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健康福祉部\医療政策課\【地域医療支援第一Ｇ】\00_補助金事務（ハード系）\Ｒ４\00_予算\01_R5事業計画\04_照会（在宅UPS)\"/>
    </mc:Choice>
  </mc:AlternateContent>
  <bookViews>
    <workbookView xWindow="0" yWindow="0" windowWidth="28800" windowHeight="12210"/>
  </bookViews>
  <sheets>
    <sheet name="設備" sheetId="15" r:id="rId1"/>
    <sheet name="設備（記載例）" sheetId="8" r:id="rId2"/>
    <sheet name="事業区分" sheetId="13" r:id="rId3"/>
    <sheet name="補助率" sheetId="14" r:id="rId4"/>
    <sheet name="作成要領" sheetId="11" r:id="rId5"/>
  </sheets>
  <definedNames>
    <definedName name="_２０__ア">事業区分!$C$47:$D$47</definedName>
    <definedName name="_２０__イ">事業区分!$C$48:$D$48</definedName>
    <definedName name="_２１__ア">事業区分!$D$49</definedName>
    <definedName name="_２１__イ">事業区分!$D$49</definedName>
    <definedName name="_２２">事業区分!$C$51:$E$51</definedName>
    <definedName name="_２３__ア">事業区分!$C$52:$E$52</definedName>
    <definedName name="_２３__イ">事業区分!$C$53:$E$53</definedName>
    <definedName name="_２４__ア">事業区分!$C$54:$E$54</definedName>
    <definedName name="_２４__イ">事業区分!$C$55:$E$55</definedName>
    <definedName name="_２４__ウ">事業区分!$C$56:$E$56</definedName>
    <definedName name="_xlnm._FilterDatabase" localSheetId="0" hidden="1">設備!$B$5:$AC$23</definedName>
    <definedName name="_xlnm._FilterDatabase" localSheetId="1" hidden="1">'設備（記載例）'!$B$5:$AC$19</definedName>
    <definedName name="ICTを活用した産科医師少数地域に対する妊産婦モニタリング支援設備整備事業">事業区分!$D$39</definedName>
    <definedName name="_xlnm.Print_Area" localSheetId="4">作成要領!$A$1:$D$17</definedName>
    <definedName name="TeleｰICU体制整備促進事業">事業区分!$D$49</definedName>
    <definedName name="へき地・離島診療支援システム設備">事業区分!$D$31</definedName>
    <definedName name="へき地医療拠点病院設備">事業区分!$D$26:$E$26</definedName>
    <definedName name="へき地患者輸送車_艇_">事業区分!$D$11:$G$11</definedName>
    <definedName name="へき地巡回診療車_船_">事業区分!$D$15:$G$15</definedName>
    <definedName name="へき地診療所">事業区分!$D$9:$E$9</definedName>
    <definedName name="へき地保健指導所設備">事業区分!$D$24:$E$24</definedName>
    <definedName name="医師が不足する地域における若手医師等のキャリア形成支援設備">事業区分!$D$43:$E$43</definedName>
    <definedName name="奄美群島医療施設設備">事業区分!$D$23</definedName>
    <definedName name="遠隔医療設備">事業区分!$D$28</definedName>
    <definedName name="沖施縄設医設療備">事業区分!$D$22</definedName>
    <definedName name="過疎地域等特定診療所設備">事業区分!$D$20</definedName>
    <definedName name="感染拡大防止のための歯科医療設備整備事業">事業区分!$D$52</definedName>
    <definedName name="災害時歯科保健医療提供体制整備事業">事業区分!$D$54</definedName>
    <definedName name="在宅人工呼吸器使用者非常用電源整備事業">事業区分!$D$47</definedName>
    <definedName name="産科医療機関設備">事業区分!$D$35</definedName>
    <definedName name="死亡時画像診断システム等設備">事業区分!$D$41</definedName>
    <definedName name="実践的手術手技向上研修実施機関設備">事業区分!$D$45</definedName>
    <definedName name="新型コロナウイルス感染症患者等受入れ医療施設設備整備事業">事業区分!$D$51:$E$51</definedName>
    <definedName name="分設娩備取扱施設">事業区分!$D$37</definedName>
    <definedName name="離島歯科巡回診療設備">事業区分!$D$19:$E$19</definedName>
    <definedName name="離島等患者宿泊施設設備">事業区分!$D$33</definedName>
    <definedName name="臨床研修病院支援システム設備">事業区分!$D$30</definedName>
  </definedNames>
  <calcPr calcId="162913"/>
</workbook>
</file>

<file path=xl/calcChain.xml><?xml version="1.0" encoding="utf-8"?>
<calcChain xmlns="http://schemas.openxmlformats.org/spreadsheetml/2006/main">
  <c r="I13" i="15" l="1"/>
  <c r="L13" i="15" s="1"/>
  <c r="I21" i="15"/>
  <c r="L21" i="15" s="1"/>
  <c r="I22" i="15"/>
  <c r="L22" i="15" s="1"/>
  <c r="I23" i="15"/>
  <c r="L23" i="15" s="1"/>
  <c r="I24" i="15"/>
  <c r="L24" i="15" s="1"/>
  <c r="I25" i="15"/>
  <c r="L25" i="15" s="1"/>
  <c r="I26" i="15"/>
  <c r="L26" i="15" s="1"/>
  <c r="I27" i="15"/>
  <c r="L27" i="15" s="1"/>
  <c r="I28" i="15"/>
  <c r="L28" i="15" s="1"/>
  <c r="I29" i="15"/>
  <c r="L29" i="15" s="1"/>
  <c r="T17" i="15" l="1"/>
  <c r="Q17" i="15"/>
  <c r="I17" i="15"/>
  <c r="L17" i="15" s="1"/>
  <c r="T13" i="15"/>
  <c r="Q13" i="15"/>
  <c r="T11" i="15" l="1"/>
  <c r="Q11" i="15"/>
  <c r="I11" i="15"/>
  <c r="L11" i="15" s="1"/>
  <c r="T9" i="15"/>
  <c r="Q9" i="15"/>
  <c r="I9" i="15"/>
  <c r="L9" i="15" s="1"/>
  <c r="I20" i="15" l="1"/>
  <c r="L20" i="15" s="1"/>
  <c r="I14" i="15"/>
  <c r="L14" i="15" s="1"/>
  <c r="I15" i="15"/>
  <c r="L15" i="15" s="1"/>
  <c r="I16" i="15"/>
  <c r="L16" i="15" s="1"/>
  <c r="I18" i="15"/>
  <c r="L18" i="15" s="1"/>
  <c r="I19" i="15"/>
  <c r="L19" i="15" s="1"/>
  <c r="I12" i="15"/>
  <c r="L12" i="15" s="1"/>
  <c r="I10" i="15"/>
  <c r="L10" i="15" s="1"/>
  <c r="I8" i="15"/>
  <c r="L8" i="15" s="1"/>
  <c r="I7" i="15"/>
  <c r="L7" i="15" s="1"/>
  <c r="I6" i="15"/>
  <c r="L6" i="15" s="1"/>
  <c r="A49" i="13" l="1"/>
  <c r="K28" i="15" l="1"/>
  <c r="K29" i="15"/>
  <c r="K25" i="15"/>
  <c r="K27" i="15"/>
  <c r="K22" i="15"/>
  <c r="K17" i="15"/>
  <c r="A50" i="13"/>
  <c r="K11" i="15" s="1"/>
  <c r="A51" i="13"/>
  <c r="K26" i="15" l="1"/>
  <c r="K24" i="15"/>
  <c r="K9" i="15"/>
  <c r="K13" i="15"/>
  <c r="V13" i="15" s="1"/>
  <c r="Z13" i="15" s="1"/>
  <c r="AA13" i="15" s="1"/>
  <c r="K23" i="15"/>
  <c r="K21" i="15"/>
  <c r="V9" i="15"/>
  <c r="Z9" i="15" s="1"/>
  <c r="AA9" i="15" s="1"/>
  <c r="W9" i="15"/>
  <c r="V11" i="15"/>
  <c r="Z11" i="15" s="1"/>
  <c r="AA11" i="15" s="1"/>
  <c r="W11" i="15"/>
  <c r="V26" i="15"/>
  <c r="W26" i="15"/>
  <c r="V24" i="15"/>
  <c r="W24" i="15"/>
  <c r="V23" i="15"/>
  <c r="W23" i="15"/>
  <c r="V21" i="15"/>
  <c r="W21" i="15"/>
  <c r="V17" i="15"/>
  <c r="Z17" i="15" s="1"/>
  <c r="AA17" i="15" s="1"/>
  <c r="V27" i="15"/>
  <c r="W27" i="15"/>
  <c r="V29" i="15"/>
  <c r="W29" i="15"/>
  <c r="V22" i="15"/>
  <c r="W22" i="15"/>
  <c r="V25" i="15"/>
  <c r="W25" i="15"/>
  <c r="W28" i="15"/>
  <c r="V28" i="15"/>
  <c r="K12" i="15"/>
  <c r="K15" i="15"/>
  <c r="K8" i="15"/>
  <c r="A39" i="13"/>
  <c r="A40" i="13"/>
  <c r="A47" i="13"/>
  <c r="A48" i="13"/>
  <c r="W17" i="15" l="1"/>
  <c r="W13" i="15"/>
  <c r="T20" i="15"/>
  <c r="Q20" i="15"/>
  <c r="T19" i="15"/>
  <c r="Q19" i="15"/>
  <c r="T18" i="15"/>
  <c r="Q18" i="15"/>
  <c r="T16" i="15"/>
  <c r="Q16" i="15"/>
  <c r="T15" i="15"/>
  <c r="Q15" i="15"/>
  <c r="T14" i="8"/>
  <c r="Q14" i="8"/>
  <c r="I14" i="8"/>
  <c r="L14" i="8" s="1"/>
  <c r="T13" i="8"/>
  <c r="Q13" i="8"/>
  <c r="I13" i="8"/>
  <c r="L13" i="8" s="1"/>
  <c r="T12" i="8"/>
  <c r="Q12" i="8"/>
  <c r="I12" i="8"/>
  <c r="L12" i="8" s="1"/>
  <c r="T11" i="8"/>
  <c r="Q11" i="8"/>
  <c r="I11" i="8"/>
  <c r="L11" i="8" s="1"/>
  <c r="T10" i="8"/>
  <c r="Q10" i="8"/>
  <c r="I10" i="8"/>
  <c r="L10" i="8" s="1"/>
  <c r="T29" i="15" l="1"/>
  <c r="Q29" i="15"/>
  <c r="T28" i="15"/>
  <c r="Q28" i="15"/>
  <c r="T27" i="15"/>
  <c r="Q27" i="15"/>
  <c r="T26" i="15"/>
  <c r="Q26" i="15"/>
  <c r="T25" i="15"/>
  <c r="Q25" i="15"/>
  <c r="T24" i="15"/>
  <c r="Q24" i="15"/>
  <c r="T23" i="15"/>
  <c r="Q23" i="15"/>
  <c r="T22" i="15"/>
  <c r="Q22" i="15"/>
  <c r="T21" i="15"/>
  <c r="Q21" i="15"/>
  <c r="T14" i="15"/>
  <c r="Q14" i="15"/>
  <c r="T12" i="15"/>
  <c r="Q12" i="15"/>
  <c r="T10" i="15"/>
  <c r="Q10" i="15"/>
  <c r="T8" i="15"/>
  <c r="Q8" i="15"/>
  <c r="V8" i="15" s="1"/>
  <c r="T7" i="15"/>
  <c r="Q7" i="15"/>
  <c r="T6" i="15"/>
  <c r="Q6" i="15"/>
  <c r="A46" i="13" l="1"/>
  <c r="A45" i="13"/>
  <c r="A44" i="13"/>
  <c r="A43" i="13"/>
  <c r="A42" i="13"/>
  <c r="A41"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K6" i="15" s="1"/>
  <c r="I25" i="8"/>
  <c r="L25" i="8" s="1"/>
  <c r="I24" i="8"/>
  <c r="I23" i="8"/>
  <c r="L23" i="8" s="1"/>
  <c r="I22" i="8"/>
  <c r="L22" i="8" s="1"/>
  <c r="I21" i="8"/>
  <c r="L21" i="8" s="1"/>
  <c r="I20" i="8"/>
  <c r="I19" i="8"/>
  <c r="L19" i="8" s="1"/>
  <c r="I18" i="8"/>
  <c r="L18" i="8" s="1"/>
  <c r="I17" i="8"/>
  <c r="L17" i="8" s="1"/>
  <c r="I16" i="8"/>
  <c r="L16" i="8" s="1"/>
  <c r="I15" i="8"/>
  <c r="L15" i="8" s="1"/>
  <c r="I9" i="8"/>
  <c r="L9" i="8" s="1"/>
  <c r="I8" i="8"/>
  <c r="L8" i="8" s="1"/>
  <c r="I7" i="8"/>
  <c r="L7" i="8" s="1"/>
  <c r="I6" i="8"/>
  <c r="L6" i="8" s="1"/>
  <c r="V6" i="15" l="1"/>
  <c r="W6" i="15" s="1"/>
  <c r="K7" i="8"/>
  <c r="K16" i="8"/>
  <c r="V16" i="8" s="1"/>
  <c r="K20" i="8"/>
  <c r="W20" i="8" s="1"/>
  <c r="K24" i="8"/>
  <c r="V24" i="8" s="1"/>
  <c r="L20" i="8"/>
  <c r="L24" i="8"/>
  <c r="K15" i="8"/>
  <c r="V15" i="15"/>
  <c r="K13" i="8"/>
  <c r="K19" i="15"/>
  <c r="V19" i="15" s="1"/>
  <c r="K11" i="8"/>
  <c r="K12" i="8"/>
  <c r="K18" i="15"/>
  <c r="V18" i="15" s="1"/>
  <c r="K16" i="15"/>
  <c r="V16" i="15" s="1"/>
  <c r="K20" i="15"/>
  <c r="V20" i="15" s="1"/>
  <c r="K10" i="8"/>
  <c r="K14" i="8"/>
  <c r="V12" i="15"/>
  <c r="K7" i="15"/>
  <c r="V7" i="15" s="1"/>
  <c r="W8" i="15"/>
  <c r="K14" i="15"/>
  <c r="V14" i="15" s="1"/>
  <c r="K10" i="15"/>
  <c r="V10" i="15" s="1"/>
  <c r="K25" i="8"/>
  <c r="K8" i="8"/>
  <c r="K18" i="8"/>
  <c r="K23" i="8"/>
  <c r="K22" i="8"/>
  <c r="K9" i="8"/>
  <c r="K19" i="8"/>
  <c r="K6" i="8"/>
  <c r="K17" i="8"/>
  <c r="K21" i="8"/>
  <c r="W14" i="15" l="1"/>
  <c r="W12" i="15"/>
  <c r="W16" i="15"/>
  <c r="W19" i="15"/>
  <c r="W15" i="15"/>
  <c r="W20" i="15"/>
  <c r="W10" i="15"/>
  <c r="W18" i="15"/>
  <c r="W7" i="15"/>
  <c r="V20" i="8"/>
  <c r="W16" i="8"/>
  <c r="W24" i="8"/>
  <c r="W21" i="8"/>
  <c r="V21" i="8"/>
  <c r="Z12" i="15"/>
  <c r="AA12" i="15" s="1"/>
  <c r="Z19" i="15"/>
  <c r="AA19" i="15" s="1"/>
  <c r="W17" i="8"/>
  <c r="V17" i="8"/>
  <c r="W25" i="8"/>
  <c r="V25" i="8"/>
  <c r="Z26" i="15"/>
  <c r="AA26" i="15" s="1"/>
  <c r="W14" i="8"/>
  <c r="V14" i="8"/>
  <c r="Z14" i="8"/>
  <c r="AA14" i="8" s="1"/>
  <c r="W13" i="8"/>
  <c r="V13" i="8"/>
  <c r="Z13" i="8"/>
  <c r="AA13" i="8" s="1"/>
  <c r="Z24" i="15"/>
  <c r="AA24" i="15" s="1"/>
  <c r="Z8" i="15"/>
  <c r="AA8" i="15" s="1"/>
  <c r="Z25" i="15"/>
  <c r="AA25" i="15" s="1"/>
  <c r="Z28" i="15"/>
  <c r="AA28" i="15" s="1"/>
  <c r="V10" i="8"/>
  <c r="Z10" i="8" s="1"/>
  <c r="AA10" i="8" s="1"/>
  <c r="V12" i="8"/>
  <c r="W12" i="8"/>
  <c r="Z12" i="8"/>
  <c r="AA12" i="8" s="1"/>
  <c r="Z15" i="15"/>
  <c r="AA15" i="15" s="1"/>
  <c r="Z21" i="15"/>
  <c r="AA21" i="15" s="1"/>
  <c r="Z23" i="15"/>
  <c r="AA23" i="15" s="1"/>
  <c r="Z16" i="15"/>
  <c r="AA16" i="15" s="1"/>
  <c r="W22" i="8"/>
  <c r="V22" i="8"/>
  <c r="Z29" i="15"/>
  <c r="AA29" i="15" s="1"/>
  <c r="Z18" i="15"/>
  <c r="AA18" i="15" s="1"/>
  <c r="V15" i="8"/>
  <c r="W15" i="8"/>
  <c r="V23" i="8"/>
  <c r="W23" i="8"/>
  <c r="V19" i="8"/>
  <c r="W19" i="8"/>
  <c r="W18" i="8"/>
  <c r="V18" i="8"/>
  <c r="Z10" i="15"/>
  <c r="AA10" i="15" s="1"/>
  <c r="Z27" i="15"/>
  <c r="AA27" i="15" s="1"/>
  <c r="V11" i="8"/>
  <c r="Z11" i="8" s="1"/>
  <c r="AA11" i="8" s="1"/>
  <c r="Z22" i="8"/>
  <c r="AA22" i="8" s="1"/>
  <c r="Z18" i="8"/>
  <c r="AA18" i="8" s="1"/>
  <c r="Z25" i="8"/>
  <c r="AA25" i="8" s="1"/>
  <c r="Z24" i="8"/>
  <c r="AA24" i="8" s="1"/>
  <c r="Z23" i="8"/>
  <c r="AA23" i="8" s="1"/>
  <c r="Z19" i="8"/>
  <c r="AA19" i="8" s="1"/>
  <c r="Z15" i="8"/>
  <c r="AA15" i="8" s="1"/>
  <c r="T7" i="8"/>
  <c r="T8" i="8"/>
  <c r="T9" i="8"/>
  <c r="T15" i="8"/>
  <c r="T16" i="8"/>
  <c r="T17" i="8"/>
  <c r="T18" i="8"/>
  <c r="T19" i="8"/>
  <c r="T20" i="8"/>
  <c r="T21" i="8"/>
  <c r="T22" i="8"/>
  <c r="T23" i="8"/>
  <c r="T24" i="8"/>
  <c r="T25" i="8"/>
  <c r="T6" i="8"/>
  <c r="Z7" i="15" l="1"/>
  <c r="AA7" i="15" s="1"/>
  <c r="Z22" i="15"/>
  <c r="AA22" i="15" s="1"/>
  <c r="Z20" i="15"/>
  <c r="AA20" i="15" s="1"/>
  <c r="Z14" i="15"/>
  <c r="AA14" i="15" s="1"/>
  <c r="Z6" i="15"/>
  <c r="AA6" i="15" s="1"/>
  <c r="W10" i="8"/>
  <c r="W11" i="8"/>
  <c r="Z17" i="8"/>
  <c r="AA17" i="8" s="1"/>
  <c r="Z16" i="8"/>
  <c r="AA16" i="8" s="1"/>
  <c r="Z21" i="8"/>
  <c r="AA21" i="8" s="1"/>
  <c r="Z20" i="8"/>
  <c r="AA20" i="8" s="1"/>
  <c r="Q7" i="8"/>
  <c r="V7" i="8" s="1"/>
  <c r="W7" i="8" s="1"/>
  <c r="Q8" i="8"/>
  <c r="Q9" i="8"/>
  <c r="Q15" i="8"/>
  <c r="Q16" i="8"/>
  <c r="Q17" i="8"/>
  <c r="Q18" i="8"/>
  <c r="Q19" i="8"/>
  <c r="Q20" i="8"/>
  <c r="Q21" i="8"/>
  <c r="Q22" i="8"/>
  <c r="Q23" i="8"/>
  <c r="Q24" i="8"/>
  <c r="Q25" i="8"/>
  <c r="Q6" i="8"/>
  <c r="V6" i="8" s="1"/>
  <c r="W6" i="8" l="1"/>
  <c r="Z6" i="8"/>
  <c r="AA6" i="8" s="1"/>
  <c r="V9" i="8"/>
  <c r="W9" i="8" s="1"/>
  <c r="V8" i="8"/>
  <c r="W8" i="8" s="1"/>
  <c r="Z7" i="8"/>
  <c r="AA7" i="8" s="1"/>
  <c r="Z9" i="8" l="1"/>
  <c r="AA9" i="8" s="1"/>
  <c r="Z8" i="8"/>
  <c r="AA8" i="8" s="1"/>
</calcChain>
</file>

<file path=xl/comments1.xml><?xml version="1.0" encoding="utf-8"?>
<comments xmlns="http://schemas.openxmlformats.org/spreadsheetml/2006/main">
  <authors>
    <author>厚生労働省ネットワークシステム</author>
  </authors>
  <commentList>
    <comment ref="K1" authorId="0" shapeId="0">
      <text>
        <r>
          <rPr>
            <sz val="10"/>
            <color indexed="81"/>
            <rFont val="ＭＳ ゴシック"/>
            <family val="3"/>
            <charset val="128"/>
          </rPr>
          <t>プルダウンから選択</t>
        </r>
      </text>
    </comment>
    <comment ref="H3" authorId="0" shapeId="0">
      <text>
        <r>
          <rPr>
            <sz val="10"/>
            <color indexed="81"/>
            <rFont val="ＭＳ ゴシック"/>
            <family val="3"/>
            <charset val="128"/>
          </rPr>
          <t>交付要綱３（交付の対象）の該当する番号を選択</t>
        </r>
      </text>
    </comment>
    <comment ref="AE3" authorId="0" shapeId="0">
      <text>
        <r>
          <rPr>
            <sz val="9"/>
            <color indexed="81"/>
            <rFont val="ＭＳ ゴシック"/>
            <family val="3"/>
            <charset val="128"/>
          </rPr>
          <t>品名が複数ある場合は品名を全て列挙すること</t>
        </r>
      </text>
    </comment>
    <comment ref="AE6" authorId="0" shapeId="0">
      <text>
        <r>
          <rPr>
            <sz val="9"/>
            <color indexed="81"/>
            <rFont val="ＭＳ ゴシック"/>
            <family val="3"/>
            <charset val="128"/>
          </rPr>
          <t>品名が複数ある場合は品名を全て列挙すること</t>
        </r>
      </text>
    </comment>
  </commentList>
</comments>
</file>

<file path=xl/comments2.xml><?xml version="1.0" encoding="utf-8"?>
<comments xmlns="http://schemas.openxmlformats.org/spreadsheetml/2006/main">
  <authors>
    <author>厚生労働省ネットワークシステム</author>
  </authors>
  <commentList>
    <comment ref="K1" authorId="0" shapeId="0">
      <text>
        <r>
          <rPr>
            <sz val="10"/>
            <color indexed="81"/>
            <rFont val="ＭＳ ゴシック"/>
            <family val="3"/>
            <charset val="128"/>
          </rPr>
          <t>プルダウンから選択</t>
        </r>
      </text>
    </comment>
    <comment ref="H3" authorId="0" shapeId="0">
      <text>
        <r>
          <rPr>
            <sz val="10"/>
            <color indexed="81"/>
            <rFont val="ＭＳ ゴシック"/>
            <family val="3"/>
            <charset val="128"/>
          </rPr>
          <t>交付要綱３（交付の対象）の該当する番号を選択</t>
        </r>
      </text>
    </comment>
    <comment ref="AE3" authorId="0" shapeId="0">
      <text>
        <r>
          <rPr>
            <sz val="9"/>
            <color indexed="81"/>
            <rFont val="ＭＳ ゴシック"/>
            <family val="3"/>
            <charset val="128"/>
          </rPr>
          <t>品名が複数ある場合は品名を全て列挙すること</t>
        </r>
      </text>
    </comment>
    <comment ref="H6" authorId="0" shapeId="0">
      <text>
        <r>
          <rPr>
            <sz val="10"/>
            <color indexed="81"/>
            <rFont val="ＭＳ ゴシック"/>
            <family val="3"/>
            <charset val="128"/>
          </rPr>
          <t>交付要綱３（交付の対象）の該当する番号を選択</t>
        </r>
      </text>
    </comment>
    <comment ref="AE6" authorId="0" shapeId="0">
      <text>
        <r>
          <rPr>
            <sz val="9"/>
            <color indexed="81"/>
            <rFont val="ＭＳ ゴシック"/>
            <family val="3"/>
            <charset val="128"/>
          </rPr>
          <t>品名が複数ある場合は品名を全て列挙すること</t>
        </r>
      </text>
    </comment>
  </commentList>
</comments>
</file>

<file path=xl/comments3.xml><?xml version="1.0" encoding="utf-8"?>
<comments xmlns="http://schemas.openxmlformats.org/spreadsheetml/2006/main">
  <authors>
    <author>厚生労働省ネットワークシステム</author>
  </authors>
  <commentList>
    <comment ref="C3" authorId="0" shapeId="0">
      <text>
        <r>
          <rPr>
            <b/>
            <sz val="9"/>
            <color indexed="81"/>
            <rFont val="ＭＳ Ｐゴシック"/>
            <family val="3"/>
            <charset val="128"/>
          </rPr>
          <t>（　）は名前の管理で無効となるため「_」に置き換える。
例：「（船）」→「_船_」</t>
        </r>
      </text>
    </comment>
  </commentList>
</comments>
</file>

<file path=xl/sharedStrings.xml><?xml version="1.0" encoding="utf-8"?>
<sst xmlns="http://schemas.openxmlformats.org/spreadsheetml/2006/main" count="476" uniqueCount="219">
  <si>
    <t>Ａ</t>
  </si>
  <si>
    <t>Ｂ</t>
  </si>
  <si>
    <t>Ａ－Ｂ＝Ｃ</t>
  </si>
  <si>
    <t>Ｄ</t>
  </si>
  <si>
    <t>Ｅ</t>
  </si>
  <si>
    <t>Ｆ</t>
  </si>
  <si>
    <t>Ｇ</t>
  </si>
  <si>
    <t>Ｈ</t>
  </si>
  <si>
    <t>Ｉ</t>
  </si>
  <si>
    <t>Ｊ</t>
  </si>
  <si>
    <t>Ｋ</t>
  </si>
  <si>
    <t>Ｌ</t>
  </si>
  <si>
    <t>Ｋ－Ｌ＝Ｍ</t>
  </si>
  <si>
    <t>都道府県</t>
  </si>
  <si>
    <t>交付申請年月日･番号</t>
  </si>
  <si>
    <t>補助事業者名</t>
  </si>
  <si>
    <t>総事業費</t>
  </si>
  <si>
    <t>差引事業費</t>
  </si>
  <si>
    <t>交付決定年月日・番号</t>
  </si>
  <si>
    <t>市町村名</t>
  </si>
  <si>
    <t>円</t>
  </si>
  <si>
    <t>提出年月日・番号</t>
    <rPh sb="0" eb="2">
      <t>テイシュツ</t>
    </rPh>
    <phoneticPr fontId="2"/>
  </si>
  <si>
    <t>○○県</t>
    <rPh sb="2" eb="3">
      <t>ケン</t>
    </rPh>
    <phoneticPr fontId="2"/>
  </si>
  <si>
    <t>○○市</t>
    <rPh sb="2" eb="3">
      <t>シ</t>
    </rPh>
    <phoneticPr fontId="2"/>
  </si>
  <si>
    <t>××市</t>
    <rPh sb="2" eb="3">
      <t>シ</t>
    </rPh>
    <phoneticPr fontId="2"/>
  </si>
  <si>
    <t>優先
順位</t>
    <rPh sb="0" eb="2">
      <t>ユウセン</t>
    </rPh>
    <rPh sb="3" eb="5">
      <t>ジュンイ</t>
    </rPh>
    <phoneticPr fontId="2"/>
  </si>
  <si>
    <t>区分</t>
  </si>
  <si>
    <t>種目</t>
    <rPh sb="0" eb="1">
      <t>タネ</t>
    </rPh>
    <rPh sb="1" eb="2">
      <t>メ</t>
    </rPh>
    <phoneticPr fontId="2"/>
  </si>
  <si>
    <t>施設名</t>
  </si>
  <si>
    <t>開設者</t>
  </si>
  <si>
    <t>寄付金その他の収入額</t>
  </si>
  <si>
    <t>基準額</t>
  </si>
  <si>
    <t>選定額</t>
  </si>
  <si>
    <t>国庫補助交付決定額</t>
  </si>
  <si>
    <t>国庫補助受入済額</t>
  </si>
  <si>
    <t>国庫補助交付確定額</t>
  </si>
  <si>
    <t>差引過△不足額</t>
  </si>
  <si>
    <t>所在地</t>
  </si>
  <si>
    <t>品名</t>
    <rPh sb="0" eb="1">
      <t>シナ</t>
    </rPh>
    <rPh sb="1" eb="2">
      <t>メイ</t>
    </rPh>
    <phoneticPr fontId="2"/>
  </si>
  <si>
    <t>対象経費の
支出予定額</t>
    <phoneticPr fontId="2"/>
  </si>
  <si>
    <t>都道府県
補助額</t>
    <phoneticPr fontId="2"/>
  </si>
  <si>
    <t>国庫補助
基本額</t>
    <phoneticPr fontId="2"/>
  </si>
  <si>
    <t>国庫補助
所要額</t>
    <phoneticPr fontId="2"/>
  </si>
  <si>
    <t>・生化学自動分析装置</t>
    <rPh sb="1" eb="4">
      <t>セイカガク</t>
    </rPh>
    <rPh sb="4" eb="6">
      <t>ジドウ</t>
    </rPh>
    <rPh sb="6" eb="8">
      <t>ブンセキ</t>
    </rPh>
    <rPh sb="8" eb="10">
      <t>ソウチ</t>
    </rPh>
    <phoneticPr fontId="2"/>
  </si>
  <si>
    <t>１区分</t>
  </si>
  <si>
    <t>２種目</t>
  </si>
  <si>
    <t>５補助率</t>
  </si>
  <si>
    <t>医療機器整備費</t>
  </si>
  <si>
    <t>患者輸送艇</t>
  </si>
  <si>
    <t>患者輸送用雪上車</t>
  </si>
  <si>
    <t>医師往診用小型雪上車</t>
  </si>
  <si>
    <t>巡回診療車</t>
  </si>
  <si>
    <t>巡回診療船</t>
  </si>
  <si>
    <t>遠隔型離島用設備</t>
  </si>
  <si>
    <t>近接型離島用設備</t>
  </si>
  <si>
    <t>保健師用自動車</t>
  </si>
  <si>
    <t>歯科医療機器等整備費</t>
  </si>
  <si>
    <t>遠隔医療設備整備費</t>
  </si>
  <si>
    <t>情報通信機器</t>
  </si>
  <si>
    <t>初度設備費</t>
  </si>
  <si>
    <t>巡回診療用雪上車</t>
    <phoneticPr fontId="2"/>
  </si>
  <si>
    <t>歯科巡回診療車</t>
    <phoneticPr fontId="2"/>
  </si>
  <si>
    <t>２「選定額」欄には、（Ｄ）と（Ｅ）を比較して少ない方の額を記入すること。</t>
  </si>
  <si>
    <t>３「国庫補助基本額」欄は、次により記入すること。</t>
  </si>
  <si>
    <t>（２）交付要綱４（交付額の算定方法）（２）に掲げる事業</t>
  </si>
  <si>
    <t>（３）交付要綱４（交付額の算定方法）（３）に掲げる事業</t>
  </si>
  <si>
    <t>（４）交付要綱４（交付額の算定方法）（４）に掲げる事業</t>
  </si>
  <si>
    <t>（５）交付要綱４（交付額の算定方法）（５）に掲げる事業</t>
  </si>
  <si>
    <t>４「国庫補助所要額」欄は次により記入すること。</t>
  </si>
  <si>
    <t>ただし、それぞれの事業について施設ごとに１，０００円未満の端数が生じた場合には、これを切捨てるものとする。</t>
  </si>
  <si>
    <t>（１）交付要綱４（１）及び（２）に掲げる事業</t>
  </si>
  <si>
    <t>（２）交付要綱４（３）に掲げる事業</t>
  </si>
  <si>
    <t>（３）交付要綱４（４）に掲げる事業</t>
  </si>
  <si>
    <t>（４）交付要綱４（５）に掲げる事業</t>
  </si>
  <si>
    <t>(注)１「区分」欄には、交付の対象となる事業の名称及び施設名を記載すること。</t>
    <phoneticPr fontId="2"/>
  </si>
  <si>
    <t>（Ｃ）と（Ｆ）を比較して少ない方の額</t>
    <phoneticPr fontId="2"/>
  </si>
  <si>
    <t>（Ｃ）と（Ｆ）と（Ｇ）とを比較してもっとも少ない額</t>
    <phoneticPr fontId="2"/>
  </si>
  <si>
    <t>（Ｃ）と（Ｆ）を比較して少ない方の額に４分の３を乗じて得た額と（Ｇ）とを比較して少ない方の額</t>
    <phoneticPr fontId="2"/>
  </si>
  <si>
    <t>（Ｃ）と（Ｆ）を比較して少ない方の額に補助率を乗じて得た額と（Ｇ）とを比較して少ない方の額</t>
    <phoneticPr fontId="2"/>
  </si>
  <si>
    <t>（Ｃ）と（Ｆ）を比較して少ない方の額に３分の２を乗じて得た額と（Ｇ）とを比較して少ない方の額</t>
    <phoneticPr fontId="2"/>
  </si>
  <si>
    <t>（Ｈ）欄に記載された額に補助率を乗じて得た額</t>
    <phoneticPr fontId="2"/>
  </si>
  <si>
    <t>（Ｈ）欄に記載された額に３分の２を乗じて得た額</t>
    <phoneticPr fontId="2"/>
  </si>
  <si>
    <t>（Ｈ）欄に記載された額</t>
    <phoneticPr fontId="2"/>
  </si>
  <si>
    <t>（Ｈ）欄に記載された額に２分の１を乗じて得た額</t>
    <phoneticPr fontId="2"/>
  </si>
  <si>
    <t>患者輸送車</t>
    <phoneticPr fontId="2"/>
  </si>
  <si>
    <t>（１）交付要綱４（交付額の算定方法）（１）に掲げる事業</t>
    <phoneticPr fontId="2"/>
  </si>
  <si>
    <t>国庫補助基本額算出方法</t>
    <rPh sb="0" eb="2">
      <t>コッコ</t>
    </rPh>
    <rPh sb="2" eb="4">
      <t>ホジョ</t>
    </rPh>
    <rPh sb="4" eb="7">
      <t>キホンガク</t>
    </rPh>
    <rPh sb="7" eb="9">
      <t>サンシュツ</t>
    </rPh>
    <rPh sb="9" eb="11">
      <t>ホウホウ</t>
    </rPh>
    <phoneticPr fontId="2"/>
  </si>
  <si>
    <t>補助率</t>
    <rPh sb="0" eb="3">
      <t>ホジョリツ</t>
    </rPh>
    <phoneticPr fontId="2"/>
  </si>
  <si>
    <t>２　種目</t>
    <rPh sb="2" eb="4">
      <t>シュモク</t>
    </rPh>
    <phoneticPr fontId="2"/>
  </si>
  <si>
    <t>３　交付の対象</t>
    <rPh sb="2" eb="4">
      <t>コウフ</t>
    </rPh>
    <rPh sb="5" eb="7">
      <t>タイショウ</t>
    </rPh>
    <phoneticPr fontId="2"/>
  </si>
  <si>
    <t>４（交付額の算定方法）（３）に掲げる事業：3</t>
    <phoneticPr fontId="2"/>
  </si>
  <si>
    <t>４（交付額の算定方法）（１）に掲げる事業：1</t>
    <phoneticPr fontId="2"/>
  </si>
  <si>
    <t>４（交付額の算定方法）（２）に掲げる事業：2</t>
    <phoneticPr fontId="2"/>
  </si>
  <si>
    <t>４（交付額の算定方法）（４）に掲げる事業：4</t>
    <phoneticPr fontId="2"/>
  </si>
  <si>
    <t>４（交付額の算定方法）（５）に掲げる事業：5</t>
    <phoneticPr fontId="2"/>
  </si>
  <si>
    <t>患者輸送車</t>
    <phoneticPr fontId="2"/>
  </si>
  <si>
    <t>１　区分</t>
    <phoneticPr fontId="2"/>
  </si>
  <si>
    <t>（１）_ア</t>
  </si>
  <si>
    <t>（１）_イ</t>
  </si>
  <si>
    <t>（２）_ア</t>
  </si>
  <si>
    <t>（２）_イ</t>
  </si>
  <si>
    <t>（２）_ウ</t>
  </si>
  <si>
    <t>（２）_エ</t>
  </si>
  <si>
    <t>（３）_ア</t>
  </si>
  <si>
    <t>（３）_イ</t>
  </si>
  <si>
    <t>（３）_ウ</t>
  </si>
  <si>
    <t>（３）_エ</t>
  </si>
  <si>
    <t>（４）</t>
  </si>
  <si>
    <t>（５）_イ</t>
  </si>
  <si>
    <t>（６）</t>
  </si>
  <si>
    <t>（７）</t>
  </si>
  <si>
    <t>（８）_ア</t>
  </si>
  <si>
    <t>（８）_イ</t>
  </si>
  <si>
    <t>（９）_ア</t>
  </si>
  <si>
    <t>（９）_イ</t>
  </si>
  <si>
    <t>（１０）_ア</t>
  </si>
  <si>
    <t>（１０）_イ</t>
  </si>
  <si>
    <t>（１１）</t>
  </si>
  <si>
    <t>（１２）_ア</t>
  </si>
  <si>
    <t>（１２）_イ</t>
  </si>
  <si>
    <t>（１３）_ア</t>
  </si>
  <si>
    <t>（１３）_イ</t>
  </si>
  <si>
    <t>（１４）_ア</t>
  </si>
  <si>
    <t>（１４）_イ</t>
  </si>
  <si>
    <t>（１５）_ア</t>
  </si>
  <si>
    <t>（１５）_イ</t>
  </si>
  <si>
    <t>（１６）_ア</t>
  </si>
  <si>
    <t>（１６）_イ</t>
  </si>
  <si>
    <t>（５）_ア</t>
  </si>
  <si>
    <t>へき地診療所</t>
  </si>
  <si>
    <t>死亡時画像診断システム等設備</t>
  </si>
  <si>
    <t>離島歯科巡回診療設備</t>
  </si>
  <si>
    <t>臨床研修病院支援システム設備</t>
  </si>
  <si>
    <t>へき地・離島診療支援システム設備</t>
  </si>
  <si>
    <t>離島等患者宿泊施設設備</t>
  </si>
  <si>
    <t>産科医療機関設備</t>
  </si>
  <si>
    <t>過疎地域等特定診療所設備</t>
  </si>
  <si>
    <t>沖施縄設医設療備</t>
  </si>
  <si>
    <t>奄美群島医療施設設備</t>
  </si>
  <si>
    <t>へき地保健指導所設備</t>
  </si>
  <si>
    <t>へき地医療拠点病院設備</t>
  </si>
  <si>
    <t>遠隔医療設備</t>
  </si>
  <si>
    <t>分設娩備取扱施設</t>
  </si>
  <si>
    <t>交付の対象</t>
    <rPh sb="0" eb="2">
      <t>コウフ</t>
    </rPh>
    <rPh sb="3" eb="5">
      <t>タイショウ</t>
    </rPh>
    <phoneticPr fontId="2"/>
  </si>
  <si>
    <t>医療機器整備費（沖縄県）</t>
    <rPh sb="8" eb="11">
      <t>オキナワケン</t>
    </rPh>
    <phoneticPr fontId="2"/>
  </si>
  <si>
    <t>保健師用自動車（沖縄県）</t>
    <rPh sb="8" eb="11">
      <t>オキナワケン</t>
    </rPh>
    <phoneticPr fontId="2"/>
  </si>
  <si>
    <t>保健師用自動車</t>
    <phoneticPr fontId="2"/>
  </si>
  <si>
    <t>へき地保健指導所設備</t>
    <phoneticPr fontId="2"/>
  </si>
  <si>
    <t>保健師用自動車</t>
    <phoneticPr fontId="2"/>
  </si>
  <si>
    <t>医師が不足する地域における若手医師等のキャリア形成支援設備</t>
  </si>
  <si>
    <t>医師が不足する地域における若手医師等のキャリア形成支援設備</t>
    <phoneticPr fontId="2"/>
  </si>
  <si>
    <t>（１７）_ア</t>
    <phoneticPr fontId="2"/>
  </si>
  <si>
    <t>医師が不足する地域における若手医師等のキャリア形成支援設備</t>
    <phoneticPr fontId="2"/>
  </si>
  <si>
    <t>（１７）_イ</t>
  </si>
  <si>
    <t>実践的手術手技向上研修実施機関設備</t>
  </si>
  <si>
    <t>実践的手術手技向上研修実施機関設備</t>
    <phoneticPr fontId="2"/>
  </si>
  <si>
    <t>（１８）_イ</t>
  </si>
  <si>
    <t>（注）作成にあたっては優先順位の高いものから順に入力すること。</t>
    <phoneticPr fontId="2"/>
  </si>
  <si>
    <t>設備費</t>
    <rPh sb="0" eb="2">
      <t>セツビ</t>
    </rPh>
    <rPh sb="2" eb="3">
      <t>ヒ</t>
    </rPh>
    <phoneticPr fontId="2"/>
  </si>
  <si>
    <t>医療機器等整備費</t>
    <rPh sb="0" eb="2">
      <t>イリョウ</t>
    </rPh>
    <rPh sb="2" eb="4">
      <t>キキ</t>
    </rPh>
    <rPh sb="4" eb="5">
      <t>トウ</t>
    </rPh>
    <rPh sb="5" eb="8">
      <t>セイビヒ</t>
    </rPh>
    <phoneticPr fontId="2"/>
  </si>
  <si>
    <t>○○○診療所</t>
    <rPh sb="3" eb="6">
      <t>シンリョウジョ</t>
    </rPh>
    <phoneticPr fontId="2"/>
  </si>
  <si>
    <t>×××診療所</t>
    <phoneticPr fontId="2"/>
  </si>
  <si>
    <t>××市</t>
    <phoneticPr fontId="2"/>
  </si>
  <si>
    <t>設備費</t>
    <rPh sb="0" eb="2">
      <t>セツビ</t>
    </rPh>
    <rPh sb="2" eb="3">
      <t>ヒ</t>
    </rPh>
    <phoneticPr fontId="2"/>
  </si>
  <si>
    <t>医療機器等整備費</t>
    <phoneticPr fontId="2"/>
  </si>
  <si>
    <t>△△△病院</t>
    <rPh sb="3" eb="5">
      <t>ビョウイン</t>
    </rPh>
    <phoneticPr fontId="2"/>
  </si>
  <si>
    <t>△△県</t>
    <rPh sb="2" eb="3">
      <t>ケン</t>
    </rPh>
    <phoneticPr fontId="2"/>
  </si>
  <si>
    <t>□□□病院</t>
    <rPh sb="3" eb="5">
      <t>ビョウイン</t>
    </rPh>
    <phoneticPr fontId="2"/>
  </si>
  <si>
    <t>□□県</t>
    <rPh sb="2" eb="3">
      <t>ケン</t>
    </rPh>
    <phoneticPr fontId="2"/>
  </si>
  <si>
    <t>・全身用ＣＴ
・超音波診断装置
・全自動血球計数装置</t>
    <rPh sb="1" eb="3">
      <t>ゼンシン</t>
    </rPh>
    <rPh sb="3" eb="4">
      <t>ヨウ</t>
    </rPh>
    <phoneticPr fontId="2"/>
  </si>
  <si>
    <t>・薬剤自動分割分包機
・一般Ｘ線撮影装置</t>
    <rPh sb="1" eb="3">
      <t>ヤクザイ</t>
    </rPh>
    <rPh sb="3" eb="5">
      <t>ジドウ</t>
    </rPh>
    <rPh sb="5" eb="7">
      <t>ブンカツ</t>
    </rPh>
    <rPh sb="7" eb="10">
      <t>ブンポウキ</t>
    </rPh>
    <phoneticPr fontId="2"/>
  </si>
  <si>
    <t>・透析用監視装置
・医用内視鏡システム装置</t>
    <rPh sb="1" eb="4">
      <t>トウセキヨウ</t>
    </rPh>
    <rPh sb="4" eb="6">
      <t>カンシ</t>
    </rPh>
    <rPh sb="6" eb="8">
      <t>ソウチ</t>
    </rPh>
    <phoneticPr fontId="2"/>
  </si>
  <si>
    <t>△△市</t>
    <rPh sb="2" eb="3">
      <t>シ</t>
    </rPh>
    <phoneticPr fontId="2"/>
  </si>
  <si>
    <t>□□市</t>
    <phoneticPr fontId="2"/>
  </si>
  <si>
    <t>-</t>
    <phoneticPr fontId="2"/>
  </si>
  <si>
    <t>　　　この総括表（Excelファイル）は、事業計画書、交付申請書、実績報告書提出時に担当者宛メールでお送り下さい。</t>
    <rPh sb="5" eb="8">
      <t>ソウカツヒョウ</t>
    </rPh>
    <rPh sb="21" eb="23">
      <t>ジギョウ</t>
    </rPh>
    <rPh sb="23" eb="25">
      <t>ケイカク</t>
    </rPh>
    <rPh sb="25" eb="26">
      <t>ショ</t>
    </rPh>
    <rPh sb="27" eb="29">
      <t>コウフ</t>
    </rPh>
    <rPh sb="29" eb="32">
      <t>シンセイショ</t>
    </rPh>
    <rPh sb="33" eb="35">
      <t>ジッセキ</t>
    </rPh>
    <rPh sb="35" eb="38">
      <t>ホウコクショ</t>
    </rPh>
    <rPh sb="38" eb="40">
      <t>テイシュツ</t>
    </rPh>
    <rPh sb="40" eb="41">
      <t>ジ</t>
    </rPh>
    <rPh sb="42" eb="45">
      <t>タントウシャ</t>
    </rPh>
    <rPh sb="45" eb="46">
      <t>アテ</t>
    </rPh>
    <rPh sb="51" eb="52">
      <t>オク</t>
    </rPh>
    <rPh sb="53" eb="54">
      <t>クダ</t>
    </rPh>
    <phoneticPr fontId="2"/>
  </si>
  <si>
    <t>××県</t>
    <rPh sb="2" eb="3">
      <t>ケン</t>
    </rPh>
    <phoneticPr fontId="2"/>
  </si>
  <si>
    <t>×××診療所</t>
  </si>
  <si>
    <t>××市</t>
  </si>
  <si>
    <t>△△法人</t>
    <rPh sb="2" eb="4">
      <t>ホウジン</t>
    </rPh>
    <phoneticPr fontId="2"/>
  </si>
  <si>
    <t>□□会</t>
    <rPh sb="2" eb="3">
      <t>カイ</t>
    </rPh>
    <phoneticPr fontId="2"/>
  </si>
  <si>
    <t>事業計画総括表</t>
  </si>
  <si>
    <t>へき地患者輸送車_艇_</t>
  </si>
  <si>
    <t>へき地患者輸送車_艇_</t>
    <phoneticPr fontId="2"/>
  </si>
  <si>
    <t>へき地患者輸送車_艇_</t>
    <phoneticPr fontId="2"/>
  </si>
  <si>
    <t>へき地巡回診療車_船_</t>
  </si>
  <si>
    <t>へき地巡回診療車_船_</t>
    <phoneticPr fontId="2"/>
  </si>
  <si>
    <t>へき地巡回診療車_船_</t>
    <phoneticPr fontId="2"/>
  </si>
  <si>
    <t>ICTを活用した産科医師少数地域に対する妊産婦モニタリング支援設備整備事業</t>
  </si>
  <si>
    <t>情報通信機器</t>
    <rPh sb="0" eb="2">
      <t>ジョウホウ</t>
    </rPh>
    <rPh sb="2" eb="4">
      <t>ツウシン</t>
    </rPh>
    <rPh sb="4" eb="6">
      <t>キキ</t>
    </rPh>
    <phoneticPr fontId="2"/>
  </si>
  <si>
    <t>情報通信機器</t>
    <rPh sb="0" eb="4">
      <t>ジョウホウツウシン</t>
    </rPh>
    <rPh sb="4" eb="6">
      <t>キキ</t>
    </rPh>
    <phoneticPr fontId="2"/>
  </si>
  <si>
    <t>（１７）_イ</t>
    <phoneticPr fontId="2"/>
  </si>
  <si>
    <t>（１８）_ア</t>
    <phoneticPr fontId="2"/>
  </si>
  <si>
    <t>（１８）_イ</t>
    <phoneticPr fontId="2"/>
  </si>
  <si>
    <t>（１９）_ア</t>
    <phoneticPr fontId="2"/>
  </si>
  <si>
    <t>（１９）_イ</t>
    <phoneticPr fontId="2"/>
  </si>
  <si>
    <t>（２０）_ア</t>
    <phoneticPr fontId="2"/>
  </si>
  <si>
    <t>（２０）_イ</t>
    <phoneticPr fontId="2"/>
  </si>
  <si>
    <t>４（交付額の算定方法）（７）に掲げる事業：7</t>
    <phoneticPr fontId="2"/>
  </si>
  <si>
    <t>４（交付額の算定方法）（６）に掲げる事業：6</t>
    <phoneticPr fontId="2"/>
  </si>
  <si>
    <t>（２１）_ア</t>
    <phoneticPr fontId="2"/>
  </si>
  <si>
    <t>（２１）_イ</t>
    <phoneticPr fontId="2"/>
  </si>
  <si>
    <t>（１７）_ア</t>
    <phoneticPr fontId="2"/>
  </si>
  <si>
    <t>（１７）_イ</t>
    <phoneticPr fontId="2"/>
  </si>
  <si>
    <t>（１８）_ア</t>
    <phoneticPr fontId="2"/>
  </si>
  <si>
    <t>（１８）_イ</t>
    <phoneticPr fontId="2"/>
  </si>
  <si>
    <t>（１９）_ア</t>
    <phoneticPr fontId="2"/>
  </si>
  <si>
    <t>分娩設備取扱施設</t>
    <rPh sb="0" eb="2">
      <t>ブンベン</t>
    </rPh>
    <rPh sb="2" eb="4">
      <t>セツビ</t>
    </rPh>
    <rPh sb="4" eb="6">
      <t>トリアツカイ</t>
    </rPh>
    <rPh sb="6" eb="8">
      <t>シセツ</t>
    </rPh>
    <phoneticPr fontId="2"/>
  </si>
  <si>
    <t>在宅人工呼吸器使用者非常用電源整備事業</t>
    <rPh sb="0" eb="2">
      <t>ザイタク</t>
    </rPh>
    <rPh sb="2" eb="4">
      <t>ジンコウ</t>
    </rPh>
    <rPh sb="4" eb="7">
      <t>コキュウキ</t>
    </rPh>
    <rPh sb="7" eb="10">
      <t>シヨウシャ</t>
    </rPh>
    <rPh sb="10" eb="13">
      <t>ヒジョウヨウ</t>
    </rPh>
    <rPh sb="13" eb="15">
      <t>デンゲン</t>
    </rPh>
    <rPh sb="15" eb="17">
      <t>セイビ</t>
    </rPh>
    <rPh sb="17" eb="19">
      <t>ジギョウ</t>
    </rPh>
    <phoneticPr fontId="2"/>
  </si>
  <si>
    <t>簡易自家発電装置等整備費</t>
    <rPh sb="0" eb="2">
      <t>カンイ</t>
    </rPh>
    <rPh sb="2" eb="4">
      <t>ジカ</t>
    </rPh>
    <rPh sb="4" eb="6">
      <t>ハツデン</t>
    </rPh>
    <rPh sb="6" eb="8">
      <t>ソウチ</t>
    </rPh>
    <rPh sb="8" eb="9">
      <t>トウ</t>
    </rPh>
    <rPh sb="9" eb="12">
      <t>セイビヒ</t>
    </rPh>
    <phoneticPr fontId="2"/>
  </si>
  <si>
    <t>（２２）</t>
    <phoneticPr fontId="2"/>
  </si>
  <si>
    <t>新型コロナウイルス感染症患者等受入れ医療施設設備整備事業</t>
    <rPh sb="0" eb="2">
      <t>シンガタ</t>
    </rPh>
    <rPh sb="9" eb="12">
      <t>カンセンショウ</t>
    </rPh>
    <rPh sb="12" eb="14">
      <t>カンジャ</t>
    </rPh>
    <rPh sb="14" eb="15">
      <t>トウ</t>
    </rPh>
    <rPh sb="15" eb="16">
      <t>ウ</t>
    </rPh>
    <rPh sb="16" eb="17">
      <t>イ</t>
    </rPh>
    <rPh sb="18" eb="20">
      <t>イリョウ</t>
    </rPh>
    <rPh sb="20" eb="22">
      <t>シセツ</t>
    </rPh>
    <rPh sb="22" eb="24">
      <t>セツビ</t>
    </rPh>
    <rPh sb="24" eb="26">
      <t>セイビ</t>
    </rPh>
    <rPh sb="26" eb="28">
      <t>ジギョウ</t>
    </rPh>
    <phoneticPr fontId="2"/>
  </si>
  <si>
    <t>初度設備費</t>
    <rPh sb="0" eb="2">
      <t>ショド</t>
    </rPh>
    <rPh sb="2" eb="5">
      <t>セツビヒ</t>
    </rPh>
    <phoneticPr fontId="2"/>
  </si>
  <si>
    <t>医療機器整備費</t>
    <rPh sb="0" eb="2">
      <t>イリョウ</t>
    </rPh>
    <rPh sb="2" eb="4">
      <t>キキ</t>
    </rPh>
    <rPh sb="4" eb="7">
      <t>セイビヒ</t>
    </rPh>
    <phoneticPr fontId="2"/>
  </si>
  <si>
    <t>（２２）</t>
    <phoneticPr fontId="2"/>
  </si>
  <si>
    <r>
      <rPr>
        <sz val="20"/>
        <color rgb="FFFF0000"/>
        <rFont val="ＭＳ ゴシック"/>
        <family val="3"/>
        <charset val="128"/>
      </rPr>
      <t>令和○○</t>
    </r>
    <r>
      <rPr>
        <sz val="20"/>
        <rFont val="ＭＳ ゴシック"/>
        <family val="3"/>
        <charset val="128"/>
      </rPr>
      <t>年度　医療施設等　設備　整備費補助金</t>
    </r>
    <rPh sb="0" eb="2">
      <t>レイワ</t>
    </rPh>
    <phoneticPr fontId="2"/>
  </si>
  <si>
    <t>遠隔ICU体制整備促進事業</t>
    <rPh sb="0" eb="2">
      <t>エンカク</t>
    </rPh>
    <phoneticPr fontId="2"/>
  </si>
  <si>
    <t>令和５年度　医療施設等　設備　整備費補助金</t>
    <rPh sb="0" eb="2">
      <t>レイワ</t>
    </rPh>
    <rPh sb="3" eb="5">
      <t>ネンド</t>
    </rPh>
    <phoneticPr fontId="2"/>
  </si>
  <si>
    <t>（２０）_イ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</si>
</sst>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0;&quot;△ &quot;#,##0"/>
    <numFmt numFmtId="178" formatCode="#,##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20"/>
      <name val="ＭＳ ゴシック"/>
      <family val="3"/>
      <charset val="128"/>
    </font>
    <font>
      <sz val="10"/>
      <name val="ＭＳ ゴシック"/>
      <family val="3"/>
      <charset val="128"/>
    </font>
    <font>
      <b/>
      <sz val="10"/>
      <name val="ＭＳ ゴシック"/>
      <family val="3"/>
      <charset val="128"/>
    </font>
    <font>
      <sz val="18"/>
      <name val="ＭＳ ゴシック"/>
      <family val="3"/>
      <charset val="128"/>
    </font>
    <font>
      <b/>
      <sz val="9"/>
      <color indexed="81"/>
      <name val="ＭＳ Ｐゴシック"/>
      <family val="3"/>
      <charset val="128"/>
    </font>
    <font>
      <sz val="10"/>
      <color rgb="FF000000"/>
      <name val="ＭＳ ゴシック"/>
      <family val="3"/>
      <charset val="128"/>
    </font>
    <font>
      <sz val="10"/>
      <color rgb="FFFF0000"/>
      <name val="ＭＳ ゴシック"/>
      <family val="3"/>
      <charset val="128"/>
    </font>
    <font>
      <sz val="9"/>
      <color indexed="81"/>
      <name val="ＭＳ ゴシック"/>
      <family val="3"/>
      <charset val="128"/>
    </font>
    <font>
      <sz val="10"/>
      <color indexed="81"/>
      <name val="ＭＳ ゴシック"/>
      <family val="3"/>
      <charset val="128"/>
    </font>
    <font>
      <sz val="20"/>
      <color rgb="FFFF0000"/>
      <name val="ＭＳ ゴシック"/>
      <family val="3"/>
      <charset val="128"/>
    </font>
    <font>
      <sz val="18"/>
      <color rgb="FFFF0000"/>
      <name val="ＭＳ ゴシック"/>
      <family val="3"/>
      <charset val="128"/>
    </font>
    <font>
      <u/>
      <sz val="10"/>
      <name val="ＭＳ 明朝"/>
      <family val="1"/>
      <charset val="128"/>
    </font>
    <font>
      <sz val="10"/>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177">
    <xf numFmtId="0" fontId="0" fillId="0" borderId="0" xfId="0"/>
    <xf numFmtId="0" fontId="4" fillId="0" borderId="0" xfId="0" applyFont="1"/>
    <xf numFmtId="38" fontId="4" fillId="0" borderId="0" xfId="1" applyFont="1" applyAlignment="1">
      <alignment vertical="center"/>
    </xf>
    <xf numFmtId="38" fontId="4" fillId="0" borderId="0" xfId="1" applyFont="1" applyFill="1" applyAlignment="1">
      <alignment vertical="center"/>
    </xf>
    <xf numFmtId="38" fontId="4" fillId="0" borderId="12" xfId="1" applyFont="1" applyFill="1" applyBorder="1" applyAlignment="1">
      <alignment horizontal="center" vertical="center" wrapText="1"/>
    </xf>
    <xf numFmtId="38" fontId="4" fillId="0" borderId="0" xfId="1" applyFont="1" applyFill="1" applyBorder="1" applyAlignment="1">
      <alignment horizontal="left" vertical="center" wrapText="1"/>
    </xf>
    <xf numFmtId="0" fontId="4" fillId="0" borderId="0" xfId="0" applyFont="1" applyFill="1"/>
    <xf numFmtId="0" fontId="6" fillId="0" borderId="0" xfId="0" applyFont="1"/>
    <xf numFmtId="0" fontId="6" fillId="0" borderId="0" xfId="0" applyFont="1" applyFill="1"/>
    <xf numFmtId="0" fontId="4" fillId="2" borderId="13" xfId="0" applyFont="1" applyFill="1" applyBorder="1" applyAlignment="1">
      <alignment horizontal="left" vertical="center" wrapText="1"/>
    </xf>
    <xf numFmtId="0" fontId="4" fillId="2" borderId="13" xfId="0" applyFont="1" applyFill="1" applyBorder="1" applyAlignment="1">
      <alignment horizontal="right" vertical="center" wrapText="1"/>
    </xf>
    <xf numFmtId="57" fontId="4" fillId="2" borderId="13" xfId="0" applyNumberFormat="1" applyFont="1" applyFill="1" applyBorder="1" applyAlignment="1">
      <alignment horizontal="right" vertical="center" wrapText="1"/>
    </xf>
    <xf numFmtId="38" fontId="4" fillId="2" borderId="12" xfId="1" applyFont="1" applyFill="1" applyBorder="1" applyAlignment="1">
      <alignment horizontal="left" vertical="center" wrapText="1"/>
    </xf>
    <xf numFmtId="177" fontId="4" fillId="2" borderId="13" xfId="1" applyNumberFormat="1" applyFont="1" applyFill="1" applyBorder="1" applyAlignment="1">
      <alignment vertical="center" wrapText="1"/>
    </xf>
    <xf numFmtId="177" fontId="4" fillId="2" borderId="12" xfId="1" applyNumberFormat="1" applyFont="1" applyFill="1" applyBorder="1" applyAlignment="1">
      <alignment vertical="center" wrapText="1"/>
    </xf>
    <xf numFmtId="57" fontId="4" fillId="2" borderId="12" xfId="1" applyNumberFormat="1" applyFont="1" applyFill="1" applyBorder="1" applyAlignment="1">
      <alignment horizontal="left" vertical="center" wrapText="1"/>
    </xf>
    <xf numFmtId="57" fontId="4" fillId="2" borderId="14" xfId="1" applyNumberFormat="1" applyFont="1" applyFill="1" applyBorder="1" applyAlignment="1">
      <alignment horizontal="left" vertical="center" wrapText="1"/>
    </xf>
    <xf numFmtId="0" fontId="4" fillId="2" borderId="10" xfId="0" applyFont="1" applyFill="1" applyBorder="1" applyAlignment="1">
      <alignment horizontal="left" vertical="center" wrapText="1"/>
    </xf>
    <xf numFmtId="57" fontId="4" fillId="2" borderId="10" xfId="0" applyNumberFormat="1" applyFont="1" applyFill="1" applyBorder="1" applyAlignment="1">
      <alignment horizontal="right" vertical="center" wrapText="1"/>
    </xf>
    <xf numFmtId="57" fontId="4" fillId="2" borderId="10" xfId="0" applyNumberFormat="1" applyFont="1" applyFill="1" applyBorder="1" applyAlignment="1">
      <alignment horizontal="left" vertical="center" wrapText="1"/>
    </xf>
    <xf numFmtId="38" fontId="4" fillId="2" borderId="9" xfId="1" applyFont="1" applyFill="1" applyBorder="1" applyAlignment="1">
      <alignment horizontal="left" vertical="center" wrapText="1"/>
    </xf>
    <xf numFmtId="38" fontId="4" fillId="2" borderId="1" xfId="1" applyFont="1" applyFill="1" applyBorder="1" applyAlignment="1">
      <alignment horizontal="left" vertical="center" wrapText="1"/>
    </xf>
    <xf numFmtId="177" fontId="4" fillId="2" borderId="10" xfId="1" applyNumberFormat="1" applyFont="1" applyFill="1" applyBorder="1" applyAlignment="1">
      <alignment vertical="center" wrapText="1"/>
    </xf>
    <xf numFmtId="177" fontId="4" fillId="2" borderId="9" xfId="1" applyNumberFormat="1" applyFont="1" applyFill="1" applyBorder="1" applyAlignment="1">
      <alignment vertical="center" wrapText="1"/>
    </xf>
    <xf numFmtId="57" fontId="4" fillId="2" borderId="9" xfId="1" applyNumberFormat="1" applyFont="1" applyFill="1" applyBorder="1" applyAlignment="1">
      <alignment horizontal="left" vertical="center" wrapText="1"/>
    </xf>
    <xf numFmtId="57" fontId="4" fillId="2" borderId="11" xfId="1" applyNumberFormat="1" applyFont="1" applyFill="1" applyBorder="1" applyAlignment="1">
      <alignment horizontal="left" vertical="center" wrapText="1"/>
    </xf>
    <xf numFmtId="0" fontId="4" fillId="2" borderId="10" xfId="0" applyFont="1" applyFill="1" applyBorder="1" applyAlignment="1">
      <alignment horizontal="right" vertical="center" wrapText="1"/>
    </xf>
    <xf numFmtId="57" fontId="4" fillId="2" borderId="10" xfId="1" applyNumberFormat="1" applyFont="1" applyFill="1" applyBorder="1" applyAlignment="1">
      <alignment horizontal="right" vertical="center" wrapText="1"/>
    </xf>
    <xf numFmtId="57" fontId="4" fillId="2" borderId="10" xfId="1" applyNumberFormat="1" applyFont="1" applyFill="1" applyBorder="1" applyAlignment="1">
      <alignment horizontal="left" vertical="center" wrapText="1"/>
    </xf>
    <xf numFmtId="12" fontId="4" fillId="0" borderId="12" xfId="1" applyNumberFormat="1" applyFont="1" applyFill="1" applyBorder="1" applyAlignment="1">
      <alignment horizontal="center" vertical="center" wrapText="1"/>
    </xf>
    <xf numFmtId="0" fontId="4" fillId="0" borderId="0" xfId="0" applyFont="1" applyAlignment="1">
      <alignment horizontal="right"/>
    </xf>
    <xf numFmtId="0" fontId="4" fillId="0" borderId="12" xfId="1" applyNumberFormat="1" applyFont="1" applyFill="1" applyBorder="1" applyAlignment="1">
      <alignment horizontal="left" vertical="center" wrapText="1"/>
    </xf>
    <xf numFmtId="38" fontId="3" fillId="0" borderId="1" xfId="1" applyFont="1" applyBorder="1" applyAlignment="1">
      <alignment vertical="center"/>
    </xf>
    <xf numFmtId="38" fontId="3" fillId="0" borderId="0" xfId="1" applyFont="1" applyAlignment="1">
      <alignment vertical="center"/>
    </xf>
    <xf numFmtId="38" fontId="3" fillId="0" borderId="0" xfId="1" applyFont="1" applyBorder="1" applyAlignment="1">
      <alignment vertical="center"/>
    </xf>
    <xf numFmtId="57" fontId="3" fillId="0" borderId="0" xfId="1" applyNumberFormat="1" applyFont="1" applyBorder="1" applyAlignment="1">
      <alignment vertical="center"/>
    </xf>
    <xf numFmtId="49" fontId="4" fillId="0" borderId="2" xfId="0" applyNumberFormat="1" applyFont="1" applyBorder="1" applyAlignment="1">
      <alignment horizontal="centerContinuous" vertical="center"/>
    </xf>
    <xf numFmtId="0" fontId="4" fillId="0" borderId="13"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14" xfId="0" applyFont="1" applyBorder="1" applyAlignment="1">
      <alignment horizontal="centerContinuous" vertical="center"/>
    </xf>
    <xf numFmtId="0" fontId="4" fillId="0" borderId="14" xfId="0" applyFont="1" applyBorder="1" applyAlignment="1">
      <alignment vertical="center"/>
    </xf>
    <xf numFmtId="0" fontId="4" fillId="0" borderId="0" xfId="0" applyFont="1" applyAlignment="1">
      <alignment vertical="center"/>
    </xf>
    <xf numFmtId="49" fontId="4" fillId="0" borderId="6" xfId="0" applyNumberFormat="1" applyFont="1" applyBorder="1" applyAlignment="1">
      <alignment vertical="center"/>
    </xf>
    <xf numFmtId="0" fontId="4" fillId="0" borderId="2" xfId="0" applyFont="1" applyBorder="1" applyAlignment="1">
      <alignment vertical="center"/>
    </xf>
    <xf numFmtId="49" fontId="4" fillId="0" borderId="9" xfId="0" applyNumberFormat="1" applyFont="1" applyBorder="1" applyAlignment="1">
      <alignment vertical="center"/>
    </xf>
    <xf numFmtId="49" fontId="4" fillId="0" borderId="12" xfId="0" applyNumberFormat="1" applyFont="1" applyBorder="1" applyAlignment="1">
      <alignment vertical="center"/>
    </xf>
    <xf numFmtId="0" fontId="4" fillId="0" borderId="12" xfId="0" applyFont="1" applyBorder="1" applyAlignment="1">
      <alignment vertical="center"/>
    </xf>
    <xf numFmtId="0" fontId="8" fillId="0" borderId="9"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horizontal="center" vertical="center"/>
    </xf>
    <xf numFmtId="0" fontId="8" fillId="0" borderId="12" xfId="0" applyFont="1" applyBorder="1" applyAlignment="1">
      <alignment vertical="center" wrapText="1"/>
    </xf>
    <xf numFmtId="0" fontId="4" fillId="0" borderId="12" xfId="0" applyFont="1" applyBorder="1" applyAlignment="1">
      <alignment vertical="center" wrapText="1"/>
    </xf>
    <xf numFmtId="49" fontId="4" fillId="0" borderId="12" xfId="0" applyNumberFormat="1" applyFont="1" applyFill="1" applyBorder="1" applyAlignment="1">
      <alignment vertical="center"/>
    </xf>
    <xf numFmtId="0" fontId="4" fillId="0" borderId="12" xfId="0" applyFont="1" applyFill="1" applyBorder="1" applyAlignment="1">
      <alignment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49" fontId="4" fillId="0" borderId="0" xfId="0" applyNumberFormat="1" applyFont="1" applyAlignment="1">
      <alignment vertical="center"/>
    </xf>
    <xf numFmtId="177" fontId="4" fillId="0" borderId="13" xfId="1" applyNumberFormat="1" applyFont="1" applyFill="1" applyBorder="1" applyAlignment="1">
      <alignment vertical="center" wrapText="1"/>
    </xf>
    <xf numFmtId="177" fontId="4" fillId="0" borderId="12" xfId="1" applyNumberFormat="1" applyFont="1" applyFill="1" applyBorder="1" applyAlignment="1">
      <alignment vertical="center" wrapText="1"/>
    </xf>
    <xf numFmtId="38" fontId="6" fillId="0" borderId="0" xfId="1" applyFont="1" applyFill="1" applyAlignment="1">
      <alignment vertical="center"/>
    </xf>
    <xf numFmtId="38" fontId="4" fillId="0" borderId="2" xfId="1" applyFont="1" applyFill="1" applyBorder="1" applyAlignment="1">
      <alignment vertical="top" wrapText="1"/>
    </xf>
    <xf numFmtId="0" fontId="4" fillId="0" borderId="7" xfId="0" applyFont="1" applyFill="1" applyBorder="1" applyAlignment="1">
      <alignment horizontal="left" vertical="top" wrapText="1"/>
    </xf>
    <xf numFmtId="57" fontId="4" fillId="0" borderId="7" xfId="1" applyNumberFormat="1" applyFont="1" applyFill="1" applyBorder="1" applyAlignment="1">
      <alignment horizontal="center" vertical="top" wrapText="1"/>
    </xf>
    <xf numFmtId="38" fontId="4" fillId="0" borderId="6" xfId="1" applyFont="1" applyFill="1" applyBorder="1" applyAlignment="1">
      <alignment horizontal="center" vertical="top" wrapText="1"/>
    </xf>
    <xf numFmtId="38" fontId="4" fillId="0" borderId="6" xfId="1" applyFont="1" applyFill="1" applyBorder="1" applyAlignment="1">
      <alignment vertical="top" wrapText="1"/>
    </xf>
    <xf numFmtId="38" fontId="4" fillId="0" borderId="7" xfId="1" applyFont="1" applyFill="1" applyBorder="1" applyAlignment="1">
      <alignment horizontal="center" vertical="top" wrapText="1"/>
    </xf>
    <xf numFmtId="38" fontId="4" fillId="0" borderId="7" xfId="1" applyFont="1" applyFill="1" applyBorder="1" applyAlignment="1">
      <alignment horizontal="right" vertical="top" wrapText="1"/>
    </xf>
    <xf numFmtId="38" fontId="4" fillId="0" borderId="6" xfId="1" applyFont="1" applyFill="1" applyBorder="1" applyAlignment="1">
      <alignment horizontal="right" vertical="top" wrapText="1"/>
    </xf>
    <xf numFmtId="57" fontId="4" fillId="0" borderId="6" xfId="1" applyNumberFormat="1" applyFont="1" applyFill="1" applyBorder="1" applyAlignment="1">
      <alignment vertical="top" wrapText="1"/>
    </xf>
    <xf numFmtId="38" fontId="4" fillId="0" borderId="8" xfId="1" applyFont="1" applyFill="1" applyBorder="1" applyAlignment="1">
      <alignment vertical="top" wrapText="1"/>
    </xf>
    <xf numFmtId="38" fontId="4" fillId="0" borderId="0" xfId="1" applyFont="1" applyFill="1" applyBorder="1" applyAlignment="1">
      <alignment vertical="top" wrapText="1"/>
    </xf>
    <xf numFmtId="0" fontId="8" fillId="0" borderId="0" xfId="0" applyFont="1" applyBorder="1" applyAlignment="1">
      <alignment vertical="center"/>
    </xf>
    <xf numFmtId="0" fontId="4" fillId="0" borderId="0" xfId="0" applyFont="1" applyAlignment="1"/>
    <xf numFmtId="0" fontId="8" fillId="0" borderId="13" xfId="0" applyFont="1" applyBorder="1" applyAlignment="1">
      <alignment horizontal="center" vertical="center" wrapText="1"/>
    </xf>
    <xf numFmtId="0" fontId="4" fillId="0" borderId="15" xfId="0" applyFont="1" applyBorder="1" applyAlignment="1"/>
    <xf numFmtId="0" fontId="4" fillId="0" borderId="14" xfId="0" applyFont="1" applyBorder="1" applyAlignment="1"/>
    <xf numFmtId="0" fontId="4" fillId="0" borderId="12" xfId="0" applyFont="1" applyFill="1" applyBorder="1" applyAlignment="1">
      <alignment vertical="top" wrapText="1"/>
    </xf>
    <xf numFmtId="0" fontId="4" fillId="0" borderId="12" xfId="0" applyFont="1" applyBorder="1" applyAlignment="1">
      <alignment vertical="top" wrapText="1"/>
    </xf>
    <xf numFmtId="12" fontId="8" fillId="0" borderId="12" xfId="0" applyNumberFormat="1" applyFont="1" applyFill="1" applyBorder="1" applyAlignment="1">
      <alignment horizontal="center" vertical="center" wrapText="1"/>
    </xf>
    <xf numFmtId="0" fontId="4" fillId="0" borderId="12" xfId="0" applyFont="1" applyFill="1" applyBorder="1" applyAlignment="1">
      <alignment horizontal="center"/>
    </xf>
    <xf numFmtId="0" fontId="4" fillId="0" borderId="12" xfId="0" applyFont="1" applyBorder="1" applyAlignment="1">
      <alignment horizontal="center"/>
    </xf>
    <xf numFmtId="12" fontId="8" fillId="0" borderId="12" xfId="0" applyNumberFormat="1" applyFont="1" applyBorder="1" applyAlignment="1">
      <alignment horizontal="center" vertical="center" wrapText="1"/>
    </xf>
    <xf numFmtId="0" fontId="4" fillId="0" borderId="12" xfId="0" applyFont="1" applyBorder="1" applyAlignment="1"/>
    <xf numFmtId="12" fontId="4" fillId="0" borderId="12" xfId="0" applyNumberFormat="1" applyFont="1" applyBorder="1" applyAlignment="1">
      <alignment horizontal="center" vertical="center" wrapText="1"/>
    </xf>
    <xf numFmtId="0" fontId="9" fillId="0" borderId="0" xfId="0" applyFont="1" applyAlignment="1">
      <alignment vertical="center" wrapText="1"/>
    </xf>
    <xf numFmtId="0" fontId="4" fillId="0" borderId="0" xfId="0" applyFont="1" applyAlignment="1">
      <alignment vertical="center" wrapText="1"/>
    </xf>
    <xf numFmtId="0" fontId="4" fillId="0" borderId="12" xfId="1" applyNumberFormat="1" applyFont="1" applyFill="1" applyBorder="1" applyAlignment="1">
      <alignment horizontal="center" vertical="center" wrapText="1"/>
    </xf>
    <xf numFmtId="0" fontId="4" fillId="3" borderId="12" xfId="0" applyFont="1" applyFill="1" applyBorder="1" applyAlignment="1">
      <alignment vertical="center" wrapText="1"/>
    </xf>
    <xf numFmtId="0" fontId="4" fillId="3" borderId="12" xfId="0" applyFont="1" applyFill="1" applyBorder="1" applyAlignment="1">
      <alignment vertical="center"/>
    </xf>
    <xf numFmtId="49" fontId="4" fillId="3" borderId="12" xfId="0" applyNumberFormat="1" applyFont="1" applyFill="1" applyBorder="1" applyAlignment="1">
      <alignment vertical="center"/>
    </xf>
    <xf numFmtId="0" fontId="8" fillId="3" borderId="2" xfId="0" applyFont="1" applyFill="1" applyBorder="1" applyAlignment="1">
      <alignment vertical="center" wrapText="1"/>
    </xf>
    <xf numFmtId="0" fontId="8" fillId="3" borderId="12" xfId="0" applyFont="1" applyFill="1" applyBorder="1" applyAlignment="1">
      <alignment vertical="center" wrapText="1"/>
    </xf>
    <xf numFmtId="38" fontId="4" fillId="4" borderId="2" xfId="1" applyFont="1" applyFill="1" applyBorder="1" applyAlignment="1">
      <alignment vertical="center"/>
    </xf>
    <xf numFmtId="57" fontId="4" fillId="4" borderId="2" xfId="1" applyNumberFormat="1" applyFont="1" applyFill="1" applyBorder="1" applyAlignment="1">
      <alignment horizontal="center" vertical="center"/>
    </xf>
    <xf numFmtId="57" fontId="4" fillId="4" borderId="3" xfId="1" applyNumberFormat="1" applyFont="1" applyFill="1" applyBorder="1" applyAlignment="1">
      <alignment horizontal="center" vertical="center"/>
    </xf>
    <xf numFmtId="57" fontId="4" fillId="4" borderId="4" xfId="1" applyNumberFormat="1" applyFont="1" applyFill="1" applyBorder="1" applyAlignment="1">
      <alignment horizontal="center" vertical="center"/>
    </xf>
    <xf numFmtId="38" fontId="4" fillId="4" borderId="2" xfId="1" applyFont="1" applyFill="1" applyBorder="1" applyAlignment="1">
      <alignment horizontal="center" vertical="center"/>
    </xf>
    <xf numFmtId="38" fontId="4" fillId="4" borderId="3" xfId="1" applyFont="1" applyFill="1" applyBorder="1" applyAlignment="1">
      <alignment horizontal="center" vertical="center"/>
    </xf>
    <xf numFmtId="176" fontId="4" fillId="4" borderId="3" xfId="0" applyNumberFormat="1" applyFont="1" applyFill="1" applyBorder="1" applyAlignment="1">
      <alignment horizontal="right" vertical="center"/>
    </xf>
    <xf numFmtId="176" fontId="4" fillId="4" borderId="2" xfId="0" applyNumberFormat="1" applyFont="1" applyFill="1" applyBorder="1" applyAlignment="1">
      <alignment horizontal="right" vertical="center"/>
    </xf>
    <xf numFmtId="57" fontId="4" fillId="4" borderId="3" xfId="1" applyNumberFormat="1" applyFont="1" applyFill="1" applyBorder="1" applyAlignment="1">
      <alignment vertical="center"/>
    </xf>
    <xf numFmtId="38" fontId="4" fillId="4" borderId="5" xfId="1" applyFont="1" applyFill="1" applyBorder="1" applyAlignment="1">
      <alignment vertical="center"/>
    </xf>
    <xf numFmtId="38" fontId="4" fillId="4" borderId="6" xfId="1" applyFont="1" applyFill="1" applyBorder="1" applyAlignment="1">
      <alignment horizontal="center" vertical="center" wrapText="1"/>
    </xf>
    <xf numFmtId="57" fontId="4" fillId="4" borderId="7" xfId="1" applyNumberFormat="1" applyFont="1" applyFill="1" applyBorder="1" applyAlignment="1">
      <alignment horizontal="center" vertical="center"/>
    </xf>
    <xf numFmtId="57" fontId="4" fillId="4" borderId="7" xfId="1" applyNumberFormat="1" applyFont="1" applyFill="1" applyBorder="1" applyAlignment="1">
      <alignment horizontal="centerContinuous" vertical="center" wrapText="1"/>
    </xf>
    <xf numFmtId="57" fontId="4" fillId="4" borderId="0" xfId="1" applyNumberFormat="1" applyFont="1" applyFill="1" applyBorder="1" applyAlignment="1">
      <alignment horizontal="centerContinuous" vertical="center" wrapText="1"/>
    </xf>
    <xf numFmtId="57" fontId="4" fillId="4" borderId="6" xfId="1" applyNumberFormat="1" applyFont="1" applyFill="1" applyBorder="1" applyAlignment="1">
      <alignment horizontal="center" vertical="center"/>
    </xf>
    <xf numFmtId="38" fontId="4" fillId="4" borderId="6" xfId="1" applyFont="1" applyFill="1" applyBorder="1" applyAlignment="1">
      <alignment horizontal="center" vertical="center"/>
    </xf>
    <xf numFmtId="38" fontId="4" fillId="4" borderId="6" xfId="1" applyFont="1" applyFill="1" applyBorder="1" applyAlignment="1">
      <alignment vertical="center" wrapText="1"/>
    </xf>
    <xf numFmtId="38" fontId="4" fillId="4" borderId="7" xfId="1" applyFont="1" applyFill="1" applyBorder="1" applyAlignment="1">
      <alignment horizontal="center" vertical="center"/>
    </xf>
    <xf numFmtId="38" fontId="4" fillId="4" borderId="7" xfId="1" applyFont="1" applyFill="1" applyBorder="1" applyAlignment="1">
      <alignment horizontal="center" vertical="center" wrapText="1"/>
    </xf>
    <xf numFmtId="40" fontId="4" fillId="4" borderId="7" xfId="1" applyNumberFormat="1" applyFont="1" applyFill="1" applyBorder="1" applyAlignment="1">
      <alignment horizontal="center" vertical="center" wrapText="1"/>
    </xf>
    <xf numFmtId="40" fontId="4" fillId="4" borderId="7" xfId="1" applyNumberFormat="1" applyFont="1" applyFill="1" applyBorder="1" applyAlignment="1">
      <alignment horizontal="centerContinuous" vertical="center"/>
    </xf>
    <xf numFmtId="57" fontId="4" fillId="4" borderId="7" xfId="1" applyNumberFormat="1" applyFont="1" applyFill="1" applyBorder="1" applyAlignment="1">
      <alignment horizontal="centerContinuous" vertical="center"/>
    </xf>
    <xf numFmtId="38" fontId="4" fillId="4" borderId="8" xfId="1" applyFont="1" applyFill="1" applyBorder="1" applyAlignment="1">
      <alignment horizontal="centerContinuous" vertical="center"/>
    </xf>
    <xf numFmtId="38" fontId="4" fillId="4" borderId="9" xfId="1" applyFont="1" applyFill="1" applyBorder="1" applyAlignment="1">
      <alignment vertical="center"/>
    </xf>
    <xf numFmtId="57" fontId="4" fillId="4" borderId="9" xfId="1" applyNumberFormat="1" applyFont="1" applyFill="1" applyBorder="1" applyAlignment="1">
      <alignment horizontal="center" vertical="center"/>
    </xf>
    <xf numFmtId="57" fontId="4" fillId="4" borderId="10" xfId="1" applyNumberFormat="1" applyFont="1" applyFill="1" applyBorder="1" applyAlignment="1">
      <alignment horizontal="center" vertical="center"/>
    </xf>
    <xf numFmtId="57" fontId="4" fillId="4" borderId="1" xfId="1" applyNumberFormat="1" applyFont="1" applyFill="1" applyBorder="1" applyAlignment="1">
      <alignment horizontal="center" vertical="center"/>
    </xf>
    <xf numFmtId="38" fontId="4" fillId="4" borderId="10" xfId="1" applyFont="1" applyFill="1" applyBorder="1" applyAlignment="1">
      <alignment vertical="center"/>
    </xf>
    <xf numFmtId="38" fontId="4" fillId="4" borderId="10" xfId="1" applyFont="1" applyFill="1" applyBorder="1" applyAlignment="1">
      <alignment horizontal="center" vertical="center"/>
    </xf>
    <xf numFmtId="40" fontId="4" fillId="4" borderId="10" xfId="1" applyNumberFormat="1" applyFont="1" applyFill="1" applyBorder="1" applyAlignment="1">
      <alignment horizontal="center" vertical="center"/>
    </xf>
    <xf numFmtId="38" fontId="4" fillId="4" borderId="9" xfId="1" applyFont="1" applyFill="1" applyBorder="1" applyAlignment="1">
      <alignment horizontal="center" vertical="center"/>
    </xf>
    <xf numFmtId="0" fontId="4" fillId="4" borderId="10" xfId="0" applyFont="1" applyFill="1" applyBorder="1" applyAlignment="1">
      <alignment horizontal="right" vertical="center"/>
    </xf>
    <xf numFmtId="0" fontId="4" fillId="4" borderId="11" xfId="0" applyFont="1" applyFill="1" applyBorder="1" applyAlignment="1">
      <alignment vertical="center"/>
    </xf>
    <xf numFmtId="0" fontId="5" fillId="4" borderId="9" xfId="0" applyFont="1" applyFill="1" applyBorder="1" applyAlignment="1">
      <alignment horizontal="center" vertical="center"/>
    </xf>
    <xf numFmtId="0" fontId="9" fillId="2" borderId="13" xfId="0" applyFont="1" applyFill="1" applyBorder="1" applyAlignment="1">
      <alignment horizontal="left" vertical="center" wrapText="1"/>
    </xf>
    <xf numFmtId="0" fontId="9" fillId="2" borderId="13" xfId="0" applyFont="1" applyFill="1" applyBorder="1" applyAlignment="1">
      <alignment horizontal="right" vertical="center" wrapText="1"/>
    </xf>
    <xf numFmtId="57" fontId="9" fillId="2" borderId="13" xfId="0" applyNumberFormat="1" applyFont="1" applyFill="1" applyBorder="1" applyAlignment="1">
      <alignment horizontal="right" vertical="center" wrapText="1"/>
    </xf>
    <xf numFmtId="0" fontId="9" fillId="2" borderId="10" xfId="0" applyFont="1" applyFill="1" applyBorder="1" applyAlignment="1">
      <alignment horizontal="left" vertical="center" wrapText="1"/>
    </xf>
    <xf numFmtId="57" fontId="9" fillId="2" borderId="10" xfId="0" applyNumberFormat="1" applyFont="1" applyFill="1" applyBorder="1" applyAlignment="1">
      <alignment horizontal="right" vertical="center" wrapText="1"/>
    </xf>
    <xf numFmtId="57" fontId="9" fillId="2" borderId="10" xfId="0" applyNumberFormat="1" applyFont="1" applyFill="1" applyBorder="1" applyAlignment="1">
      <alignment horizontal="left" vertical="center" wrapText="1"/>
    </xf>
    <xf numFmtId="0" fontId="9" fillId="2" borderId="10" xfId="0" applyFont="1" applyFill="1" applyBorder="1" applyAlignment="1">
      <alignment horizontal="right" vertical="center" wrapText="1"/>
    </xf>
    <xf numFmtId="57" fontId="9" fillId="2" borderId="10" xfId="1" applyNumberFormat="1" applyFont="1" applyFill="1" applyBorder="1" applyAlignment="1">
      <alignment horizontal="right" vertical="center" wrapText="1"/>
    </xf>
    <xf numFmtId="57" fontId="9" fillId="2" borderId="10" xfId="1" applyNumberFormat="1" applyFont="1" applyFill="1" applyBorder="1" applyAlignment="1">
      <alignment horizontal="left" vertical="center" wrapText="1"/>
    </xf>
    <xf numFmtId="38" fontId="9" fillId="2" borderId="12" xfId="1" applyFont="1" applyFill="1" applyBorder="1" applyAlignment="1">
      <alignment horizontal="left" vertical="center" wrapText="1"/>
    </xf>
    <xf numFmtId="177" fontId="9" fillId="2" borderId="13" xfId="1" applyNumberFormat="1" applyFont="1" applyFill="1" applyBorder="1" applyAlignment="1">
      <alignment vertical="center" wrapText="1"/>
    </xf>
    <xf numFmtId="38" fontId="9" fillId="2" borderId="9" xfId="1" applyFont="1" applyFill="1" applyBorder="1" applyAlignment="1">
      <alignment horizontal="left" vertical="center" wrapText="1"/>
    </xf>
    <xf numFmtId="38" fontId="9" fillId="2" borderId="1" xfId="1" applyFont="1" applyFill="1" applyBorder="1" applyAlignment="1">
      <alignment horizontal="left" vertical="center" wrapText="1"/>
    </xf>
    <xf numFmtId="177" fontId="9" fillId="2" borderId="10" xfId="1" applyNumberFormat="1" applyFont="1" applyFill="1" applyBorder="1" applyAlignment="1">
      <alignment vertical="center" wrapText="1"/>
    </xf>
    <xf numFmtId="57" fontId="9" fillId="2" borderId="12" xfId="1" applyNumberFormat="1" applyFont="1" applyFill="1" applyBorder="1" applyAlignment="1">
      <alignment horizontal="left" vertical="center" wrapText="1"/>
    </xf>
    <xf numFmtId="57" fontId="9" fillId="2" borderId="9" xfId="1" applyNumberFormat="1" applyFont="1" applyFill="1" applyBorder="1" applyAlignment="1">
      <alignment horizontal="left" vertical="center" wrapText="1"/>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0" xfId="0" applyFont="1"/>
    <xf numFmtId="0" fontId="15" fillId="0" borderId="12" xfId="0" applyFont="1" applyBorder="1" applyAlignment="1">
      <alignment horizontal="justify" vertical="center"/>
    </xf>
    <xf numFmtId="178" fontId="4" fillId="0" borderId="13" xfId="1" applyNumberFormat="1" applyFont="1" applyFill="1" applyBorder="1" applyAlignment="1">
      <alignment vertical="center" wrapText="1"/>
    </xf>
    <xf numFmtId="49" fontId="4" fillId="0" borderId="12" xfId="2" applyNumberFormat="1" applyFont="1" applyBorder="1" applyAlignment="1"/>
    <xf numFmtId="0" fontId="14" fillId="3" borderId="0" xfId="0" applyFont="1" applyFill="1"/>
    <xf numFmtId="0" fontId="15" fillId="3" borderId="12" xfId="0" applyFont="1" applyFill="1" applyBorder="1" applyAlignment="1">
      <alignment horizontal="justify" vertical="center"/>
    </xf>
    <xf numFmtId="0" fontId="8" fillId="0" borderId="12" xfId="0" applyFont="1" applyFill="1" applyBorder="1" applyAlignment="1">
      <alignment vertical="center" wrapText="1"/>
    </xf>
    <xf numFmtId="0" fontId="4" fillId="0" borderId="12" xfId="0" applyFont="1" applyFill="1" applyBorder="1" applyAlignment="1">
      <alignment vertical="center" wrapText="1"/>
    </xf>
    <xf numFmtId="57" fontId="3" fillId="2" borderId="1" xfId="1" applyNumberFormat="1" applyFont="1" applyFill="1" applyBorder="1" applyAlignment="1">
      <alignment vertical="center"/>
    </xf>
    <xf numFmtId="38" fontId="6" fillId="2" borderId="1" xfId="1" applyFont="1" applyFill="1" applyBorder="1" applyAlignment="1">
      <alignment vertical="center"/>
    </xf>
    <xf numFmtId="38" fontId="13" fillId="2" borderId="1" xfId="1" applyFont="1" applyFill="1" applyBorder="1" applyAlignment="1">
      <alignment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52916</xdr:colOff>
      <xdr:row>5</xdr:row>
      <xdr:rowOff>63501</xdr:rowOff>
    </xdr:from>
    <xdr:to>
      <xdr:col>8</xdr:col>
      <xdr:colOff>2328333</xdr:colOff>
      <xdr:row>25</xdr:row>
      <xdr:rowOff>10584</xdr:rowOff>
    </xdr:to>
    <xdr:sp macro="" textlink="">
      <xdr:nvSpPr>
        <xdr:cNvPr id="2" name="角丸四角形 1"/>
        <xdr:cNvSpPr/>
      </xdr:nvSpPr>
      <xdr:spPr>
        <a:xfrm>
          <a:off x="3016249" y="1270001"/>
          <a:ext cx="2275417" cy="2635250"/>
        </a:xfrm>
        <a:prstGeom prst="roundRect">
          <a:avLst>
            <a:gd name="adj" fmla="val 9111"/>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交付の対象（</a:t>
          </a:r>
          <a:r>
            <a:rPr kumimoji="1" lang="en-US" altLang="ja-JP" sz="1100">
              <a:solidFill>
                <a:srgbClr val="FF0000"/>
              </a:solidFill>
            </a:rPr>
            <a:t>H</a:t>
          </a:r>
          <a:r>
            <a:rPr kumimoji="1" lang="ja-JP" altLang="en-US" sz="1100">
              <a:solidFill>
                <a:srgbClr val="FF0000"/>
              </a:solidFill>
            </a:rPr>
            <a:t>欄）の選択を元に「事業区分」のシートから対応する区分を表示</a:t>
          </a:r>
        </a:p>
      </xdr:txBody>
    </xdr:sp>
    <xdr:clientData/>
  </xdr:twoCellAnchor>
  <xdr:twoCellAnchor>
    <xdr:from>
      <xdr:col>9</xdr:col>
      <xdr:colOff>32808</xdr:colOff>
      <xdr:row>5</xdr:row>
      <xdr:rowOff>63500</xdr:rowOff>
    </xdr:from>
    <xdr:to>
      <xdr:col>9</xdr:col>
      <xdr:colOff>1641475</xdr:colOff>
      <xdr:row>25</xdr:row>
      <xdr:rowOff>10583</xdr:rowOff>
    </xdr:to>
    <xdr:sp macro="" textlink="">
      <xdr:nvSpPr>
        <xdr:cNvPr id="3" name="角丸四角形 2"/>
        <xdr:cNvSpPr/>
      </xdr:nvSpPr>
      <xdr:spPr>
        <a:xfrm>
          <a:off x="5376333" y="1282700"/>
          <a:ext cx="1608667" cy="2842683"/>
        </a:xfrm>
        <a:prstGeom prst="roundRect">
          <a:avLst>
            <a:gd name="adj" fmla="val 9111"/>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区分（</a:t>
          </a:r>
          <a:r>
            <a:rPr kumimoji="1" lang="en-US" altLang="ja-JP" sz="1100">
              <a:solidFill>
                <a:srgbClr val="FF0000"/>
              </a:solidFill>
            </a:rPr>
            <a:t>I</a:t>
          </a:r>
          <a:r>
            <a:rPr kumimoji="1" lang="ja-JP" altLang="en-US" sz="1100">
              <a:solidFill>
                <a:srgbClr val="FF0000"/>
              </a:solidFill>
            </a:rPr>
            <a:t>欄）のデータを元に「事業区分」のシートから対応する種目を表示</a:t>
          </a:r>
        </a:p>
      </xdr:txBody>
    </xdr:sp>
    <xdr:clientData/>
  </xdr:twoCellAnchor>
  <xdr:twoCellAnchor>
    <xdr:from>
      <xdr:col>10</xdr:col>
      <xdr:colOff>63500</xdr:colOff>
      <xdr:row>5</xdr:row>
      <xdr:rowOff>63500</xdr:rowOff>
    </xdr:from>
    <xdr:to>
      <xdr:col>10</xdr:col>
      <xdr:colOff>687917</xdr:colOff>
      <xdr:row>25</xdr:row>
      <xdr:rowOff>10583</xdr:rowOff>
    </xdr:to>
    <xdr:sp macro="" textlink="">
      <xdr:nvSpPr>
        <xdr:cNvPr id="4" name="角丸四角形 3"/>
        <xdr:cNvSpPr/>
      </xdr:nvSpPr>
      <xdr:spPr>
        <a:xfrm>
          <a:off x="7133167" y="1270000"/>
          <a:ext cx="624417" cy="2635250"/>
        </a:xfrm>
        <a:prstGeom prst="roundRect">
          <a:avLst>
            <a:gd name="adj" fmla="val 9111"/>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rPr>
            <a:t>区分（</a:t>
          </a:r>
          <a:r>
            <a:rPr kumimoji="1" lang="en-US" altLang="ja-JP" sz="1050">
              <a:solidFill>
                <a:srgbClr val="FF0000"/>
              </a:solidFill>
            </a:rPr>
            <a:t>I</a:t>
          </a:r>
          <a:r>
            <a:rPr kumimoji="1" lang="ja-JP" altLang="en-US" sz="1050">
              <a:solidFill>
                <a:srgbClr val="FF0000"/>
              </a:solidFill>
            </a:rPr>
            <a:t>欄）のデータを元に「事業区分」のシートから対応する算出方法を表示</a:t>
          </a:r>
        </a:p>
      </xdr:txBody>
    </xdr:sp>
    <xdr:clientData/>
  </xdr:twoCellAnchor>
  <xdr:twoCellAnchor>
    <xdr:from>
      <xdr:col>11</xdr:col>
      <xdr:colOff>63500</xdr:colOff>
      <xdr:row>5</xdr:row>
      <xdr:rowOff>52918</xdr:rowOff>
    </xdr:from>
    <xdr:to>
      <xdr:col>11</xdr:col>
      <xdr:colOff>677333</xdr:colOff>
      <xdr:row>25</xdr:row>
      <xdr:rowOff>1</xdr:rowOff>
    </xdr:to>
    <xdr:sp macro="" textlink="">
      <xdr:nvSpPr>
        <xdr:cNvPr id="5" name="角丸四角形 4"/>
        <xdr:cNvSpPr/>
      </xdr:nvSpPr>
      <xdr:spPr>
        <a:xfrm>
          <a:off x="7852833" y="1259418"/>
          <a:ext cx="613833" cy="2635250"/>
        </a:xfrm>
        <a:prstGeom prst="roundRect">
          <a:avLst>
            <a:gd name="adj" fmla="val 9111"/>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rPr>
            <a:t>区分（</a:t>
          </a:r>
          <a:r>
            <a:rPr kumimoji="1" lang="en-US" altLang="ja-JP" sz="1050">
              <a:solidFill>
                <a:srgbClr val="FF0000"/>
              </a:solidFill>
            </a:rPr>
            <a:t>I</a:t>
          </a:r>
          <a:r>
            <a:rPr kumimoji="1" lang="ja-JP" altLang="en-US" sz="1050">
              <a:solidFill>
                <a:srgbClr val="FF0000"/>
              </a:solidFill>
            </a:rPr>
            <a:t>欄）と種目（</a:t>
          </a:r>
          <a:r>
            <a:rPr kumimoji="1" lang="en-US" altLang="ja-JP" sz="1050">
              <a:solidFill>
                <a:srgbClr val="FF0000"/>
              </a:solidFill>
            </a:rPr>
            <a:t>J</a:t>
          </a:r>
          <a:r>
            <a:rPr kumimoji="1" lang="ja-JP" altLang="en-US" sz="1050">
              <a:solidFill>
                <a:srgbClr val="FF0000"/>
              </a:solidFill>
            </a:rPr>
            <a:t>欄）のデータを元に「補助率」のシートから対応する補助率を表示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78318</xdr:colOff>
      <xdr:row>27</xdr:row>
      <xdr:rowOff>95249</xdr:rowOff>
    </xdr:from>
    <xdr:to>
      <xdr:col>6</xdr:col>
      <xdr:colOff>1475317</xdr:colOff>
      <xdr:row>41</xdr:row>
      <xdr:rowOff>48684</xdr:rowOff>
    </xdr:to>
    <xdr:sp macro="" textlink="">
      <xdr:nvSpPr>
        <xdr:cNvPr id="4" name="角丸四角形 3"/>
        <xdr:cNvSpPr/>
      </xdr:nvSpPr>
      <xdr:spPr>
        <a:xfrm>
          <a:off x="6644218" y="3930649"/>
          <a:ext cx="4444999" cy="1782235"/>
        </a:xfrm>
        <a:prstGeom prst="roundRect">
          <a:avLst>
            <a:gd name="adj" fmla="val 9111"/>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設備シートの種目（</a:t>
          </a:r>
          <a:r>
            <a:rPr kumimoji="1" lang="en-US" altLang="ja-JP" sz="1100">
              <a:solidFill>
                <a:srgbClr val="FF0000"/>
              </a:solidFill>
            </a:rPr>
            <a:t>J</a:t>
          </a:r>
          <a:r>
            <a:rPr kumimoji="1" lang="ja-JP" altLang="en-US" sz="1100">
              <a:solidFill>
                <a:srgbClr val="FF0000"/>
              </a:solidFill>
            </a:rPr>
            <a:t>欄）に「１区分」に対応するための種目を決めるため、リストに名前を設定する。</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例）へき地診療所の場合、</a:t>
          </a:r>
          <a:r>
            <a:rPr kumimoji="1" lang="en-US" altLang="ja-JP" sz="1100">
              <a:solidFill>
                <a:srgbClr val="FF0000"/>
              </a:solidFill>
            </a:rPr>
            <a:t>B7</a:t>
          </a:r>
          <a:r>
            <a:rPr kumimoji="1" lang="ja-JP" altLang="en-US" sz="1100">
              <a:solidFill>
                <a:srgbClr val="FF0000"/>
              </a:solidFill>
            </a:rPr>
            <a:t>：</a:t>
          </a:r>
          <a:r>
            <a:rPr kumimoji="1" lang="en-US" altLang="ja-JP" sz="1100">
              <a:solidFill>
                <a:srgbClr val="FF0000"/>
              </a:solidFill>
            </a:rPr>
            <a:t>D7</a:t>
          </a:r>
          <a:r>
            <a:rPr kumimoji="1" lang="ja-JP" altLang="en-US" sz="1100">
              <a:solidFill>
                <a:srgbClr val="FF0000"/>
              </a:solidFill>
            </a:rPr>
            <a:t>を選択して、コマンドの数式の名前から「選択範囲から作成」→「左端列」にチェック</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設備シートの種目（</a:t>
          </a:r>
          <a:r>
            <a:rPr kumimoji="1" lang="en-US" altLang="ja-JP" sz="1100">
              <a:solidFill>
                <a:srgbClr val="FF0000"/>
              </a:solidFill>
            </a:rPr>
            <a:t>J</a:t>
          </a:r>
          <a:r>
            <a:rPr kumimoji="1" lang="ja-JP" altLang="en-US" sz="1100">
              <a:solidFill>
                <a:srgbClr val="FF0000"/>
              </a:solidFill>
            </a:rPr>
            <a:t>欄）にデータ入力規則を設定</a:t>
          </a:r>
          <a:endParaRPr kumimoji="1" lang="en-US" altLang="ja-JP" sz="1100">
            <a:solidFill>
              <a:srgbClr val="FF0000"/>
            </a:solidFill>
          </a:endParaRPr>
        </a:p>
        <a:p>
          <a:pPr algn="l"/>
          <a:r>
            <a:rPr kumimoji="1" lang="ja-JP" altLang="en-US" sz="1100">
              <a:solidFill>
                <a:srgbClr val="FF0000"/>
              </a:solidFill>
            </a:rPr>
            <a:t>「リスト」→元の値に「</a:t>
          </a:r>
          <a:r>
            <a:rPr kumimoji="1" lang="en-US" altLang="ja-JP" sz="1100">
              <a:solidFill>
                <a:srgbClr val="FF0000"/>
              </a:solidFill>
            </a:rPr>
            <a:t>=INDIRECT(I6)</a:t>
          </a:r>
          <a:r>
            <a:rPr kumimoji="1" lang="ja-JP" altLang="en-US" sz="1100">
              <a:solidFill>
                <a:srgbClr val="FF0000"/>
              </a:solidFill>
            </a:rPr>
            <a:t>」</a:t>
          </a:r>
          <a:endParaRPr kumimoji="1" lang="en-US" altLang="ja-JP" sz="1100">
            <a:solidFill>
              <a:srgbClr val="FF0000"/>
            </a:solidFill>
          </a:endParaRPr>
        </a:p>
        <a:p>
          <a:pPr algn="l"/>
          <a:endParaRPr kumimoji="1" lang="en-US" altLang="ja-JP" sz="1100">
            <a:solidFill>
              <a:srgbClr val="FF0000"/>
            </a:solidFill>
          </a:endParaRPr>
        </a:p>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4"/>
  <sheetViews>
    <sheetView showGridLines="0" tabSelected="1" view="pageBreakPreview" zoomScale="110" zoomScaleNormal="75" zoomScaleSheetLayoutView="110" workbookViewId="0">
      <pane xSplit="1" ySplit="5" topLeftCell="B6" activePane="bottomRight" state="frozen"/>
      <selection activeCell="B12" sqref="B12"/>
      <selection pane="topRight" activeCell="B12" sqref="B12"/>
      <selection pane="bottomLeft" activeCell="B12" sqref="B12"/>
      <selection pane="bottomRight" activeCell="B6" sqref="B6"/>
    </sheetView>
  </sheetViews>
  <sheetFormatPr defaultColWidth="9" defaultRowHeight="12" outlineLevelCol="1" x14ac:dyDescent="0.15"/>
  <cols>
    <col min="1" max="1" width="6" style="1" customWidth="1" outlineLevel="1"/>
    <col min="2" max="2" width="9" style="1"/>
    <col min="3" max="3" width="9.125" style="6" hidden="1" customWidth="1" outlineLevel="1"/>
    <col min="4" max="4" width="13.625" style="1" hidden="1" customWidth="1" outlineLevel="1"/>
    <col min="5" max="5" width="9.125" style="1" hidden="1" customWidth="1" outlineLevel="1"/>
    <col min="6" max="6" width="13.625" style="1" hidden="1" customWidth="1" outlineLevel="1"/>
    <col min="7" max="7" width="13.625" style="1" customWidth="1" collapsed="1"/>
    <col min="8" max="8" width="11.25" style="1" bestFit="1" customWidth="1"/>
    <col min="9" max="9" width="31.25" style="6" customWidth="1"/>
    <col min="10" max="10" width="22.625" style="6" bestFit="1" customWidth="1"/>
    <col min="11" max="11" width="9.5" style="6" customWidth="1" outlineLevel="1"/>
    <col min="12" max="12" width="9.375" style="6" customWidth="1" outlineLevel="1"/>
    <col min="13" max="13" width="16.625" style="1" customWidth="1"/>
    <col min="14" max="14" width="12.125" style="1" customWidth="1"/>
    <col min="15" max="15" width="12.625" style="1" customWidth="1"/>
    <col min="16" max="16" width="8.625" style="1" customWidth="1"/>
    <col min="17" max="23" width="12.625" style="1" customWidth="1"/>
    <col min="24" max="27" width="12.625" style="1" hidden="1" customWidth="1" outlineLevel="1"/>
    <col min="28" max="28" width="9" style="1" hidden="1" customWidth="1" outlineLevel="1"/>
    <col min="29" max="29" width="13.125" style="1" hidden="1" customWidth="1" outlineLevel="1"/>
    <col min="30" max="30" width="12.625" style="1" customWidth="1" collapsed="1"/>
    <col min="31" max="31" width="20.625" style="1" customWidth="1"/>
    <col min="32" max="16384" width="9" style="1"/>
  </cols>
  <sheetData>
    <row r="1" spans="1:31" s="33" customFormat="1" ht="24" x14ac:dyDescent="0.15">
      <c r="A1" s="62"/>
      <c r="B1" s="158" t="s">
        <v>217</v>
      </c>
      <c r="C1" s="158"/>
      <c r="D1" s="158"/>
      <c r="E1" s="158"/>
      <c r="F1" s="158"/>
      <c r="G1" s="158"/>
      <c r="H1" s="158"/>
      <c r="I1" s="158"/>
      <c r="J1" s="158"/>
      <c r="K1" s="159" t="s">
        <v>181</v>
      </c>
      <c r="L1" s="159"/>
      <c r="M1" s="159"/>
      <c r="N1" s="159"/>
      <c r="O1" s="32"/>
      <c r="P1" s="32"/>
      <c r="Q1" s="32"/>
      <c r="R1" s="32"/>
      <c r="S1" s="32"/>
      <c r="T1" s="32"/>
      <c r="U1" s="32"/>
      <c r="V1" s="32"/>
      <c r="W1" s="32"/>
      <c r="X1" s="32"/>
      <c r="Y1" s="32"/>
      <c r="Z1" s="34"/>
      <c r="AA1" s="35"/>
    </row>
    <row r="2" spans="1:31" s="2" customFormat="1" x14ac:dyDescent="0.15">
      <c r="A2" s="95"/>
      <c r="B2" s="96"/>
      <c r="C2" s="97"/>
      <c r="D2" s="98"/>
      <c r="E2" s="97"/>
      <c r="F2" s="98"/>
      <c r="G2" s="96"/>
      <c r="H2" s="96"/>
      <c r="I2" s="99"/>
      <c r="J2" s="99"/>
      <c r="K2" s="99"/>
      <c r="L2" s="99"/>
      <c r="M2" s="95"/>
      <c r="N2" s="100"/>
      <c r="O2" s="101" t="s">
        <v>0</v>
      </c>
      <c r="P2" s="101" t="s">
        <v>1</v>
      </c>
      <c r="Q2" s="101" t="s">
        <v>2</v>
      </c>
      <c r="R2" s="101" t="s">
        <v>3</v>
      </c>
      <c r="S2" s="101" t="s">
        <v>4</v>
      </c>
      <c r="T2" s="101" t="s">
        <v>5</v>
      </c>
      <c r="U2" s="101" t="s">
        <v>6</v>
      </c>
      <c r="V2" s="101" t="s">
        <v>7</v>
      </c>
      <c r="W2" s="101" t="s">
        <v>8</v>
      </c>
      <c r="X2" s="102" t="s">
        <v>9</v>
      </c>
      <c r="Y2" s="101" t="s">
        <v>10</v>
      </c>
      <c r="Z2" s="101" t="s">
        <v>11</v>
      </c>
      <c r="AA2" s="101" t="s">
        <v>12</v>
      </c>
      <c r="AB2" s="103"/>
      <c r="AC2" s="104"/>
      <c r="AD2" s="95"/>
      <c r="AE2" s="95"/>
    </row>
    <row r="3" spans="1:31" s="2" customFormat="1" ht="36" x14ac:dyDescent="0.15">
      <c r="A3" s="105" t="s">
        <v>25</v>
      </c>
      <c r="B3" s="106" t="s">
        <v>13</v>
      </c>
      <c r="C3" s="107" t="s">
        <v>21</v>
      </c>
      <c r="D3" s="108"/>
      <c r="E3" s="107" t="s">
        <v>14</v>
      </c>
      <c r="F3" s="108"/>
      <c r="G3" s="109" t="s">
        <v>15</v>
      </c>
      <c r="H3" s="109" t="s">
        <v>143</v>
      </c>
      <c r="I3" s="110" t="s">
        <v>26</v>
      </c>
      <c r="J3" s="105" t="s">
        <v>27</v>
      </c>
      <c r="K3" s="111" t="s">
        <v>86</v>
      </c>
      <c r="L3" s="105" t="s">
        <v>87</v>
      </c>
      <c r="M3" s="110" t="s">
        <v>28</v>
      </c>
      <c r="N3" s="112" t="s">
        <v>29</v>
      </c>
      <c r="O3" s="112" t="s">
        <v>16</v>
      </c>
      <c r="P3" s="113" t="s">
        <v>30</v>
      </c>
      <c r="Q3" s="112" t="s">
        <v>17</v>
      </c>
      <c r="R3" s="114" t="s">
        <v>39</v>
      </c>
      <c r="S3" s="115" t="s">
        <v>31</v>
      </c>
      <c r="T3" s="112" t="s">
        <v>32</v>
      </c>
      <c r="U3" s="113" t="s">
        <v>40</v>
      </c>
      <c r="V3" s="113" t="s">
        <v>41</v>
      </c>
      <c r="W3" s="113" t="s">
        <v>42</v>
      </c>
      <c r="X3" s="105" t="s">
        <v>33</v>
      </c>
      <c r="Y3" s="113" t="s">
        <v>34</v>
      </c>
      <c r="Z3" s="113" t="s">
        <v>35</v>
      </c>
      <c r="AA3" s="113" t="s">
        <v>36</v>
      </c>
      <c r="AB3" s="116" t="s">
        <v>18</v>
      </c>
      <c r="AC3" s="117"/>
      <c r="AD3" s="110" t="s">
        <v>37</v>
      </c>
      <c r="AE3" s="110" t="s">
        <v>38</v>
      </c>
    </row>
    <row r="4" spans="1:31" s="3" customFormat="1" x14ac:dyDescent="0.15">
      <c r="A4" s="118"/>
      <c r="B4" s="119"/>
      <c r="C4" s="120"/>
      <c r="D4" s="121"/>
      <c r="E4" s="120"/>
      <c r="F4" s="121"/>
      <c r="G4" s="120"/>
      <c r="H4" s="120"/>
      <c r="I4" s="118"/>
      <c r="J4" s="122"/>
      <c r="K4" s="122"/>
      <c r="L4" s="122"/>
      <c r="M4" s="123"/>
      <c r="N4" s="122"/>
      <c r="O4" s="123"/>
      <c r="P4" s="123"/>
      <c r="Q4" s="124"/>
      <c r="R4" s="124"/>
      <c r="S4" s="123"/>
      <c r="T4" s="123"/>
      <c r="U4" s="123"/>
      <c r="V4" s="123"/>
      <c r="W4" s="123"/>
      <c r="X4" s="125"/>
      <c r="Y4" s="123"/>
      <c r="Z4" s="123"/>
      <c r="AA4" s="126"/>
      <c r="AB4" s="122"/>
      <c r="AC4" s="127"/>
      <c r="AD4" s="128" t="s">
        <v>19</v>
      </c>
      <c r="AE4" s="118"/>
    </row>
    <row r="5" spans="1:31" s="73" customFormat="1" x14ac:dyDescent="0.15">
      <c r="A5" s="63"/>
      <c r="B5" s="64"/>
      <c r="C5" s="65"/>
      <c r="D5" s="65"/>
      <c r="E5" s="65"/>
      <c r="F5" s="65"/>
      <c r="G5" s="65"/>
      <c r="H5" s="65"/>
      <c r="I5" s="66"/>
      <c r="J5" s="66"/>
      <c r="K5" s="66"/>
      <c r="L5" s="66"/>
      <c r="M5" s="67"/>
      <c r="N5" s="68"/>
      <c r="O5" s="69" t="s">
        <v>20</v>
      </c>
      <c r="P5" s="69" t="s">
        <v>20</v>
      </c>
      <c r="Q5" s="69" t="s">
        <v>20</v>
      </c>
      <c r="R5" s="69" t="s">
        <v>20</v>
      </c>
      <c r="S5" s="69" t="s">
        <v>20</v>
      </c>
      <c r="T5" s="69" t="s">
        <v>20</v>
      </c>
      <c r="U5" s="69" t="s">
        <v>20</v>
      </c>
      <c r="V5" s="69" t="s">
        <v>20</v>
      </c>
      <c r="W5" s="69" t="s">
        <v>20</v>
      </c>
      <c r="X5" s="70" t="s">
        <v>20</v>
      </c>
      <c r="Y5" s="69" t="s">
        <v>20</v>
      </c>
      <c r="Z5" s="69" t="s">
        <v>20</v>
      </c>
      <c r="AA5" s="69" t="s">
        <v>20</v>
      </c>
      <c r="AB5" s="71"/>
      <c r="AC5" s="72"/>
      <c r="AD5" s="67"/>
      <c r="AE5" s="63"/>
    </row>
    <row r="6" spans="1:31" s="5" customFormat="1" ht="24" x14ac:dyDescent="0.15">
      <c r="A6" s="4">
        <v>1</v>
      </c>
      <c r="B6" s="9"/>
      <c r="C6" s="10"/>
      <c r="D6" s="9"/>
      <c r="E6" s="11"/>
      <c r="F6" s="9"/>
      <c r="G6" s="9"/>
      <c r="H6" s="9" t="s">
        <v>218</v>
      </c>
      <c r="I6" s="31" t="str">
        <f>IFERROR(VLOOKUP(H6,事業区分!$B$9:$C$56,2,0),"")</f>
        <v>在宅人工呼吸器使用者非常用電源整備事業</v>
      </c>
      <c r="J6" s="12" t="s">
        <v>209</v>
      </c>
      <c r="K6" s="89">
        <f>IFERROR(VLOOKUP(CONCATENATE(H6,I6),事業区分!$A$9:$H$1048576,8,0),"")</f>
        <v>4</v>
      </c>
      <c r="L6" s="29">
        <f>IFERROR(INDEX(補助率!$C$5:$W$52,MATCH(I6,補助率!$B$5:$B$52,0),MATCH(J6,補助率!$C$4:$W$4,0)),"")</f>
        <v>0.5</v>
      </c>
      <c r="M6" s="12"/>
      <c r="N6" s="9"/>
      <c r="O6" s="13"/>
      <c r="P6" s="13"/>
      <c r="Q6" s="60">
        <f>O6-P6</f>
        <v>0</v>
      </c>
      <c r="R6" s="13"/>
      <c r="S6" s="13"/>
      <c r="T6" s="61">
        <f>MIN(R6,S6)</f>
        <v>0</v>
      </c>
      <c r="U6" s="13"/>
      <c r="V6" s="152">
        <f>IF(OR(K6=1,K6=6,K6=7),MIN(Q6,T6),IF(K6=2,MIN(Q6,T6,U6),IF(K6=3,MIN(MIN(Q6,T6)*3/4,U6),IF(K6=4,MIN(MIN(Q6,T6)*L6,U6),IF(K6=5,MIN(MIN(Q6,T6)*2/3,U6),"")))))</f>
        <v>0</v>
      </c>
      <c r="W6" s="60">
        <f>IFERROR(ROUNDDOWN(IF(K6=1,V6*L6,IF(K6=2,V6*L6,IF(K6=3,V6*2/3,IF(K6=4,V6,IF(K6=5,V6*1/2,IF(K6=6,V6,IF(K6=7,MIN(U6,V6),""))))))),-3),"")</f>
        <v>0</v>
      </c>
      <c r="X6" s="14"/>
      <c r="Y6" s="13"/>
      <c r="Z6" s="61">
        <f>IFERROR(ROUNDDOWN(IF(K6=1,V6*L6,IF(K6=2,V6*L6,IF(K6=3,V6*2/3,IF(K6=4,V6,IF(K6=5,V6*1/2,""))))),-3),"")</f>
        <v>0</v>
      </c>
      <c r="AA6" s="61">
        <f>IFERROR(Y6-Z6,"")</f>
        <v>0</v>
      </c>
      <c r="AB6" s="15"/>
      <c r="AC6" s="16"/>
      <c r="AD6" s="15"/>
      <c r="AE6" s="12"/>
    </row>
    <row r="7" spans="1:31" s="5" customFormat="1" x14ac:dyDescent="0.15">
      <c r="A7" s="4">
        <v>2</v>
      </c>
      <c r="B7" s="17"/>
      <c r="C7" s="18"/>
      <c r="D7" s="17"/>
      <c r="E7" s="18"/>
      <c r="F7" s="19"/>
      <c r="G7" s="17"/>
      <c r="H7" s="9"/>
      <c r="I7" s="31" t="str">
        <f>IFERROR(VLOOKUP(H7,事業区分!$B$9:$C$56,2,0),"")</f>
        <v/>
      </c>
      <c r="J7" s="12"/>
      <c r="K7" s="89" t="str">
        <f>IFERROR(VLOOKUP(CONCATENATE(H7,I7),事業区分!$A$9:$H$1048576,8,0),"")</f>
        <v/>
      </c>
      <c r="L7" s="29" t="str">
        <f>IFERROR(INDEX(補助率!$C$5:$W$52,MATCH(I7,補助率!$B$5:$B$52,0),MATCH(J7,補助率!$C$4:$W$4,0)),"")</f>
        <v/>
      </c>
      <c r="M7" s="20"/>
      <c r="N7" s="21"/>
      <c r="O7" s="22"/>
      <c r="P7" s="22"/>
      <c r="Q7" s="60">
        <f t="shared" ref="Q7:Q29" si="0">O7-P7</f>
        <v>0</v>
      </c>
      <c r="R7" s="22"/>
      <c r="S7" s="22"/>
      <c r="T7" s="61">
        <f t="shared" ref="T7:T29" si="1">MIN(R7,S7)</f>
        <v>0</v>
      </c>
      <c r="U7" s="22"/>
      <c r="V7" s="152" t="str">
        <f t="shared" ref="V7:V20" si="2">IF(OR(K7=1,K7=6,K7=7),MIN(Q7,T7),IF(K7=2,MIN(Q7,T7,U7),IF(K7=3,MIN(MIN(Q7,T7)*3/4,U7),IF(K7=4,MIN(MIN(Q7,T7)*L7,U7),IF(K7=5,MIN(MIN(Q7,T7)*2/3,U7),"")))))</f>
        <v/>
      </c>
      <c r="W7" s="60" t="str">
        <f>IFERROR(ROUNDDOWN(IF(K7=1,V7*L7,IF(K7=2,V7*L7,IF(K7=3,V7*2/3,IF(K7=4,V7,IF(K7=5,V7*1/2,IF(K7=6,V7,IF(K7=7,MIN(U7,V7),""))))))),-3),"")</f>
        <v/>
      </c>
      <c r="X7" s="23"/>
      <c r="Y7" s="22"/>
      <c r="Z7" s="61" t="str">
        <f t="shared" ref="Z7:Z29" si="3">IFERROR(ROUNDDOWN(IF(K7=1,V7*L7,IF(K7=2,V7*L7,IF(K7=3,V7*2/3,IF(K7=4,V7,IF(K7=5,V7*1/2,""))))),-3),"")</f>
        <v/>
      </c>
      <c r="AA7" s="61" t="str">
        <f t="shared" ref="AA7:AA29" si="4">IFERROR(Y7-Z7,"")</f>
        <v/>
      </c>
      <c r="AB7" s="24"/>
      <c r="AC7" s="25"/>
      <c r="AD7" s="24"/>
      <c r="AE7" s="20"/>
    </row>
    <row r="8" spans="1:31" s="5" customFormat="1" x14ac:dyDescent="0.15">
      <c r="A8" s="4">
        <v>3</v>
      </c>
      <c r="B8" s="17"/>
      <c r="C8" s="26"/>
      <c r="D8" s="17"/>
      <c r="E8" s="18"/>
      <c r="F8" s="17"/>
      <c r="G8" s="17"/>
      <c r="H8" s="9"/>
      <c r="I8" s="31" t="str">
        <f>IFERROR(VLOOKUP(H8,事業区分!$B$9:$C$56,2,0),"")</f>
        <v/>
      </c>
      <c r="J8" s="12"/>
      <c r="K8" s="89" t="str">
        <f>IFERROR(VLOOKUP(CONCATENATE(H8,I8),事業区分!$A$9:$H$1048576,8,0),"")</f>
        <v/>
      </c>
      <c r="L8" s="29" t="str">
        <f>IFERROR(INDEX(補助率!$C$5:$W$52,MATCH(I8,補助率!$B$5:$B$52,0),MATCH(J8,補助率!$C$4:$W$4,0)),"")</f>
        <v/>
      </c>
      <c r="M8" s="20"/>
      <c r="N8" s="21"/>
      <c r="O8" s="22"/>
      <c r="P8" s="22"/>
      <c r="Q8" s="60">
        <f t="shared" si="0"/>
        <v>0</v>
      </c>
      <c r="R8" s="22"/>
      <c r="S8" s="22"/>
      <c r="T8" s="61">
        <f t="shared" si="1"/>
        <v>0</v>
      </c>
      <c r="U8" s="22"/>
      <c r="V8" s="152" t="str">
        <f>IF(OR(K8=1,K8=6,K8=7),MIN(Q8,T8),IF(K8=2,MIN(Q8,T8,U8),IF(K8=3,MIN(MIN(Q8,T8)*3/4,U8),IF(K8=4,MIN(MIN(Q8,T8)*L8,U8),IF(K8=5,MIN(MIN(Q8,T8)*2/3,U8),"")))))</f>
        <v/>
      </c>
      <c r="W8" s="60" t="str">
        <f>IFERROR(ROUNDDOWN(IF(K8=1,V8*L8,IF(K8=2,V8*L8,IF(K8=3,V8*2/3,IF(K8=4,V8,IF(K8=5,V8*1/2,IF(K8=6,V8,IF(K8=7,MIN(U8,V8),""))))))),-3),"")</f>
        <v/>
      </c>
      <c r="X8" s="23"/>
      <c r="Y8" s="22"/>
      <c r="Z8" s="61" t="str">
        <f t="shared" si="3"/>
        <v/>
      </c>
      <c r="AA8" s="61" t="str">
        <f t="shared" si="4"/>
        <v/>
      </c>
      <c r="AB8" s="24"/>
      <c r="AC8" s="25"/>
      <c r="AD8" s="24"/>
      <c r="AE8" s="12"/>
    </row>
    <row r="9" spans="1:31" s="5" customFormat="1" x14ac:dyDescent="0.15">
      <c r="A9" s="4">
        <v>4</v>
      </c>
      <c r="B9" s="17"/>
      <c r="C9" s="26"/>
      <c r="D9" s="17"/>
      <c r="E9" s="18"/>
      <c r="F9" s="17"/>
      <c r="G9" s="17"/>
      <c r="H9" s="9"/>
      <c r="I9" s="31" t="str">
        <f>IFERROR(VLOOKUP(H9,事業区分!$B$9:$C$56,2,0),"")</f>
        <v/>
      </c>
      <c r="J9" s="12"/>
      <c r="K9" s="89" t="str">
        <f>IFERROR(VLOOKUP(CONCATENATE(H9,I9),事業区分!$A$9:$H$1048576,8,0),"")</f>
        <v/>
      </c>
      <c r="L9" s="29" t="str">
        <f>IFERROR(INDEX(補助率!$C$5:$W$52,MATCH(I9,補助率!$B$5:$B$52,0),MATCH(J9,補助率!$C$4:$W$4,0)),"")</f>
        <v/>
      </c>
      <c r="M9" s="20"/>
      <c r="N9" s="21"/>
      <c r="O9" s="22"/>
      <c r="P9" s="22"/>
      <c r="Q9" s="60">
        <f t="shared" ref="Q9" si="5">O9-P9</f>
        <v>0</v>
      </c>
      <c r="R9" s="22"/>
      <c r="S9" s="22"/>
      <c r="T9" s="61">
        <f t="shared" ref="T9" si="6">MIN(R9,S9)</f>
        <v>0</v>
      </c>
      <c r="U9" s="22"/>
      <c r="V9" s="152" t="str">
        <f>IF(OR(K9=1,K9=6,K9=7),MIN(Q9,T9),IF(K9=2,MIN(Q9,T9,U9),IF(K9=3,MIN(MIN(Q9,T9)*3/4,U9),IF(K9=4,MIN(MIN(Q9,T9)*L9,U9),IF(K9=5,MIN(MIN(Q9,T9)*2/3,U9),"")))))</f>
        <v/>
      </c>
      <c r="W9" s="60" t="str">
        <f>IFERROR(ROUNDDOWN(IF(K9=1,V9*L9,IF(K9=2,V9*L9,IF(K9=3,V9*2/3,IF(K9=4,V9,IF(K9=5,V9*1/2,IF(K9=6,V9,IF(K9=7,MIN(U9,V9),""))))))),-3),"")</f>
        <v/>
      </c>
      <c r="X9" s="23"/>
      <c r="Y9" s="22"/>
      <c r="Z9" s="61" t="str">
        <f t="shared" ref="Z9" si="7">IFERROR(ROUNDDOWN(IF(K9=1,V9*L9,IF(K9=2,V9*L9,IF(K9=3,V9*2/3,IF(K9=4,V9,IF(K9=5,V9*1/2,""))))),-3),"")</f>
        <v/>
      </c>
      <c r="AA9" s="61" t="str">
        <f t="shared" ref="AA9" si="8">IFERROR(Y9-Z9,"")</f>
        <v/>
      </c>
      <c r="AB9" s="24"/>
      <c r="AC9" s="25"/>
      <c r="AD9" s="24"/>
      <c r="AE9" s="12"/>
    </row>
    <row r="10" spans="1:31" s="5" customFormat="1" x14ac:dyDescent="0.15">
      <c r="A10" s="4">
        <v>5</v>
      </c>
      <c r="B10" s="17"/>
      <c r="C10" s="18"/>
      <c r="D10" s="17"/>
      <c r="E10" s="18"/>
      <c r="F10" s="17"/>
      <c r="G10" s="17"/>
      <c r="H10" s="9"/>
      <c r="I10" s="31" t="str">
        <f>IFERROR(VLOOKUP(H10,事業区分!$B$9:$C$56,2,0),"")</f>
        <v/>
      </c>
      <c r="J10" s="12"/>
      <c r="K10" s="89" t="str">
        <f>IFERROR(VLOOKUP(CONCATENATE(H10,I10),事業区分!$A$9:$H$1048576,8,0),"")</f>
        <v/>
      </c>
      <c r="L10" s="29" t="str">
        <f>IFERROR(INDEX(補助率!$C$5:$W$52,MATCH(I10,補助率!$B$5:$B$52,0),MATCH(J10,補助率!$C$4:$W$4,0)),"")</f>
        <v/>
      </c>
      <c r="M10" s="20"/>
      <c r="N10" s="21"/>
      <c r="O10" s="22"/>
      <c r="P10" s="22"/>
      <c r="Q10" s="60">
        <f t="shared" si="0"/>
        <v>0</v>
      </c>
      <c r="R10" s="22"/>
      <c r="S10" s="22"/>
      <c r="T10" s="61">
        <f t="shared" si="1"/>
        <v>0</v>
      </c>
      <c r="U10" s="22"/>
      <c r="V10" s="152" t="str">
        <f t="shared" si="2"/>
        <v/>
      </c>
      <c r="W10" s="60" t="str">
        <f t="shared" ref="W10:W20" si="9">IFERROR(ROUNDDOWN(IF(K10=1,V10*L10,IF(K10=2,V10*L10,IF(K10=3,V10*2/3,IF(K10=4,V10,IF(K10=5,V10*1/2,IF(K10=6,V10,IF(K10=7,MIN(U10,V10),""))))))),-3),"")</f>
        <v/>
      </c>
      <c r="X10" s="23"/>
      <c r="Y10" s="22"/>
      <c r="Z10" s="61" t="str">
        <f t="shared" si="3"/>
        <v/>
      </c>
      <c r="AA10" s="61" t="str">
        <f t="shared" si="4"/>
        <v/>
      </c>
      <c r="AB10" s="24"/>
      <c r="AC10" s="25"/>
      <c r="AD10" s="24"/>
      <c r="AE10" s="20"/>
    </row>
    <row r="11" spans="1:31" s="5" customFormat="1" x14ac:dyDescent="0.15">
      <c r="A11" s="4">
        <v>6</v>
      </c>
      <c r="B11" s="17"/>
      <c r="C11" s="18"/>
      <c r="D11" s="17"/>
      <c r="E11" s="18"/>
      <c r="F11" s="17"/>
      <c r="G11" s="17"/>
      <c r="H11" s="9"/>
      <c r="I11" s="31" t="str">
        <f>IFERROR(VLOOKUP(H11,事業区分!$B$9:$C$56,2,0),"")</f>
        <v/>
      </c>
      <c r="J11" s="12"/>
      <c r="K11" s="89" t="str">
        <f>IFERROR(VLOOKUP(CONCATENATE(H11,I11),事業区分!$A$9:$H$1048576,8,0),"")</f>
        <v/>
      </c>
      <c r="L11" s="29" t="str">
        <f>IFERROR(INDEX(補助率!$C$5:$W$52,MATCH(I11,補助率!$B$5:$B$52,0),MATCH(J11,補助率!$C$4:$W$4,0)),"")</f>
        <v/>
      </c>
      <c r="M11" s="20"/>
      <c r="N11" s="21"/>
      <c r="O11" s="22"/>
      <c r="P11" s="22"/>
      <c r="Q11" s="60">
        <f t="shared" ref="Q11" si="10">O11-P11</f>
        <v>0</v>
      </c>
      <c r="R11" s="22"/>
      <c r="S11" s="22"/>
      <c r="T11" s="61">
        <f t="shared" ref="T11" si="11">MIN(R11,S11)</f>
        <v>0</v>
      </c>
      <c r="U11" s="22"/>
      <c r="V11" s="152" t="str">
        <f t="shared" ref="V11" si="12">IF(OR(K11=1,K11=6,K11=7),MIN(Q11,T11),IF(K11=2,MIN(Q11,T11,U11),IF(K11=3,MIN(MIN(Q11,T11)*3/4,U11),IF(K11=4,MIN(MIN(Q11,T11)*L11,U11),IF(K11=5,MIN(MIN(Q11,T11)*2/3,U11),"")))))</f>
        <v/>
      </c>
      <c r="W11" s="60" t="str">
        <f t="shared" ref="W11" si="13">IFERROR(ROUNDDOWN(IF(K11=1,V11*L11,IF(K11=2,V11*L11,IF(K11=3,V11*2/3,IF(K11=4,V11,IF(K11=5,V11*1/2,IF(K11=6,V11,IF(K11=7,MIN(U11,V11),""))))))),-3),"")</f>
        <v/>
      </c>
      <c r="X11" s="23"/>
      <c r="Y11" s="22"/>
      <c r="Z11" s="61" t="str">
        <f t="shared" ref="Z11" si="14">IFERROR(ROUNDDOWN(IF(K11=1,V11*L11,IF(K11=2,V11*L11,IF(K11=3,V11*2/3,IF(K11=4,V11,IF(K11=5,V11*1/2,""))))),-3),"")</f>
        <v/>
      </c>
      <c r="AA11" s="61" t="str">
        <f t="shared" ref="AA11" si="15">IFERROR(Y11-Z11,"")</f>
        <v/>
      </c>
      <c r="AB11" s="24"/>
      <c r="AC11" s="25"/>
      <c r="AD11" s="24"/>
      <c r="AE11" s="20"/>
    </row>
    <row r="12" spans="1:31" s="5" customFormat="1" x14ac:dyDescent="0.15">
      <c r="A12" s="4">
        <v>7</v>
      </c>
      <c r="B12" s="17"/>
      <c r="C12" s="18"/>
      <c r="D12" s="17"/>
      <c r="E12" s="18"/>
      <c r="F12" s="19"/>
      <c r="G12" s="17"/>
      <c r="H12" s="9"/>
      <c r="I12" s="31" t="str">
        <f>IFERROR(VLOOKUP(H12,事業区分!$B$9:$C$56,2,0),"")</f>
        <v/>
      </c>
      <c r="J12" s="12"/>
      <c r="K12" s="89" t="str">
        <f>IFERROR(VLOOKUP(CONCATENATE(H12,I12),事業区分!$A$9:$H$1048576,8,0),"")</f>
        <v/>
      </c>
      <c r="L12" s="29" t="str">
        <f>IFERROR(INDEX(補助率!$C$5:$W$52,MATCH(I12,補助率!$B$5:$B$52,0),MATCH(J12,補助率!$C$4:$W$4,0)),"")</f>
        <v/>
      </c>
      <c r="M12" s="20"/>
      <c r="N12" s="21"/>
      <c r="O12" s="22"/>
      <c r="P12" s="22"/>
      <c r="Q12" s="60">
        <f t="shared" si="0"/>
        <v>0</v>
      </c>
      <c r="R12" s="22"/>
      <c r="S12" s="22"/>
      <c r="T12" s="61">
        <f t="shared" si="1"/>
        <v>0</v>
      </c>
      <c r="U12" s="22"/>
      <c r="V12" s="152" t="str">
        <f t="shared" si="2"/>
        <v/>
      </c>
      <c r="W12" s="60" t="str">
        <f t="shared" si="9"/>
        <v/>
      </c>
      <c r="X12" s="23"/>
      <c r="Y12" s="22"/>
      <c r="Z12" s="61" t="str">
        <f t="shared" si="3"/>
        <v/>
      </c>
      <c r="AA12" s="61" t="str">
        <f t="shared" si="4"/>
        <v/>
      </c>
      <c r="AB12" s="24"/>
      <c r="AC12" s="25"/>
      <c r="AD12" s="24"/>
      <c r="AE12" s="12"/>
    </row>
    <row r="13" spans="1:31" s="5" customFormat="1" x14ac:dyDescent="0.15">
      <c r="A13" s="4">
        <v>8</v>
      </c>
      <c r="B13" s="17"/>
      <c r="C13" s="18"/>
      <c r="D13" s="17"/>
      <c r="E13" s="18"/>
      <c r="F13" s="17"/>
      <c r="G13" s="17"/>
      <c r="H13" s="9"/>
      <c r="I13" s="31" t="str">
        <f>IFERROR(VLOOKUP(H13,事業区分!$B$9:$C$56,2,0),"")</f>
        <v/>
      </c>
      <c r="J13" s="12"/>
      <c r="K13" s="89" t="str">
        <f>IFERROR(VLOOKUP(CONCATENATE(H13,I13),事業区分!$A$9:$H$1048576,8,0),"")</f>
        <v/>
      </c>
      <c r="L13" s="29" t="str">
        <f>IFERROR(INDEX(補助率!$C$5:$W$52,MATCH(I13,補助率!$B$5:$B$52,0),MATCH(J13,補助率!$C$4:$W$4,0)),"")</f>
        <v/>
      </c>
      <c r="M13" s="20"/>
      <c r="N13" s="21"/>
      <c r="O13" s="22"/>
      <c r="P13" s="22"/>
      <c r="Q13" s="60">
        <f t="shared" ref="Q13" si="16">O13-P13</f>
        <v>0</v>
      </c>
      <c r="R13" s="22"/>
      <c r="S13" s="22"/>
      <c r="T13" s="61">
        <f t="shared" ref="T13" si="17">MIN(R13,S13)</f>
        <v>0</v>
      </c>
      <c r="U13" s="22"/>
      <c r="V13" s="152" t="str">
        <f t="shared" ref="V13" si="18">IF(OR(K13=1,K13=6,K13=7),MIN(Q13,T13),IF(K13=2,MIN(Q13,T13,U13),IF(K13=3,MIN(MIN(Q13,T13)*3/4,U13),IF(K13=4,MIN(MIN(Q13,T13)*L13,U13),IF(K13=5,MIN(MIN(Q13,T13)*2/3,U13),"")))))</f>
        <v/>
      </c>
      <c r="W13" s="60" t="str">
        <f t="shared" ref="W13" si="19">IFERROR(ROUNDDOWN(IF(K13=1,V13*L13,IF(K13=2,V13*L13,IF(K13=3,V13*2/3,IF(K13=4,V13,IF(K13=5,V13*1/2,IF(K13=6,V13,IF(K13=7,MIN(U13,V13),""))))))),-3),"")</f>
        <v/>
      </c>
      <c r="X13" s="23"/>
      <c r="Y13" s="22"/>
      <c r="Z13" s="61" t="str">
        <f t="shared" ref="Z13" si="20">IFERROR(ROUNDDOWN(IF(K13=1,V13*L13,IF(K13=2,V13*L13,IF(K13=3,V13*2/3,IF(K13=4,V13,IF(K13=5,V13*1/2,""))))),-3),"")</f>
        <v/>
      </c>
      <c r="AA13" s="61" t="str">
        <f t="shared" ref="AA13" si="21">IFERROR(Y13-Z13,"")</f>
        <v/>
      </c>
      <c r="AB13" s="24"/>
      <c r="AC13" s="25"/>
      <c r="AD13" s="24"/>
      <c r="AE13" s="12"/>
    </row>
    <row r="14" spans="1:31" s="5" customFormat="1" x14ac:dyDescent="0.15">
      <c r="A14" s="4">
        <v>9</v>
      </c>
      <c r="B14" s="17"/>
      <c r="C14" s="18"/>
      <c r="D14" s="17"/>
      <c r="E14" s="18"/>
      <c r="F14" s="17"/>
      <c r="G14" s="17"/>
      <c r="H14" s="9"/>
      <c r="I14" s="31" t="str">
        <f>IFERROR(VLOOKUP(H14,事業区分!$B$9:$C$56,2,0),"")</f>
        <v/>
      </c>
      <c r="J14" s="12"/>
      <c r="K14" s="89" t="str">
        <f>IFERROR(VLOOKUP(CONCATENATE(H14,I14),事業区分!$A$9:$H$1048576,8,0),"")</f>
        <v/>
      </c>
      <c r="L14" s="29" t="str">
        <f>IFERROR(INDEX(補助率!$C$5:$W$52,MATCH(I14,補助率!$B$5:$B$52,0),MATCH(J14,補助率!$C$4:$W$4,0)),"")</f>
        <v/>
      </c>
      <c r="M14" s="20"/>
      <c r="N14" s="21"/>
      <c r="O14" s="22"/>
      <c r="P14" s="22"/>
      <c r="Q14" s="60">
        <f t="shared" si="0"/>
        <v>0</v>
      </c>
      <c r="R14" s="22"/>
      <c r="S14" s="22"/>
      <c r="T14" s="61">
        <f t="shared" si="1"/>
        <v>0</v>
      </c>
      <c r="U14" s="22"/>
      <c r="V14" s="152" t="str">
        <f t="shared" si="2"/>
        <v/>
      </c>
      <c r="W14" s="60" t="str">
        <f t="shared" si="9"/>
        <v/>
      </c>
      <c r="X14" s="23"/>
      <c r="Y14" s="22"/>
      <c r="Z14" s="61" t="str">
        <f t="shared" si="3"/>
        <v/>
      </c>
      <c r="AA14" s="61" t="str">
        <f t="shared" si="4"/>
        <v/>
      </c>
      <c r="AB14" s="24"/>
      <c r="AC14" s="25"/>
      <c r="AD14" s="24"/>
      <c r="AE14" s="12"/>
    </row>
    <row r="15" spans="1:31" s="5" customFormat="1" ht="12" customHeight="1" x14ac:dyDescent="0.15">
      <c r="A15" s="4">
        <v>10</v>
      </c>
      <c r="B15" s="17"/>
      <c r="C15" s="18"/>
      <c r="D15" s="17"/>
      <c r="E15" s="18"/>
      <c r="F15" s="19"/>
      <c r="G15" s="17"/>
      <c r="H15" s="9"/>
      <c r="I15" s="31" t="str">
        <f>IFERROR(VLOOKUP(H15,事業区分!$B$9:$C$56,2,0),"")</f>
        <v/>
      </c>
      <c r="J15" s="12"/>
      <c r="K15" s="89" t="str">
        <f>IFERROR(VLOOKUP(CONCATENATE(H15,I15),事業区分!$A$9:$H$1048576,8,0),"")</f>
        <v/>
      </c>
      <c r="L15" s="29" t="str">
        <f>IFERROR(INDEX(補助率!$C$5:$W$52,MATCH(I15,補助率!$B$5:$B$52,0),MATCH(J15,補助率!$C$4:$W$4,0)),"")</f>
        <v/>
      </c>
      <c r="M15" s="20"/>
      <c r="N15" s="21"/>
      <c r="O15" s="22"/>
      <c r="P15" s="22"/>
      <c r="Q15" s="60">
        <f t="shared" ref="Q15:Q20" si="22">O15-P15</f>
        <v>0</v>
      </c>
      <c r="R15" s="22"/>
      <c r="S15" s="22"/>
      <c r="T15" s="61">
        <f t="shared" ref="T15:T20" si="23">MIN(R15,S15)</f>
        <v>0</v>
      </c>
      <c r="U15" s="22"/>
      <c r="V15" s="152" t="str">
        <f t="shared" si="2"/>
        <v/>
      </c>
      <c r="W15" s="60" t="str">
        <f t="shared" si="9"/>
        <v/>
      </c>
      <c r="X15" s="23"/>
      <c r="Y15" s="22"/>
      <c r="Z15" s="61" t="str">
        <f t="shared" ref="Z15:Z20" si="24">IFERROR(ROUNDDOWN(IF(K15=1,V15*L15,IF(K15=2,V15*L15,IF(K15=3,V15*2/3,IF(K15=4,V15,IF(K15=5,V15*1/2,""))))),-3),"")</f>
        <v/>
      </c>
      <c r="AA15" s="61" t="str">
        <f t="shared" ref="AA15:AA20" si="25">IFERROR(Y15-Z15,"")</f>
        <v/>
      </c>
      <c r="AB15" s="24"/>
      <c r="AC15" s="25"/>
      <c r="AD15" s="24"/>
      <c r="AE15" s="20"/>
    </row>
    <row r="16" spans="1:31" s="5" customFormat="1" x14ac:dyDescent="0.15">
      <c r="A16" s="4">
        <v>11</v>
      </c>
      <c r="B16" s="17"/>
      <c r="C16" s="26"/>
      <c r="D16" s="17"/>
      <c r="E16" s="18"/>
      <c r="F16" s="17"/>
      <c r="G16" s="17"/>
      <c r="H16" s="9"/>
      <c r="I16" s="31" t="str">
        <f>IFERROR(VLOOKUP(H16,事業区分!$B$9:$C$56,2,0),"")</f>
        <v/>
      </c>
      <c r="J16" s="12"/>
      <c r="K16" s="89" t="str">
        <f>IFERROR(VLOOKUP(CONCATENATE(H16,I16),事業区分!$A$9:$H$1048576,8,0),"")</f>
        <v/>
      </c>
      <c r="L16" s="29" t="str">
        <f>IFERROR(INDEX(補助率!$C$5:$W$52,MATCH(I16,補助率!$B$5:$B$52,0),MATCH(J16,補助率!$C$4:$W$4,0)),"")</f>
        <v/>
      </c>
      <c r="M16" s="20"/>
      <c r="N16" s="21"/>
      <c r="O16" s="22"/>
      <c r="P16" s="22"/>
      <c r="Q16" s="60">
        <f t="shared" si="22"/>
        <v>0</v>
      </c>
      <c r="R16" s="22"/>
      <c r="S16" s="22"/>
      <c r="T16" s="61">
        <f t="shared" si="23"/>
        <v>0</v>
      </c>
      <c r="U16" s="22"/>
      <c r="V16" s="152" t="str">
        <f t="shared" si="2"/>
        <v/>
      </c>
      <c r="W16" s="60" t="str">
        <f t="shared" si="9"/>
        <v/>
      </c>
      <c r="X16" s="23"/>
      <c r="Y16" s="22"/>
      <c r="Z16" s="61" t="str">
        <f t="shared" si="24"/>
        <v/>
      </c>
      <c r="AA16" s="61" t="str">
        <f t="shared" si="25"/>
        <v/>
      </c>
      <c r="AB16" s="24"/>
      <c r="AC16" s="25"/>
      <c r="AD16" s="24"/>
      <c r="AE16" s="12"/>
    </row>
    <row r="17" spans="1:31" s="5" customFormat="1" x14ac:dyDescent="0.15">
      <c r="A17" s="4">
        <v>12</v>
      </c>
      <c r="B17" s="17"/>
      <c r="C17" s="26"/>
      <c r="D17" s="17"/>
      <c r="E17" s="18"/>
      <c r="F17" s="17"/>
      <c r="G17" s="17"/>
      <c r="H17" s="9"/>
      <c r="I17" s="31" t="str">
        <f>IFERROR(VLOOKUP(H17,事業区分!$B$9:$C$56,2,0),"")</f>
        <v/>
      </c>
      <c r="J17" s="12"/>
      <c r="K17" s="89" t="str">
        <f>IFERROR(VLOOKUP(CONCATENATE(H17,I17),事業区分!$A$9:$H$1048576,8,0),"")</f>
        <v/>
      </c>
      <c r="L17" s="29" t="str">
        <f>IFERROR(INDEX(補助率!$C$5:$W$52,MATCH(I17,補助率!$B$5:$B$52,0),MATCH(J17,補助率!$C$4:$W$4,0)),"")</f>
        <v/>
      </c>
      <c r="M17" s="20"/>
      <c r="N17" s="21"/>
      <c r="O17" s="22"/>
      <c r="P17" s="22"/>
      <c r="Q17" s="60">
        <f t="shared" ref="Q17" si="26">O17-P17</f>
        <v>0</v>
      </c>
      <c r="R17" s="22"/>
      <c r="S17" s="22"/>
      <c r="T17" s="61">
        <f t="shared" ref="T17" si="27">MIN(R17,S17)</f>
        <v>0</v>
      </c>
      <c r="U17" s="22"/>
      <c r="V17" s="152" t="str">
        <f t="shared" ref="V17" si="28">IF(OR(K17=1,K17=6,K17=7),MIN(Q17,T17),IF(K17=2,MIN(Q17,T17,U17),IF(K17=3,MIN(MIN(Q17,T17)*3/4,U17),IF(K17=4,MIN(MIN(Q17,T17)*L17,U17),IF(K17=5,MIN(MIN(Q17,T17)*2/3,U17),"")))))</f>
        <v/>
      </c>
      <c r="W17" s="60" t="str">
        <f t="shared" ref="W17" si="29">IFERROR(ROUNDDOWN(IF(K17=1,V17*L17,IF(K17=2,V17*L17,IF(K17=3,V17*2/3,IF(K17=4,V17,IF(K17=5,V17*1/2,IF(K17=6,V17,IF(K17=7,MIN(U17,V17),""))))))),-3),"")</f>
        <v/>
      </c>
      <c r="X17" s="23"/>
      <c r="Y17" s="22"/>
      <c r="Z17" s="61" t="str">
        <f t="shared" ref="Z17" si="30">IFERROR(ROUNDDOWN(IF(K17=1,V17*L17,IF(K17=2,V17*L17,IF(K17=3,V17*2/3,IF(K17=4,V17,IF(K17=5,V17*1/2,""))))),-3),"")</f>
        <v/>
      </c>
      <c r="AA17" s="61" t="str">
        <f t="shared" ref="AA17" si="31">IFERROR(Y17-Z17,"")</f>
        <v/>
      </c>
      <c r="AB17" s="24"/>
      <c r="AC17" s="25"/>
      <c r="AD17" s="24"/>
      <c r="AE17" s="12"/>
    </row>
    <row r="18" spans="1:31" s="5" customFormat="1" x14ac:dyDescent="0.15">
      <c r="A18" s="4">
        <v>13</v>
      </c>
      <c r="B18" s="17"/>
      <c r="C18" s="18"/>
      <c r="D18" s="17"/>
      <c r="E18" s="18"/>
      <c r="F18" s="17"/>
      <c r="G18" s="17"/>
      <c r="H18" s="9"/>
      <c r="I18" s="31" t="str">
        <f>IFERROR(VLOOKUP(H18,事業区分!$B$9:$C$56,2,0),"")</f>
        <v/>
      </c>
      <c r="J18" s="12"/>
      <c r="K18" s="89" t="str">
        <f>IFERROR(VLOOKUP(CONCATENATE(H18,I18),事業区分!$A$9:$H$1048576,8,0),"")</f>
        <v/>
      </c>
      <c r="L18" s="29" t="str">
        <f>IFERROR(INDEX(補助率!$C$5:$W$52,MATCH(I18,補助率!$B$5:$B$52,0),MATCH(J18,補助率!$C$4:$W$4,0)),"")</f>
        <v/>
      </c>
      <c r="M18" s="20"/>
      <c r="N18" s="21"/>
      <c r="O18" s="22"/>
      <c r="P18" s="22"/>
      <c r="Q18" s="60">
        <f t="shared" si="22"/>
        <v>0</v>
      </c>
      <c r="R18" s="22"/>
      <c r="S18" s="22"/>
      <c r="T18" s="61">
        <f t="shared" si="23"/>
        <v>0</v>
      </c>
      <c r="U18" s="22"/>
      <c r="V18" s="152" t="str">
        <f t="shared" si="2"/>
        <v/>
      </c>
      <c r="W18" s="60" t="str">
        <f t="shared" si="9"/>
        <v/>
      </c>
      <c r="X18" s="23"/>
      <c r="Y18" s="22"/>
      <c r="Z18" s="61" t="str">
        <f t="shared" si="24"/>
        <v/>
      </c>
      <c r="AA18" s="61" t="str">
        <f t="shared" si="25"/>
        <v/>
      </c>
      <c r="AB18" s="24"/>
      <c r="AC18" s="25"/>
      <c r="AD18" s="24"/>
      <c r="AE18" s="20"/>
    </row>
    <row r="19" spans="1:31" s="5" customFormat="1" x14ac:dyDescent="0.15">
      <c r="A19" s="4">
        <v>14</v>
      </c>
      <c r="B19" s="17"/>
      <c r="C19" s="18"/>
      <c r="D19" s="17"/>
      <c r="E19" s="18"/>
      <c r="F19" s="19"/>
      <c r="G19" s="17"/>
      <c r="H19" s="9"/>
      <c r="I19" s="31" t="str">
        <f>IFERROR(VLOOKUP(H19,事業区分!$B$9:$C$56,2,0),"")</f>
        <v/>
      </c>
      <c r="J19" s="12"/>
      <c r="K19" s="89" t="str">
        <f>IFERROR(VLOOKUP(CONCATENATE(H19,I19),事業区分!$A$9:$H$1048576,8,0),"")</f>
        <v/>
      </c>
      <c r="L19" s="29" t="str">
        <f>IFERROR(INDEX(補助率!$C$5:$W$52,MATCH(I19,補助率!$B$5:$B$52,0),MATCH(J19,補助率!$C$4:$W$4,0)),"")</f>
        <v/>
      </c>
      <c r="M19" s="20"/>
      <c r="N19" s="21"/>
      <c r="O19" s="22"/>
      <c r="P19" s="22"/>
      <c r="Q19" s="60">
        <f t="shared" si="22"/>
        <v>0</v>
      </c>
      <c r="R19" s="22"/>
      <c r="S19" s="22"/>
      <c r="T19" s="61">
        <f t="shared" si="23"/>
        <v>0</v>
      </c>
      <c r="U19" s="22"/>
      <c r="V19" s="152" t="str">
        <f t="shared" si="2"/>
        <v/>
      </c>
      <c r="W19" s="60" t="str">
        <f t="shared" si="9"/>
        <v/>
      </c>
      <c r="X19" s="23"/>
      <c r="Y19" s="22"/>
      <c r="Z19" s="61" t="str">
        <f t="shared" si="24"/>
        <v/>
      </c>
      <c r="AA19" s="61" t="str">
        <f t="shared" si="25"/>
        <v/>
      </c>
      <c r="AB19" s="24"/>
      <c r="AC19" s="25"/>
      <c r="AD19" s="24"/>
      <c r="AE19" s="12"/>
    </row>
    <row r="20" spans="1:31" s="5" customFormat="1" x14ac:dyDescent="0.15">
      <c r="A20" s="4">
        <v>15</v>
      </c>
      <c r="B20" s="17"/>
      <c r="C20" s="18"/>
      <c r="D20" s="17"/>
      <c r="E20" s="18"/>
      <c r="F20" s="17"/>
      <c r="G20" s="17"/>
      <c r="H20" s="9"/>
      <c r="I20" s="31" t="str">
        <f>IFERROR(VLOOKUP(H20,事業区分!$B$9:$C$56,2,0),"")</f>
        <v/>
      </c>
      <c r="J20" s="12"/>
      <c r="K20" s="89" t="str">
        <f>IFERROR(VLOOKUP(CONCATENATE(H20,I20),事業区分!$A$9:$H$1048576,8,0),"")</f>
        <v/>
      </c>
      <c r="L20" s="29" t="str">
        <f>IFERROR(INDEX(補助率!$C$5:$W$52,MATCH(I20,補助率!$B$5:$B$52,0),MATCH(J20,補助率!$C$4:$W$4,0)),"")</f>
        <v/>
      </c>
      <c r="M20" s="20"/>
      <c r="N20" s="21"/>
      <c r="O20" s="22"/>
      <c r="P20" s="22"/>
      <c r="Q20" s="60">
        <f t="shared" si="22"/>
        <v>0</v>
      </c>
      <c r="R20" s="22"/>
      <c r="S20" s="22"/>
      <c r="T20" s="61">
        <f t="shared" si="23"/>
        <v>0</v>
      </c>
      <c r="U20" s="22"/>
      <c r="V20" s="152" t="str">
        <f t="shared" si="2"/>
        <v/>
      </c>
      <c r="W20" s="60" t="str">
        <f t="shared" si="9"/>
        <v/>
      </c>
      <c r="X20" s="23"/>
      <c r="Y20" s="22"/>
      <c r="Z20" s="61" t="str">
        <f t="shared" si="24"/>
        <v/>
      </c>
      <c r="AA20" s="61" t="str">
        <f t="shared" si="25"/>
        <v/>
      </c>
      <c r="AB20" s="24"/>
      <c r="AC20" s="25"/>
      <c r="AD20" s="24"/>
      <c r="AE20" s="12"/>
    </row>
    <row r="21" spans="1:31" s="5" customFormat="1" x14ac:dyDescent="0.15">
      <c r="A21" s="4">
        <v>16</v>
      </c>
      <c r="B21" s="17"/>
      <c r="C21" s="18"/>
      <c r="D21" s="17"/>
      <c r="E21" s="18"/>
      <c r="F21" s="19"/>
      <c r="G21" s="17"/>
      <c r="H21" s="9"/>
      <c r="I21" s="31" t="str">
        <f>IFERROR(VLOOKUP(H21,事業区分!$B$9:$C$56,2,0),"")</f>
        <v/>
      </c>
      <c r="J21" s="12"/>
      <c r="K21" s="89" t="str">
        <f>IFERROR(VLOOKUP(CONCATENATE(H21,I21),事業区分!$A$9:$H$1048576,8,0),"")</f>
        <v/>
      </c>
      <c r="L21" s="29" t="str">
        <f>IFERROR(INDEX(補助率!$C$5:$W$52,MATCH(I21,補助率!$B$5:$B$52,0),MATCH(J21,補助率!$C$4:$W$4,0)),"")</f>
        <v/>
      </c>
      <c r="M21" s="20"/>
      <c r="N21" s="21"/>
      <c r="O21" s="22"/>
      <c r="P21" s="22"/>
      <c r="Q21" s="60">
        <f t="shared" si="0"/>
        <v>0</v>
      </c>
      <c r="R21" s="22"/>
      <c r="S21" s="22"/>
      <c r="T21" s="61">
        <f t="shared" si="1"/>
        <v>0</v>
      </c>
      <c r="U21" s="22"/>
      <c r="V21" s="152" t="str">
        <f t="shared" ref="V21:V29" si="32">IF(OR(K21=1,K21=6,K21=7),MIN(Q21,T21),IF(K21=2,MIN(Q21,T21,U21),IF(K21=3,MIN(MIN(Q21,T21)*3/4,U21),IF(K21=4,MIN(MIN(Q21,T21)*L21,U21),IF(K21=5,MIN(MIN(Q21,T21)*2/3,U21),"")))))</f>
        <v/>
      </c>
      <c r="W21" s="60" t="str">
        <f t="shared" ref="W21:W29" si="33">IFERROR(ROUNDDOWN(IF(K21=1,V21*L21,IF(K21=2,V21*L21,IF(K21=3,V21*2/3,IF(K21=4,V21,IF(K21=5,V21*1/2,IF(K21=6,V21,IF(K21=7,MIN(U21,V21),""))))))),-3),"")</f>
        <v/>
      </c>
      <c r="X21" s="23"/>
      <c r="Y21" s="22"/>
      <c r="Z21" s="61" t="str">
        <f t="shared" si="3"/>
        <v/>
      </c>
      <c r="AA21" s="61" t="str">
        <f t="shared" si="4"/>
        <v/>
      </c>
      <c r="AB21" s="24"/>
      <c r="AC21" s="25"/>
      <c r="AD21" s="24"/>
      <c r="AE21" s="12"/>
    </row>
    <row r="22" spans="1:31" s="5" customFormat="1" x14ac:dyDescent="0.15">
      <c r="A22" s="4">
        <v>17</v>
      </c>
      <c r="B22" s="17"/>
      <c r="C22" s="18"/>
      <c r="D22" s="17"/>
      <c r="E22" s="27"/>
      <c r="F22" s="28"/>
      <c r="G22" s="17"/>
      <c r="H22" s="9"/>
      <c r="I22" s="31" t="str">
        <f>IFERROR(VLOOKUP(H22,事業区分!$B$9:$C$56,2,0),"")</f>
        <v/>
      </c>
      <c r="J22" s="12"/>
      <c r="K22" s="89" t="str">
        <f>IFERROR(VLOOKUP(CONCATENATE(H22,I22),事業区分!$A$9:$H$1048576,8,0),"")</f>
        <v/>
      </c>
      <c r="L22" s="29" t="str">
        <f>IFERROR(INDEX(補助率!$C$5:$W$52,MATCH(I22,補助率!$B$5:$B$52,0),MATCH(J22,補助率!$C$4:$W$4,0)),"")</f>
        <v/>
      </c>
      <c r="M22" s="20"/>
      <c r="N22" s="21"/>
      <c r="O22" s="22"/>
      <c r="P22" s="22"/>
      <c r="Q22" s="60">
        <f t="shared" si="0"/>
        <v>0</v>
      </c>
      <c r="R22" s="22"/>
      <c r="S22" s="22"/>
      <c r="T22" s="61">
        <f t="shared" si="1"/>
        <v>0</v>
      </c>
      <c r="U22" s="22"/>
      <c r="V22" s="152" t="str">
        <f t="shared" si="32"/>
        <v/>
      </c>
      <c r="W22" s="60" t="str">
        <f t="shared" si="33"/>
        <v/>
      </c>
      <c r="X22" s="23"/>
      <c r="Y22" s="22"/>
      <c r="Z22" s="61" t="str">
        <f t="shared" si="3"/>
        <v/>
      </c>
      <c r="AA22" s="61" t="str">
        <f t="shared" si="4"/>
        <v/>
      </c>
      <c r="AB22" s="24"/>
      <c r="AC22" s="25"/>
      <c r="AD22" s="24"/>
      <c r="AE22" s="12"/>
    </row>
    <row r="23" spans="1:31" s="5" customFormat="1" x14ac:dyDescent="0.15">
      <c r="A23" s="4">
        <v>18</v>
      </c>
      <c r="B23" s="17"/>
      <c r="C23" s="18"/>
      <c r="D23" s="17"/>
      <c r="E23" s="18"/>
      <c r="F23" s="17"/>
      <c r="G23" s="17"/>
      <c r="H23" s="9"/>
      <c r="I23" s="31" t="str">
        <f>IFERROR(VLOOKUP(H23,事業区分!$B$9:$C$56,2,0),"")</f>
        <v/>
      </c>
      <c r="J23" s="12"/>
      <c r="K23" s="89" t="str">
        <f>IFERROR(VLOOKUP(CONCATENATE(H23,I23),事業区分!$A$9:$H$1048576,8,0),"")</f>
        <v/>
      </c>
      <c r="L23" s="29" t="str">
        <f>IFERROR(INDEX(補助率!$C$5:$W$52,MATCH(I23,補助率!$B$5:$B$52,0),MATCH(J23,補助率!$C$4:$W$4,0)),"")</f>
        <v/>
      </c>
      <c r="M23" s="20"/>
      <c r="N23" s="21"/>
      <c r="O23" s="22"/>
      <c r="P23" s="22"/>
      <c r="Q23" s="60">
        <f t="shared" si="0"/>
        <v>0</v>
      </c>
      <c r="R23" s="22"/>
      <c r="S23" s="22"/>
      <c r="T23" s="61">
        <f t="shared" si="1"/>
        <v>0</v>
      </c>
      <c r="U23" s="22"/>
      <c r="V23" s="152" t="str">
        <f t="shared" si="32"/>
        <v/>
      </c>
      <c r="W23" s="60" t="str">
        <f t="shared" si="33"/>
        <v/>
      </c>
      <c r="X23" s="23"/>
      <c r="Y23" s="22"/>
      <c r="Z23" s="61" t="str">
        <f t="shared" si="3"/>
        <v/>
      </c>
      <c r="AA23" s="61" t="str">
        <f t="shared" si="4"/>
        <v/>
      </c>
      <c r="AB23" s="24"/>
      <c r="AC23" s="25"/>
      <c r="AD23" s="24"/>
      <c r="AE23" s="12"/>
    </row>
    <row r="24" spans="1:31" s="5" customFormat="1" x14ac:dyDescent="0.15">
      <c r="A24" s="4">
        <v>19</v>
      </c>
      <c r="B24" s="17"/>
      <c r="C24" s="18"/>
      <c r="D24" s="17"/>
      <c r="E24" s="18"/>
      <c r="F24" s="17"/>
      <c r="G24" s="17"/>
      <c r="H24" s="9"/>
      <c r="I24" s="31" t="str">
        <f>IFERROR(VLOOKUP(H24,事業区分!$B$9:$C$56,2,0),"")</f>
        <v/>
      </c>
      <c r="J24" s="12"/>
      <c r="K24" s="89" t="str">
        <f>IFERROR(VLOOKUP(CONCATENATE(H24,I24),事業区分!$A$9:$H$1048576,8,0),"")</f>
        <v/>
      </c>
      <c r="L24" s="29" t="str">
        <f>IFERROR(INDEX(補助率!$C$5:$W$52,MATCH(I24,補助率!$B$5:$B$52,0),MATCH(J24,補助率!$C$4:$W$4,0)),"")</f>
        <v/>
      </c>
      <c r="M24" s="20"/>
      <c r="N24" s="21"/>
      <c r="O24" s="22"/>
      <c r="P24" s="22"/>
      <c r="Q24" s="60">
        <f t="shared" si="0"/>
        <v>0</v>
      </c>
      <c r="R24" s="22"/>
      <c r="S24" s="22"/>
      <c r="T24" s="61">
        <f t="shared" si="1"/>
        <v>0</v>
      </c>
      <c r="U24" s="22"/>
      <c r="V24" s="152" t="str">
        <f t="shared" si="32"/>
        <v/>
      </c>
      <c r="W24" s="60" t="str">
        <f t="shared" si="33"/>
        <v/>
      </c>
      <c r="X24" s="23"/>
      <c r="Y24" s="22"/>
      <c r="Z24" s="61" t="str">
        <f t="shared" si="3"/>
        <v/>
      </c>
      <c r="AA24" s="61" t="str">
        <f t="shared" si="4"/>
        <v/>
      </c>
      <c r="AB24" s="24"/>
      <c r="AC24" s="25"/>
      <c r="AD24" s="24"/>
      <c r="AE24" s="12"/>
    </row>
    <row r="25" spans="1:31" s="5" customFormat="1" x14ac:dyDescent="0.15">
      <c r="A25" s="4">
        <v>20</v>
      </c>
      <c r="B25" s="17"/>
      <c r="C25" s="18"/>
      <c r="D25" s="17"/>
      <c r="E25" s="18"/>
      <c r="F25" s="17"/>
      <c r="G25" s="17"/>
      <c r="H25" s="9"/>
      <c r="I25" s="31" t="str">
        <f>IFERROR(VLOOKUP(H25,事業区分!$B$9:$C$56,2,0),"")</f>
        <v/>
      </c>
      <c r="J25" s="12"/>
      <c r="K25" s="89" t="str">
        <f>IFERROR(VLOOKUP(CONCATENATE(H25,I25),事業区分!$A$9:$H$1048576,8,0),"")</f>
        <v/>
      </c>
      <c r="L25" s="29" t="str">
        <f>IFERROR(INDEX(補助率!$C$5:$W$52,MATCH(I25,補助率!$B$5:$B$52,0),MATCH(J25,補助率!$C$4:$W$4,0)),"")</f>
        <v/>
      </c>
      <c r="M25" s="20"/>
      <c r="N25" s="21"/>
      <c r="O25" s="22"/>
      <c r="P25" s="22"/>
      <c r="Q25" s="60">
        <f t="shared" si="0"/>
        <v>0</v>
      </c>
      <c r="R25" s="22"/>
      <c r="S25" s="22"/>
      <c r="T25" s="61">
        <f t="shared" si="1"/>
        <v>0</v>
      </c>
      <c r="U25" s="22"/>
      <c r="V25" s="152" t="str">
        <f t="shared" si="32"/>
        <v/>
      </c>
      <c r="W25" s="60" t="str">
        <f t="shared" si="33"/>
        <v/>
      </c>
      <c r="X25" s="23"/>
      <c r="Y25" s="22"/>
      <c r="Z25" s="61" t="str">
        <f t="shared" si="3"/>
        <v/>
      </c>
      <c r="AA25" s="61" t="str">
        <f t="shared" si="4"/>
        <v/>
      </c>
      <c r="AB25" s="24"/>
      <c r="AC25" s="25"/>
      <c r="AD25" s="24"/>
      <c r="AE25" s="12"/>
    </row>
    <row r="26" spans="1:31" s="5" customFormat="1" x14ac:dyDescent="0.15">
      <c r="A26" s="4">
        <v>21</v>
      </c>
      <c r="B26" s="17"/>
      <c r="C26" s="18"/>
      <c r="D26" s="17"/>
      <c r="E26" s="18"/>
      <c r="F26" s="19"/>
      <c r="G26" s="17"/>
      <c r="H26" s="9"/>
      <c r="I26" s="31" t="str">
        <f>IFERROR(VLOOKUP(H26,事業区分!$B$9:$C$56,2,0),"")</f>
        <v/>
      </c>
      <c r="J26" s="12"/>
      <c r="K26" s="89" t="str">
        <f>IFERROR(VLOOKUP(CONCATENATE(H26,I26),事業区分!$A$9:$H$1048576,8,0),"")</f>
        <v/>
      </c>
      <c r="L26" s="29" t="str">
        <f>IFERROR(INDEX(補助率!$C$5:$W$52,MATCH(I26,補助率!$B$5:$B$52,0),MATCH(J26,補助率!$C$4:$W$4,0)),"")</f>
        <v/>
      </c>
      <c r="M26" s="20"/>
      <c r="N26" s="21"/>
      <c r="O26" s="22"/>
      <c r="P26" s="22"/>
      <c r="Q26" s="60">
        <f t="shared" si="0"/>
        <v>0</v>
      </c>
      <c r="R26" s="22"/>
      <c r="S26" s="22"/>
      <c r="T26" s="61">
        <f t="shared" si="1"/>
        <v>0</v>
      </c>
      <c r="U26" s="22"/>
      <c r="V26" s="152" t="str">
        <f t="shared" si="32"/>
        <v/>
      </c>
      <c r="W26" s="60" t="str">
        <f t="shared" si="33"/>
        <v/>
      </c>
      <c r="X26" s="23"/>
      <c r="Y26" s="22"/>
      <c r="Z26" s="61" t="str">
        <f t="shared" si="3"/>
        <v/>
      </c>
      <c r="AA26" s="61" t="str">
        <f t="shared" si="4"/>
        <v/>
      </c>
      <c r="AB26" s="24"/>
      <c r="AC26" s="25"/>
      <c r="AD26" s="24"/>
      <c r="AE26" s="12"/>
    </row>
    <row r="27" spans="1:31" s="5" customFormat="1" x14ac:dyDescent="0.15">
      <c r="A27" s="4">
        <v>22</v>
      </c>
      <c r="B27" s="17"/>
      <c r="C27" s="18"/>
      <c r="D27" s="17"/>
      <c r="E27" s="27"/>
      <c r="F27" s="28"/>
      <c r="G27" s="17"/>
      <c r="H27" s="9"/>
      <c r="I27" s="31" t="str">
        <f>IFERROR(VLOOKUP(H27,事業区分!$B$9:$C$56,2,0),"")</f>
        <v/>
      </c>
      <c r="J27" s="12"/>
      <c r="K27" s="89" t="str">
        <f>IFERROR(VLOOKUP(CONCATENATE(H27,I27),事業区分!$A$9:$H$1048576,8,0),"")</f>
        <v/>
      </c>
      <c r="L27" s="29" t="str">
        <f>IFERROR(INDEX(補助率!$C$5:$W$52,MATCH(I27,補助率!$B$5:$B$52,0),MATCH(J27,補助率!$C$4:$W$4,0)),"")</f>
        <v/>
      </c>
      <c r="M27" s="20"/>
      <c r="N27" s="21"/>
      <c r="O27" s="22"/>
      <c r="P27" s="22"/>
      <c r="Q27" s="60">
        <f t="shared" si="0"/>
        <v>0</v>
      </c>
      <c r="R27" s="22"/>
      <c r="S27" s="22"/>
      <c r="T27" s="61">
        <f t="shared" si="1"/>
        <v>0</v>
      </c>
      <c r="U27" s="22"/>
      <c r="V27" s="152" t="str">
        <f t="shared" si="32"/>
        <v/>
      </c>
      <c r="W27" s="60" t="str">
        <f t="shared" si="33"/>
        <v/>
      </c>
      <c r="X27" s="23"/>
      <c r="Y27" s="22"/>
      <c r="Z27" s="61" t="str">
        <f t="shared" si="3"/>
        <v/>
      </c>
      <c r="AA27" s="61" t="str">
        <f t="shared" si="4"/>
        <v/>
      </c>
      <c r="AB27" s="24"/>
      <c r="AC27" s="25"/>
      <c r="AD27" s="24"/>
      <c r="AE27" s="12"/>
    </row>
    <row r="28" spans="1:31" s="5" customFormat="1" x14ac:dyDescent="0.15">
      <c r="A28" s="4">
        <v>23</v>
      </c>
      <c r="B28" s="17"/>
      <c r="C28" s="18"/>
      <c r="D28" s="17"/>
      <c r="E28" s="18"/>
      <c r="F28" s="17"/>
      <c r="G28" s="17"/>
      <c r="H28" s="9"/>
      <c r="I28" s="31" t="str">
        <f>IFERROR(VLOOKUP(H28,事業区分!$B$9:$C$56,2,0),"")</f>
        <v/>
      </c>
      <c r="J28" s="12"/>
      <c r="K28" s="89" t="str">
        <f>IFERROR(VLOOKUP(CONCATENATE(H28,I28),事業区分!$A$9:$H$1048576,8,0),"")</f>
        <v/>
      </c>
      <c r="L28" s="29" t="str">
        <f>IFERROR(INDEX(補助率!$C$5:$W$52,MATCH(I28,補助率!$B$5:$B$52,0),MATCH(J28,補助率!$C$4:$W$4,0)),"")</f>
        <v/>
      </c>
      <c r="M28" s="20"/>
      <c r="N28" s="21"/>
      <c r="O28" s="22"/>
      <c r="P28" s="22"/>
      <c r="Q28" s="60">
        <f t="shared" si="0"/>
        <v>0</v>
      </c>
      <c r="R28" s="22"/>
      <c r="S28" s="22"/>
      <c r="T28" s="61">
        <f t="shared" si="1"/>
        <v>0</v>
      </c>
      <c r="U28" s="22"/>
      <c r="V28" s="152" t="str">
        <f t="shared" si="32"/>
        <v/>
      </c>
      <c r="W28" s="60" t="str">
        <f t="shared" si="33"/>
        <v/>
      </c>
      <c r="X28" s="23"/>
      <c r="Y28" s="22"/>
      <c r="Z28" s="61" t="str">
        <f t="shared" si="3"/>
        <v/>
      </c>
      <c r="AA28" s="61" t="str">
        <f t="shared" si="4"/>
        <v/>
      </c>
      <c r="AB28" s="24"/>
      <c r="AC28" s="25"/>
      <c r="AD28" s="24"/>
      <c r="AE28" s="12"/>
    </row>
    <row r="29" spans="1:31" s="5" customFormat="1" x14ac:dyDescent="0.15">
      <c r="A29" s="4">
        <v>24</v>
      </c>
      <c r="B29" s="17"/>
      <c r="C29" s="18"/>
      <c r="D29" s="17"/>
      <c r="E29" s="18"/>
      <c r="F29" s="17"/>
      <c r="G29" s="17"/>
      <c r="H29" s="9"/>
      <c r="I29" s="31" t="str">
        <f>IFERROR(VLOOKUP(H29,事業区分!$B$9:$C$56,2,0),"")</f>
        <v/>
      </c>
      <c r="J29" s="12"/>
      <c r="K29" s="89" t="str">
        <f>IFERROR(VLOOKUP(CONCATENATE(H29,I29),事業区分!$A$9:$H$1048576,8,0),"")</f>
        <v/>
      </c>
      <c r="L29" s="29" t="str">
        <f>IFERROR(INDEX(補助率!$C$5:$W$52,MATCH(I29,補助率!$B$5:$B$52,0),MATCH(J29,補助率!$C$4:$W$4,0)),"")</f>
        <v/>
      </c>
      <c r="M29" s="20"/>
      <c r="N29" s="21"/>
      <c r="O29" s="22"/>
      <c r="P29" s="22"/>
      <c r="Q29" s="60">
        <f t="shared" si="0"/>
        <v>0</v>
      </c>
      <c r="R29" s="22"/>
      <c r="S29" s="22"/>
      <c r="T29" s="61">
        <f t="shared" si="1"/>
        <v>0</v>
      </c>
      <c r="U29" s="22"/>
      <c r="V29" s="152" t="str">
        <f t="shared" si="32"/>
        <v/>
      </c>
      <c r="W29" s="60" t="str">
        <f t="shared" si="33"/>
        <v/>
      </c>
      <c r="X29" s="23"/>
      <c r="Y29" s="22"/>
      <c r="Z29" s="61" t="str">
        <f t="shared" si="3"/>
        <v/>
      </c>
      <c r="AA29" s="61" t="str">
        <f t="shared" si="4"/>
        <v/>
      </c>
      <c r="AB29" s="24"/>
      <c r="AC29" s="25"/>
      <c r="AD29" s="24"/>
      <c r="AE29" s="12"/>
    </row>
    <row r="30" spans="1:31" s="7" customFormat="1" ht="21" x14ac:dyDescent="0.2">
      <c r="B30" s="7" t="s">
        <v>157</v>
      </c>
      <c r="C30" s="8"/>
      <c r="I30" s="8"/>
      <c r="J30" s="8"/>
      <c r="K30" s="8"/>
      <c r="L30" s="8"/>
      <c r="V30" s="1"/>
      <c r="W30" s="1"/>
    </row>
    <row r="31" spans="1:31" ht="21" x14ac:dyDescent="0.2">
      <c r="B31" s="7" t="s">
        <v>175</v>
      </c>
      <c r="W31" s="30"/>
    </row>
    <row r="32" spans="1:31" x14ac:dyDescent="0.15">
      <c r="W32" s="30"/>
    </row>
    <row r="33" spans="23:23" x14ac:dyDescent="0.15">
      <c r="W33" s="30"/>
    </row>
    <row r="34" spans="23:23" x14ac:dyDescent="0.15">
      <c r="W34" s="30"/>
    </row>
  </sheetData>
  <mergeCells count="2">
    <mergeCell ref="B1:J1"/>
    <mergeCell ref="K1:N1"/>
  </mergeCells>
  <phoneticPr fontId="2"/>
  <dataValidations count="2">
    <dataValidation type="list" allowBlank="1" showInputMessage="1" showErrorMessage="1" sqref="J6:J29">
      <formula1>INDIRECT(I6)</formula1>
    </dataValidation>
    <dataValidation type="list" allowBlank="1" showInputMessage="1" showErrorMessage="1" sqref="K1:N1">
      <formula1>"事業計画総括表,交付申請総括表,実績報告総括表"</formula1>
    </dataValidation>
  </dataValidations>
  <printOptions horizontalCentered="1"/>
  <pageMargins left="0.59055118110236227" right="0.59055118110236227" top="0.59055118110236227" bottom="0.59055118110236227" header="0.39370078740157483" footer="0.39370078740157483"/>
  <pageSetup paperSize="9" scale="48" fitToHeight="0" orientation="landscape" blackAndWhite="1" r:id="rId1"/>
  <headerFooter alignWithMargins="0">
    <oddFooter>&amp;C&amp;"ＭＳ ゴシック,標準"&amp;10&amp;P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事業区分!$B$9:$B$51</xm:f>
          </x14:formula1>
          <xm:sqref>H6:H29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0"/>
  <sheetViews>
    <sheetView showGridLines="0" view="pageBreakPreview" zoomScale="90" zoomScaleNormal="75" zoomScaleSheetLayoutView="90" workbookViewId="0">
      <pane xSplit="1" ySplit="5" topLeftCell="B6" activePane="bottomRight" state="frozen"/>
      <selection activeCell="B12" sqref="B12"/>
      <selection pane="topRight" activeCell="B12" sqref="B12"/>
      <selection pane="bottomLeft" activeCell="B12" sqref="B12"/>
      <selection pane="bottomRight" activeCell="B2" sqref="B2"/>
    </sheetView>
  </sheetViews>
  <sheetFormatPr defaultColWidth="9" defaultRowHeight="12" outlineLevelCol="1" x14ac:dyDescent="0.15"/>
  <cols>
    <col min="1" max="1" width="6" style="1" customWidth="1" outlineLevel="1"/>
    <col min="2" max="2" width="9" style="1"/>
    <col min="3" max="3" width="9.125" style="6" hidden="1" customWidth="1" outlineLevel="1"/>
    <col min="4" max="4" width="13.625" style="1" hidden="1" customWidth="1" outlineLevel="1"/>
    <col min="5" max="5" width="9.125" style="1" hidden="1" customWidth="1" outlineLevel="1"/>
    <col min="6" max="6" width="13.625" style="1" hidden="1" customWidth="1" outlineLevel="1"/>
    <col min="7" max="7" width="13.625" style="1" customWidth="1" collapsed="1"/>
    <col min="8" max="8" width="11.25" style="1" bestFit="1" customWidth="1"/>
    <col min="9" max="9" width="31.25" style="6" customWidth="1"/>
    <col min="10" max="10" width="22.625" style="6" bestFit="1" customWidth="1"/>
    <col min="11" max="11" width="9.5" style="6" hidden="1" customWidth="1" outlineLevel="1"/>
    <col min="12" max="12" width="9.375" style="6" hidden="1" customWidth="1" outlineLevel="1"/>
    <col min="13" max="13" width="16.625" style="1" customWidth="1" collapsed="1"/>
    <col min="14" max="14" width="12.125" style="1" customWidth="1"/>
    <col min="15" max="15" width="12.625" style="1" customWidth="1"/>
    <col min="16" max="16" width="8.625" style="1" customWidth="1"/>
    <col min="17" max="23" width="12.625" style="1" customWidth="1"/>
    <col min="24" max="27" width="12.625" style="1" hidden="1" customWidth="1" outlineLevel="1"/>
    <col min="28" max="28" width="9" style="1" hidden="1" customWidth="1" outlineLevel="1"/>
    <col min="29" max="29" width="13.125" style="1" hidden="1" customWidth="1" outlineLevel="1"/>
    <col min="30" max="30" width="12.625" style="1" customWidth="1" collapsed="1"/>
    <col min="31" max="31" width="20.625" style="1" customWidth="1"/>
    <col min="32" max="16384" width="9" style="1"/>
  </cols>
  <sheetData>
    <row r="1" spans="1:31" s="33" customFormat="1" ht="24" x14ac:dyDescent="0.15">
      <c r="A1" s="62"/>
      <c r="B1" s="158" t="s">
        <v>215</v>
      </c>
      <c r="C1" s="158"/>
      <c r="D1" s="158"/>
      <c r="E1" s="158"/>
      <c r="F1" s="158"/>
      <c r="G1" s="158"/>
      <c r="H1" s="158"/>
      <c r="I1" s="158"/>
      <c r="J1" s="158"/>
      <c r="K1" s="160" t="s">
        <v>181</v>
      </c>
      <c r="L1" s="160"/>
      <c r="M1" s="160"/>
      <c r="N1" s="160"/>
      <c r="O1" s="32"/>
      <c r="P1" s="32"/>
      <c r="Q1" s="32"/>
      <c r="R1" s="32"/>
      <c r="S1" s="32"/>
      <c r="T1" s="32"/>
      <c r="U1" s="32"/>
      <c r="V1" s="32"/>
      <c r="W1" s="32"/>
      <c r="X1" s="32"/>
      <c r="Y1" s="32"/>
      <c r="Z1" s="34"/>
      <c r="AA1" s="35"/>
    </row>
    <row r="2" spans="1:31" s="2" customFormat="1" x14ac:dyDescent="0.15">
      <c r="A2" s="95"/>
      <c r="B2" s="96"/>
      <c r="C2" s="97"/>
      <c r="D2" s="98"/>
      <c r="E2" s="97"/>
      <c r="F2" s="98"/>
      <c r="G2" s="96"/>
      <c r="H2" s="96"/>
      <c r="I2" s="99"/>
      <c r="J2" s="99"/>
      <c r="K2" s="99"/>
      <c r="L2" s="99"/>
      <c r="M2" s="95"/>
      <c r="N2" s="100"/>
      <c r="O2" s="101" t="s">
        <v>0</v>
      </c>
      <c r="P2" s="101" t="s">
        <v>1</v>
      </c>
      <c r="Q2" s="101" t="s">
        <v>2</v>
      </c>
      <c r="R2" s="101" t="s">
        <v>3</v>
      </c>
      <c r="S2" s="101" t="s">
        <v>4</v>
      </c>
      <c r="T2" s="101" t="s">
        <v>5</v>
      </c>
      <c r="U2" s="101" t="s">
        <v>6</v>
      </c>
      <c r="V2" s="101" t="s">
        <v>7</v>
      </c>
      <c r="W2" s="101" t="s">
        <v>8</v>
      </c>
      <c r="X2" s="102" t="s">
        <v>9</v>
      </c>
      <c r="Y2" s="101" t="s">
        <v>10</v>
      </c>
      <c r="Z2" s="101" t="s">
        <v>11</v>
      </c>
      <c r="AA2" s="101" t="s">
        <v>12</v>
      </c>
      <c r="AB2" s="103"/>
      <c r="AC2" s="104"/>
      <c r="AD2" s="95"/>
      <c r="AE2" s="95"/>
    </row>
    <row r="3" spans="1:31" s="2" customFormat="1" ht="36" x14ac:dyDescent="0.15">
      <c r="A3" s="105" t="s">
        <v>25</v>
      </c>
      <c r="B3" s="106" t="s">
        <v>13</v>
      </c>
      <c r="C3" s="107" t="s">
        <v>21</v>
      </c>
      <c r="D3" s="108"/>
      <c r="E3" s="107" t="s">
        <v>14</v>
      </c>
      <c r="F3" s="108"/>
      <c r="G3" s="109" t="s">
        <v>15</v>
      </c>
      <c r="H3" s="109" t="s">
        <v>143</v>
      </c>
      <c r="I3" s="110" t="s">
        <v>26</v>
      </c>
      <c r="J3" s="105" t="s">
        <v>27</v>
      </c>
      <c r="K3" s="111" t="s">
        <v>86</v>
      </c>
      <c r="L3" s="105" t="s">
        <v>87</v>
      </c>
      <c r="M3" s="110" t="s">
        <v>28</v>
      </c>
      <c r="N3" s="112" t="s">
        <v>29</v>
      </c>
      <c r="O3" s="112" t="s">
        <v>16</v>
      </c>
      <c r="P3" s="113" t="s">
        <v>30</v>
      </c>
      <c r="Q3" s="112" t="s">
        <v>17</v>
      </c>
      <c r="R3" s="114" t="s">
        <v>39</v>
      </c>
      <c r="S3" s="115" t="s">
        <v>31</v>
      </c>
      <c r="T3" s="112" t="s">
        <v>32</v>
      </c>
      <c r="U3" s="113" t="s">
        <v>40</v>
      </c>
      <c r="V3" s="113" t="s">
        <v>41</v>
      </c>
      <c r="W3" s="113" t="s">
        <v>42</v>
      </c>
      <c r="X3" s="105" t="s">
        <v>33</v>
      </c>
      <c r="Y3" s="113" t="s">
        <v>34</v>
      </c>
      <c r="Z3" s="113" t="s">
        <v>35</v>
      </c>
      <c r="AA3" s="113" t="s">
        <v>36</v>
      </c>
      <c r="AB3" s="116" t="s">
        <v>18</v>
      </c>
      <c r="AC3" s="117"/>
      <c r="AD3" s="110" t="s">
        <v>37</v>
      </c>
      <c r="AE3" s="110" t="s">
        <v>38</v>
      </c>
    </row>
    <row r="4" spans="1:31" s="3" customFormat="1" x14ac:dyDescent="0.15">
      <c r="A4" s="118"/>
      <c r="B4" s="119"/>
      <c r="C4" s="120"/>
      <c r="D4" s="121"/>
      <c r="E4" s="120"/>
      <c r="F4" s="121"/>
      <c r="G4" s="120"/>
      <c r="H4" s="120"/>
      <c r="I4" s="118"/>
      <c r="J4" s="122"/>
      <c r="K4" s="122"/>
      <c r="L4" s="122"/>
      <c r="M4" s="123"/>
      <c r="N4" s="122"/>
      <c r="O4" s="123"/>
      <c r="P4" s="123"/>
      <c r="Q4" s="124"/>
      <c r="R4" s="124"/>
      <c r="S4" s="123"/>
      <c r="T4" s="123"/>
      <c r="U4" s="123"/>
      <c r="V4" s="123"/>
      <c r="W4" s="123"/>
      <c r="X4" s="125"/>
      <c r="Y4" s="123"/>
      <c r="Z4" s="123"/>
      <c r="AA4" s="126"/>
      <c r="AB4" s="122"/>
      <c r="AC4" s="127"/>
      <c r="AD4" s="128" t="s">
        <v>19</v>
      </c>
      <c r="AE4" s="118"/>
    </row>
    <row r="5" spans="1:31" s="73" customFormat="1" x14ac:dyDescent="0.15">
      <c r="A5" s="63"/>
      <c r="B5" s="64"/>
      <c r="C5" s="65"/>
      <c r="D5" s="65"/>
      <c r="E5" s="65"/>
      <c r="F5" s="65"/>
      <c r="G5" s="65"/>
      <c r="H5" s="65"/>
      <c r="I5" s="66"/>
      <c r="J5" s="66"/>
      <c r="K5" s="66"/>
      <c r="L5" s="66"/>
      <c r="M5" s="67"/>
      <c r="N5" s="68"/>
      <c r="O5" s="69" t="s">
        <v>20</v>
      </c>
      <c r="P5" s="69" t="s">
        <v>20</v>
      </c>
      <c r="Q5" s="69" t="s">
        <v>20</v>
      </c>
      <c r="R5" s="69" t="s">
        <v>20</v>
      </c>
      <c r="S5" s="69" t="s">
        <v>20</v>
      </c>
      <c r="T5" s="69" t="s">
        <v>20</v>
      </c>
      <c r="U5" s="69" t="s">
        <v>20</v>
      </c>
      <c r="V5" s="69" t="s">
        <v>20</v>
      </c>
      <c r="W5" s="69" t="s">
        <v>20</v>
      </c>
      <c r="X5" s="70" t="s">
        <v>20</v>
      </c>
      <c r="Y5" s="69" t="s">
        <v>20</v>
      </c>
      <c r="Z5" s="69" t="s">
        <v>20</v>
      </c>
      <c r="AA5" s="69" t="s">
        <v>20</v>
      </c>
      <c r="AB5" s="71"/>
      <c r="AC5" s="72"/>
      <c r="AD5" s="67"/>
      <c r="AE5" s="63"/>
    </row>
    <row r="6" spans="1:31" s="5" customFormat="1" ht="36" x14ac:dyDescent="0.15">
      <c r="A6" s="4">
        <v>1</v>
      </c>
      <c r="B6" s="129" t="s">
        <v>22</v>
      </c>
      <c r="C6" s="130"/>
      <c r="D6" s="129"/>
      <c r="E6" s="131"/>
      <c r="F6" s="129"/>
      <c r="G6" s="129" t="s">
        <v>22</v>
      </c>
      <c r="H6" s="129" t="s">
        <v>97</v>
      </c>
      <c r="I6" s="31" t="str">
        <f>IFERROR(VLOOKUP(H6,事業区分!$B$9:$C$46,2,0),"")</f>
        <v>へき地診療所</v>
      </c>
      <c r="J6" s="138" t="s">
        <v>47</v>
      </c>
      <c r="K6" s="89">
        <f>IFERROR(VLOOKUP(CONCATENATE(H6,I6),事業区分!$A$9:$H$1048576,8,0),"")</f>
        <v>1</v>
      </c>
      <c r="L6" s="29">
        <f>IFERROR(INDEX(補助率!$C$5:$V$42,MATCH(I6,補助率!$B$5:$B$42,0),MATCH(J6,補助率!$C$4:$V$4,0)),"")</f>
        <v>0.5</v>
      </c>
      <c r="M6" s="138" t="s">
        <v>160</v>
      </c>
      <c r="N6" s="129" t="s">
        <v>22</v>
      </c>
      <c r="O6" s="139">
        <v>10260000</v>
      </c>
      <c r="P6" s="139">
        <v>0</v>
      </c>
      <c r="Q6" s="60">
        <f>O6-P6</f>
        <v>10260000</v>
      </c>
      <c r="R6" s="139">
        <v>10260000</v>
      </c>
      <c r="S6" s="139">
        <v>16200000</v>
      </c>
      <c r="T6" s="61">
        <f>MIN(R6,S6)</f>
        <v>10260000</v>
      </c>
      <c r="U6" s="139" t="s">
        <v>174</v>
      </c>
      <c r="V6" s="60">
        <f t="shared" ref="V6:V10" si="0">IF(K6=1,MIN(Q6,T6),IF(K6=2,MIN(Q6,T6,U6),IF(K6=3,MIN(MIN(Q6,T6)*3/4,U6),IF(K6=4,MIN(MIN(Q6,T6)*L6,U6),IF(K6=5,MIN(MIN(Q6,T6)*2/3,U6),"")))))</f>
        <v>10260000</v>
      </c>
      <c r="W6" s="60">
        <f>IFERROR(ROUNDDOWN(IF(K6=1,V6*L6,IF(K6=2,V6*L6,IF(K6=3,V6*2/3,IF(K6=4,V6,IF(K6=5,V6*1/2,""))))),-3),"")</f>
        <v>5130000</v>
      </c>
      <c r="X6" s="14"/>
      <c r="Y6" s="13"/>
      <c r="Z6" s="61">
        <f>IFERROR(ROUNDDOWN(IF(K6=1,V6*L6,IF(K6=2,V6*L6,IF(K6=3,V6*2/3,IF(K6=4,V6,IF(K6=5,V6*1/2,""))))),-3),"")</f>
        <v>5130000</v>
      </c>
      <c r="AA6" s="61">
        <f>IFERROR(Y6-Z6,"")</f>
        <v>-5130000</v>
      </c>
      <c r="AB6" s="15"/>
      <c r="AC6" s="16"/>
      <c r="AD6" s="143" t="s">
        <v>23</v>
      </c>
      <c r="AE6" s="138" t="s">
        <v>169</v>
      </c>
    </row>
    <row r="7" spans="1:31" s="5" customFormat="1" x14ac:dyDescent="0.15">
      <c r="A7" s="4">
        <v>2</v>
      </c>
      <c r="B7" s="132" t="s">
        <v>176</v>
      </c>
      <c r="C7" s="133"/>
      <c r="D7" s="132"/>
      <c r="E7" s="133"/>
      <c r="F7" s="134"/>
      <c r="G7" s="132" t="s">
        <v>176</v>
      </c>
      <c r="H7" s="129" t="s">
        <v>98</v>
      </c>
      <c r="I7" s="31" t="str">
        <f>IFERROR(VLOOKUP(H7,事業区分!$B$9:$C$46,2,0),"")</f>
        <v>へき地診療所</v>
      </c>
      <c r="J7" s="138" t="s">
        <v>144</v>
      </c>
      <c r="K7" s="89">
        <f>IFERROR(VLOOKUP(CONCATENATE(H7,I7),事業区分!$A$9:$H$1048576,8,0),"")</f>
        <v>4</v>
      </c>
      <c r="L7" s="29">
        <f>IFERROR(INDEX(補助率!$C$5:$V$42,MATCH(I7,補助率!$B$5:$B$42,0),MATCH(J7,補助率!$C$4:$V$4,0)),"")</f>
        <v>0.75</v>
      </c>
      <c r="M7" s="140" t="s">
        <v>161</v>
      </c>
      <c r="N7" s="141" t="s">
        <v>162</v>
      </c>
      <c r="O7" s="142">
        <v>15000000</v>
      </c>
      <c r="P7" s="142">
        <v>0</v>
      </c>
      <c r="Q7" s="60">
        <f t="shared" ref="Q7:Q25" si="1">O7-P7</f>
        <v>15000000</v>
      </c>
      <c r="R7" s="142">
        <v>15000000</v>
      </c>
      <c r="S7" s="142">
        <v>16200000</v>
      </c>
      <c r="T7" s="61">
        <f t="shared" ref="T7:T25" si="2">MIN(R7,S7)</f>
        <v>15000000</v>
      </c>
      <c r="U7" s="142">
        <v>7500000</v>
      </c>
      <c r="V7" s="60">
        <f t="shared" si="0"/>
        <v>7500000</v>
      </c>
      <c r="W7" s="60">
        <f t="shared" ref="W7:W25" si="3">IFERROR(ROUNDDOWN(IF(K7=1,V7*L7,IF(K7=2,V7*L7,IF(K7=3,V7*2/3,IF(K7=4,V7,IF(K7=5,V7*1/2,""))))),-3),"")</f>
        <v>7500000</v>
      </c>
      <c r="X7" s="23"/>
      <c r="Y7" s="22"/>
      <c r="Z7" s="61">
        <f t="shared" ref="Z7:Z25" si="4">IFERROR(ROUNDDOWN(IF(K7=1,V7*L7,IF(K7=2,V7*L7,IF(K7=3,V7*2/3,IF(K7=4,V7,IF(K7=5,V7*1/2,""))))),-3),"")</f>
        <v>7500000</v>
      </c>
      <c r="AA7" s="61">
        <f t="shared" ref="AA7:AA25" si="5">IFERROR(Y7-Z7,"")</f>
        <v>-7500000</v>
      </c>
      <c r="AB7" s="24"/>
      <c r="AC7" s="25"/>
      <c r="AD7" s="144" t="s">
        <v>24</v>
      </c>
      <c r="AE7" s="140" t="s">
        <v>43</v>
      </c>
    </row>
    <row r="8" spans="1:31" s="5" customFormat="1" ht="24" x14ac:dyDescent="0.15">
      <c r="A8" s="4">
        <v>3</v>
      </c>
      <c r="B8" s="132" t="s">
        <v>166</v>
      </c>
      <c r="C8" s="135"/>
      <c r="D8" s="132"/>
      <c r="E8" s="133"/>
      <c r="F8" s="132"/>
      <c r="G8" s="132" t="s">
        <v>166</v>
      </c>
      <c r="H8" s="129" t="s">
        <v>153</v>
      </c>
      <c r="I8" s="31" t="str">
        <f>IFERROR(VLOOKUP(H8,事業区分!$B$9:$C$46,2,0),"")</f>
        <v>死亡時画像診断システム等設備</v>
      </c>
      <c r="J8" s="138" t="s">
        <v>58</v>
      </c>
      <c r="K8" s="89">
        <f>IFERROR(VLOOKUP(CONCATENATE(H8,I8),事業区分!$A$9:$H$1048576,8,0),"")</f>
        <v>4</v>
      </c>
      <c r="L8" s="29">
        <f>IFERROR(INDEX(補助率!$C$5:$V$42,MATCH(I8,補助率!$B$5:$B$42,0),MATCH(J8,補助率!$C$4:$V$4,0)),"")</f>
        <v>0</v>
      </c>
      <c r="M8" s="140" t="s">
        <v>165</v>
      </c>
      <c r="N8" s="141" t="s">
        <v>179</v>
      </c>
      <c r="O8" s="142">
        <v>5000000</v>
      </c>
      <c r="P8" s="142">
        <v>0</v>
      </c>
      <c r="Q8" s="60">
        <f t="shared" si="1"/>
        <v>5000000</v>
      </c>
      <c r="R8" s="142">
        <v>5000000</v>
      </c>
      <c r="S8" s="142">
        <v>7714000</v>
      </c>
      <c r="T8" s="61">
        <f t="shared" si="2"/>
        <v>5000000</v>
      </c>
      <c r="U8" s="142">
        <v>5000000</v>
      </c>
      <c r="V8" s="60">
        <f t="shared" si="0"/>
        <v>0</v>
      </c>
      <c r="W8" s="60">
        <f t="shared" si="3"/>
        <v>0</v>
      </c>
      <c r="X8" s="23"/>
      <c r="Y8" s="22"/>
      <c r="Z8" s="61">
        <f t="shared" si="4"/>
        <v>0</v>
      </c>
      <c r="AA8" s="61">
        <f t="shared" si="5"/>
        <v>0</v>
      </c>
      <c r="AB8" s="24"/>
      <c r="AC8" s="25"/>
      <c r="AD8" s="144" t="s">
        <v>172</v>
      </c>
      <c r="AE8" s="138" t="s">
        <v>170</v>
      </c>
    </row>
    <row r="9" spans="1:31" s="5" customFormat="1" ht="36" x14ac:dyDescent="0.15">
      <c r="A9" s="4">
        <v>4</v>
      </c>
      <c r="B9" s="132" t="s">
        <v>168</v>
      </c>
      <c r="C9" s="133"/>
      <c r="D9" s="132"/>
      <c r="E9" s="133"/>
      <c r="F9" s="132"/>
      <c r="G9" s="132" t="s">
        <v>168</v>
      </c>
      <c r="H9" s="129" t="s">
        <v>156</v>
      </c>
      <c r="I9" s="31" t="str">
        <f>IFERROR(VLOOKUP(H9,事業区分!$B$9:$C$46,2,0),"")</f>
        <v>医師が不足する地域における若手医師等のキャリア形成支援設備</v>
      </c>
      <c r="J9" s="138" t="s">
        <v>159</v>
      </c>
      <c r="K9" s="89">
        <f>IFERROR(VLOOKUP(CONCATENATE(H9,I9),事業区分!$A$9:$H$1048576,8,0),"")</f>
        <v>2</v>
      </c>
      <c r="L9" s="29">
        <f>IFERROR(INDEX(補助率!$C$5:$V$42,MATCH(I9,補助率!$B$5:$B$42,0),MATCH(J9,補助率!$C$4:$V$4,0)),"")</f>
        <v>0</v>
      </c>
      <c r="M9" s="140" t="s">
        <v>167</v>
      </c>
      <c r="N9" s="141" t="s">
        <v>180</v>
      </c>
      <c r="O9" s="142">
        <v>30000000</v>
      </c>
      <c r="P9" s="142">
        <v>0</v>
      </c>
      <c r="Q9" s="60">
        <f t="shared" si="1"/>
        <v>30000000</v>
      </c>
      <c r="R9" s="142">
        <v>30000000</v>
      </c>
      <c r="S9" s="142">
        <v>69897000</v>
      </c>
      <c r="T9" s="61">
        <f t="shared" si="2"/>
        <v>30000000</v>
      </c>
      <c r="U9" s="142">
        <v>15000000</v>
      </c>
      <c r="V9" s="60">
        <f t="shared" si="0"/>
        <v>15000000</v>
      </c>
      <c r="W9" s="60">
        <f t="shared" si="3"/>
        <v>0</v>
      </c>
      <c r="X9" s="23"/>
      <c r="Y9" s="22"/>
      <c r="Z9" s="61">
        <f t="shared" si="4"/>
        <v>0</v>
      </c>
      <c r="AA9" s="61">
        <f t="shared" si="5"/>
        <v>0</v>
      </c>
      <c r="AB9" s="24"/>
      <c r="AC9" s="25"/>
      <c r="AD9" s="144" t="s">
        <v>173</v>
      </c>
      <c r="AE9" s="140" t="s">
        <v>171</v>
      </c>
    </row>
    <row r="10" spans="1:31" s="5" customFormat="1" ht="36" x14ac:dyDescent="0.15">
      <c r="A10" s="4">
        <v>5</v>
      </c>
      <c r="B10" s="132" t="s">
        <v>22</v>
      </c>
      <c r="C10" s="133"/>
      <c r="D10" s="132"/>
      <c r="E10" s="133"/>
      <c r="F10" s="134"/>
      <c r="G10" s="132" t="s">
        <v>22</v>
      </c>
      <c r="H10" s="129" t="s">
        <v>108</v>
      </c>
      <c r="I10" s="31" t="str">
        <f>IFERROR(VLOOKUP(H10,事業区分!$B$9:$C$46,2,0),"")</f>
        <v>過疎地域等特定診療所設備</v>
      </c>
      <c r="J10" s="138" t="s">
        <v>47</v>
      </c>
      <c r="K10" s="89">
        <f>IFERROR(VLOOKUP(CONCATENATE(H10,I10),事業区分!$A$9:$H$1048576,8,0),"")</f>
        <v>3</v>
      </c>
      <c r="L10" s="29">
        <f>IFERROR(INDEX(補助率!$C$5:$V$42,MATCH(I10,補助率!$B$5:$B$42,0),MATCH(J10,補助率!$C$4:$V$4,0)),"")</f>
        <v>0.5</v>
      </c>
      <c r="M10" s="140" t="s">
        <v>160</v>
      </c>
      <c r="N10" s="141" t="s">
        <v>23</v>
      </c>
      <c r="O10" s="142">
        <v>10000000</v>
      </c>
      <c r="P10" s="142">
        <v>0</v>
      </c>
      <c r="Q10" s="60">
        <f t="shared" ref="Q10:Q14" si="6">O10-P10</f>
        <v>10000000</v>
      </c>
      <c r="R10" s="142">
        <v>10000000</v>
      </c>
      <c r="S10" s="142">
        <v>16200000</v>
      </c>
      <c r="T10" s="61">
        <f t="shared" ref="T10:T14" si="7">MIN(R10,S10)</f>
        <v>10000000</v>
      </c>
      <c r="U10" s="142">
        <v>7500000</v>
      </c>
      <c r="V10" s="60">
        <f t="shared" si="0"/>
        <v>7500000</v>
      </c>
      <c r="W10" s="60">
        <f t="shared" si="3"/>
        <v>5000000</v>
      </c>
      <c r="X10" s="23"/>
      <c r="Y10" s="22"/>
      <c r="Z10" s="61">
        <f t="shared" ref="Z10:Z14" si="8">IFERROR(ROUNDDOWN(IF(K10=1,V10*L10,IF(K10=2,V10*L10,IF(K10=3,V10*2/3,IF(K10=4,V10,IF(K10=5,V10*1/2,""))))),-3),"")</f>
        <v>5000000</v>
      </c>
      <c r="AA10" s="61">
        <f t="shared" ref="AA10:AA14" si="9">IFERROR(Y10-Z10,"")</f>
        <v>-5000000</v>
      </c>
      <c r="AB10" s="24"/>
      <c r="AC10" s="25"/>
      <c r="AD10" s="144" t="s">
        <v>23</v>
      </c>
      <c r="AE10" s="138" t="s">
        <v>169</v>
      </c>
    </row>
    <row r="11" spans="1:31" s="5" customFormat="1" ht="24" x14ac:dyDescent="0.15">
      <c r="A11" s="4">
        <v>6</v>
      </c>
      <c r="B11" s="132" t="s">
        <v>176</v>
      </c>
      <c r="C11" s="133"/>
      <c r="D11" s="132"/>
      <c r="E11" s="133"/>
      <c r="F11" s="132"/>
      <c r="G11" s="132" t="s">
        <v>176</v>
      </c>
      <c r="H11" s="129" t="s">
        <v>121</v>
      </c>
      <c r="I11" s="31" t="str">
        <f>IFERROR(VLOOKUP(H11,事業区分!$B$9:$C$46,2,0),"")</f>
        <v>離島等患者宿泊施設設備</v>
      </c>
      <c r="J11" s="138" t="s">
        <v>59</v>
      </c>
      <c r="K11" s="89">
        <f>IFERROR(VLOOKUP(CONCATENATE(H11,I11),事業区分!$A$9:$H$1048576,8,0),"")</f>
        <v>5</v>
      </c>
      <c r="L11" s="29">
        <f>IFERROR(INDEX(補助率!$C$5:$V$42,MATCH(I11,補助率!$B$5:$B$42,0),MATCH(J11,補助率!$C$4:$V$4,0)),"")</f>
        <v>0.33333333333333331</v>
      </c>
      <c r="M11" s="140" t="s">
        <v>177</v>
      </c>
      <c r="N11" s="141" t="s">
        <v>178</v>
      </c>
      <c r="O11" s="142">
        <v>1500000</v>
      </c>
      <c r="P11" s="142">
        <v>0</v>
      </c>
      <c r="Q11" s="60">
        <f t="shared" si="6"/>
        <v>1500000</v>
      </c>
      <c r="R11" s="142">
        <v>1500000</v>
      </c>
      <c r="S11" s="142">
        <v>1832000</v>
      </c>
      <c r="T11" s="61">
        <f t="shared" si="7"/>
        <v>1500000</v>
      </c>
      <c r="U11" s="142">
        <v>1000000</v>
      </c>
      <c r="V11" s="60">
        <f>IF(K11=1,MIN(Q11,T11),IF(K11=2,MIN(Q11,T11,U11),IF(K11=3,MIN(MIN(Q11,T11)*3/4,U11),IF(K11=4,MIN(MIN(Q11,T11)*L11,U11),IF(K11=5,MIN(MIN(Q11,T11)*2/3,U11),"")))))</f>
        <v>1000000</v>
      </c>
      <c r="W11" s="60">
        <f t="shared" si="3"/>
        <v>500000</v>
      </c>
      <c r="X11" s="23"/>
      <c r="Y11" s="22"/>
      <c r="Z11" s="61">
        <f t="shared" si="8"/>
        <v>500000</v>
      </c>
      <c r="AA11" s="61">
        <f t="shared" si="9"/>
        <v>-500000</v>
      </c>
      <c r="AB11" s="24"/>
      <c r="AC11" s="25"/>
      <c r="AD11" s="144" t="s">
        <v>172</v>
      </c>
      <c r="AE11" s="138" t="s">
        <v>170</v>
      </c>
    </row>
    <row r="12" spans="1:31" s="5" customFormat="1" x14ac:dyDescent="0.15">
      <c r="A12" s="4">
        <v>7</v>
      </c>
      <c r="B12" s="132"/>
      <c r="C12" s="133"/>
      <c r="D12" s="132"/>
      <c r="E12" s="133"/>
      <c r="F12" s="134"/>
      <c r="G12" s="132"/>
      <c r="H12" s="129"/>
      <c r="I12" s="31" t="str">
        <f>IFERROR(VLOOKUP(H12,事業区分!$B$9:$C$46,2,0),"")</f>
        <v/>
      </c>
      <c r="J12" s="138"/>
      <c r="K12" s="89" t="str">
        <f>IFERROR(VLOOKUP(CONCATENATE(H12,I12),事業区分!$A$9:$H$1048576,8,0),"")</f>
        <v/>
      </c>
      <c r="L12" s="29" t="str">
        <f>IFERROR(INDEX(補助率!$C$5:$V$42,MATCH(I12,補助率!$B$5:$B$42,0),MATCH(J12,補助率!$C$4:$V$4,0)),"")</f>
        <v/>
      </c>
      <c r="M12" s="140"/>
      <c r="N12" s="141"/>
      <c r="O12" s="142"/>
      <c r="P12" s="142"/>
      <c r="Q12" s="60">
        <f t="shared" si="6"/>
        <v>0</v>
      </c>
      <c r="R12" s="142"/>
      <c r="S12" s="142"/>
      <c r="T12" s="61">
        <f t="shared" si="7"/>
        <v>0</v>
      </c>
      <c r="U12" s="142"/>
      <c r="V12" s="60" t="str">
        <f t="shared" ref="V12:V25" si="10">IF(K12=1,MIN(Q12,T12),IF(K12=2,MIN(Q12,T12,U12),IF(K12=3,MIN(MIN(Q12,T12)*3/4,U12),IF(K12=4,MIN(MIN(Q12,T12)*L12,U12),IF(K12=5,MIN(MIN(Q12,T12)*2/3,U12),"")))))</f>
        <v/>
      </c>
      <c r="W12" s="60" t="str">
        <f t="shared" si="3"/>
        <v/>
      </c>
      <c r="X12" s="23"/>
      <c r="Y12" s="22"/>
      <c r="Z12" s="61" t="str">
        <f t="shared" si="8"/>
        <v/>
      </c>
      <c r="AA12" s="61" t="str">
        <f t="shared" si="9"/>
        <v/>
      </c>
      <c r="AB12" s="24"/>
      <c r="AC12" s="25"/>
      <c r="AD12" s="144"/>
      <c r="AE12" s="138"/>
    </row>
    <row r="13" spans="1:31" s="5" customFormat="1" x14ac:dyDescent="0.15">
      <c r="A13" s="4">
        <v>8</v>
      </c>
      <c r="B13" s="132"/>
      <c r="C13" s="133"/>
      <c r="D13" s="132"/>
      <c r="E13" s="136"/>
      <c r="F13" s="137"/>
      <c r="G13" s="132"/>
      <c r="H13" s="129"/>
      <c r="I13" s="31" t="str">
        <f>IFERROR(VLOOKUP(H13,事業区分!$B$9:$C$46,2,0),"")</f>
        <v/>
      </c>
      <c r="J13" s="138"/>
      <c r="K13" s="89" t="str">
        <f>IFERROR(VLOOKUP(CONCATENATE(H13,I13),事業区分!$A$9:$H$1048576,8,0),"")</f>
        <v/>
      </c>
      <c r="L13" s="29" t="str">
        <f>IFERROR(INDEX(補助率!$C$5:$V$42,MATCH(I13,補助率!$B$5:$B$42,0),MATCH(J13,補助率!$C$4:$V$4,0)),"")</f>
        <v/>
      </c>
      <c r="M13" s="140"/>
      <c r="N13" s="141"/>
      <c r="O13" s="142"/>
      <c r="P13" s="142"/>
      <c r="Q13" s="60">
        <f t="shared" si="6"/>
        <v>0</v>
      </c>
      <c r="R13" s="142"/>
      <c r="S13" s="142"/>
      <c r="T13" s="61">
        <f t="shared" si="7"/>
        <v>0</v>
      </c>
      <c r="U13" s="142"/>
      <c r="V13" s="60" t="str">
        <f t="shared" si="10"/>
        <v/>
      </c>
      <c r="W13" s="60" t="str">
        <f t="shared" si="3"/>
        <v/>
      </c>
      <c r="X13" s="23"/>
      <c r="Y13" s="22"/>
      <c r="Z13" s="61" t="str">
        <f t="shared" si="8"/>
        <v/>
      </c>
      <c r="AA13" s="61" t="str">
        <f t="shared" si="9"/>
        <v/>
      </c>
      <c r="AB13" s="24"/>
      <c r="AC13" s="25"/>
      <c r="AD13" s="144"/>
      <c r="AE13" s="138"/>
    </row>
    <row r="14" spans="1:31" s="5" customFormat="1" x14ac:dyDescent="0.15">
      <c r="A14" s="4">
        <v>9</v>
      </c>
      <c r="B14" s="132"/>
      <c r="C14" s="133"/>
      <c r="D14" s="132"/>
      <c r="E14" s="133"/>
      <c r="F14" s="132"/>
      <c r="G14" s="132"/>
      <c r="H14" s="129"/>
      <c r="I14" s="31" t="str">
        <f>IFERROR(VLOOKUP(H14,事業区分!$B$9:$C$46,2,0),"")</f>
        <v/>
      </c>
      <c r="J14" s="138"/>
      <c r="K14" s="89" t="str">
        <f>IFERROR(VLOOKUP(CONCATENATE(H14,I14),事業区分!$A$9:$H$1048576,8,0),"")</f>
        <v/>
      </c>
      <c r="L14" s="29" t="str">
        <f>IFERROR(INDEX(補助率!$C$5:$V$42,MATCH(I14,補助率!$B$5:$B$42,0),MATCH(J14,補助率!$C$4:$V$4,0)),"")</f>
        <v/>
      </c>
      <c r="M14" s="140"/>
      <c r="N14" s="141"/>
      <c r="O14" s="142"/>
      <c r="P14" s="142"/>
      <c r="Q14" s="60">
        <f t="shared" si="6"/>
        <v>0</v>
      </c>
      <c r="R14" s="142"/>
      <c r="S14" s="142"/>
      <c r="T14" s="61">
        <f t="shared" si="7"/>
        <v>0</v>
      </c>
      <c r="U14" s="142"/>
      <c r="V14" s="60" t="str">
        <f t="shared" si="10"/>
        <v/>
      </c>
      <c r="W14" s="60" t="str">
        <f t="shared" si="3"/>
        <v/>
      </c>
      <c r="X14" s="23"/>
      <c r="Y14" s="22"/>
      <c r="Z14" s="61" t="str">
        <f t="shared" si="8"/>
        <v/>
      </c>
      <c r="AA14" s="61" t="str">
        <f t="shared" si="9"/>
        <v/>
      </c>
      <c r="AB14" s="24"/>
      <c r="AC14" s="25"/>
      <c r="AD14" s="144"/>
      <c r="AE14" s="138"/>
    </row>
    <row r="15" spans="1:31" s="5" customFormat="1" x14ac:dyDescent="0.15">
      <c r="A15" s="4">
        <v>10</v>
      </c>
      <c r="B15" s="132"/>
      <c r="C15" s="133"/>
      <c r="D15" s="132"/>
      <c r="E15" s="133"/>
      <c r="F15" s="134"/>
      <c r="G15" s="132"/>
      <c r="H15" s="129"/>
      <c r="I15" s="31" t="str">
        <f>IFERROR(VLOOKUP(H15,事業区分!$B$9:$C$46,2,0),"")</f>
        <v/>
      </c>
      <c r="J15" s="138"/>
      <c r="K15" s="89" t="str">
        <f>IFERROR(VLOOKUP(CONCATENATE(H15,I15),事業区分!$A$9:$H$1048576,8,0),"")</f>
        <v/>
      </c>
      <c r="L15" s="29" t="str">
        <f>IFERROR(INDEX(補助率!$C$5:$V$42,MATCH(I15,補助率!$B$5:$B$42,0),MATCH(J15,補助率!$C$4:$V$4,0)),"")</f>
        <v/>
      </c>
      <c r="M15" s="140"/>
      <c r="N15" s="141"/>
      <c r="O15" s="142"/>
      <c r="P15" s="142"/>
      <c r="Q15" s="60">
        <f t="shared" si="1"/>
        <v>0</v>
      </c>
      <c r="R15" s="142"/>
      <c r="S15" s="142"/>
      <c r="T15" s="61">
        <f t="shared" si="2"/>
        <v>0</v>
      </c>
      <c r="U15" s="142"/>
      <c r="V15" s="60" t="str">
        <f t="shared" si="10"/>
        <v/>
      </c>
      <c r="W15" s="60" t="str">
        <f t="shared" si="3"/>
        <v/>
      </c>
      <c r="X15" s="23"/>
      <c r="Y15" s="22"/>
      <c r="Z15" s="61" t="str">
        <f t="shared" si="4"/>
        <v/>
      </c>
      <c r="AA15" s="61" t="str">
        <f t="shared" si="5"/>
        <v/>
      </c>
      <c r="AB15" s="24"/>
      <c r="AC15" s="25"/>
      <c r="AD15" s="144"/>
      <c r="AE15" s="138"/>
    </row>
    <row r="16" spans="1:31" s="5" customFormat="1" x14ac:dyDescent="0.15">
      <c r="A16" s="4">
        <v>11</v>
      </c>
      <c r="B16" s="132"/>
      <c r="C16" s="133"/>
      <c r="D16" s="132"/>
      <c r="E16" s="133"/>
      <c r="F16" s="132"/>
      <c r="G16" s="132"/>
      <c r="H16" s="129"/>
      <c r="I16" s="31" t="str">
        <f>IFERROR(VLOOKUP(H16,事業区分!$B$9:$C$46,2,0),"")</f>
        <v/>
      </c>
      <c r="J16" s="138"/>
      <c r="K16" s="89" t="str">
        <f>IFERROR(VLOOKUP(CONCATENATE(H16,I16),事業区分!$A$9:$H$1048576,8,0),"")</f>
        <v/>
      </c>
      <c r="L16" s="29" t="str">
        <f>IFERROR(INDEX(補助率!$C$5:$V$42,MATCH(I16,補助率!$B$5:$B$42,0),MATCH(J16,補助率!$C$4:$V$4,0)),"")</f>
        <v/>
      </c>
      <c r="M16" s="140"/>
      <c r="N16" s="141"/>
      <c r="O16" s="142"/>
      <c r="P16" s="142"/>
      <c r="Q16" s="60">
        <f t="shared" si="1"/>
        <v>0</v>
      </c>
      <c r="R16" s="142"/>
      <c r="S16" s="142"/>
      <c r="T16" s="61">
        <f t="shared" si="2"/>
        <v>0</v>
      </c>
      <c r="U16" s="142"/>
      <c r="V16" s="60" t="str">
        <f t="shared" si="10"/>
        <v/>
      </c>
      <c r="W16" s="60" t="str">
        <f t="shared" si="3"/>
        <v/>
      </c>
      <c r="X16" s="23"/>
      <c r="Y16" s="22"/>
      <c r="Z16" s="61" t="str">
        <f t="shared" si="4"/>
        <v/>
      </c>
      <c r="AA16" s="61" t="str">
        <f t="shared" si="5"/>
        <v/>
      </c>
      <c r="AB16" s="24"/>
      <c r="AC16" s="25"/>
      <c r="AD16" s="144"/>
      <c r="AE16" s="138"/>
    </row>
    <row r="17" spans="1:31" s="5" customFormat="1" x14ac:dyDescent="0.15">
      <c r="A17" s="4">
        <v>12</v>
      </c>
      <c r="B17" s="132"/>
      <c r="C17" s="133"/>
      <c r="D17" s="132"/>
      <c r="E17" s="133"/>
      <c r="F17" s="134"/>
      <c r="G17" s="132"/>
      <c r="H17" s="129"/>
      <c r="I17" s="31" t="str">
        <f>IFERROR(VLOOKUP(H17,事業区分!$B$9:$C$46,2,0),"")</f>
        <v/>
      </c>
      <c r="J17" s="138"/>
      <c r="K17" s="89" t="str">
        <f>IFERROR(VLOOKUP(CONCATENATE(H17,I17),事業区分!$A$9:$H$1048576,8,0),"")</f>
        <v/>
      </c>
      <c r="L17" s="29" t="str">
        <f>IFERROR(INDEX(補助率!$C$5:$V$42,MATCH(I17,補助率!$B$5:$B$42,0),MATCH(J17,補助率!$C$4:$V$4,0)),"")</f>
        <v/>
      </c>
      <c r="M17" s="140"/>
      <c r="N17" s="141"/>
      <c r="O17" s="142"/>
      <c r="P17" s="142"/>
      <c r="Q17" s="60">
        <f t="shared" si="1"/>
        <v>0</v>
      </c>
      <c r="R17" s="142"/>
      <c r="S17" s="142"/>
      <c r="T17" s="61">
        <f t="shared" si="2"/>
        <v>0</v>
      </c>
      <c r="U17" s="142"/>
      <c r="V17" s="60" t="str">
        <f t="shared" si="10"/>
        <v/>
      </c>
      <c r="W17" s="60" t="str">
        <f t="shared" si="3"/>
        <v/>
      </c>
      <c r="X17" s="23"/>
      <c r="Y17" s="22"/>
      <c r="Z17" s="61" t="str">
        <f t="shared" si="4"/>
        <v/>
      </c>
      <c r="AA17" s="61" t="str">
        <f t="shared" si="5"/>
        <v/>
      </c>
      <c r="AB17" s="24"/>
      <c r="AC17" s="25"/>
      <c r="AD17" s="144"/>
      <c r="AE17" s="138"/>
    </row>
    <row r="18" spans="1:31" s="5" customFormat="1" x14ac:dyDescent="0.15">
      <c r="A18" s="4">
        <v>13</v>
      </c>
      <c r="B18" s="132"/>
      <c r="C18" s="133"/>
      <c r="D18" s="132"/>
      <c r="E18" s="136"/>
      <c r="F18" s="137"/>
      <c r="G18" s="132"/>
      <c r="H18" s="129"/>
      <c r="I18" s="31" t="str">
        <f>IFERROR(VLOOKUP(H18,事業区分!$B$9:$C$46,2,0),"")</f>
        <v/>
      </c>
      <c r="J18" s="138"/>
      <c r="K18" s="89" t="str">
        <f>IFERROR(VLOOKUP(CONCATENATE(H18,I18),事業区分!$A$9:$H$1048576,8,0),"")</f>
        <v/>
      </c>
      <c r="L18" s="29" t="str">
        <f>IFERROR(INDEX(補助率!$C$5:$V$42,MATCH(I18,補助率!$B$5:$B$42,0),MATCH(J18,補助率!$C$4:$V$4,0)),"")</f>
        <v/>
      </c>
      <c r="M18" s="140"/>
      <c r="N18" s="141"/>
      <c r="O18" s="142"/>
      <c r="P18" s="142"/>
      <c r="Q18" s="60">
        <f t="shared" si="1"/>
        <v>0</v>
      </c>
      <c r="R18" s="142"/>
      <c r="S18" s="142"/>
      <c r="T18" s="61">
        <f t="shared" si="2"/>
        <v>0</v>
      </c>
      <c r="U18" s="142"/>
      <c r="V18" s="60" t="str">
        <f t="shared" si="10"/>
        <v/>
      </c>
      <c r="W18" s="60" t="str">
        <f t="shared" si="3"/>
        <v/>
      </c>
      <c r="X18" s="23"/>
      <c r="Y18" s="22"/>
      <c r="Z18" s="61" t="str">
        <f t="shared" si="4"/>
        <v/>
      </c>
      <c r="AA18" s="61" t="str">
        <f t="shared" si="5"/>
        <v/>
      </c>
      <c r="AB18" s="24"/>
      <c r="AC18" s="25"/>
      <c r="AD18" s="144"/>
      <c r="AE18" s="138"/>
    </row>
    <row r="19" spans="1:31" s="5" customFormat="1" x14ac:dyDescent="0.15">
      <c r="A19" s="4">
        <v>14</v>
      </c>
      <c r="B19" s="132"/>
      <c r="C19" s="133"/>
      <c r="D19" s="132"/>
      <c r="E19" s="133"/>
      <c r="F19" s="132"/>
      <c r="G19" s="132"/>
      <c r="H19" s="129"/>
      <c r="I19" s="31" t="str">
        <f>IFERROR(VLOOKUP(H19,事業区分!$B$9:$C$46,2,0),"")</f>
        <v/>
      </c>
      <c r="J19" s="138"/>
      <c r="K19" s="89" t="str">
        <f>IFERROR(VLOOKUP(CONCATENATE(H19,I19),事業区分!$A$9:$H$1048576,8,0),"")</f>
        <v/>
      </c>
      <c r="L19" s="29" t="str">
        <f>IFERROR(INDEX(補助率!$C$5:$V$42,MATCH(I19,補助率!$B$5:$B$42,0),MATCH(J19,補助率!$C$4:$V$4,0)),"")</f>
        <v/>
      </c>
      <c r="M19" s="140"/>
      <c r="N19" s="141"/>
      <c r="O19" s="142"/>
      <c r="P19" s="142"/>
      <c r="Q19" s="60">
        <f t="shared" si="1"/>
        <v>0</v>
      </c>
      <c r="R19" s="142"/>
      <c r="S19" s="142"/>
      <c r="T19" s="61">
        <f t="shared" si="2"/>
        <v>0</v>
      </c>
      <c r="U19" s="142"/>
      <c r="V19" s="60" t="str">
        <f t="shared" si="10"/>
        <v/>
      </c>
      <c r="W19" s="60" t="str">
        <f t="shared" si="3"/>
        <v/>
      </c>
      <c r="X19" s="23"/>
      <c r="Y19" s="22"/>
      <c r="Z19" s="61" t="str">
        <f t="shared" si="4"/>
        <v/>
      </c>
      <c r="AA19" s="61" t="str">
        <f t="shared" si="5"/>
        <v/>
      </c>
      <c r="AB19" s="24"/>
      <c r="AC19" s="25"/>
      <c r="AD19" s="144"/>
      <c r="AE19" s="138"/>
    </row>
    <row r="20" spans="1:31" s="5" customFormat="1" x14ac:dyDescent="0.15">
      <c r="A20" s="4">
        <v>15</v>
      </c>
      <c r="B20" s="132"/>
      <c r="C20" s="133"/>
      <c r="D20" s="132"/>
      <c r="E20" s="133"/>
      <c r="F20" s="132"/>
      <c r="G20" s="132"/>
      <c r="H20" s="129"/>
      <c r="I20" s="31" t="str">
        <f>IFERROR(VLOOKUP(H20,事業区分!$B$9:$C$46,2,0),"")</f>
        <v/>
      </c>
      <c r="J20" s="138"/>
      <c r="K20" s="89" t="str">
        <f>IFERROR(VLOOKUP(CONCATENATE(H20,I20),事業区分!$A$9:$H$1048576,8,0),"")</f>
        <v/>
      </c>
      <c r="L20" s="29" t="str">
        <f>IFERROR(INDEX(補助率!$C$5:$V$42,MATCH(I20,補助率!$B$5:$B$42,0),MATCH(J20,補助率!$C$4:$V$4,0)),"")</f>
        <v/>
      </c>
      <c r="M20" s="140"/>
      <c r="N20" s="141"/>
      <c r="O20" s="142"/>
      <c r="P20" s="142"/>
      <c r="Q20" s="60">
        <f t="shared" si="1"/>
        <v>0</v>
      </c>
      <c r="R20" s="142"/>
      <c r="S20" s="142"/>
      <c r="T20" s="61">
        <f t="shared" si="2"/>
        <v>0</v>
      </c>
      <c r="U20" s="142"/>
      <c r="V20" s="60" t="str">
        <f t="shared" si="10"/>
        <v/>
      </c>
      <c r="W20" s="60" t="str">
        <f t="shared" si="3"/>
        <v/>
      </c>
      <c r="X20" s="23"/>
      <c r="Y20" s="22"/>
      <c r="Z20" s="61" t="str">
        <f t="shared" si="4"/>
        <v/>
      </c>
      <c r="AA20" s="61" t="str">
        <f t="shared" si="5"/>
        <v/>
      </c>
      <c r="AB20" s="24"/>
      <c r="AC20" s="25"/>
      <c r="AD20" s="144"/>
      <c r="AE20" s="138"/>
    </row>
    <row r="21" spans="1:31" s="5" customFormat="1" x14ac:dyDescent="0.15">
      <c r="A21" s="4">
        <v>16</v>
      </c>
      <c r="B21" s="132"/>
      <c r="C21" s="133"/>
      <c r="D21" s="132"/>
      <c r="E21" s="133"/>
      <c r="F21" s="132"/>
      <c r="G21" s="132"/>
      <c r="H21" s="129"/>
      <c r="I21" s="31" t="str">
        <f>IFERROR(VLOOKUP(H21,事業区分!$B$9:$C$46,2,0),"")</f>
        <v/>
      </c>
      <c r="J21" s="138"/>
      <c r="K21" s="89" t="str">
        <f>IFERROR(VLOOKUP(CONCATENATE(H21,I21),事業区分!$A$9:$H$1048576,8,0),"")</f>
        <v/>
      </c>
      <c r="L21" s="29" t="str">
        <f>IFERROR(INDEX(補助率!$C$5:$V$42,MATCH(I21,補助率!$B$5:$B$42,0),MATCH(J21,補助率!$C$4:$V$4,0)),"")</f>
        <v/>
      </c>
      <c r="M21" s="140"/>
      <c r="N21" s="141"/>
      <c r="O21" s="142"/>
      <c r="P21" s="142"/>
      <c r="Q21" s="60">
        <f t="shared" si="1"/>
        <v>0</v>
      </c>
      <c r="R21" s="142"/>
      <c r="S21" s="142"/>
      <c r="T21" s="61">
        <f t="shared" si="2"/>
        <v>0</v>
      </c>
      <c r="U21" s="142"/>
      <c r="V21" s="60" t="str">
        <f t="shared" si="10"/>
        <v/>
      </c>
      <c r="W21" s="60" t="str">
        <f t="shared" si="3"/>
        <v/>
      </c>
      <c r="X21" s="23"/>
      <c r="Y21" s="22"/>
      <c r="Z21" s="61" t="str">
        <f t="shared" si="4"/>
        <v/>
      </c>
      <c r="AA21" s="61" t="str">
        <f t="shared" si="5"/>
        <v/>
      </c>
      <c r="AB21" s="24"/>
      <c r="AC21" s="25"/>
      <c r="AD21" s="144"/>
      <c r="AE21" s="138"/>
    </row>
    <row r="22" spans="1:31" s="5" customFormat="1" x14ac:dyDescent="0.15">
      <c r="A22" s="4">
        <v>17</v>
      </c>
      <c r="B22" s="132"/>
      <c r="C22" s="133"/>
      <c r="D22" s="132"/>
      <c r="E22" s="133"/>
      <c r="F22" s="134"/>
      <c r="G22" s="132"/>
      <c r="H22" s="129"/>
      <c r="I22" s="31" t="str">
        <f>IFERROR(VLOOKUP(H22,事業区分!$B$9:$C$46,2,0),"")</f>
        <v/>
      </c>
      <c r="J22" s="138"/>
      <c r="K22" s="89" t="str">
        <f>IFERROR(VLOOKUP(CONCATENATE(H22,I22),事業区分!$A$9:$H$1048576,8,0),"")</f>
        <v/>
      </c>
      <c r="L22" s="29" t="str">
        <f>IFERROR(INDEX(補助率!$C$5:$V$42,MATCH(I22,補助率!$B$5:$B$42,0),MATCH(J22,補助率!$C$4:$V$4,0)),"")</f>
        <v/>
      </c>
      <c r="M22" s="140"/>
      <c r="N22" s="141"/>
      <c r="O22" s="142"/>
      <c r="P22" s="142"/>
      <c r="Q22" s="60">
        <f t="shared" si="1"/>
        <v>0</v>
      </c>
      <c r="R22" s="142"/>
      <c r="S22" s="142"/>
      <c r="T22" s="61">
        <f t="shared" si="2"/>
        <v>0</v>
      </c>
      <c r="U22" s="142"/>
      <c r="V22" s="60" t="str">
        <f t="shared" si="10"/>
        <v/>
      </c>
      <c r="W22" s="60" t="str">
        <f t="shared" si="3"/>
        <v/>
      </c>
      <c r="X22" s="23"/>
      <c r="Y22" s="22"/>
      <c r="Z22" s="61" t="str">
        <f t="shared" si="4"/>
        <v/>
      </c>
      <c r="AA22" s="61" t="str">
        <f t="shared" si="5"/>
        <v/>
      </c>
      <c r="AB22" s="24"/>
      <c r="AC22" s="25"/>
      <c r="AD22" s="144"/>
      <c r="AE22" s="138"/>
    </row>
    <row r="23" spans="1:31" s="5" customFormat="1" x14ac:dyDescent="0.15">
      <c r="A23" s="4">
        <v>18</v>
      </c>
      <c r="B23" s="132"/>
      <c r="C23" s="133"/>
      <c r="D23" s="132"/>
      <c r="E23" s="136"/>
      <c r="F23" s="137"/>
      <c r="G23" s="132"/>
      <c r="H23" s="129"/>
      <c r="I23" s="31" t="str">
        <f>IFERROR(VLOOKUP(H23,事業区分!$B$9:$C$46,2,0),"")</f>
        <v/>
      </c>
      <c r="J23" s="138"/>
      <c r="K23" s="89" t="str">
        <f>IFERROR(VLOOKUP(CONCATENATE(H23,I23),事業区分!$A$9:$H$1048576,8,0),"")</f>
        <v/>
      </c>
      <c r="L23" s="29" t="str">
        <f>IFERROR(INDEX(補助率!$C$5:$V$42,MATCH(I23,補助率!$B$5:$B$42,0),MATCH(J23,補助率!$C$4:$V$4,0)),"")</f>
        <v/>
      </c>
      <c r="M23" s="140"/>
      <c r="N23" s="141"/>
      <c r="O23" s="142"/>
      <c r="P23" s="142"/>
      <c r="Q23" s="60">
        <f t="shared" si="1"/>
        <v>0</v>
      </c>
      <c r="R23" s="142"/>
      <c r="S23" s="142"/>
      <c r="T23" s="61">
        <f t="shared" si="2"/>
        <v>0</v>
      </c>
      <c r="U23" s="142"/>
      <c r="V23" s="60" t="str">
        <f t="shared" si="10"/>
        <v/>
      </c>
      <c r="W23" s="60" t="str">
        <f t="shared" si="3"/>
        <v/>
      </c>
      <c r="X23" s="23"/>
      <c r="Y23" s="22"/>
      <c r="Z23" s="61" t="str">
        <f t="shared" si="4"/>
        <v/>
      </c>
      <c r="AA23" s="61" t="str">
        <f t="shared" si="5"/>
        <v/>
      </c>
      <c r="AB23" s="24"/>
      <c r="AC23" s="25"/>
      <c r="AD23" s="144"/>
      <c r="AE23" s="138"/>
    </row>
    <row r="24" spans="1:31" s="5" customFormat="1" x14ac:dyDescent="0.15">
      <c r="A24" s="4">
        <v>19</v>
      </c>
      <c r="B24" s="132"/>
      <c r="C24" s="133"/>
      <c r="D24" s="132"/>
      <c r="E24" s="133"/>
      <c r="F24" s="132"/>
      <c r="G24" s="132"/>
      <c r="H24" s="129"/>
      <c r="I24" s="31" t="str">
        <f>IFERROR(VLOOKUP(H24,事業区分!$B$9:$C$46,2,0),"")</f>
        <v/>
      </c>
      <c r="J24" s="138"/>
      <c r="K24" s="89" t="str">
        <f>IFERROR(VLOOKUP(CONCATENATE(H24,I24),事業区分!$A$9:$H$1048576,8,0),"")</f>
        <v/>
      </c>
      <c r="L24" s="29" t="str">
        <f>IFERROR(INDEX(補助率!$C$5:$V$42,MATCH(I24,補助率!$B$5:$B$42,0),MATCH(J24,補助率!$C$4:$V$4,0)),"")</f>
        <v/>
      </c>
      <c r="M24" s="140"/>
      <c r="N24" s="141"/>
      <c r="O24" s="142"/>
      <c r="P24" s="142"/>
      <c r="Q24" s="60">
        <f t="shared" si="1"/>
        <v>0</v>
      </c>
      <c r="R24" s="142"/>
      <c r="S24" s="142"/>
      <c r="T24" s="61">
        <f t="shared" si="2"/>
        <v>0</v>
      </c>
      <c r="U24" s="142"/>
      <c r="V24" s="60" t="str">
        <f t="shared" si="10"/>
        <v/>
      </c>
      <c r="W24" s="60" t="str">
        <f t="shared" si="3"/>
        <v/>
      </c>
      <c r="X24" s="23"/>
      <c r="Y24" s="22"/>
      <c r="Z24" s="61" t="str">
        <f t="shared" si="4"/>
        <v/>
      </c>
      <c r="AA24" s="61" t="str">
        <f t="shared" si="5"/>
        <v/>
      </c>
      <c r="AB24" s="24"/>
      <c r="AC24" s="25"/>
      <c r="AD24" s="144"/>
      <c r="AE24" s="138"/>
    </row>
    <row r="25" spans="1:31" s="5" customFormat="1" x14ac:dyDescent="0.15">
      <c r="A25" s="4">
        <v>20</v>
      </c>
      <c r="B25" s="132"/>
      <c r="C25" s="133"/>
      <c r="D25" s="132"/>
      <c r="E25" s="133"/>
      <c r="F25" s="132"/>
      <c r="G25" s="132"/>
      <c r="H25" s="129"/>
      <c r="I25" s="31" t="str">
        <f>IFERROR(VLOOKUP(H25,事業区分!$B$9:$C$46,2,0),"")</f>
        <v/>
      </c>
      <c r="J25" s="138"/>
      <c r="K25" s="89" t="str">
        <f>IFERROR(VLOOKUP(CONCATENATE(H25,I25),事業区分!$A$9:$H$1048576,8,0),"")</f>
        <v/>
      </c>
      <c r="L25" s="29" t="str">
        <f>IFERROR(INDEX(補助率!$C$5:$V$42,MATCH(I25,補助率!$B$5:$B$42,0),MATCH(J25,補助率!$C$4:$V$4,0)),"")</f>
        <v/>
      </c>
      <c r="M25" s="140"/>
      <c r="N25" s="141"/>
      <c r="O25" s="142"/>
      <c r="P25" s="142"/>
      <c r="Q25" s="60">
        <f t="shared" si="1"/>
        <v>0</v>
      </c>
      <c r="R25" s="142"/>
      <c r="S25" s="142"/>
      <c r="T25" s="61">
        <f t="shared" si="2"/>
        <v>0</v>
      </c>
      <c r="U25" s="142"/>
      <c r="V25" s="60" t="str">
        <f t="shared" si="10"/>
        <v/>
      </c>
      <c r="W25" s="60" t="str">
        <f t="shared" si="3"/>
        <v/>
      </c>
      <c r="X25" s="23"/>
      <c r="Y25" s="22"/>
      <c r="Z25" s="61" t="str">
        <f t="shared" si="4"/>
        <v/>
      </c>
      <c r="AA25" s="61" t="str">
        <f t="shared" si="5"/>
        <v/>
      </c>
      <c r="AB25" s="24"/>
      <c r="AC25" s="25"/>
      <c r="AD25" s="144"/>
      <c r="AE25" s="138"/>
    </row>
    <row r="26" spans="1:31" s="7" customFormat="1" ht="21" x14ac:dyDescent="0.2">
      <c r="B26" s="7" t="s">
        <v>157</v>
      </c>
      <c r="C26" s="8"/>
      <c r="I26" s="8"/>
      <c r="J26" s="8"/>
      <c r="K26" s="8"/>
      <c r="L26" s="8"/>
      <c r="V26" s="1"/>
      <c r="W26" s="1"/>
    </row>
    <row r="27" spans="1:31" ht="21" x14ac:dyDescent="0.2">
      <c r="B27" s="7" t="s">
        <v>175</v>
      </c>
      <c r="W27" s="30"/>
    </row>
    <row r="28" spans="1:31" x14ac:dyDescent="0.15">
      <c r="W28" s="30"/>
    </row>
    <row r="29" spans="1:31" x14ac:dyDescent="0.15">
      <c r="W29" s="30"/>
    </row>
    <row r="30" spans="1:31" x14ac:dyDescent="0.15">
      <c r="W30" s="30"/>
    </row>
  </sheetData>
  <mergeCells count="2">
    <mergeCell ref="K1:N1"/>
    <mergeCell ref="B1:J1"/>
  </mergeCells>
  <phoneticPr fontId="2"/>
  <dataValidations count="2">
    <dataValidation type="list" allowBlank="1" showInputMessage="1" showErrorMessage="1" sqref="J6:J25">
      <formula1>INDIRECT(I6)</formula1>
    </dataValidation>
    <dataValidation type="list" allowBlank="1" showInputMessage="1" showErrorMessage="1" sqref="K1:N1">
      <formula1>"事業計画総括表,交付申請総括表,実績報告総括表"</formula1>
    </dataValidation>
  </dataValidations>
  <printOptions horizontalCentered="1"/>
  <pageMargins left="0.59055118110236227" right="0.59055118110236227" top="0.59055118110236227" bottom="0.59055118110236227" header="0.39370078740157483" footer="0.39370078740157483"/>
  <pageSetup paperSize="9" scale="50" fitToHeight="0" orientation="landscape" r:id="rId1"/>
  <headerFooter alignWithMargins="0">
    <oddHeader>&amp;R&amp;G</oddHeader>
    <oddFooter>&amp;C&amp;"ＭＳ ゴシック,標準"&amp;10&amp;P</oddFooter>
  </headerFooter>
  <drawing r:id="rId2"/>
  <legacy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事業区分!$B$9:$B$46</xm:f>
          </x14:formula1>
          <xm:sqref>H6:H25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56"/>
  <sheetViews>
    <sheetView zoomScale="120" zoomScaleNormal="120" workbookViewId="0">
      <pane xSplit="2" ySplit="6" topLeftCell="C7" activePane="bottomRight" state="frozen"/>
      <selection pane="topRight" activeCell="B1" sqref="B1"/>
      <selection pane="bottomLeft" activeCell="A7" sqref="A7"/>
      <selection pane="bottomRight" activeCell="C51" sqref="C51"/>
    </sheetView>
  </sheetViews>
  <sheetFormatPr defaultColWidth="9" defaultRowHeight="12" x14ac:dyDescent="0.15"/>
  <cols>
    <col min="1" max="1" width="67.5" style="41" customWidth="1"/>
    <col min="2" max="2" width="11.25" style="59" bestFit="1" customWidth="1"/>
    <col min="3" max="3" width="61.875" style="41" customWidth="1"/>
    <col min="4" max="4" width="18" style="41" bestFit="1" customWidth="1"/>
    <col min="5" max="5" width="23.875" style="41" bestFit="1" customWidth="1"/>
    <col min="6" max="6" width="16.125" style="41" bestFit="1" customWidth="1"/>
    <col min="7" max="7" width="20" style="41" bestFit="1" customWidth="1"/>
    <col min="8" max="8" width="42.25" style="41" bestFit="1" customWidth="1"/>
    <col min="9" max="11" width="13" style="41" customWidth="1"/>
    <col min="12" max="16384" width="9" style="41"/>
  </cols>
  <sheetData>
    <row r="2" spans="1:8" ht="13.5" customHeight="1" x14ac:dyDescent="0.15">
      <c r="B2" s="36" t="s">
        <v>89</v>
      </c>
      <c r="C2" s="37"/>
      <c r="D2" s="38"/>
      <c r="E2" s="38"/>
      <c r="F2" s="38"/>
      <c r="G2" s="39"/>
      <c r="H2" s="40" t="s">
        <v>91</v>
      </c>
    </row>
    <row r="3" spans="1:8" x14ac:dyDescent="0.15">
      <c r="B3" s="42"/>
      <c r="C3" s="161" t="s">
        <v>96</v>
      </c>
      <c r="D3" s="164" t="s">
        <v>88</v>
      </c>
      <c r="E3" s="165"/>
      <c r="F3" s="165"/>
      <c r="G3" s="166"/>
      <c r="H3" s="43" t="s">
        <v>92</v>
      </c>
    </row>
    <row r="4" spans="1:8" x14ac:dyDescent="0.15">
      <c r="B4" s="42"/>
      <c r="C4" s="162"/>
      <c r="D4" s="167"/>
      <c r="E4" s="168"/>
      <c r="F4" s="168"/>
      <c r="G4" s="169"/>
      <c r="H4" s="43" t="s">
        <v>90</v>
      </c>
    </row>
    <row r="5" spans="1:8" x14ac:dyDescent="0.15">
      <c r="B5" s="42"/>
      <c r="C5" s="162"/>
      <c r="D5" s="167"/>
      <c r="E5" s="168"/>
      <c r="F5" s="168"/>
      <c r="G5" s="169"/>
      <c r="H5" s="43" t="s">
        <v>93</v>
      </c>
    </row>
    <row r="6" spans="1:8" x14ac:dyDescent="0.15">
      <c r="B6" s="44"/>
      <c r="C6" s="163"/>
      <c r="D6" s="170"/>
      <c r="E6" s="171"/>
      <c r="F6" s="171"/>
      <c r="G6" s="172"/>
      <c r="H6" s="43" t="s">
        <v>94</v>
      </c>
    </row>
    <row r="7" spans="1:8" x14ac:dyDescent="0.15">
      <c r="B7" s="44"/>
      <c r="C7" s="145"/>
      <c r="D7" s="148"/>
      <c r="E7" s="149"/>
      <c r="F7" s="146"/>
      <c r="G7" s="147"/>
      <c r="H7" s="43" t="s">
        <v>199</v>
      </c>
    </row>
    <row r="8" spans="1:8" x14ac:dyDescent="0.15">
      <c r="B8" s="44"/>
      <c r="C8" s="145"/>
      <c r="D8" s="148"/>
      <c r="E8" s="149"/>
      <c r="F8" s="146"/>
      <c r="G8" s="147"/>
      <c r="H8" s="43" t="s">
        <v>198</v>
      </c>
    </row>
    <row r="9" spans="1:8" x14ac:dyDescent="0.15">
      <c r="A9" s="41" t="str">
        <f>CONCATENATE(B9,C9)</f>
        <v>（１）_アへき地診療所</v>
      </c>
      <c r="B9" s="45" t="s">
        <v>97</v>
      </c>
      <c r="C9" s="46" t="s">
        <v>129</v>
      </c>
      <c r="D9" s="47" t="s">
        <v>47</v>
      </c>
      <c r="E9" s="48" t="s">
        <v>144</v>
      </c>
      <c r="F9" s="49"/>
      <c r="G9" s="50"/>
      <c r="H9" s="51">
        <v>1</v>
      </c>
    </row>
    <row r="10" spans="1:8" x14ac:dyDescent="0.15">
      <c r="A10" s="41" t="str">
        <f t="shared" ref="A10:A51" si="0">CONCATENATE(B10,C10)</f>
        <v>（１）_イへき地診療所</v>
      </c>
      <c r="B10" s="92" t="s">
        <v>98</v>
      </c>
      <c r="C10" s="91" t="s">
        <v>129</v>
      </c>
      <c r="D10" s="94" t="s">
        <v>47</v>
      </c>
      <c r="E10" s="90" t="s">
        <v>144</v>
      </c>
      <c r="F10" s="49"/>
      <c r="G10" s="50"/>
      <c r="H10" s="51">
        <v>4</v>
      </c>
    </row>
    <row r="11" spans="1:8" x14ac:dyDescent="0.15">
      <c r="A11" s="41" t="str">
        <f t="shared" si="0"/>
        <v>（２）_アへき地患者輸送車_艇_</v>
      </c>
      <c r="B11" s="45" t="s">
        <v>99</v>
      </c>
      <c r="C11" s="46" t="s">
        <v>184</v>
      </c>
      <c r="D11" s="52" t="s">
        <v>84</v>
      </c>
      <c r="E11" s="53" t="s">
        <v>48</v>
      </c>
      <c r="F11" s="52" t="s">
        <v>49</v>
      </c>
      <c r="G11" s="52" t="s">
        <v>50</v>
      </c>
      <c r="H11" s="51">
        <v>1</v>
      </c>
    </row>
    <row r="12" spans="1:8" x14ac:dyDescent="0.15">
      <c r="A12" s="41" t="str">
        <f t="shared" si="0"/>
        <v>（２）_イへき地患者輸送車_艇_</v>
      </c>
      <c r="B12" s="92" t="s">
        <v>100</v>
      </c>
      <c r="C12" s="91" t="s">
        <v>183</v>
      </c>
      <c r="D12" s="94" t="s">
        <v>84</v>
      </c>
      <c r="E12" s="90" t="s">
        <v>48</v>
      </c>
      <c r="F12" s="94" t="s">
        <v>49</v>
      </c>
      <c r="G12" s="94" t="s">
        <v>50</v>
      </c>
      <c r="H12" s="51">
        <v>4</v>
      </c>
    </row>
    <row r="13" spans="1:8" x14ac:dyDescent="0.15">
      <c r="A13" s="41" t="str">
        <f t="shared" si="0"/>
        <v>（２）_ウへき地患者輸送車_艇_</v>
      </c>
      <c r="B13" s="92" t="s">
        <v>101</v>
      </c>
      <c r="C13" s="91" t="s">
        <v>183</v>
      </c>
      <c r="D13" s="94" t="s">
        <v>84</v>
      </c>
      <c r="E13" s="90" t="s">
        <v>48</v>
      </c>
      <c r="F13" s="94" t="s">
        <v>49</v>
      </c>
      <c r="G13" s="94" t="s">
        <v>50</v>
      </c>
      <c r="H13" s="51">
        <v>2</v>
      </c>
    </row>
    <row r="14" spans="1:8" x14ac:dyDescent="0.15">
      <c r="A14" s="41" t="str">
        <f t="shared" si="0"/>
        <v>（２）_エへき地患者輸送車_艇_</v>
      </c>
      <c r="B14" s="92" t="s">
        <v>102</v>
      </c>
      <c r="C14" s="91" t="s">
        <v>183</v>
      </c>
      <c r="D14" s="94" t="s">
        <v>84</v>
      </c>
      <c r="E14" s="90" t="s">
        <v>48</v>
      </c>
      <c r="F14" s="94" t="s">
        <v>49</v>
      </c>
      <c r="G14" s="94" t="s">
        <v>50</v>
      </c>
      <c r="H14" s="51">
        <v>4</v>
      </c>
    </row>
    <row r="15" spans="1:8" x14ac:dyDescent="0.15">
      <c r="A15" s="41" t="str">
        <f t="shared" si="0"/>
        <v>（３）_アへき地巡回診療車_船_</v>
      </c>
      <c r="B15" s="54" t="s">
        <v>103</v>
      </c>
      <c r="C15" s="55" t="s">
        <v>187</v>
      </c>
      <c r="D15" s="52" t="s">
        <v>51</v>
      </c>
      <c r="E15" s="53" t="s">
        <v>60</v>
      </c>
      <c r="F15" s="52" t="s">
        <v>52</v>
      </c>
      <c r="G15" s="52" t="s">
        <v>61</v>
      </c>
      <c r="H15" s="51">
        <v>1</v>
      </c>
    </row>
    <row r="16" spans="1:8" x14ac:dyDescent="0.15">
      <c r="A16" s="41" t="str">
        <f t="shared" si="0"/>
        <v>（３）_イへき地巡回診療車_船_</v>
      </c>
      <c r="B16" s="92" t="s">
        <v>104</v>
      </c>
      <c r="C16" s="91" t="s">
        <v>186</v>
      </c>
      <c r="D16" s="94" t="s">
        <v>51</v>
      </c>
      <c r="E16" s="90" t="s">
        <v>60</v>
      </c>
      <c r="F16" s="94" t="s">
        <v>52</v>
      </c>
      <c r="G16" s="94" t="s">
        <v>61</v>
      </c>
      <c r="H16" s="51">
        <v>1</v>
      </c>
    </row>
    <row r="17" spans="1:8" x14ac:dyDescent="0.15">
      <c r="A17" s="41" t="str">
        <f t="shared" si="0"/>
        <v>（３）_ウへき地巡回診療車_船_</v>
      </c>
      <c r="B17" s="92" t="s">
        <v>105</v>
      </c>
      <c r="C17" s="91" t="s">
        <v>186</v>
      </c>
      <c r="D17" s="94" t="s">
        <v>51</v>
      </c>
      <c r="E17" s="90" t="s">
        <v>60</v>
      </c>
      <c r="F17" s="94" t="s">
        <v>52</v>
      </c>
      <c r="G17" s="94" t="s">
        <v>61</v>
      </c>
      <c r="H17" s="51">
        <v>4</v>
      </c>
    </row>
    <row r="18" spans="1:8" x14ac:dyDescent="0.15">
      <c r="A18" s="41" t="str">
        <f t="shared" si="0"/>
        <v>（３）_エへき地巡回診療車_船_</v>
      </c>
      <c r="B18" s="92" t="s">
        <v>106</v>
      </c>
      <c r="C18" s="91" t="s">
        <v>186</v>
      </c>
      <c r="D18" s="94" t="s">
        <v>51</v>
      </c>
      <c r="E18" s="90" t="s">
        <v>60</v>
      </c>
      <c r="F18" s="94" t="s">
        <v>52</v>
      </c>
      <c r="G18" s="94" t="s">
        <v>61</v>
      </c>
      <c r="H18" s="51">
        <v>2</v>
      </c>
    </row>
    <row r="19" spans="1:8" x14ac:dyDescent="0.15">
      <c r="A19" s="41" t="str">
        <f t="shared" si="0"/>
        <v>（４）離島歯科巡回診療設備</v>
      </c>
      <c r="B19" s="45" t="s">
        <v>107</v>
      </c>
      <c r="C19" s="46" t="s">
        <v>131</v>
      </c>
      <c r="D19" s="52" t="s">
        <v>53</v>
      </c>
      <c r="E19" s="53" t="s">
        <v>54</v>
      </c>
      <c r="F19" s="49"/>
      <c r="G19" s="50"/>
      <c r="H19" s="51">
        <v>1</v>
      </c>
    </row>
    <row r="20" spans="1:8" x14ac:dyDescent="0.15">
      <c r="A20" s="41" t="str">
        <f t="shared" si="0"/>
        <v>（５）_ア過疎地域等特定診療所設備</v>
      </c>
      <c r="B20" s="45" t="s">
        <v>128</v>
      </c>
      <c r="C20" s="46" t="s">
        <v>136</v>
      </c>
      <c r="D20" s="52" t="s">
        <v>47</v>
      </c>
      <c r="E20" s="49"/>
      <c r="F20" s="49"/>
      <c r="G20" s="50"/>
      <c r="H20" s="51">
        <v>1</v>
      </c>
    </row>
    <row r="21" spans="1:8" x14ac:dyDescent="0.15">
      <c r="A21" s="41" t="str">
        <f t="shared" si="0"/>
        <v>（５）_イ過疎地域等特定診療所設備</v>
      </c>
      <c r="B21" s="92" t="s">
        <v>108</v>
      </c>
      <c r="C21" s="91" t="s">
        <v>136</v>
      </c>
      <c r="D21" s="94" t="s">
        <v>47</v>
      </c>
      <c r="E21" s="49"/>
      <c r="F21" s="49"/>
      <c r="G21" s="50"/>
      <c r="H21" s="51">
        <v>3</v>
      </c>
    </row>
    <row r="22" spans="1:8" x14ac:dyDescent="0.15">
      <c r="A22" s="41" t="str">
        <f t="shared" si="0"/>
        <v>（６）沖施縄設医設療備</v>
      </c>
      <c r="B22" s="45" t="s">
        <v>109</v>
      </c>
      <c r="C22" s="46" t="s">
        <v>137</v>
      </c>
      <c r="D22" s="52" t="s">
        <v>47</v>
      </c>
      <c r="E22" s="49"/>
      <c r="F22" s="49"/>
      <c r="G22" s="50"/>
      <c r="H22" s="51">
        <v>1</v>
      </c>
    </row>
    <row r="23" spans="1:8" x14ac:dyDescent="0.15">
      <c r="A23" s="41" t="str">
        <f t="shared" si="0"/>
        <v>（７）奄美群島医療施設設備</v>
      </c>
      <c r="B23" s="45" t="s">
        <v>110</v>
      </c>
      <c r="C23" s="46" t="s">
        <v>138</v>
      </c>
      <c r="D23" s="52" t="s">
        <v>47</v>
      </c>
      <c r="E23" s="49"/>
      <c r="F23" s="49"/>
      <c r="G23" s="50"/>
      <c r="H23" s="51">
        <v>1</v>
      </c>
    </row>
    <row r="24" spans="1:8" x14ac:dyDescent="0.15">
      <c r="A24" s="41" t="str">
        <f t="shared" si="0"/>
        <v>（８）_アへき地保健指導所設備</v>
      </c>
      <c r="B24" s="45" t="s">
        <v>111</v>
      </c>
      <c r="C24" s="46" t="s">
        <v>139</v>
      </c>
      <c r="D24" s="52" t="s">
        <v>55</v>
      </c>
      <c r="E24" s="53" t="s">
        <v>145</v>
      </c>
      <c r="F24" s="49"/>
      <c r="G24" s="50"/>
      <c r="H24" s="51">
        <v>1</v>
      </c>
    </row>
    <row r="25" spans="1:8" x14ac:dyDescent="0.15">
      <c r="A25" s="41" t="str">
        <f t="shared" si="0"/>
        <v>（８）_イへき地保健指導所設備</v>
      </c>
      <c r="B25" s="92" t="s">
        <v>112</v>
      </c>
      <c r="C25" s="91" t="s">
        <v>139</v>
      </c>
      <c r="D25" s="94" t="s">
        <v>148</v>
      </c>
      <c r="E25" s="90" t="s">
        <v>145</v>
      </c>
      <c r="F25" s="49"/>
      <c r="G25" s="50"/>
      <c r="H25" s="51">
        <v>4</v>
      </c>
    </row>
    <row r="26" spans="1:8" x14ac:dyDescent="0.15">
      <c r="A26" s="41" t="str">
        <f t="shared" si="0"/>
        <v>（９）_アへき地医療拠点病院設備</v>
      </c>
      <c r="B26" s="45" t="s">
        <v>113</v>
      </c>
      <c r="C26" s="46" t="s">
        <v>140</v>
      </c>
      <c r="D26" s="52" t="s">
        <v>47</v>
      </c>
      <c r="E26" s="53" t="s">
        <v>56</v>
      </c>
      <c r="F26" s="49"/>
      <c r="G26" s="50"/>
      <c r="H26" s="51">
        <v>1</v>
      </c>
    </row>
    <row r="27" spans="1:8" x14ac:dyDescent="0.15">
      <c r="A27" s="41" t="str">
        <f t="shared" si="0"/>
        <v>（９）_イへき地医療拠点病院設備</v>
      </c>
      <c r="B27" s="92" t="s">
        <v>114</v>
      </c>
      <c r="C27" s="91" t="s">
        <v>140</v>
      </c>
      <c r="D27" s="94" t="s">
        <v>47</v>
      </c>
      <c r="E27" s="90" t="s">
        <v>56</v>
      </c>
      <c r="F27" s="49"/>
      <c r="G27" s="50"/>
      <c r="H27" s="51">
        <v>2</v>
      </c>
    </row>
    <row r="28" spans="1:8" x14ac:dyDescent="0.15">
      <c r="A28" s="41" t="str">
        <f t="shared" si="0"/>
        <v>（１０）_ア遠隔医療設備</v>
      </c>
      <c r="B28" s="45" t="s">
        <v>115</v>
      </c>
      <c r="C28" s="46" t="s">
        <v>141</v>
      </c>
      <c r="D28" s="52" t="s">
        <v>57</v>
      </c>
      <c r="E28" s="49"/>
      <c r="F28" s="49"/>
      <c r="G28" s="50"/>
      <c r="H28" s="51">
        <v>1</v>
      </c>
    </row>
    <row r="29" spans="1:8" x14ac:dyDescent="0.15">
      <c r="A29" s="41" t="str">
        <f t="shared" si="0"/>
        <v>（１０）_イ遠隔医療設備</v>
      </c>
      <c r="B29" s="92" t="s">
        <v>116</v>
      </c>
      <c r="C29" s="91" t="s">
        <v>141</v>
      </c>
      <c r="D29" s="94" t="s">
        <v>57</v>
      </c>
      <c r="E29" s="49"/>
      <c r="F29" s="49"/>
      <c r="G29" s="50"/>
      <c r="H29" s="51">
        <v>4</v>
      </c>
    </row>
    <row r="30" spans="1:8" x14ac:dyDescent="0.15">
      <c r="A30" s="41" t="str">
        <f t="shared" si="0"/>
        <v>（１１）臨床研修病院支援システム設備</v>
      </c>
      <c r="B30" s="45" t="s">
        <v>117</v>
      </c>
      <c r="C30" s="46" t="s">
        <v>132</v>
      </c>
      <c r="D30" s="52" t="s">
        <v>58</v>
      </c>
      <c r="E30" s="49"/>
      <c r="F30" s="49"/>
      <c r="G30" s="50"/>
      <c r="H30" s="51">
        <v>1</v>
      </c>
    </row>
    <row r="31" spans="1:8" x14ac:dyDescent="0.15">
      <c r="A31" s="41" t="str">
        <f t="shared" si="0"/>
        <v>（１２）_アへき地・離島診療支援システム設備</v>
      </c>
      <c r="B31" s="45" t="s">
        <v>118</v>
      </c>
      <c r="C31" s="46" t="s">
        <v>133</v>
      </c>
      <c r="D31" s="52" t="s">
        <v>58</v>
      </c>
      <c r="E31" s="49"/>
      <c r="F31" s="49"/>
      <c r="G31" s="50"/>
      <c r="H31" s="51">
        <v>1</v>
      </c>
    </row>
    <row r="32" spans="1:8" x14ac:dyDescent="0.15">
      <c r="A32" s="41" t="str">
        <f t="shared" si="0"/>
        <v>（１２）_イへき地・離島診療支援システム設備</v>
      </c>
      <c r="B32" s="92" t="s">
        <v>119</v>
      </c>
      <c r="C32" s="91" t="s">
        <v>133</v>
      </c>
      <c r="D32" s="94" t="s">
        <v>58</v>
      </c>
      <c r="E32" s="49"/>
      <c r="F32" s="49"/>
      <c r="G32" s="50"/>
      <c r="H32" s="51">
        <v>4</v>
      </c>
    </row>
    <row r="33" spans="1:8" x14ac:dyDescent="0.15">
      <c r="A33" s="41" t="str">
        <f t="shared" si="0"/>
        <v>（１３）_ア離島等患者宿泊施設設備</v>
      </c>
      <c r="B33" s="45" t="s">
        <v>120</v>
      </c>
      <c r="C33" s="46" t="s">
        <v>134</v>
      </c>
      <c r="D33" s="52" t="s">
        <v>59</v>
      </c>
      <c r="E33" s="49"/>
      <c r="F33" s="49"/>
      <c r="G33" s="50"/>
      <c r="H33" s="51">
        <v>1</v>
      </c>
    </row>
    <row r="34" spans="1:8" x14ac:dyDescent="0.15">
      <c r="A34" s="41" t="str">
        <f t="shared" si="0"/>
        <v>（１３）_イ離島等患者宿泊施設設備</v>
      </c>
      <c r="B34" s="92" t="s">
        <v>121</v>
      </c>
      <c r="C34" s="91" t="s">
        <v>134</v>
      </c>
      <c r="D34" s="94" t="s">
        <v>59</v>
      </c>
      <c r="E34" s="49"/>
      <c r="F34" s="49"/>
      <c r="G34" s="50"/>
      <c r="H34" s="51">
        <v>5</v>
      </c>
    </row>
    <row r="35" spans="1:8" x14ac:dyDescent="0.15">
      <c r="A35" s="41" t="str">
        <f t="shared" si="0"/>
        <v>（１４）_ア産科医療機関設備</v>
      </c>
      <c r="B35" s="45" t="s">
        <v>122</v>
      </c>
      <c r="C35" s="46" t="s">
        <v>135</v>
      </c>
      <c r="D35" s="52" t="s">
        <v>47</v>
      </c>
      <c r="E35" s="49"/>
      <c r="F35" s="49"/>
      <c r="G35" s="50"/>
      <c r="H35" s="51">
        <v>1</v>
      </c>
    </row>
    <row r="36" spans="1:8" x14ac:dyDescent="0.15">
      <c r="A36" s="41" t="str">
        <f t="shared" si="0"/>
        <v>（１４）_イ産科医療機関設備</v>
      </c>
      <c r="B36" s="92" t="s">
        <v>123</v>
      </c>
      <c r="C36" s="91" t="s">
        <v>135</v>
      </c>
      <c r="D36" s="94" t="s">
        <v>47</v>
      </c>
      <c r="E36" s="49"/>
      <c r="F36" s="49"/>
      <c r="G36" s="50"/>
      <c r="H36" s="51">
        <v>4</v>
      </c>
    </row>
    <row r="37" spans="1:8" x14ac:dyDescent="0.15">
      <c r="A37" s="41" t="str">
        <f t="shared" si="0"/>
        <v>（１５）_ア分娩設備取扱施設</v>
      </c>
      <c r="B37" s="45" t="s">
        <v>124</v>
      </c>
      <c r="C37" s="46" t="s">
        <v>207</v>
      </c>
      <c r="D37" s="52" t="s">
        <v>47</v>
      </c>
      <c r="E37" s="49"/>
      <c r="F37" s="49"/>
      <c r="G37" s="50"/>
      <c r="H37" s="51">
        <v>1</v>
      </c>
    </row>
    <row r="38" spans="1:8" x14ac:dyDescent="0.15">
      <c r="A38" s="41" t="str">
        <f t="shared" si="0"/>
        <v>（１５）_イ分娩設備取扱施設</v>
      </c>
      <c r="B38" s="92" t="s">
        <v>125</v>
      </c>
      <c r="C38" s="91" t="s">
        <v>207</v>
      </c>
      <c r="D38" s="94" t="s">
        <v>47</v>
      </c>
      <c r="E38" s="49"/>
      <c r="F38" s="49"/>
      <c r="G38" s="50"/>
      <c r="H38" s="51">
        <v>4</v>
      </c>
    </row>
    <row r="39" spans="1:8" x14ac:dyDescent="0.15">
      <c r="A39" s="41" t="str">
        <f t="shared" si="0"/>
        <v>（１６）_アICTを活用した産科医師少数地域に対する妊産婦モニタリング支援設備整備事業</v>
      </c>
      <c r="B39" s="45" t="s">
        <v>126</v>
      </c>
      <c r="C39" s="150" t="s">
        <v>188</v>
      </c>
      <c r="D39" s="156" t="s">
        <v>189</v>
      </c>
      <c r="E39" s="49"/>
      <c r="F39" s="49"/>
      <c r="G39" s="50"/>
      <c r="H39" s="51">
        <v>1</v>
      </c>
    </row>
    <row r="40" spans="1:8" x14ac:dyDescent="0.15">
      <c r="A40" s="41" t="str">
        <f t="shared" si="0"/>
        <v>（１６）_イICTを活用した産科医師少数地域に対する妊産婦モニタリング支援設備整備事業</v>
      </c>
      <c r="B40" s="92" t="s">
        <v>127</v>
      </c>
      <c r="C40" s="154" t="s">
        <v>188</v>
      </c>
      <c r="D40" s="94" t="s">
        <v>190</v>
      </c>
      <c r="E40" s="49"/>
      <c r="F40" s="49"/>
      <c r="G40" s="50"/>
      <c r="H40" s="51">
        <v>4</v>
      </c>
    </row>
    <row r="41" spans="1:8" x14ac:dyDescent="0.15">
      <c r="A41" s="41" t="str">
        <f t="shared" si="0"/>
        <v>（１７）_ア死亡時画像診断システム等設備</v>
      </c>
      <c r="B41" s="45" t="s">
        <v>151</v>
      </c>
      <c r="C41" s="46" t="s">
        <v>130</v>
      </c>
      <c r="D41" s="52" t="s">
        <v>47</v>
      </c>
      <c r="E41" s="49"/>
      <c r="F41" s="49"/>
      <c r="G41" s="50"/>
      <c r="H41" s="51">
        <v>1</v>
      </c>
    </row>
    <row r="42" spans="1:8" x14ac:dyDescent="0.15">
      <c r="A42" s="41" t="str">
        <f t="shared" si="0"/>
        <v>（１７）_イ死亡時画像診断システム等設備</v>
      </c>
      <c r="B42" s="92" t="s">
        <v>191</v>
      </c>
      <c r="C42" s="91" t="s">
        <v>130</v>
      </c>
      <c r="D42" s="93" t="s">
        <v>47</v>
      </c>
      <c r="E42" s="56"/>
      <c r="F42" s="49"/>
      <c r="G42" s="50"/>
      <c r="H42" s="51">
        <v>4</v>
      </c>
    </row>
    <row r="43" spans="1:8" x14ac:dyDescent="0.15">
      <c r="A43" s="41" t="str">
        <f t="shared" si="0"/>
        <v>（１８）_ア医師が不足する地域における若手医師等のキャリア形成支援設備</v>
      </c>
      <c r="B43" s="45" t="s">
        <v>192</v>
      </c>
      <c r="C43" s="46" t="s">
        <v>150</v>
      </c>
      <c r="D43" s="53" t="s">
        <v>158</v>
      </c>
      <c r="E43" s="46" t="s">
        <v>58</v>
      </c>
      <c r="F43" s="49"/>
      <c r="G43" s="50"/>
      <c r="H43" s="51">
        <v>1</v>
      </c>
    </row>
    <row r="44" spans="1:8" x14ac:dyDescent="0.15">
      <c r="A44" s="41" t="str">
        <f t="shared" si="0"/>
        <v>（１８）_イ医師が不足する地域における若手医師等のキャリア形成支援設備</v>
      </c>
      <c r="B44" s="92" t="s">
        <v>193</v>
      </c>
      <c r="C44" s="91" t="s">
        <v>152</v>
      </c>
      <c r="D44" s="90" t="s">
        <v>158</v>
      </c>
      <c r="E44" s="91" t="s">
        <v>58</v>
      </c>
      <c r="F44" s="49"/>
      <c r="G44" s="50"/>
      <c r="H44" s="51">
        <v>2</v>
      </c>
    </row>
    <row r="45" spans="1:8" x14ac:dyDescent="0.15">
      <c r="A45" s="41" t="str">
        <f t="shared" si="0"/>
        <v>（１９）_ア実践的手術手技向上研修実施機関設備</v>
      </c>
      <c r="B45" s="45" t="s">
        <v>194</v>
      </c>
      <c r="C45" s="46" t="s">
        <v>155</v>
      </c>
      <c r="D45" s="48" t="s">
        <v>159</v>
      </c>
      <c r="E45" s="49"/>
      <c r="F45" s="49"/>
      <c r="G45" s="50"/>
      <c r="H45" s="51">
        <v>1</v>
      </c>
    </row>
    <row r="46" spans="1:8" x14ac:dyDescent="0.15">
      <c r="A46" s="41" t="str">
        <f t="shared" si="0"/>
        <v>（１９）_イ実践的手術手技向上研修実施機関設備</v>
      </c>
      <c r="B46" s="92" t="s">
        <v>195</v>
      </c>
      <c r="C46" s="91" t="s">
        <v>155</v>
      </c>
      <c r="D46" s="90" t="s">
        <v>159</v>
      </c>
      <c r="E46" s="57"/>
      <c r="F46" s="57"/>
      <c r="G46" s="58"/>
      <c r="H46" s="51">
        <v>4</v>
      </c>
    </row>
    <row r="47" spans="1:8" ht="24" x14ac:dyDescent="0.15">
      <c r="A47" s="41" t="str">
        <f t="shared" si="0"/>
        <v>（２０）_ア在宅人工呼吸器使用者非常用電源整備事業</v>
      </c>
      <c r="B47" s="45" t="s">
        <v>196</v>
      </c>
      <c r="C47" s="151" t="s">
        <v>208</v>
      </c>
      <c r="D47" s="53" t="s">
        <v>209</v>
      </c>
      <c r="E47" s="46"/>
      <c r="F47" s="46"/>
      <c r="G47" s="46"/>
      <c r="H47" s="51">
        <v>1</v>
      </c>
    </row>
    <row r="48" spans="1:8" ht="24" x14ac:dyDescent="0.15">
      <c r="A48" s="41" t="str">
        <f t="shared" si="0"/>
        <v>（２０）_イ在宅人工呼吸器使用者非常用電源整備事業</v>
      </c>
      <c r="B48" s="92" t="s">
        <v>197</v>
      </c>
      <c r="C48" s="155" t="s">
        <v>208</v>
      </c>
      <c r="D48" s="90" t="s">
        <v>209</v>
      </c>
      <c r="E48" s="46"/>
      <c r="F48" s="46"/>
      <c r="G48" s="46"/>
      <c r="H48" s="51">
        <v>4</v>
      </c>
    </row>
    <row r="49" spans="1:8" x14ac:dyDescent="0.15">
      <c r="A49" s="41" t="str">
        <f>CONCATENATE(B49,C49)</f>
        <v>（２１）_ア遠隔ICU体制整備促進事業</v>
      </c>
      <c r="B49" s="45" t="s">
        <v>200</v>
      </c>
      <c r="C49" s="151" t="s">
        <v>216</v>
      </c>
      <c r="D49" s="53" t="s">
        <v>189</v>
      </c>
      <c r="E49" s="46"/>
      <c r="F49" s="46"/>
      <c r="G49" s="46"/>
      <c r="H49" s="51">
        <v>1</v>
      </c>
    </row>
    <row r="50" spans="1:8" x14ac:dyDescent="0.15">
      <c r="A50" s="41" t="str">
        <f t="shared" ref="A50" si="1">CONCATENATE(B50,C50)</f>
        <v>（２１）_イ遠隔ICU体制整備促進事業</v>
      </c>
      <c r="B50" s="92" t="s">
        <v>201</v>
      </c>
      <c r="C50" s="155" t="s">
        <v>216</v>
      </c>
      <c r="D50" s="90" t="s">
        <v>189</v>
      </c>
      <c r="E50" s="46"/>
      <c r="F50" s="46"/>
      <c r="G50" s="46"/>
      <c r="H50" s="51">
        <v>4</v>
      </c>
    </row>
    <row r="51" spans="1:8" x14ac:dyDescent="0.15">
      <c r="A51" s="41" t="str">
        <f t="shared" si="0"/>
        <v>（２２）新型コロナウイルス感染症患者等受入れ医療施設設備整備事業</v>
      </c>
      <c r="B51" s="45" t="s">
        <v>210</v>
      </c>
      <c r="C51" s="151" t="s">
        <v>211</v>
      </c>
      <c r="D51" s="53" t="s">
        <v>212</v>
      </c>
      <c r="E51" s="46" t="s">
        <v>213</v>
      </c>
      <c r="F51" s="46"/>
      <c r="G51" s="46"/>
      <c r="H51" s="51">
        <v>6</v>
      </c>
    </row>
    <row r="52" spans="1:8" x14ac:dyDescent="0.15">
      <c r="B52" s="92"/>
      <c r="C52" s="155"/>
      <c r="D52" s="90"/>
      <c r="E52" s="46"/>
      <c r="F52" s="46"/>
      <c r="G52" s="46"/>
      <c r="H52" s="51"/>
    </row>
    <row r="53" spans="1:8" x14ac:dyDescent="0.15">
      <c r="B53" s="54"/>
      <c r="C53" s="151"/>
      <c r="D53" s="157"/>
      <c r="E53" s="46"/>
      <c r="F53" s="46"/>
      <c r="G53" s="46"/>
      <c r="H53" s="51"/>
    </row>
    <row r="54" spans="1:8" x14ac:dyDescent="0.15">
      <c r="B54" s="92"/>
      <c r="C54" s="155"/>
      <c r="D54" s="90"/>
      <c r="E54" s="46"/>
      <c r="F54" s="46"/>
      <c r="G54" s="46"/>
      <c r="H54" s="51"/>
    </row>
    <row r="55" spans="1:8" x14ac:dyDescent="0.15">
      <c r="B55" s="54"/>
      <c r="C55" s="151"/>
      <c r="D55" s="157"/>
      <c r="E55" s="46"/>
      <c r="F55" s="46"/>
      <c r="G55" s="46"/>
      <c r="H55" s="51"/>
    </row>
    <row r="56" spans="1:8" x14ac:dyDescent="0.15">
      <c r="B56" s="92"/>
      <c r="C56" s="155"/>
      <c r="D56" s="90"/>
      <c r="E56" s="46"/>
      <c r="F56" s="46"/>
      <c r="G56" s="46"/>
      <c r="H56" s="51"/>
    </row>
  </sheetData>
  <mergeCells count="2">
    <mergeCell ref="C3:C6"/>
    <mergeCell ref="D3:G6"/>
  </mergeCells>
  <phoneticPr fontId="2"/>
  <printOptions horizontalCentered="1"/>
  <pageMargins left="0.59055118110236227" right="0.59055118110236227" top="0.59055118110236227" bottom="0.59055118110236227" header="0.39370078740157483" footer="0.39370078740157483"/>
  <pageSetup paperSize="9" scale="7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2"/>
  <sheetViews>
    <sheetView zoomScale="130" zoomScaleNormal="130" workbookViewId="0">
      <pane xSplit="2" ySplit="4" topLeftCell="C8" activePane="bottomRight" state="frozen"/>
      <selection pane="topRight" activeCell="C1" sqref="C1"/>
      <selection pane="bottomLeft" activeCell="A5" sqref="A5"/>
      <selection pane="bottomRight" activeCell="B30" sqref="B30"/>
    </sheetView>
  </sheetViews>
  <sheetFormatPr defaultColWidth="9" defaultRowHeight="12" x14ac:dyDescent="0.15"/>
  <cols>
    <col min="1" max="1" width="11.25" style="75" bestFit="1" customWidth="1"/>
    <col min="2" max="2" width="78.625" style="75" bestFit="1" customWidth="1"/>
    <col min="3" max="3" width="9.375" style="75" bestFit="1" customWidth="1"/>
    <col min="4" max="16384" width="9" style="75"/>
  </cols>
  <sheetData>
    <row r="1" spans="1:23" x14ac:dyDescent="0.15">
      <c r="A1" s="74" t="s">
        <v>46</v>
      </c>
    </row>
    <row r="3" spans="1:23" x14ac:dyDescent="0.15">
      <c r="A3" s="173" t="s">
        <v>143</v>
      </c>
      <c r="B3" s="175" t="s">
        <v>44</v>
      </c>
      <c r="C3" s="76" t="s">
        <v>45</v>
      </c>
      <c r="D3" s="77"/>
      <c r="E3" s="77"/>
      <c r="F3" s="77"/>
      <c r="G3" s="77"/>
      <c r="H3" s="77"/>
      <c r="I3" s="77"/>
      <c r="J3" s="77"/>
      <c r="K3" s="77"/>
      <c r="L3" s="77"/>
      <c r="M3" s="77"/>
      <c r="N3" s="77"/>
      <c r="O3" s="77"/>
      <c r="P3" s="77"/>
      <c r="Q3" s="77"/>
      <c r="R3" s="77"/>
      <c r="S3" s="77"/>
      <c r="T3" s="77"/>
      <c r="U3" s="77"/>
      <c r="V3" s="78"/>
      <c r="W3" s="85"/>
    </row>
    <row r="4" spans="1:23" ht="48" x14ac:dyDescent="0.15">
      <c r="A4" s="174"/>
      <c r="B4" s="176"/>
      <c r="C4" s="79" t="s">
        <v>47</v>
      </c>
      <c r="D4" s="79" t="s">
        <v>144</v>
      </c>
      <c r="E4" s="79" t="s">
        <v>95</v>
      </c>
      <c r="F4" s="79" t="s">
        <v>48</v>
      </c>
      <c r="G4" s="79" t="s">
        <v>49</v>
      </c>
      <c r="H4" s="79" t="s">
        <v>50</v>
      </c>
      <c r="I4" s="79" t="s">
        <v>51</v>
      </c>
      <c r="J4" s="79" t="s">
        <v>60</v>
      </c>
      <c r="K4" s="79" t="s">
        <v>52</v>
      </c>
      <c r="L4" s="79" t="s">
        <v>61</v>
      </c>
      <c r="M4" s="79" t="s">
        <v>53</v>
      </c>
      <c r="N4" s="79" t="s">
        <v>54</v>
      </c>
      <c r="O4" s="79" t="s">
        <v>146</v>
      </c>
      <c r="P4" s="80" t="s">
        <v>145</v>
      </c>
      <c r="Q4" s="80" t="s">
        <v>56</v>
      </c>
      <c r="R4" s="80" t="s">
        <v>57</v>
      </c>
      <c r="S4" s="80" t="s">
        <v>58</v>
      </c>
      <c r="T4" s="80" t="s">
        <v>59</v>
      </c>
      <c r="U4" s="80" t="s">
        <v>163</v>
      </c>
      <c r="V4" s="80" t="s">
        <v>164</v>
      </c>
      <c r="W4" s="80" t="s">
        <v>209</v>
      </c>
    </row>
    <row r="5" spans="1:23" x14ac:dyDescent="0.15">
      <c r="A5" s="55" t="s">
        <v>97</v>
      </c>
      <c r="B5" s="55" t="s">
        <v>129</v>
      </c>
      <c r="C5" s="81">
        <v>0.5</v>
      </c>
      <c r="D5" s="81">
        <v>0.75</v>
      </c>
      <c r="E5" s="82"/>
      <c r="F5" s="82"/>
      <c r="G5" s="82"/>
      <c r="H5" s="82"/>
      <c r="I5" s="82"/>
      <c r="J5" s="82"/>
      <c r="K5" s="82"/>
      <c r="L5" s="82"/>
      <c r="M5" s="82"/>
      <c r="N5" s="82"/>
      <c r="O5" s="82"/>
      <c r="P5" s="83"/>
      <c r="Q5" s="83"/>
      <c r="R5" s="83"/>
      <c r="S5" s="83"/>
      <c r="T5" s="83"/>
      <c r="U5" s="83"/>
      <c r="V5" s="83"/>
      <c r="W5" s="85"/>
    </row>
    <row r="6" spans="1:23" x14ac:dyDescent="0.15">
      <c r="A6" s="55" t="s">
        <v>98</v>
      </c>
      <c r="B6" s="55" t="s">
        <v>129</v>
      </c>
      <c r="C6" s="81">
        <v>0.5</v>
      </c>
      <c r="D6" s="81">
        <v>0.75</v>
      </c>
      <c r="E6" s="82"/>
      <c r="F6" s="82"/>
      <c r="G6" s="82"/>
      <c r="H6" s="82"/>
      <c r="I6" s="82"/>
      <c r="J6" s="82"/>
      <c r="K6" s="82"/>
      <c r="L6" s="82"/>
      <c r="M6" s="82"/>
      <c r="N6" s="82"/>
      <c r="O6" s="82"/>
      <c r="P6" s="83"/>
      <c r="Q6" s="83"/>
      <c r="R6" s="83"/>
      <c r="S6" s="83"/>
      <c r="T6" s="83"/>
      <c r="U6" s="83"/>
      <c r="V6" s="83"/>
      <c r="W6" s="85"/>
    </row>
    <row r="7" spans="1:23" x14ac:dyDescent="0.15">
      <c r="A7" s="55" t="s">
        <v>99</v>
      </c>
      <c r="B7" s="55" t="s">
        <v>182</v>
      </c>
      <c r="C7" s="82"/>
      <c r="D7" s="82"/>
      <c r="E7" s="81">
        <v>0.5</v>
      </c>
      <c r="F7" s="81">
        <v>0.5</v>
      </c>
      <c r="G7" s="81">
        <v>0.5</v>
      </c>
      <c r="H7" s="81">
        <v>0.5</v>
      </c>
      <c r="I7" s="82"/>
      <c r="J7" s="82"/>
      <c r="K7" s="82"/>
      <c r="L7" s="82"/>
      <c r="M7" s="82"/>
      <c r="N7" s="82"/>
      <c r="O7" s="82"/>
      <c r="P7" s="83"/>
      <c r="Q7" s="83"/>
      <c r="R7" s="83"/>
      <c r="S7" s="83"/>
      <c r="T7" s="83"/>
      <c r="U7" s="83"/>
      <c r="V7" s="83"/>
      <c r="W7" s="85"/>
    </row>
    <row r="8" spans="1:23" x14ac:dyDescent="0.15">
      <c r="A8" s="55" t="s">
        <v>100</v>
      </c>
      <c r="B8" s="55" t="s">
        <v>182</v>
      </c>
      <c r="C8" s="82"/>
      <c r="D8" s="82"/>
      <c r="E8" s="81">
        <v>0.5</v>
      </c>
      <c r="F8" s="81">
        <v>0.5</v>
      </c>
      <c r="G8" s="81">
        <v>0.5</v>
      </c>
      <c r="H8" s="81">
        <v>0.5</v>
      </c>
      <c r="I8" s="82"/>
      <c r="J8" s="82"/>
      <c r="K8" s="82"/>
      <c r="L8" s="82"/>
      <c r="M8" s="82"/>
      <c r="N8" s="82"/>
      <c r="O8" s="82"/>
      <c r="P8" s="83"/>
      <c r="Q8" s="83"/>
      <c r="R8" s="83"/>
      <c r="S8" s="83"/>
      <c r="T8" s="83"/>
      <c r="U8" s="83"/>
      <c r="V8" s="83"/>
      <c r="W8" s="85"/>
    </row>
    <row r="9" spans="1:23" x14ac:dyDescent="0.15">
      <c r="A9" s="55" t="s">
        <v>101</v>
      </c>
      <c r="B9" s="55" t="s">
        <v>182</v>
      </c>
      <c r="C9" s="82"/>
      <c r="D9" s="82"/>
      <c r="E9" s="81">
        <v>0.5</v>
      </c>
      <c r="F9" s="81">
        <v>0.5</v>
      </c>
      <c r="G9" s="81">
        <v>0.5</v>
      </c>
      <c r="H9" s="81">
        <v>0.5</v>
      </c>
      <c r="I9" s="82"/>
      <c r="J9" s="82"/>
      <c r="K9" s="82"/>
      <c r="L9" s="82"/>
      <c r="M9" s="82"/>
      <c r="N9" s="82"/>
      <c r="O9" s="82"/>
      <c r="P9" s="83"/>
      <c r="Q9" s="83"/>
      <c r="R9" s="83"/>
      <c r="S9" s="83"/>
      <c r="T9" s="83"/>
      <c r="U9" s="83"/>
      <c r="V9" s="83"/>
      <c r="W9" s="85"/>
    </row>
    <row r="10" spans="1:23" x14ac:dyDescent="0.15">
      <c r="A10" s="55" t="s">
        <v>102</v>
      </c>
      <c r="B10" s="55" t="s">
        <v>182</v>
      </c>
      <c r="C10" s="82"/>
      <c r="D10" s="82"/>
      <c r="E10" s="81">
        <v>0.5</v>
      </c>
      <c r="F10" s="81">
        <v>0.5</v>
      </c>
      <c r="G10" s="81">
        <v>0.5</v>
      </c>
      <c r="H10" s="81">
        <v>0.5</v>
      </c>
      <c r="I10" s="82"/>
      <c r="J10" s="82"/>
      <c r="K10" s="82"/>
      <c r="L10" s="82"/>
      <c r="M10" s="82"/>
      <c r="N10" s="82"/>
      <c r="O10" s="82"/>
      <c r="P10" s="83"/>
      <c r="Q10" s="83"/>
      <c r="R10" s="83"/>
      <c r="S10" s="83"/>
      <c r="T10" s="83"/>
      <c r="U10" s="83"/>
      <c r="V10" s="83"/>
      <c r="W10" s="85"/>
    </row>
    <row r="11" spans="1:23" x14ac:dyDescent="0.15">
      <c r="A11" s="55" t="s">
        <v>103</v>
      </c>
      <c r="B11" s="55" t="s">
        <v>185</v>
      </c>
      <c r="C11" s="82"/>
      <c r="D11" s="82"/>
      <c r="E11" s="82"/>
      <c r="F11" s="82"/>
      <c r="G11" s="82"/>
      <c r="H11" s="82"/>
      <c r="I11" s="81">
        <v>0.5</v>
      </c>
      <c r="J11" s="81">
        <v>0.5</v>
      </c>
      <c r="K11" s="81">
        <v>0.5</v>
      </c>
      <c r="L11" s="81">
        <v>0.5</v>
      </c>
      <c r="M11" s="82"/>
      <c r="N11" s="82"/>
      <c r="O11" s="82"/>
      <c r="P11" s="83"/>
      <c r="Q11" s="83"/>
      <c r="R11" s="83"/>
      <c r="S11" s="83"/>
      <c r="T11" s="83"/>
      <c r="U11" s="83"/>
      <c r="V11" s="83"/>
      <c r="W11" s="85"/>
    </row>
    <row r="12" spans="1:23" x14ac:dyDescent="0.15">
      <c r="A12" s="55" t="s">
        <v>104</v>
      </c>
      <c r="B12" s="55" t="s">
        <v>185</v>
      </c>
      <c r="C12" s="82"/>
      <c r="D12" s="82"/>
      <c r="E12" s="82"/>
      <c r="F12" s="82"/>
      <c r="G12" s="82"/>
      <c r="H12" s="82"/>
      <c r="I12" s="81">
        <v>0.5</v>
      </c>
      <c r="J12" s="81">
        <v>0.5</v>
      </c>
      <c r="K12" s="81">
        <v>0.5</v>
      </c>
      <c r="L12" s="81">
        <v>0.5</v>
      </c>
      <c r="M12" s="82"/>
      <c r="N12" s="82"/>
      <c r="O12" s="82"/>
      <c r="P12" s="83"/>
      <c r="Q12" s="83"/>
      <c r="R12" s="83"/>
      <c r="S12" s="83"/>
      <c r="T12" s="83"/>
      <c r="U12" s="83"/>
      <c r="V12" s="83"/>
      <c r="W12" s="85"/>
    </row>
    <row r="13" spans="1:23" x14ac:dyDescent="0.15">
      <c r="A13" s="55" t="s">
        <v>105</v>
      </c>
      <c r="B13" s="55" t="s">
        <v>185</v>
      </c>
      <c r="C13" s="82"/>
      <c r="D13" s="82"/>
      <c r="E13" s="82"/>
      <c r="F13" s="82"/>
      <c r="G13" s="82"/>
      <c r="H13" s="82"/>
      <c r="I13" s="81">
        <v>0.5</v>
      </c>
      <c r="J13" s="81">
        <v>0.5</v>
      </c>
      <c r="K13" s="81">
        <v>0.5</v>
      </c>
      <c r="L13" s="81">
        <v>0.5</v>
      </c>
      <c r="M13" s="82"/>
      <c r="N13" s="82"/>
      <c r="O13" s="82"/>
      <c r="P13" s="83"/>
      <c r="Q13" s="83"/>
      <c r="R13" s="83"/>
      <c r="S13" s="83"/>
      <c r="T13" s="83"/>
      <c r="U13" s="83"/>
      <c r="V13" s="83"/>
      <c r="W13" s="85"/>
    </row>
    <row r="14" spans="1:23" x14ac:dyDescent="0.15">
      <c r="A14" s="55" t="s">
        <v>106</v>
      </c>
      <c r="B14" s="55" t="s">
        <v>185</v>
      </c>
      <c r="C14" s="82"/>
      <c r="D14" s="82"/>
      <c r="E14" s="82"/>
      <c r="F14" s="82"/>
      <c r="G14" s="82"/>
      <c r="H14" s="82"/>
      <c r="I14" s="81">
        <v>0.5</v>
      </c>
      <c r="J14" s="81">
        <v>0.5</v>
      </c>
      <c r="K14" s="81">
        <v>0.5</v>
      </c>
      <c r="L14" s="81">
        <v>0.5</v>
      </c>
      <c r="M14" s="82"/>
      <c r="N14" s="82"/>
      <c r="O14" s="82"/>
      <c r="P14" s="83"/>
      <c r="Q14" s="83"/>
      <c r="R14" s="83"/>
      <c r="S14" s="83"/>
      <c r="T14" s="83"/>
      <c r="U14" s="83"/>
      <c r="V14" s="83"/>
      <c r="W14" s="85"/>
    </row>
    <row r="15" spans="1:23" x14ac:dyDescent="0.15">
      <c r="A15" s="55" t="s">
        <v>107</v>
      </c>
      <c r="B15" s="55" t="s">
        <v>131</v>
      </c>
      <c r="C15" s="82"/>
      <c r="D15" s="82"/>
      <c r="E15" s="82"/>
      <c r="F15" s="82"/>
      <c r="G15" s="82"/>
      <c r="H15" s="82"/>
      <c r="I15" s="82"/>
      <c r="J15" s="82"/>
      <c r="K15" s="82"/>
      <c r="L15" s="82"/>
      <c r="M15" s="81">
        <v>0.5</v>
      </c>
      <c r="N15" s="81">
        <v>0.5</v>
      </c>
      <c r="O15" s="82"/>
      <c r="P15" s="83"/>
      <c r="Q15" s="83"/>
      <c r="R15" s="83"/>
      <c r="S15" s="83"/>
      <c r="T15" s="83"/>
      <c r="U15" s="83"/>
      <c r="V15" s="83"/>
      <c r="W15" s="85"/>
    </row>
    <row r="16" spans="1:23" x14ac:dyDescent="0.15">
      <c r="A16" s="55" t="s">
        <v>128</v>
      </c>
      <c r="B16" s="55" t="s">
        <v>136</v>
      </c>
      <c r="C16" s="81">
        <v>0.5</v>
      </c>
      <c r="D16" s="82"/>
      <c r="E16" s="82"/>
      <c r="F16" s="82"/>
      <c r="G16" s="82"/>
      <c r="H16" s="82"/>
      <c r="I16" s="82"/>
      <c r="J16" s="82"/>
      <c r="K16" s="82"/>
      <c r="L16" s="82"/>
      <c r="M16" s="82"/>
      <c r="N16" s="82"/>
      <c r="O16" s="82"/>
      <c r="P16" s="83"/>
      <c r="Q16" s="83"/>
      <c r="R16" s="83"/>
      <c r="S16" s="83"/>
      <c r="T16" s="83"/>
      <c r="U16" s="83"/>
      <c r="V16" s="83"/>
      <c r="W16" s="85"/>
    </row>
    <row r="17" spans="1:23" x14ac:dyDescent="0.15">
      <c r="A17" s="55" t="s">
        <v>108</v>
      </c>
      <c r="B17" s="55" t="s">
        <v>136</v>
      </c>
      <c r="C17" s="81">
        <v>0.5</v>
      </c>
      <c r="D17" s="82"/>
      <c r="E17" s="82"/>
      <c r="F17" s="82"/>
      <c r="G17" s="82"/>
      <c r="H17" s="82"/>
      <c r="I17" s="82"/>
      <c r="J17" s="82"/>
      <c r="K17" s="82"/>
      <c r="L17" s="82"/>
      <c r="M17" s="82"/>
      <c r="N17" s="82"/>
      <c r="O17" s="82"/>
      <c r="P17" s="83"/>
      <c r="Q17" s="83"/>
      <c r="R17" s="83"/>
      <c r="S17" s="83"/>
      <c r="T17" s="83"/>
      <c r="U17" s="83"/>
      <c r="V17" s="83"/>
      <c r="W17" s="85"/>
    </row>
    <row r="18" spans="1:23" x14ac:dyDescent="0.15">
      <c r="A18" s="55" t="s">
        <v>109</v>
      </c>
      <c r="B18" s="55" t="s">
        <v>137</v>
      </c>
      <c r="C18" s="81">
        <v>0.75</v>
      </c>
      <c r="D18" s="82"/>
      <c r="E18" s="82"/>
      <c r="F18" s="82"/>
      <c r="G18" s="82"/>
      <c r="H18" s="82"/>
      <c r="I18" s="82"/>
      <c r="J18" s="82"/>
      <c r="K18" s="82"/>
      <c r="L18" s="82"/>
      <c r="M18" s="82"/>
      <c r="N18" s="82"/>
      <c r="O18" s="82"/>
      <c r="P18" s="83"/>
      <c r="Q18" s="83"/>
      <c r="R18" s="83"/>
      <c r="S18" s="83"/>
      <c r="T18" s="83"/>
      <c r="U18" s="83"/>
      <c r="V18" s="83"/>
      <c r="W18" s="85"/>
    </row>
    <row r="19" spans="1:23" x14ac:dyDescent="0.15">
      <c r="A19" s="55" t="s">
        <v>110</v>
      </c>
      <c r="B19" s="55" t="s">
        <v>138</v>
      </c>
      <c r="C19" s="81">
        <v>0.5</v>
      </c>
      <c r="D19" s="82"/>
      <c r="E19" s="82"/>
      <c r="F19" s="82"/>
      <c r="G19" s="82"/>
      <c r="H19" s="82"/>
      <c r="I19" s="82"/>
      <c r="J19" s="82"/>
      <c r="K19" s="82"/>
      <c r="L19" s="82"/>
      <c r="M19" s="82"/>
      <c r="N19" s="82"/>
      <c r="O19" s="82"/>
      <c r="P19" s="83"/>
      <c r="Q19" s="83"/>
      <c r="R19" s="83"/>
      <c r="S19" s="83"/>
      <c r="T19" s="83"/>
      <c r="U19" s="83"/>
      <c r="V19" s="83"/>
      <c r="W19" s="85"/>
    </row>
    <row r="20" spans="1:23" x14ac:dyDescent="0.15">
      <c r="A20" s="55" t="s">
        <v>111</v>
      </c>
      <c r="B20" s="55" t="s">
        <v>139</v>
      </c>
      <c r="C20" s="81"/>
      <c r="D20" s="82"/>
      <c r="E20" s="82"/>
      <c r="F20" s="82"/>
      <c r="G20" s="82"/>
      <c r="H20" s="82"/>
      <c r="I20" s="82"/>
      <c r="J20" s="82"/>
      <c r="K20" s="82"/>
      <c r="L20" s="82"/>
      <c r="M20" s="82"/>
      <c r="N20" s="82"/>
      <c r="O20" s="81">
        <v>0.33333333333333331</v>
      </c>
      <c r="P20" s="84">
        <v>0.5</v>
      </c>
      <c r="Q20" s="83"/>
      <c r="R20" s="83"/>
      <c r="S20" s="83"/>
      <c r="T20" s="83"/>
      <c r="U20" s="83"/>
      <c r="V20" s="83"/>
      <c r="W20" s="85"/>
    </row>
    <row r="21" spans="1:23" x14ac:dyDescent="0.15">
      <c r="A21" s="55" t="s">
        <v>112</v>
      </c>
      <c r="B21" s="55" t="s">
        <v>147</v>
      </c>
      <c r="C21" s="81"/>
      <c r="D21" s="82"/>
      <c r="E21" s="82"/>
      <c r="F21" s="82"/>
      <c r="G21" s="82"/>
      <c r="H21" s="82"/>
      <c r="I21" s="82"/>
      <c r="J21" s="82"/>
      <c r="K21" s="82"/>
      <c r="L21" s="82"/>
      <c r="M21" s="82"/>
      <c r="N21" s="82"/>
      <c r="O21" s="81">
        <v>0.33333333333333331</v>
      </c>
      <c r="P21" s="84">
        <v>0.5</v>
      </c>
      <c r="Q21" s="83"/>
      <c r="R21" s="83"/>
      <c r="S21" s="83"/>
      <c r="T21" s="83"/>
      <c r="U21" s="83"/>
      <c r="V21" s="83"/>
      <c r="W21" s="85"/>
    </row>
    <row r="22" spans="1:23" x14ac:dyDescent="0.15">
      <c r="A22" s="46" t="s">
        <v>113</v>
      </c>
      <c r="B22" s="46" t="s">
        <v>140</v>
      </c>
      <c r="C22" s="84">
        <v>0.5</v>
      </c>
      <c r="D22" s="83"/>
      <c r="E22" s="83"/>
      <c r="F22" s="83"/>
      <c r="G22" s="83"/>
      <c r="H22" s="83"/>
      <c r="I22" s="83"/>
      <c r="J22" s="83"/>
      <c r="K22" s="83"/>
      <c r="L22" s="83"/>
      <c r="M22" s="83"/>
      <c r="N22" s="83"/>
      <c r="O22" s="83"/>
      <c r="P22" s="83"/>
      <c r="Q22" s="84">
        <v>0.5</v>
      </c>
      <c r="R22" s="83"/>
      <c r="S22" s="83"/>
      <c r="T22" s="83"/>
      <c r="U22" s="83"/>
      <c r="V22" s="83"/>
      <c r="W22" s="85"/>
    </row>
    <row r="23" spans="1:23" x14ac:dyDescent="0.15">
      <c r="A23" s="46" t="s">
        <v>114</v>
      </c>
      <c r="B23" s="46" t="s">
        <v>140</v>
      </c>
      <c r="C23" s="84">
        <v>0.5</v>
      </c>
      <c r="D23" s="83"/>
      <c r="E23" s="83"/>
      <c r="F23" s="83"/>
      <c r="G23" s="83"/>
      <c r="H23" s="83"/>
      <c r="I23" s="83"/>
      <c r="J23" s="83"/>
      <c r="K23" s="83"/>
      <c r="L23" s="83"/>
      <c r="M23" s="83"/>
      <c r="N23" s="83"/>
      <c r="O23" s="83"/>
      <c r="P23" s="83"/>
      <c r="Q23" s="84">
        <v>0.5</v>
      </c>
      <c r="R23" s="83"/>
      <c r="S23" s="83"/>
      <c r="T23" s="83"/>
      <c r="U23" s="83"/>
      <c r="V23" s="83"/>
      <c r="W23" s="85"/>
    </row>
    <row r="24" spans="1:23" x14ac:dyDescent="0.15">
      <c r="A24" s="46" t="s">
        <v>115</v>
      </c>
      <c r="B24" s="46" t="s">
        <v>141</v>
      </c>
      <c r="C24" s="83"/>
      <c r="D24" s="83"/>
      <c r="E24" s="83"/>
      <c r="F24" s="83"/>
      <c r="G24" s="83"/>
      <c r="H24" s="83"/>
      <c r="I24" s="83"/>
      <c r="J24" s="83"/>
      <c r="K24" s="83"/>
      <c r="L24" s="83"/>
      <c r="M24" s="83"/>
      <c r="N24" s="83"/>
      <c r="O24" s="83"/>
      <c r="P24" s="83"/>
      <c r="Q24" s="83"/>
      <c r="R24" s="84">
        <v>0.5</v>
      </c>
      <c r="S24" s="83"/>
      <c r="T24" s="83"/>
      <c r="U24" s="83"/>
      <c r="V24" s="83"/>
      <c r="W24" s="85"/>
    </row>
    <row r="25" spans="1:23" x14ac:dyDescent="0.15">
      <c r="A25" s="46" t="s">
        <v>116</v>
      </c>
      <c r="B25" s="46" t="s">
        <v>141</v>
      </c>
      <c r="C25" s="83"/>
      <c r="D25" s="83"/>
      <c r="E25" s="83"/>
      <c r="F25" s="83"/>
      <c r="G25" s="83"/>
      <c r="H25" s="83"/>
      <c r="I25" s="83"/>
      <c r="J25" s="83"/>
      <c r="K25" s="83"/>
      <c r="L25" s="83"/>
      <c r="M25" s="83"/>
      <c r="N25" s="83"/>
      <c r="O25" s="83"/>
      <c r="P25" s="83"/>
      <c r="Q25" s="83"/>
      <c r="R25" s="84">
        <v>0.5</v>
      </c>
      <c r="S25" s="83"/>
      <c r="T25" s="83"/>
      <c r="U25" s="83"/>
      <c r="V25" s="83"/>
      <c r="W25" s="85"/>
    </row>
    <row r="26" spans="1:23" x14ac:dyDescent="0.15">
      <c r="A26" s="46" t="s">
        <v>117</v>
      </c>
      <c r="B26" s="46" t="s">
        <v>132</v>
      </c>
      <c r="C26" s="83"/>
      <c r="D26" s="83"/>
      <c r="E26" s="83"/>
      <c r="F26" s="83"/>
      <c r="G26" s="83"/>
      <c r="H26" s="83"/>
      <c r="I26" s="83"/>
      <c r="J26" s="83"/>
      <c r="K26" s="83"/>
      <c r="L26" s="83"/>
      <c r="M26" s="83"/>
      <c r="N26" s="83"/>
      <c r="O26" s="83"/>
      <c r="P26" s="83"/>
      <c r="Q26" s="83"/>
      <c r="R26" s="83"/>
      <c r="S26" s="84">
        <v>0.5</v>
      </c>
      <c r="T26" s="83"/>
      <c r="U26" s="84"/>
      <c r="V26" s="84"/>
      <c r="W26" s="85"/>
    </row>
    <row r="27" spans="1:23" x14ac:dyDescent="0.15">
      <c r="A27" s="46" t="s">
        <v>118</v>
      </c>
      <c r="B27" s="46" t="s">
        <v>133</v>
      </c>
      <c r="C27" s="83"/>
      <c r="D27" s="83"/>
      <c r="E27" s="83"/>
      <c r="F27" s="83"/>
      <c r="G27" s="83"/>
      <c r="H27" s="83"/>
      <c r="I27" s="83"/>
      <c r="J27" s="83"/>
      <c r="K27" s="83"/>
      <c r="L27" s="83"/>
      <c r="M27" s="83"/>
      <c r="N27" s="83"/>
      <c r="O27" s="83"/>
      <c r="P27" s="83"/>
      <c r="Q27" s="83"/>
      <c r="R27" s="83"/>
      <c r="S27" s="84">
        <v>0.5</v>
      </c>
      <c r="T27" s="83"/>
      <c r="U27" s="84"/>
      <c r="V27" s="84"/>
      <c r="W27" s="85"/>
    </row>
    <row r="28" spans="1:23" x14ac:dyDescent="0.15">
      <c r="A28" s="46" t="s">
        <v>119</v>
      </c>
      <c r="B28" s="46" t="s">
        <v>133</v>
      </c>
      <c r="C28" s="83"/>
      <c r="D28" s="83"/>
      <c r="E28" s="83"/>
      <c r="F28" s="83"/>
      <c r="G28" s="83"/>
      <c r="H28" s="83"/>
      <c r="I28" s="83"/>
      <c r="J28" s="83"/>
      <c r="K28" s="83"/>
      <c r="L28" s="83"/>
      <c r="M28" s="83"/>
      <c r="N28" s="83"/>
      <c r="O28" s="83"/>
      <c r="P28" s="83"/>
      <c r="Q28" s="83"/>
      <c r="R28" s="83"/>
      <c r="S28" s="84">
        <v>0.5</v>
      </c>
      <c r="T28" s="83"/>
      <c r="U28" s="84"/>
      <c r="V28" s="84"/>
      <c r="W28" s="85"/>
    </row>
    <row r="29" spans="1:23" x14ac:dyDescent="0.15">
      <c r="A29" s="46" t="s">
        <v>120</v>
      </c>
      <c r="B29" s="46" t="s">
        <v>134</v>
      </c>
      <c r="C29" s="83"/>
      <c r="D29" s="83"/>
      <c r="E29" s="83"/>
      <c r="F29" s="83"/>
      <c r="G29" s="83"/>
      <c r="H29" s="83"/>
      <c r="I29" s="83"/>
      <c r="J29" s="83"/>
      <c r="K29" s="83"/>
      <c r="L29" s="83"/>
      <c r="M29" s="83"/>
      <c r="N29" s="83"/>
      <c r="O29" s="83"/>
      <c r="P29" s="83"/>
      <c r="Q29" s="83"/>
      <c r="R29" s="83"/>
      <c r="S29" s="83"/>
      <c r="T29" s="84">
        <v>0.33333333333333331</v>
      </c>
      <c r="U29" s="83"/>
      <c r="V29" s="83"/>
      <c r="W29" s="85"/>
    </row>
    <row r="30" spans="1:23" x14ac:dyDescent="0.15">
      <c r="A30" s="46" t="s">
        <v>121</v>
      </c>
      <c r="B30" s="46" t="s">
        <v>134</v>
      </c>
      <c r="C30" s="83"/>
      <c r="D30" s="83"/>
      <c r="E30" s="83"/>
      <c r="F30" s="83"/>
      <c r="G30" s="83"/>
      <c r="H30" s="83"/>
      <c r="I30" s="83"/>
      <c r="J30" s="83"/>
      <c r="K30" s="83"/>
      <c r="L30" s="83"/>
      <c r="M30" s="83"/>
      <c r="N30" s="83"/>
      <c r="O30" s="83"/>
      <c r="P30" s="83"/>
      <c r="Q30" s="83"/>
      <c r="R30" s="83"/>
      <c r="S30" s="83"/>
      <c r="T30" s="84">
        <v>0.33333333333333331</v>
      </c>
      <c r="U30" s="83"/>
      <c r="V30" s="83"/>
      <c r="W30" s="85"/>
    </row>
    <row r="31" spans="1:23" x14ac:dyDescent="0.15">
      <c r="A31" s="46" t="s">
        <v>122</v>
      </c>
      <c r="B31" s="46" t="s">
        <v>135</v>
      </c>
      <c r="C31" s="84">
        <v>0.5</v>
      </c>
      <c r="D31" s="83"/>
      <c r="E31" s="83"/>
      <c r="F31" s="83"/>
      <c r="G31" s="83"/>
      <c r="H31" s="83"/>
      <c r="I31" s="83"/>
      <c r="J31" s="83"/>
      <c r="K31" s="83"/>
      <c r="L31" s="83"/>
      <c r="M31" s="83"/>
      <c r="N31" s="83"/>
      <c r="O31" s="83"/>
      <c r="P31" s="83"/>
      <c r="Q31" s="83"/>
      <c r="R31" s="83"/>
      <c r="S31" s="84"/>
      <c r="T31" s="83"/>
      <c r="U31" s="83"/>
      <c r="V31" s="83"/>
      <c r="W31" s="85"/>
    </row>
    <row r="32" spans="1:23" x14ac:dyDescent="0.15">
      <c r="A32" s="46" t="s">
        <v>123</v>
      </c>
      <c r="B32" s="46" t="s">
        <v>135</v>
      </c>
      <c r="C32" s="84">
        <v>0.5</v>
      </c>
      <c r="D32" s="83"/>
      <c r="E32" s="83"/>
      <c r="F32" s="83"/>
      <c r="G32" s="83"/>
      <c r="H32" s="83"/>
      <c r="I32" s="83"/>
      <c r="J32" s="83"/>
      <c r="K32" s="83"/>
      <c r="L32" s="83"/>
      <c r="M32" s="83"/>
      <c r="N32" s="83"/>
      <c r="O32" s="83"/>
      <c r="P32" s="83"/>
      <c r="Q32" s="83"/>
      <c r="R32" s="83"/>
      <c r="S32" s="84"/>
      <c r="T32" s="83"/>
      <c r="U32" s="83"/>
      <c r="V32" s="83"/>
      <c r="W32" s="85"/>
    </row>
    <row r="33" spans="1:23" x14ac:dyDescent="0.15">
      <c r="A33" s="46" t="s">
        <v>124</v>
      </c>
      <c r="B33" s="46" t="s">
        <v>142</v>
      </c>
      <c r="C33" s="84">
        <v>0.5</v>
      </c>
      <c r="D33" s="83"/>
      <c r="E33" s="83"/>
      <c r="F33" s="83"/>
      <c r="G33" s="83"/>
      <c r="H33" s="83"/>
      <c r="I33" s="83"/>
      <c r="J33" s="83"/>
      <c r="K33" s="83"/>
      <c r="L33" s="83"/>
      <c r="M33" s="83"/>
      <c r="N33" s="83"/>
      <c r="O33" s="83"/>
      <c r="P33" s="83"/>
      <c r="Q33" s="83"/>
      <c r="R33" s="83"/>
      <c r="S33" s="84"/>
      <c r="T33" s="83"/>
      <c r="U33" s="83"/>
      <c r="V33" s="83"/>
      <c r="W33" s="85"/>
    </row>
    <row r="34" spans="1:23" x14ac:dyDescent="0.15">
      <c r="A34" s="46" t="s">
        <v>125</v>
      </c>
      <c r="B34" s="46" t="s">
        <v>142</v>
      </c>
      <c r="C34" s="84">
        <v>0.5</v>
      </c>
      <c r="D34" s="83"/>
      <c r="E34" s="83"/>
      <c r="F34" s="83"/>
      <c r="G34" s="83"/>
      <c r="H34" s="83"/>
      <c r="I34" s="83"/>
      <c r="J34" s="83"/>
      <c r="K34" s="83"/>
      <c r="L34" s="83"/>
      <c r="M34" s="83"/>
      <c r="N34" s="83"/>
      <c r="O34" s="83"/>
      <c r="P34" s="83"/>
      <c r="Q34" s="83"/>
      <c r="R34" s="83"/>
      <c r="S34" s="84"/>
      <c r="T34" s="83"/>
      <c r="U34" s="83"/>
      <c r="V34" s="83"/>
      <c r="W34" s="85"/>
    </row>
    <row r="35" spans="1:23" x14ac:dyDescent="0.15">
      <c r="A35" s="46" t="s">
        <v>126</v>
      </c>
      <c r="B35" s="150" t="s">
        <v>188</v>
      </c>
      <c r="C35" s="84"/>
      <c r="D35" s="83"/>
      <c r="E35" s="83"/>
      <c r="F35" s="83"/>
      <c r="G35" s="83"/>
      <c r="H35" s="83"/>
      <c r="I35" s="83"/>
      <c r="J35" s="83"/>
      <c r="K35" s="83"/>
      <c r="L35" s="83"/>
      <c r="M35" s="83"/>
      <c r="N35" s="83"/>
      <c r="O35" s="83"/>
      <c r="P35" s="83"/>
      <c r="Q35" s="83"/>
      <c r="R35" s="83"/>
      <c r="S35" s="84">
        <v>0.5</v>
      </c>
      <c r="T35" s="83"/>
      <c r="U35" s="83"/>
      <c r="V35" s="83"/>
      <c r="W35" s="85"/>
    </row>
    <row r="36" spans="1:23" x14ac:dyDescent="0.15">
      <c r="A36" s="46" t="s">
        <v>127</v>
      </c>
      <c r="B36" s="150" t="s">
        <v>188</v>
      </c>
      <c r="C36" s="84"/>
      <c r="D36" s="83"/>
      <c r="E36" s="83"/>
      <c r="F36" s="83"/>
      <c r="G36" s="83"/>
      <c r="H36" s="83"/>
      <c r="I36" s="83"/>
      <c r="J36" s="83"/>
      <c r="K36" s="83"/>
      <c r="L36" s="83"/>
      <c r="M36" s="83"/>
      <c r="N36" s="83"/>
      <c r="O36" s="83"/>
      <c r="P36" s="83"/>
      <c r="Q36" s="83"/>
      <c r="R36" s="83"/>
      <c r="S36" s="84">
        <v>0.5</v>
      </c>
      <c r="T36" s="83"/>
      <c r="U36" s="83"/>
      <c r="V36" s="83"/>
      <c r="W36" s="85"/>
    </row>
    <row r="37" spans="1:23" x14ac:dyDescent="0.15">
      <c r="A37" s="46" t="s">
        <v>202</v>
      </c>
      <c r="B37" s="46" t="s">
        <v>130</v>
      </c>
      <c r="C37" s="84">
        <v>0.5</v>
      </c>
      <c r="D37" s="83"/>
      <c r="E37" s="83"/>
      <c r="F37" s="83"/>
      <c r="G37" s="83"/>
      <c r="H37" s="83"/>
      <c r="I37" s="83"/>
      <c r="J37" s="83"/>
      <c r="K37" s="83"/>
      <c r="L37" s="83"/>
      <c r="M37" s="83"/>
      <c r="N37" s="83"/>
      <c r="O37" s="83"/>
      <c r="P37" s="83"/>
      <c r="Q37" s="83"/>
      <c r="R37" s="83"/>
      <c r="S37" s="83"/>
      <c r="T37" s="83"/>
      <c r="U37" s="83"/>
      <c r="V37" s="83"/>
      <c r="W37" s="85"/>
    </row>
    <row r="38" spans="1:23" x14ac:dyDescent="0.15">
      <c r="A38" s="46" t="s">
        <v>203</v>
      </c>
      <c r="B38" s="46" t="s">
        <v>130</v>
      </c>
      <c r="C38" s="84">
        <v>0.5</v>
      </c>
      <c r="D38" s="83"/>
      <c r="E38" s="83"/>
      <c r="F38" s="83"/>
      <c r="G38" s="83"/>
      <c r="H38" s="83"/>
      <c r="I38" s="83"/>
      <c r="J38" s="83"/>
      <c r="K38" s="83"/>
      <c r="L38" s="83"/>
      <c r="M38" s="83"/>
      <c r="N38" s="83"/>
      <c r="O38" s="83"/>
      <c r="P38" s="83"/>
      <c r="Q38" s="83"/>
      <c r="R38" s="83"/>
      <c r="S38" s="83"/>
      <c r="T38" s="83"/>
      <c r="U38" s="83"/>
      <c r="V38" s="83"/>
      <c r="W38" s="85"/>
    </row>
    <row r="39" spans="1:23" x14ac:dyDescent="0.15">
      <c r="A39" s="46" t="s">
        <v>204</v>
      </c>
      <c r="B39" s="85" t="s">
        <v>149</v>
      </c>
      <c r="C39" s="84"/>
      <c r="D39" s="83"/>
      <c r="E39" s="83"/>
      <c r="F39" s="83"/>
      <c r="G39" s="83"/>
      <c r="H39" s="83"/>
      <c r="I39" s="83"/>
      <c r="J39" s="83"/>
      <c r="K39" s="83"/>
      <c r="L39" s="83"/>
      <c r="M39" s="83"/>
      <c r="N39" s="83"/>
      <c r="O39" s="83"/>
      <c r="P39" s="83"/>
      <c r="Q39" s="83"/>
      <c r="R39" s="83"/>
      <c r="S39" s="86">
        <v>0.5</v>
      </c>
      <c r="T39" s="83"/>
      <c r="U39" s="86">
        <v>0.5</v>
      </c>
      <c r="V39" s="86"/>
      <c r="W39" s="85"/>
    </row>
    <row r="40" spans="1:23" x14ac:dyDescent="0.15">
      <c r="A40" s="46" t="s">
        <v>205</v>
      </c>
      <c r="B40" s="85" t="s">
        <v>149</v>
      </c>
      <c r="C40" s="84"/>
      <c r="D40" s="83"/>
      <c r="E40" s="83"/>
      <c r="F40" s="83"/>
      <c r="G40" s="83"/>
      <c r="H40" s="83"/>
      <c r="I40" s="83"/>
      <c r="J40" s="83"/>
      <c r="K40" s="83"/>
      <c r="L40" s="83"/>
      <c r="M40" s="83"/>
      <c r="N40" s="83"/>
      <c r="O40" s="83"/>
      <c r="P40" s="83"/>
      <c r="Q40" s="83"/>
      <c r="R40" s="83"/>
      <c r="S40" s="86">
        <v>0.5</v>
      </c>
      <c r="T40" s="83"/>
      <c r="U40" s="86">
        <v>0.5</v>
      </c>
      <c r="V40" s="86"/>
      <c r="W40" s="85"/>
    </row>
    <row r="41" spans="1:23" x14ac:dyDescent="0.15">
      <c r="A41" s="46" t="s">
        <v>206</v>
      </c>
      <c r="B41" s="85" t="s">
        <v>154</v>
      </c>
      <c r="C41" s="86"/>
      <c r="D41" s="83"/>
      <c r="E41" s="83"/>
      <c r="F41" s="83"/>
      <c r="G41" s="83"/>
      <c r="H41" s="83"/>
      <c r="I41" s="83"/>
      <c r="J41" s="83"/>
      <c r="K41" s="83"/>
      <c r="L41" s="83"/>
      <c r="M41" s="83"/>
      <c r="N41" s="83"/>
      <c r="O41" s="83"/>
      <c r="P41" s="83"/>
      <c r="Q41" s="83"/>
      <c r="R41" s="83"/>
      <c r="S41" s="83"/>
      <c r="T41" s="83"/>
      <c r="U41" s="83"/>
      <c r="V41" s="86">
        <v>0.5</v>
      </c>
      <c r="W41" s="85"/>
    </row>
    <row r="42" spans="1:23" x14ac:dyDescent="0.15">
      <c r="A42" s="46" t="s">
        <v>195</v>
      </c>
      <c r="B42" s="85" t="s">
        <v>154</v>
      </c>
      <c r="C42" s="86"/>
      <c r="D42" s="83"/>
      <c r="E42" s="83"/>
      <c r="F42" s="83"/>
      <c r="G42" s="83"/>
      <c r="H42" s="83"/>
      <c r="I42" s="83"/>
      <c r="J42" s="83"/>
      <c r="K42" s="83"/>
      <c r="L42" s="83"/>
      <c r="M42" s="83"/>
      <c r="N42" s="83"/>
      <c r="O42" s="83"/>
      <c r="P42" s="83"/>
      <c r="Q42" s="83"/>
      <c r="R42" s="83"/>
      <c r="S42" s="83"/>
      <c r="T42" s="83"/>
      <c r="U42" s="83"/>
      <c r="V42" s="86">
        <v>0.5</v>
      </c>
      <c r="W42" s="85"/>
    </row>
    <row r="43" spans="1:23" x14ac:dyDescent="0.15">
      <c r="A43" s="85" t="s">
        <v>196</v>
      </c>
      <c r="B43" s="151" t="s">
        <v>208</v>
      </c>
      <c r="C43" s="85"/>
      <c r="D43" s="85"/>
      <c r="E43" s="85"/>
      <c r="F43" s="85"/>
      <c r="G43" s="85"/>
      <c r="H43" s="85"/>
      <c r="I43" s="85"/>
      <c r="J43" s="85"/>
      <c r="K43" s="85"/>
      <c r="L43" s="85"/>
      <c r="M43" s="85"/>
      <c r="N43" s="85"/>
      <c r="O43" s="85"/>
      <c r="P43" s="85"/>
      <c r="Q43" s="85"/>
      <c r="R43" s="85"/>
      <c r="S43" s="86"/>
      <c r="T43" s="85"/>
      <c r="U43" s="85"/>
      <c r="V43" s="85"/>
      <c r="W43" s="86">
        <v>0.5</v>
      </c>
    </row>
    <row r="44" spans="1:23" x14ac:dyDescent="0.15">
      <c r="A44" s="85" t="s">
        <v>197</v>
      </c>
      <c r="B44" s="151" t="s">
        <v>208</v>
      </c>
      <c r="C44" s="85"/>
      <c r="D44" s="85"/>
      <c r="E44" s="85"/>
      <c r="F44" s="85"/>
      <c r="G44" s="85"/>
      <c r="H44" s="85"/>
      <c r="I44" s="85"/>
      <c r="J44" s="85"/>
      <c r="K44" s="85"/>
      <c r="L44" s="85"/>
      <c r="M44" s="85"/>
      <c r="N44" s="85"/>
      <c r="O44" s="85"/>
      <c r="P44" s="85"/>
      <c r="Q44" s="85"/>
      <c r="R44" s="85"/>
      <c r="S44" s="86"/>
      <c r="T44" s="85"/>
      <c r="U44" s="85"/>
      <c r="V44" s="85"/>
      <c r="W44" s="86">
        <v>0.5</v>
      </c>
    </row>
    <row r="45" spans="1:23" x14ac:dyDescent="0.15">
      <c r="A45" s="85" t="s">
        <v>200</v>
      </c>
      <c r="B45" s="151" t="s">
        <v>216</v>
      </c>
      <c r="C45" s="85"/>
      <c r="D45" s="85"/>
      <c r="E45" s="85"/>
      <c r="F45" s="85"/>
      <c r="G45" s="85"/>
      <c r="H45" s="85"/>
      <c r="I45" s="85"/>
      <c r="J45" s="85"/>
      <c r="K45" s="85"/>
      <c r="L45" s="85"/>
      <c r="M45" s="85"/>
      <c r="N45" s="85"/>
      <c r="O45" s="85"/>
      <c r="P45" s="85"/>
      <c r="Q45" s="85"/>
      <c r="R45" s="85"/>
      <c r="S45" s="86">
        <v>0.5</v>
      </c>
      <c r="T45" s="85"/>
      <c r="U45" s="85"/>
      <c r="V45" s="85"/>
      <c r="W45" s="85"/>
    </row>
    <row r="46" spans="1:23" x14ac:dyDescent="0.15">
      <c r="A46" s="85" t="s">
        <v>201</v>
      </c>
      <c r="B46" s="151" t="s">
        <v>216</v>
      </c>
      <c r="C46" s="85"/>
      <c r="D46" s="85"/>
      <c r="E46" s="85"/>
      <c r="F46" s="85"/>
      <c r="G46" s="85"/>
      <c r="H46" s="85"/>
      <c r="I46" s="85"/>
      <c r="J46" s="85"/>
      <c r="K46" s="85"/>
      <c r="L46" s="85"/>
      <c r="M46" s="85"/>
      <c r="N46" s="85"/>
      <c r="O46" s="85"/>
      <c r="P46" s="85"/>
      <c r="Q46" s="85"/>
      <c r="R46" s="85"/>
      <c r="S46" s="86">
        <v>0.5</v>
      </c>
      <c r="T46" s="85"/>
      <c r="U46" s="85"/>
      <c r="V46" s="85"/>
      <c r="W46" s="85"/>
    </row>
    <row r="47" spans="1:23" x14ac:dyDescent="0.15">
      <c r="A47" s="153" t="s">
        <v>214</v>
      </c>
      <c r="B47" s="151" t="s">
        <v>211</v>
      </c>
      <c r="C47" s="85">
        <v>1</v>
      </c>
      <c r="D47" s="85"/>
      <c r="E47" s="85"/>
      <c r="F47" s="85"/>
      <c r="G47" s="85"/>
      <c r="H47" s="85"/>
      <c r="I47" s="85"/>
      <c r="J47" s="85"/>
      <c r="K47" s="85"/>
      <c r="L47" s="85"/>
      <c r="M47" s="85"/>
      <c r="N47" s="85"/>
      <c r="O47" s="85"/>
      <c r="P47" s="85"/>
      <c r="Q47" s="85"/>
      <c r="R47" s="85"/>
      <c r="S47" s="85"/>
      <c r="T47" s="85">
        <v>1</v>
      </c>
      <c r="U47" s="85"/>
      <c r="V47" s="85"/>
      <c r="W47" s="85"/>
    </row>
    <row r="48" spans="1:23" x14ac:dyDescent="0.15">
      <c r="A48" s="85"/>
      <c r="B48" s="151"/>
      <c r="C48" s="86"/>
      <c r="D48" s="85"/>
      <c r="E48" s="85"/>
      <c r="F48" s="85"/>
      <c r="G48" s="85"/>
      <c r="H48" s="85"/>
      <c r="I48" s="85"/>
      <c r="J48" s="85"/>
      <c r="K48" s="85"/>
      <c r="L48" s="85"/>
      <c r="M48" s="85"/>
      <c r="N48" s="85"/>
      <c r="O48" s="85"/>
      <c r="P48" s="85"/>
      <c r="Q48" s="85"/>
      <c r="R48" s="85"/>
      <c r="S48" s="85"/>
      <c r="T48" s="85"/>
      <c r="U48" s="85"/>
      <c r="V48" s="85"/>
      <c r="W48" s="85"/>
    </row>
    <row r="49" spans="1:23" x14ac:dyDescent="0.15">
      <c r="A49" s="85"/>
      <c r="B49" s="151"/>
      <c r="C49" s="86"/>
      <c r="D49" s="85"/>
      <c r="E49" s="85"/>
      <c r="F49" s="85"/>
      <c r="G49" s="85"/>
      <c r="H49" s="85"/>
      <c r="I49" s="85"/>
      <c r="J49" s="85"/>
      <c r="K49" s="85"/>
      <c r="L49" s="85"/>
      <c r="M49" s="85"/>
      <c r="N49" s="85"/>
      <c r="O49" s="85"/>
      <c r="P49" s="85"/>
      <c r="Q49" s="85"/>
      <c r="R49" s="85"/>
      <c r="S49" s="85"/>
      <c r="T49" s="85"/>
      <c r="U49" s="85"/>
      <c r="V49" s="85"/>
      <c r="W49" s="85"/>
    </row>
    <row r="50" spans="1:23" x14ac:dyDescent="0.15">
      <c r="A50" s="85"/>
      <c r="B50" s="151"/>
      <c r="C50" s="85"/>
      <c r="D50" s="85"/>
      <c r="E50" s="85"/>
      <c r="F50" s="85"/>
      <c r="G50" s="85"/>
      <c r="H50" s="85"/>
      <c r="I50" s="85"/>
      <c r="J50" s="85"/>
      <c r="K50" s="85"/>
      <c r="L50" s="85"/>
      <c r="M50" s="85"/>
      <c r="N50" s="85"/>
      <c r="O50" s="85"/>
      <c r="P50" s="85"/>
      <c r="Q50" s="85"/>
      <c r="R50" s="85"/>
      <c r="S50" s="85"/>
      <c r="T50" s="85"/>
      <c r="U50" s="85"/>
      <c r="V50" s="85"/>
      <c r="W50" s="85"/>
    </row>
    <row r="51" spans="1:23" x14ac:dyDescent="0.15">
      <c r="A51" s="85"/>
      <c r="B51" s="151"/>
      <c r="C51" s="85"/>
      <c r="D51" s="85"/>
      <c r="E51" s="85"/>
      <c r="F51" s="85"/>
      <c r="G51" s="85"/>
      <c r="H51" s="85"/>
      <c r="I51" s="85"/>
      <c r="J51" s="85"/>
      <c r="K51" s="85"/>
      <c r="L51" s="85"/>
      <c r="M51" s="85"/>
      <c r="N51" s="85"/>
      <c r="O51" s="85"/>
      <c r="P51" s="85"/>
      <c r="Q51" s="85"/>
      <c r="R51" s="85"/>
      <c r="S51" s="85"/>
      <c r="T51" s="85"/>
      <c r="U51" s="85"/>
      <c r="V51" s="85"/>
      <c r="W51" s="85"/>
    </row>
    <row r="52" spans="1:23" x14ac:dyDescent="0.15">
      <c r="A52" s="85"/>
      <c r="B52" s="151"/>
      <c r="C52" s="85"/>
      <c r="D52" s="85"/>
      <c r="E52" s="85"/>
      <c r="F52" s="85"/>
      <c r="G52" s="85"/>
      <c r="H52" s="85"/>
      <c r="I52" s="85"/>
      <c r="J52" s="85"/>
      <c r="K52" s="85"/>
      <c r="L52" s="85"/>
      <c r="M52" s="85"/>
      <c r="N52" s="85"/>
      <c r="O52" s="85"/>
      <c r="P52" s="85"/>
      <c r="Q52" s="85"/>
      <c r="R52" s="85"/>
      <c r="S52" s="85"/>
      <c r="T52" s="85"/>
      <c r="U52" s="85"/>
      <c r="V52" s="85"/>
      <c r="W52" s="85"/>
    </row>
  </sheetData>
  <mergeCells count="2">
    <mergeCell ref="A3:A4"/>
    <mergeCell ref="B3:B4"/>
  </mergeCells>
  <phoneticPr fontId="2"/>
  <printOptions horizontalCentered="1"/>
  <pageMargins left="0.59055118110236227" right="0.59055118110236227" top="0.59055118110236227" bottom="0.59055118110236227" header="0.39370078740157483" footer="0.39370078740157483"/>
  <pageSetup paperSize="9"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view="pageBreakPreview" zoomScale="60" zoomScaleNormal="75" workbookViewId="0">
      <selection activeCell="E2" sqref="E2"/>
    </sheetView>
  </sheetViews>
  <sheetFormatPr defaultColWidth="9" defaultRowHeight="27.75" customHeight="1" x14ac:dyDescent="0.15"/>
  <cols>
    <col min="1" max="1" width="3" style="41" customWidth="1"/>
    <col min="2" max="2" width="46.875" style="88" customWidth="1"/>
    <col min="3" max="3" width="48.25" style="88" customWidth="1"/>
    <col min="4" max="4" width="3.75" style="41" customWidth="1"/>
    <col min="5" max="16384" width="9" style="41"/>
  </cols>
  <sheetData>
    <row r="1" spans="2:3" ht="27.75" customHeight="1" x14ac:dyDescent="0.15">
      <c r="B1" s="87"/>
    </row>
    <row r="3" spans="2:3" ht="27.75" customHeight="1" x14ac:dyDescent="0.15">
      <c r="B3" s="41" t="s">
        <v>74</v>
      </c>
    </row>
    <row r="4" spans="2:3" ht="27.75" customHeight="1" x14ac:dyDescent="0.15">
      <c r="B4" s="41" t="s">
        <v>62</v>
      </c>
    </row>
    <row r="5" spans="2:3" ht="27.75" customHeight="1" x14ac:dyDescent="0.15">
      <c r="B5" s="88" t="s">
        <v>63</v>
      </c>
    </row>
    <row r="6" spans="2:3" ht="27.75" customHeight="1" x14ac:dyDescent="0.15">
      <c r="B6" s="53" t="s">
        <v>85</v>
      </c>
      <c r="C6" s="53" t="s">
        <v>75</v>
      </c>
    </row>
    <row r="7" spans="2:3" ht="27.75" customHeight="1" x14ac:dyDescent="0.15">
      <c r="B7" s="53" t="s">
        <v>64</v>
      </c>
      <c r="C7" s="53" t="s">
        <v>76</v>
      </c>
    </row>
    <row r="8" spans="2:3" ht="27.75" customHeight="1" x14ac:dyDescent="0.15">
      <c r="B8" s="53" t="s">
        <v>65</v>
      </c>
      <c r="C8" s="53" t="s">
        <v>77</v>
      </c>
    </row>
    <row r="9" spans="2:3" ht="27.75" customHeight="1" x14ac:dyDescent="0.15">
      <c r="B9" s="53" t="s">
        <v>66</v>
      </c>
      <c r="C9" s="53" t="s">
        <v>78</v>
      </c>
    </row>
    <row r="10" spans="2:3" ht="27.75" customHeight="1" x14ac:dyDescent="0.15">
      <c r="B10" s="53" t="s">
        <v>67</v>
      </c>
      <c r="C10" s="53" t="s">
        <v>79</v>
      </c>
    </row>
    <row r="12" spans="2:3" ht="27.75" customHeight="1" x14ac:dyDescent="0.15">
      <c r="B12" s="88" t="s">
        <v>68</v>
      </c>
    </row>
    <row r="13" spans="2:3" ht="27.75" customHeight="1" x14ac:dyDescent="0.15">
      <c r="B13" s="41" t="s">
        <v>69</v>
      </c>
    </row>
    <row r="14" spans="2:3" ht="27.75" customHeight="1" x14ac:dyDescent="0.15">
      <c r="B14" s="53" t="s">
        <v>70</v>
      </c>
      <c r="C14" s="53" t="s">
        <v>80</v>
      </c>
    </row>
    <row r="15" spans="2:3" ht="27.75" customHeight="1" x14ac:dyDescent="0.15">
      <c r="B15" s="53" t="s">
        <v>71</v>
      </c>
      <c r="C15" s="53" t="s">
        <v>81</v>
      </c>
    </row>
    <row r="16" spans="2:3" ht="27.75" customHeight="1" x14ac:dyDescent="0.15">
      <c r="B16" s="53" t="s">
        <v>72</v>
      </c>
      <c r="C16" s="53" t="s">
        <v>82</v>
      </c>
    </row>
    <row r="17" spans="2:3" ht="27.75" customHeight="1" x14ac:dyDescent="0.15">
      <c r="B17" s="53" t="s">
        <v>73</v>
      </c>
      <c r="C17" s="53" t="s">
        <v>83</v>
      </c>
    </row>
    <row r="18" spans="2:3" ht="27.75" customHeight="1" x14ac:dyDescent="0.15">
      <c r="B18" s="41"/>
    </row>
  </sheetData>
  <phoneticPr fontId="2"/>
  <printOptions horizontalCentered="1"/>
  <pageMargins left="0.59055118110236227" right="0.59055118110236227" top="0.59055118110236227" bottom="0.59055118110236227" header="0.39370078740157483" footer="0.3937007874015748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35</vt:i4>
      </vt:variant>
    </vt:vector>
  </HeadingPairs>
  <TitlesOfParts>
    <vt:vector size="40" baseType="lpstr">
      <vt:lpstr>設備</vt:lpstr>
      <vt:lpstr>設備（記載例）</vt:lpstr>
      <vt:lpstr>事業区分</vt:lpstr>
      <vt:lpstr>補助率</vt:lpstr>
      <vt:lpstr>作成要領</vt:lpstr>
      <vt:lpstr>_２０__ア</vt:lpstr>
      <vt:lpstr>_２０__イ</vt:lpstr>
      <vt:lpstr>_２１__ア</vt:lpstr>
      <vt:lpstr>_２１__イ</vt:lpstr>
      <vt:lpstr>_２２</vt:lpstr>
      <vt:lpstr>_２３__ア</vt:lpstr>
      <vt:lpstr>_２３__イ</vt:lpstr>
      <vt:lpstr>_２４__ア</vt:lpstr>
      <vt:lpstr>_２４__イ</vt:lpstr>
      <vt:lpstr>_２４__ウ</vt:lpstr>
      <vt:lpstr>ICTを活用した産科医師少数地域に対する妊産婦モニタリング支援設備整備事業</vt:lpstr>
      <vt:lpstr>作成要領!Print_Area</vt:lpstr>
      <vt:lpstr>TeleｰICU体制整備促進事業</vt:lpstr>
      <vt:lpstr>へき地・離島診療支援システム設備</vt:lpstr>
      <vt:lpstr>へき地医療拠点病院設備</vt:lpstr>
      <vt:lpstr>へき地患者輸送車_艇_</vt:lpstr>
      <vt:lpstr>へき地巡回診療車_船_</vt:lpstr>
      <vt:lpstr>へき地診療所</vt:lpstr>
      <vt:lpstr>へき地保健指導所設備</vt:lpstr>
      <vt:lpstr>医師が不足する地域における若手医師等のキャリア形成支援設備</vt:lpstr>
      <vt:lpstr>奄美群島医療施設設備</vt:lpstr>
      <vt:lpstr>遠隔医療設備</vt:lpstr>
      <vt:lpstr>沖施縄設医設療備</vt:lpstr>
      <vt:lpstr>過疎地域等特定診療所設備</vt:lpstr>
      <vt:lpstr>感染拡大防止のための歯科医療設備整備事業</vt:lpstr>
      <vt:lpstr>災害時歯科保健医療提供体制整備事業</vt:lpstr>
      <vt:lpstr>在宅人工呼吸器使用者非常用電源整備事業</vt:lpstr>
      <vt:lpstr>産科医療機関設備</vt:lpstr>
      <vt:lpstr>死亡時画像診断システム等設備</vt:lpstr>
      <vt:lpstr>実践的手術手技向上研修実施機関設備</vt:lpstr>
      <vt:lpstr>新型コロナウイルス感染症患者等受入れ医療施設設備整備事業</vt:lpstr>
      <vt:lpstr>分設娩備取扱施設</vt:lpstr>
      <vt:lpstr>離島歯科巡回診療設備</vt:lpstr>
      <vt:lpstr>離島等患者宿泊施設設備</vt:lpstr>
      <vt:lpstr>臨床研修病院支援システム設備</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みしま</cp:lastModifiedBy>
  <cp:lastPrinted>2022-09-12T05:05:33Z</cp:lastPrinted>
  <dcterms:created xsi:type="dcterms:W3CDTF">2000-07-04T04:40:42Z</dcterms:created>
  <dcterms:modified xsi:type="dcterms:W3CDTF">2022-09-12T05:05:37Z</dcterms:modified>
</cp:coreProperties>
</file>