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障がい福祉課\地域生活支援スタッフ\025-11-(001～011)　工賃向上\003　 工賃実績報告\R07工賃実績報告（R06年度実績）\１，事業所への照会(2025 03 )\"/>
    </mc:Choice>
  </mc:AlternateContent>
  <bookViews>
    <workbookView xWindow="0" yWindow="0" windowWidth="28800" windowHeight="12210" tabRatio="686"/>
  </bookViews>
  <sheets>
    <sheet name="目標工賃調査表" sheetId="59" r:id="rId1"/>
    <sheet name="サービスの提供状況調査表" sheetId="62" r:id="rId2"/>
    <sheet name="事業所区分" sheetId="63" state="hidden" r:id="rId3"/>
    <sheet name="目標工賃調査 (記載例)" sheetId="68" r:id="rId4"/>
    <sheet name="集計シート" sheetId="69" r:id="rId5"/>
  </sheets>
  <definedNames>
    <definedName name="_xlnm.Print_Area" localSheetId="1">サービスの提供状況調査表!$A$1:$L$12</definedName>
    <definedName name="_xlnm.Print_Area" localSheetId="3">'目標工賃調査 (記載例)'!$B$3:$AQ$49</definedName>
    <definedName name="_xlnm.Print_Area" localSheetId="0">目標工賃調査表!$B$3:$AQ$50</definedName>
    <definedName name="_xlnm.Print_Titles" localSheetId="3">'目標工賃調査 (記載例)'!$3:$13</definedName>
    <definedName name="_xlnm.Print_Titles" localSheetId="0">目標工賃調査表!$3:$13</definedName>
    <definedName name="パックしまね_株式会社">#REF!</definedName>
    <definedName name="メールアドレス" localSheetId="3">'目標工賃調査 (記載例)'!$D$9</definedName>
    <definedName name="メールアドレス">目標工賃調査表!$D$9</definedName>
    <definedName name="延べ利用回数">目標工賃調査表!$AP$38</definedName>
    <definedName name="開所月">目標工賃調査表!$AT$38</definedName>
    <definedName name="開所日数">目標工賃調査表!$AP$36</definedName>
    <definedName name="株式会社_きのこハウス">#REF!</definedName>
    <definedName name="記入者" localSheetId="3">'目標工賃調査 (記載例)'!$D$8</definedName>
    <definedName name="記入者">目標工賃調査表!$D$8</definedName>
    <definedName name="工賃_時間額" localSheetId="3">'目標工賃調査 (記載例)'!$AP$44</definedName>
    <definedName name="工賃_時間額">目標工賃調査表!$AP$44</definedName>
    <definedName name="工賃支払総額" localSheetId="3">'目標工賃調査 (記載例)'!$AN$43</definedName>
    <definedName name="工賃支払総額">目標工賃調査表!$AN$43</definedName>
    <definedName name="工賃平均額" localSheetId="3">'目標工賃調査 (記載例)'!$AP$43</definedName>
    <definedName name="工賃平均額">目標工賃調査表!$AP$43</definedName>
    <definedName name="在宅_実施状況">サービスの提供状況調査表!$K$5</definedName>
    <definedName name="在宅_利用者の割合">サービスの提供状況調査表!$L$4</definedName>
    <definedName name="事業所名" localSheetId="3">'目標工賃調査 (記載例)'!$N$5</definedName>
    <definedName name="事業所名">目標工賃調査表!$N$5</definedName>
    <definedName name="実施状況">サービスの提供状況調査表!$H$5</definedName>
    <definedName name="社会福祉法人ふらっと">#REF!</definedName>
    <definedName name="収入の割合">サービスの提供状況調査表!$J$5</definedName>
    <definedName name="就労Ａ型雇用型">事業所区分!$B$154:$B$191</definedName>
    <definedName name="就労Ａ型非雇用型">事業所区分!$B$194</definedName>
    <definedName name="就労Ｂ型">事業所区分!$B$2:$B$148</definedName>
    <definedName name="新規実施">サービスの提供状況調査表!$I$5</definedName>
    <definedName name="新設">サービスの提供状況調査表!$F$5</definedName>
    <definedName name="対象者延人数" localSheetId="3">'目標工賃調査 (記載例)'!$AK$43</definedName>
    <definedName name="対象者延人数">目標工賃調査表!$AK$43</definedName>
    <definedName name="対象者延人数_時間額" localSheetId="3">'目標工賃調査 (記載例)'!$AK$44</definedName>
    <definedName name="対象者延人数_時間額">目標工賃調査表!$AK$44</definedName>
    <definedName name="定員" localSheetId="3">'目標工賃調査 (記載例)'!$D$7</definedName>
    <definedName name="定員">目標工賃調査表!$D$7</definedName>
    <definedName name="電話番号" localSheetId="3">'目標工賃調査 (記載例)'!$D$10</definedName>
    <definedName name="電話番号">目標工賃調査表!$D$10</definedName>
    <definedName name="農福_入の割合">サービスの提供状況調査表!$J$5</definedName>
    <definedName name="番号" localSheetId="3">'目標工賃調査 (記載例)'!$D$3</definedName>
    <definedName name="番号">目標工賃調査表!$D$3</definedName>
    <definedName name="備考" localSheetId="3">'目標工賃調査 (記載例)'!$AP$47</definedName>
    <definedName name="備考">目標工賃調査表!$AP$47</definedName>
    <definedName name="報酬体系" localSheetId="3">'目標工賃調査 (記載例)'!$AI$8</definedName>
    <definedName name="報酬体系">目標工賃調査表!$AI$8</definedName>
    <definedName name="法人種別" localSheetId="3">'目標工賃調査 (記載例)'!$D$6</definedName>
    <definedName name="法人種別">目標工賃調査表!$D$6</definedName>
    <definedName name="法人番号" localSheetId="3">'目標工賃調査 (記載例)'!$T$5</definedName>
    <definedName name="法人番号">目標工賃調査表!$T$5</definedName>
    <definedName name="法人名" localSheetId="3">'目標工賃調査 (記載例)'!$H$5</definedName>
    <definedName name="法人名">目標工賃調査表!$H$5</definedName>
    <definedName name="法人名２">目標工賃調査表!$H$5</definedName>
    <definedName name="利用者の割合">サービスの提供状況調査表!$L$5</definedName>
    <definedName name="令和５年度目標工賃" localSheetId="3">'目標工賃調査 (記載例)'!$AL$4</definedName>
    <definedName name="令和５年度目標工賃">目標工賃調査表!$AL$4</definedName>
    <definedName name="令和５年度目標工賃_区分" localSheetId="3">'目標工賃調査 (記載例)'!$AI$4</definedName>
    <definedName name="令和５年度目標工賃_区分">目標工賃調査表!$AI$4</definedName>
    <definedName name="令和６年度_目標工賃_区分" localSheetId="3">'目標工賃調査 (記載例)'!$N$4</definedName>
    <definedName name="令和６年度_目標工賃_区分">目標工賃調査表!$N$4</definedName>
    <definedName name="令和６年度目標工賃" localSheetId="3">'目標工賃調査 (記載例)'!$S$4</definedName>
    <definedName name="令和６年度目標工賃">目標工賃調査表!$S$4</definedName>
  </definedNames>
  <calcPr calcId="162913"/>
</workbook>
</file>

<file path=xl/calcChain.xml><?xml version="1.0" encoding="utf-8"?>
<calcChain xmlns="http://schemas.openxmlformats.org/spreadsheetml/2006/main">
  <c r="D3" i="59" l="1"/>
  <c r="B2" i="69" s="1"/>
  <c r="AP36" i="59"/>
  <c r="AP37" i="59"/>
  <c r="T5" i="59"/>
  <c r="D2" i="69" s="1"/>
  <c r="AP14" i="59"/>
  <c r="AQ14" i="59"/>
  <c r="AT14" i="59"/>
  <c r="AT35" i="59" s="1"/>
  <c r="E43" i="59" s="1"/>
  <c r="K43" i="59" s="1"/>
  <c r="AV44" i="59" s="1"/>
  <c r="AU14" i="59"/>
  <c r="AV14" i="59"/>
  <c r="AV35" i="59" s="1"/>
  <c r="AX14" i="59"/>
  <c r="AY14" i="59"/>
  <c r="AY35" i="59" s="1"/>
  <c r="AZ14" i="59"/>
  <c r="AZ35" i="59" s="1"/>
  <c r="BB14" i="59"/>
  <c r="BB36" i="59" s="1"/>
  <c r="BC14" i="59"/>
  <c r="BD14" i="59"/>
  <c r="B15" i="59"/>
  <c r="B16" i="59" s="1"/>
  <c r="B17" i="59" s="1"/>
  <c r="B18" i="59" s="1"/>
  <c r="B19" i="59" s="1"/>
  <c r="B20" i="59" s="1"/>
  <c r="B21" i="59" s="1"/>
  <c r="B22" i="59" s="1"/>
  <c r="B23" i="59" s="1"/>
  <c r="B24" i="59" s="1"/>
  <c r="B25" i="59" s="1"/>
  <c r="B26" i="59" s="1"/>
  <c r="B27" i="59" s="1"/>
  <c r="B28" i="59" s="1"/>
  <c r="B29" i="59" s="1"/>
  <c r="B30" i="59" s="1"/>
  <c r="B31" i="59" s="1"/>
  <c r="B32" i="59" s="1"/>
  <c r="B33" i="59" s="1"/>
  <c r="AP15" i="59"/>
  <c r="AQ15" i="59"/>
  <c r="AT15" i="59"/>
  <c r="AU15" i="59"/>
  <c r="AV15" i="59"/>
  <c r="AW15" i="59" s="1"/>
  <c r="AX15" i="59"/>
  <c r="AY15" i="59"/>
  <c r="AZ15" i="59"/>
  <c r="BA15" i="59"/>
  <c r="BB15" i="59"/>
  <c r="BB35" i="59" s="1"/>
  <c r="W43" i="59" s="1"/>
  <c r="AC43" i="59" s="1"/>
  <c r="AT44" i="59" s="1"/>
  <c r="BC15" i="59"/>
  <c r="BD15" i="59" s="1"/>
  <c r="AP16" i="59"/>
  <c r="AQ16" i="59"/>
  <c r="AT16" i="59"/>
  <c r="AU16" i="59"/>
  <c r="AV16" i="59"/>
  <c r="AW16" i="59" s="1"/>
  <c r="AX16" i="59"/>
  <c r="AX35" i="59" s="1"/>
  <c r="N43" i="59" s="1"/>
  <c r="T43" i="59" s="1"/>
  <c r="AU44" i="59" s="1"/>
  <c r="AY16" i="59"/>
  <c r="AZ16" i="59"/>
  <c r="BA16" i="59"/>
  <c r="BB16" i="59"/>
  <c r="BC16" i="59"/>
  <c r="BD16" i="59" s="1"/>
  <c r="AP17" i="59"/>
  <c r="AQ17" i="59"/>
  <c r="AT17" i="59"/>
  <c r="AU17" i="59"/>
  <c r="AV17" i="59"/>
  <c r="AW17" i="59" s="1"/>
  <c r="AX17" i="59"/>
  <c r="AY17" i="59"/>
  <c r="AZ17" i="59"/>
  <c r="BA17" i="59"/>
  <c r="BB17" i="59"/>
  <c r="BC17" i="59"/>
  <c r="BD17" i="59" s="1"/>
  <c r="AP18" i="59"/>
  <c r="AQ18" i="59"/>
  <c r="AT18" i="59"/>
  <c r="AU18" i="59"/>
  <c r="AU35" i="59" s="1"/>
  <c r="AV18" i="59"/>
  <c r="AW18" i="59" s="1"/>
  <c r="AX18" i="59"/>
  <c r="AY18" i="59"/>
  <c r="AZ18" i="59"/>
  <c r="BA18" i="59" s="1"/>
  <c r="BB18" i="59"/>
  <c r="BC18" i="59"/>
  <c r="BD18" i="59"/>
  <c r="AP19" i="59"/>
  <c r="AQ19" i="59"/>
  <c r="AT19" i="59"/>
  <c r="AU19" i="59"/>
  <c r="AV19" i="59"/>
  <c r="AW19" i="59" s="1"/>
  <c r="AX19" i="59"/>
  <c r="AY19" i="59"/>
  <c r="AZ19" i="59"/>
  <c r="BA19" i="59"/>
  <c r="BB19" i="59"/>
  <c r="BC19" i="59"/>
  <c r="BD19" i="59" s="1"/>
  <c r="AP20" i="59"/>
  <c r="AQ20" i="59"/>
  <c r="AT20" i="59"/>
  <c r="AU20" i="59"/>
  <c r="AV20" i="59"/>
  <c r="AW20" i="59" s="1"/>
  <c r="AX20" i="59"/>
  <c r="AY20" i="59"/>
  <c r="AZ20" i="59"/>
  <c r="BA20" i="59"/>
  <c r="BB20" i="59"/>
  <c r="BC20" i="59"/>
  <c r="BD20" i="59" s="1"/>
  <c r="AP21" i="59"/>
  <c r="AQ21" i="59"/>
  <c r="AT21" i="59"/>
  <c r="AU21" i="59"/>
  <c r="AV21" i="59"/>
  <c r="AW21" i="59"/>
  <c r="AX21" i="59"/>
  <c r="AY21" i="59"/>
  <c r="AZ21" i="59"/>
  <c r="BA21" i="59" s="1"/>
  <c r="BB21" i="59"/>
  <c r="BC21" i="59"/>
  <c r="BD21" i="59"/>
  <c r="AP22" i="59"/>
  <c r="AQ22" i="59"/>
  <c r="AT22" i="59"/>
  <c r="AU22" i="59"/>
  <c r="AV22" i="59"/>
  <c r="AW22" i="59" s="1"/>
  <c r="AX22" i="59"/>
  <c r="AY22" i="59"/>
  <c r="AZ22" i="59"/>
  <c r="BA22" i="59" s="1"/>
  <c r="BB22" i="59"/>
  <c r="BC22" i="59"/>
  <c r="BD22" i="59"/>
  <c r="AP23" i="59"/>
  <c r="AQ23" i="59"/>
  <c r="AT23" i="59"/>
  <c r="AU23" i="59"/>
  <c r="AV23" i="59"/>
  <c r="AW23" i="59"/>
  <c r="AX23" i="59"/>
  <c r="AX36" i="59" s="1"/>
  <c r="AY23" i="59"/>
  <c r="AZ23" i="59"/>
  <c r="BA23" i="59" s="1"/>
  <c r="BB23" i="59"/>
  <c r="BC23" i="59"/>
  <c r="BD23" i="59" s="1"/>
  <c r="AP24" i="59"/>
  <c r="AQ24" i="59"/>
  <c r="AT24" i="59"/>
  <c r="AU24" i="59"/>
  <c r="AV24" i="59"/>
  <c r="AW24" i="59"/>
  <c r="AX24" i="59"/>
  <c r="AY24" i="59"/>
  <c r="AZ24" i="59"/>
  <c r="BA24" i="59"/>
  <c r="BB24" i="59"/>
  <c r="BC24" i="59"/>
  <c r="BD24" i="59"/>
  <c r="AP25" i="59"/>
  <c r="AQ25" i="59"/>
  <c r="AT25" i="59"/>
  <c r="AU25" i="59"/>
  <c r="AV25" i="59"/>
  <c r="AW25" i="59" s="1"/>
  <c r="AX25" i="59"/>
  <c r="AY25" i="59"/>
  <c r="AZ25" i="59"/>
  <c r="BA25" i="59"/>
  <c r="BB25" i="59"/>
  <c r="BC25" i="59"/>
  <c r="BD25" i="59" s="1"/>
  <c r="AP26" i="59"/>
  <c r="AQ26" i="59"/>
  <c r="AT26" i="59"/>
  <c r="AU26" i="59"/>
  <c r="AV26" i="59"/>
  <c r="AW26" i="59" s="1"/>
  <c r="AX26" i="59"/>
  <c r="AY26" i="59"/>
  <c r="AZ26" i="59"/>
  <c r="BA26" i="59" s="1"/>
  <c r="BB26" i="59"/>
  <c r="BC26" i="59"/>
  <c r="BD26" i="59"/>
  <c r="AP27" i="59"/>
  <c r="AQ27" i="59"/>
  <c r="AT27" i="59"/>
  <c r="AU27" i="59"/>
  <c r="AV27" i="59"/>
  <c r="AW27" i="59" s="1"/>
  <c r="AX27" i="59"/>
  <c r="AY27" i="59"/>
  <c r="AZ27" i="59"/>
  <c r="BA27" i="59"/>
  <c r="BB27" i="59"/>
  <c r="BC27" i="59"/>
  <c r="BD27" i="59" s="1"/>
  <c r="AP28" i="59"/>
  <c r="AQ28" i="59"/>
  <c r="AT28" i="59"/>
  <c r="AU28" i="59"/>
  <c r="AV28" i="59"/>
  <c r="AW28" i="59"/>
  <c r="AX28" i="59"/>
  <c r="AY28" i="59"/>
  <c r="AZ28" i="59"/>
  <c r="BA28" i="59" s="1"/>
  <c r="BB28" i="59"/>
  <c r="BC28" i="59"/>
  <c r="BD28" i="59"/>
  <c r="AP29" i="59"/>
  <c r="AQ29" i="59"/>
  <c r="AT29" i="59"/>
  <c r="AU29" i="59"/>
  <c r="AV29" i="59"/>
  <c r="AW29" i="59"/>
  <c r="AX29" i="59"/>
  <c r="AY29" i="59"/>
  <c r="AZ29" i="59"/>
  <c r="BA29" i="59"/>
  <c r="BB29" i="59"/>
  <c r="BC29" i="59"/>
  <c r="BD29" i="59"/>
  <c r="AP30" i="59"/>
  <c r="AQ30" i="59"/>
  <c r="AT30" i="59"/>
  <c r="AU30" i="59"/>
  <c r="AV30" i="59"/>
  <c r="AW30" i="59" s="1"/>
  <c r="AX30" i="59"/>
  <c r="AY30" i="59"/>
  <c r="AZ30" i="59"/>
  <c r="BA30" i="59" s="1"/>
  <c r="BB30" i="59"/>
  <c r="BC30" i="59"/>
  <c r="BD30" i="59" s="1"/>
  <c r="AP31" i="59"/>
  <c r="AQ31" i="59"/>
  <c r="AT31" i="59"/>
  <c r="AU31" i="59"/>
  <c r="AV31" i="59"/>
  <c r="AW31" i="59"/>
  <c r="AX31" i="59"/>
  <c r="AY31" i="59"/>
  <c r="AZ31" i="59"/>
  <c r="BA31" i="59"/>
  <c r="BB31" i="59"/>
  <c r="BC31" i="59"/>
  <c r="BD31" i="59" s="1"/>
  <c r="AP32" i="59"/>
  <c r="AQ32" i="59"/>
  <c r="AT32" i="59"/>
  <c r="AU32" i="59"/>
  <c r="AV32" i="59"/>
  <c r="AW32" i="59" s="1"/>
  <c r="AX32" i="59"/>
  <c r="AY32" i="59"/>
  <c r="AZ32" i="59"/>
  <c r="BA32" i="59"/>
  <c r="BB32" i="59"/>
  <c r="BC32" i="59"/>
  <c r="BD32" i="59" s="1"/>
  <c r="AP33" i="59"/>
  <c r="AQ33" i="59"/>
  <c r="AT33" i="59"/>
  <c r="AU33" i="59"/>
  <c r="AV33" i="59"/>
  <c r="AW33" i="59"/>
  <c r="AX33" i="59"/>
  <c r="AY33" i="59"/>
  <c r="AZ33" i="59"/>
  <c r="BA33" i="59" s="1"/>
  <c r="BB33" i="59"/>
  <c r="BC33" i="59"/>
  <c r="BD33" i="59"/>
  <c r="E35" i="59"/>
  <c r="AP35" i="59" s="1"/>
  <c r="AK43" i="59" s="1"/>
  <c r="G35" i="59"/>
  <c r="AQ35" i="59" s="1"/>
  <c r="AN43" i="59" s="1"/>
  <c r="H35" i="59"/>
  <c r="J35" i="59"/>
  <c r="AS35" i="59" s="1"/>
  <c r="K35" i="59"/>
  <c r="M35" i="59"/>
  <c r="N35" i="59"/>
  <c r="P35" i="59"/>
  <c r="Q35" i="59"/>
  <c r="S35" i="59"/>
  <c r="T35" i="59"/>
  <c r="V35" i="59"/>
  <c r="W35" i="59"/>
  <c r="Y35" i="59"/>
  <c r="Z35" i="59"/>
  <c r="AB35" i="59"/>
  <c r="AC35" i="59"/>
  <c r="AE35" i="59"/>
  <c r="AF35" i="59"/>
  <c r="AH35" i="59"/>
  <c r="AI35" i="59"/>
  <c r="AK35" i="59"/>
  <c r="AL35" i="59"/>
  <c r="AN35" i="59"/>
  <c r="AO35" i="59"/>
  <c r="F38" i="59"/>
  <c r="AP38" i="59" s="1"/>
  <c r="J2" i="69" s="1"/>
  <c r="I38" i="59"/>
  <c r="L38" i="59"/>
  <c r="O38" i="59"/>
  <c r="R38" i="59"/>
  <c r="U38" i="59"/>
  <c r="X38" i="59"/>
  <c r="AA38" i="59"/>
  <c r="AD38" i="59"/>
  <c r="AG38" i="59"/>
  <c r="AJ38" i="59"/>
  <c r="AM38" i="59"/>
  <c r="AT38" i="59"/>
  <c r="AU38" i="59" s="1"/>
  <c r="E39" i="59"/>
  <c r="H39" i="59"/>
  <c r="K39" i="59"/>
  <c r="N39" i="59"/>
  <c r="Q39" i="59"/>
  <c r="T39" i="59"/>
  <c r="W39" i="59"/>
  <c r="Z39" i="59"/>
  <c r="AC39" i="59"/>
  <c r="AF39" i="59"/>
  <c r="AI39" i="59"/>
  <c r="AL39" i="59"/>
  <c r="J2" i="63"/>
  <c r="J3" i="63"/>
  <c r="J4" i="63"/>
  <c r="J5" i="63"/>
  <c r="J6" i="63"/>
  <c r="J7" i="63"/>
  <c r="J8" i="63"/>
  <c r="J9" i="63"/>
  <c r="J10" i="63"/>
  <c r="J11" i="63"/>
  <c r="J12" i="63"/>
  <c r="J13" i="63"/>
  <c r="J14" i="63"/>
  <c r="J15" i="63"/>
  <c r="J16" i="63"/>
  <c r="J17" i="63"/>
  <c r="J18" i="63"/>
  <c r="J19" i="63"/>
  <c r="J20" i="63"/>
  <c r="J21" i="63"/>
  <c r="J22" i="63"/>
  <c r="J23" i="63"/>
  <c r="J24" i="63"/>
  <c r="J25" i="63"/>
  <c r="J26" i="63"/>
  <c r="J27" i="63"/>
  <c r="J28" i="63"/>
  <c r="J29" i="63"/>
  <c r="J30" i="63"/>
  <c r="J31" i="63"/>
  <c r="J32" i="63"/>
  <c r="J33" i="63"/>
  <c r="J34" i="63"/>
  <c r="J35" i="63"/>
  <c r="J36" i="63"/>
  <c r="J37" i="63"/>
  <c r="J38" i="63"/>
  <c r="J39" i="63"/>
  <c r="J40" i="63"/>
  <c r="J41" i="63"/>
  <c r="J42" i="63"/>
  <c r="J43" i="63"/>
  <c r="J44" i="63"/>
  <c r="J45" i="63"/>
  <c r="J46" i="63"/>
  <c r="J47" i="63"/>
  <c r="J48" i="63"/>
  <c r="J49" i="63"/>
  <c r="J50" i="63"/>
  <c r="J51" i="63"/>
  <c r="J52" i="63"/>
  <c r="J53" i="63"/>
  <c r="J54" i="63"/>
  <c r="J55" i="63"/>
  <c r="J56" i="63"/>
  <c r="J57" i="63"/>
  <c r="J58" i="63"/>
  <c r="J59" i="63"/>
  <c r="J60" i="63"/>
  <c r="J61" i="63"/>
  <c r="J62" i="63"/>
  <c r="J63" i="63"/>
  <c r="J64" i="63"/>
  <c r="J65" i="63"/>
  <c r="J66" i="63"/>
  <c r="J67" i="63"/>
  <c r="J68" i="63"/>
  <c r="J69" i="63"/>
  <c r="J70" i="63"/>
  <c r="J71" i="63"/>
  <c r="J72" i="63"/>
  <c r="J73" i="63"/>
  <c r="J74" i="63"/>
  <c r="J75" i="63"/>
  <c r="J76" i="63"/>
  <c r="J77" i="63"/>
  <c r="J78" i="63"/>
  <c r="J79" i="63"/>
  <c r="J80" i="63"/>
  <c r="J81" i="63"/>
  <c r="J82" i="63"/>
  <c r="J83" i="63"/>
  <c r="J84" i="63"/>
  <c r="J85" i="63"/>
  <c r="J86" i="63"/>
  <c r="J87" i="63"/>
  <c r="J88" i="63"/>
  <c r="J89" i="63"/>
  <c r="J90" i="63"/>
  <c r="J91" i="63"/>
  <c r="J92" i="63"/>
  <c r="J93" i="63"/>
  <c r="J94" i="63"/>
  <c r="J95" i="63"/>
  <c r="J96" i="63"/>
  <c r="J97" i="63"/>
  <c r="J98" i="63"/>
  <c r="J99" i="63"/>
  <c r="J100" i="63"/>
  <c r="J101" i="63"/>
  <c r="J102" i="63"/>
  <c r="J103" i="63"/>
  <c r="J104" i="63"/>
  <c r="J105" i="63"/>
  <c r="J106" i="63"/>
  <c r="J107" i="63"/>
  <c r="J108" i="63"/>
  <c r="J109" i="63"/>
  <c r="J110" i="63"/>
  <c r="J111" i="63"/>
  <c r="J112" i="63"/>
  <c r="J113" i="63"/>
  <c r="J114" i="63"/>
  <c r="J115" i="63"/>
  <c r="J116" i="63"/>
  <c r="J117" i="63"/>
  <c r="J118" i="63"/>
  <c r="J119" i="63"/>
  <c r="J120" i="63"/>
  <c r="J121" i="63"/>
  <c r="J122" i="63"/>
  <c r="J123" i="63"/>
  <c r="J124" i="63"/>
  <c r="J125" i="63"/>
  <c r="J126" i="63"/>
  <c r="J127" i="63"/>
  <c r="J128" i="63"/>
  <c r="J129" i="63"/>
  <c r="J130" i="63"/>
  <c r="J131" i="63"/>
  <c r="J132" i="63"/>
  <c r="J133" i="63"/>
  <c r="J134" i="63"/>
  <c r="J135" i="63"/>
  <c r="J136" i="63"/>
  <c r="J137" i="63"/>
  <c r="J138" i="63"/>
  <c r="J139" i="63"/>
  <c r="J154" i="63"/>
  <c r="J155" i="63"/>
  <c r="J156" i="63"/>
  <c r="J157" i="63"/>
  <c r="J158" i="63"/>
  <c r="J159" i="63"/>
  <c r="J160" i="63"/>
  <c r="J161" i="63"/>
  <c r="J162" i="63"/>
  <c r="J163" i="63"/>
  <c r="J164" i="63"/>
  <c r="J165" i="63"/>
  <c r="J166" i="63"/>
  <c r="J167" i="63"/>
  <c r="J168" i="63"/>
  <c r="J169" i="63"/>
  <c r="J170" i="63"/>
  <c r="J171" i="63"/>
  <c r="J172" i="63"/>
  <c r="J173" i="63"/>
  <c r="J174" i="63"/>
  <c r="J175" i="63"/>
  <c r="J176" i="63"/>
  <c r="J177" i="63"/>
  <c r="J178" i="63"/>
  <c r="J179" i="63"/>
  <c r="J180" i="63"/>
  <c r="J181" i="63"/>
  <c r="J182" i="63"/>
  <c r="J183" i="63"/>
  <c r="J184" i="63"/>
  <c r="J185" i="63"/>
  <c r="J186" i="63"/>
  <c r="J187" i="63"/>
  <c r="J188" i="63"/>
  <c r="J189" i="63"/>
  <c r="J190" i="63"/>
  <c r="J191" i="63"/>
  <c r="J194" i="63"/>
  <c r="D3" i="68"/>
  <c r="T5" i="68"/>
  <c r="AP14" i="68"/>
  <c r="AT14" i="68"/>
  <c r="AQ14" i="68"/>
  <c r="AU14" i="68"/>
  <c r="AV14" i="68"/>
  <c r="AX14" i="68"/>
  <c r="AX36" i="68" s="1"/>
  <c r="AY14" i="68"/>
  <c r="AZ14" i="68"/>
  <c r="AZ35" i="68" s="1"/>
  <c r="BA14" i="68"/>
  <c r="BB14" i="68"/>
  <c r="BC14" i="68"/>
  <c r="BD14" i="68" s="1"/>
  <c r="B15" i="68"/>
  <c r="B16" i="68"/>
  <c r="B17" i="68" s="1"/>
  <c r="B18" i="68" s="1"/>
  <c r="B19" i="68" s="1"/>
  <c r="B20" i="68" s="1"/>
  <c r="B21" i="68" s="1"/>
  <c r="B22" i="68" s="1"/>
  <c r="B23" i="68" s="1"/>
  <c r="B24" i="68" s="1"/>
  <c r="B25" i="68" s="1"/>
  <c r="B26" i="68" s="1"/>
  <c r="B27" i="68" s="1"/>
  <c r="B28" i="68" s="1"/>
  <c r="B29" i="68" s="1"/>
  <c r="B30" i="68" s="1"/>
  <c r="B31" i="68" s="1"/>
  <c r="B32" i="68" s="1"/>
  <c r="B33" i="68" s="1"/>
  <c r="AP15" i="68"/>
  <c r="AT15" i="68" s="1"/>
  <c r="AQ15" i="68"/>
  <c r="AV15" i="68" s="1"/>
  <c r="AU15" i="68"/>
  <c r="AX15" i="68"/>
  <c r="AY15" i="68"/>
  <c r="AZ15" i="68"/>
  <c r="BA15" i="68" s="1"/>
  <c r="BB15" i="68"/>
  <c r="BC15" i="68"/>
  <c r="BD15" i="68"/>
  <c r="AP16" i="68"/>
  <c r="AQ16" i="68"/>
  <c r="AT16" i="68"/>
  <c r="AU16" i="68"/>
  <c r="AV16" i="68"/>
  <c r="AW16" i="68"/>
  <c r="AX16" i="68"/>
  <c r="AY16" i="68"/>
  <c r="AZ16" i="68"/>
  <c r="BA16" i="68"/>
  <c r="BB16" i="68"/>
  <c r="BC16" i="68"/>
  <c r="BD16" i="68" s="1"/>
  <c r="AP17" i="68"/>
  <c r="AQ17" i="68"/>
  <c r="AZ17" i="68"/>
  <c r="AT17" i="68"/>
  <c r="AU17" i="68"/>
  <c r="AU35" i="68" s="1"/>
  <c r="AV17" i="68"/>
  <c r="AW17" i="68" s="1"/>
  <c r="AX17" i="68"/>
  <c r="BA17" i="68" s="1"/>
  <c r="BB17" i="68"/>
  <c r="BC17" i="68"/>
  <c r="BD17" i="68" s="1"/>
  <c r="AP18" i="68"/>
  <c r="AQ18" i="68"/>
  <c r="AT18" i="68"/>
  <c r="AU18" i="68"/>
  <c r="AV18" i="68"/>
  <c r="AW18" i="68" s="1"/>
  <c r="AX18" i="68"/>
  <c r="AZ18" i="68"/>
  <c r="BA18" i="68"/>
  <c r="BB18" i="68"/>
  <c r="BC18" i="68"/>
  <c r="BD18" i="68" s="1"/>
  <c r="AP19" i="68"/>
  <c r="AQ19" i="68"/>
  <c r="AT19" i="68"/>
  <c r="AU19" i="68"/>
  <c r="AV19" i="68"/>
  <c r="AW19" i="68" s="1"/>
  <c r="AX19" i="68"/>
  <c r="AY19" i="68"/>
  <c r="AZ19" i="68"/>
  <c r="BA19" i="68" s="1"/>
  <c r="BB19" i="68"/>
  <c r="BC19" i="68"/>
  <c r="BD19" i="68"/>
  <c r="AP20" i="68"/>
  <c r="BB20" i="68" s="1"/>
  <c r="BB35" i="68" s="1"/>
  <c r="W43" i="68" s="1"/>
  <c r="AQ20" i="68"/>
  <c r="BC20" i="68" s="1"/>
  <c r="BD20" i="68" s="1"/>
  <c r="AT20" i="68"/>
  <c r="AU20" i="68"/>
  <c r="AV20" i="68"/>
  <c r="AW20" i="68"/>
  <c r="AX20" i="68"/>
  <c r="AY20" i="68"/>
  <c r="AZ20" i="68"/>
  <c r="BA20" i="68"/>
  <c r="AP21" i="68"/>
  <c r="BB21" i="68" s="1"/>
  <c r="AQ21" i="68"/>
  <c r="AT21" i="68"/>
  <c r="AU21" i="68"/>
  <c r="AV21" i="68"/>
  <c r="AW21" i="68"/>
  <c r="AX21" i="68"/>
  <c r="AY21" i="68"/>
  <c r="AZ21" i="68"/>
  <c r="BA21" i="68" s="1"/>
  <c r="BC21" i="68"/>
  <c r="AP22" i="68"/>
  <c r="AQ22" i="68"/>
  <c r="AT22" i="68"/>
  <c r="AU22" i="68"/>
  <c r="AV22" i="68"/>
  <c r="AW22" i="68"/>
  <c r="AX22" i="68"/>
  <c r="AY22" i="68"/>
  <c r="AZ22" i="68"/>
  <c r="BA22" i="68"/>
  <c r="BB22" i="68"/>
  <c r="BC22" i="68"/>
  <c r="BD22" i="68" s="1"/>
  <c r="AP23" i="68"/>
  <c r="AQ23" i="68"/>
  <c r="AT23" i="68"/>
  <c r="AU23" i="68"/>
  <c r="AV23" i="68"/>
  <c r="AW23" i="68" s="1"/>
  <c r="AX23" i="68"/>
  <c r="AY23" i="68"/>
  <c r="AZ23" i="68"/>
  <c r="BA23" i="68"/>
  <c r="BB23" i="68"/>
  <c r="BC23" i="68"/>
  <c r="BD23" i="68"/>
  <c r="AP24" i="68"/>
  <c r="AQ24" i="68"/>
  <c r="AT24" i="68"/>
  <c r="AU24" i="68"/>
  <c r="AV24" i="68"/>
  <c r="AW24" i="68"/>
  <c r="AX24" i="68"/>
  <c r="AY24" i="68"/>
  <c r="AZ24" i="68"/>
  <c r="BA24" i="68"/>
  <c r="BB24" i="68"/>
  <c r="BC24" i="68"/>
  <c r="BD24" i="68" s="1"/>
  <c r="AP25" i="68"/>
  <c r="AQ25" i="68"/>
  <c r="AT25" i="68"/>
  <c r="AU25" i="68"/>
  <c r="AV25" i="68"/>
  <c r="AW25" i="68" s="1"/>
  <c r="AX25" i="68"/>
  <c r="AY25" i="68"/>
  <c r="AZ25" i="68"/>
  <c r="BA25" i="68" s="1"/>
  <c r="BB25" i="68"/>
  <c r="BC25" i="68"/>
  <c r="BD25" i="68"/>
  <c r="AP26" i="68"/>
  <c r="AQ26" i="68"/>
  <c r="AT26" i="68"/>
  <c r="AU26" i="68"/>
  <c r="AV26" i="68"/>
  <c r="AW26" i="68"/>
  <c r="AX26" i="68"/>
  <c r="AY26" i="68"/>
  <c r="AZ26" i="68"/>
  <c r="BA26" i="68"/>
  <c r="BB26" i="68"/>
  <c r="BC26" i="68"/>
  <c r="BD26" i="68"/>
  <c r="AP27" i="68"/>
  <c r="AQ27" i="68"/>
  <c r="AT27" i="68"/>
  <c r="AU27" i="68"/>
  <c r="AV27" i="68"/>
  <c r="AW27" i="68"/>
  <c r="AX27" i="68"/>
  <c r="AY27" i="68"/>
  <c r="AZ27" i="68"/>
  <c r="BA27" i="68" s="1"/>
  <c r="BB27" i="68"/>
  <c r="BC27" i="68"/>
  <c r="BD27" i="68"/>
  <c r="AP28" i="68"/>
  <c r="AQ28" i="68"/>
  <c r="AT28" i="68"/>
  <c r="AU28" i="68"/>
  <c r="AV28" i="68"/>
  <c r="AW28" i="68"/>
  <c r="AX28" i="68"/>
  <c r="AY28" i="68"/>
  <c r="AZ28" i="68"/>
  <c r="BA28" i="68"/>
  <c r="BB28" i="68"/>
  <c r="BC28" i="68"/>
  <c r="BD28" i="68" s="1"/>
  <c r="AP29" i="68"/>
  <c r="AQ29" i="68"/>
  <c r="AT29" i="68"/>
  <c r="AU29" i="68"/>
  <c r="AV29" i="68"/>
  <c r="AW29" i="68" s="1"/>
  <c r="AX29" i="68"/>
  <c r="AY29" i="68"/>
  <c r="AZ29" i="68"/>
  <c r="BA29" i="68"/>
  <c r="BB29" i="68"/>
  <c r="BC29" i="68"/>
  <c r="BD29" i="68"/>
  <c r="AP30" i="68"/>
  <c r="AQ30" i="68"/>
  <c r="AT30" i="68"/>
  <c r="AU30" i="68"/>
  <c r="AV30" i="68"/>
  <c r="AW30" i="68"/>
  <c r="AX30" i="68"/>
  <c r="AY30" i="68"/>
  <c r="AZ30" i="68"/>
  <c r="BA30" i="68"/>
  <c r="BB30" i="68"/>
  <c r="BC30" i="68"/>
  <c r="BD30" i="68" s="1"/>
  <c r="AP31" i="68"/>
  <c r="AQ31" i="68"/>
  <c r="AT31" i="68"/>
  <c r="AU31" i="68"/>
  <c r="AV31" i="68"/>
  <c r="AW31" i="68" s="1"/>
  <c r="AX31" i="68"/>
  <c r="AY31" i="68"/>
  <c r="AZ31" i="68"/>
  <c r="BA31" i="68" s="1"/>
  <c r="BB31" i="68"/>
  <c r="BC31" i="68"/>
  <c r="BD31" i="68" s="1"/>
  <c r="AP32" i="68"/>
  <c r="AQ32" i="68"/>
  <c r="AT32" i="68"/>
  <c r="AU32" i="68"/>
  <c r="AV32" i="68"/>
  <c r="AW32" i="68"/>
  <c r="AX32" i="68"/>
  <c r="AY32" i="68"/>
  <c r="AZ32" i="68"/>
  <c r="BA32" i="68"/>
  <c r="BB32" i="68"/>
  <c r="BC32" i="68"/>
  <c r="BD32" i="68"/>
  <c r="AP33" i="68"/>
  <c r="AQ33" i="68"/>
  <c r="AT33" i="68"/>
  <c r="AU33" i="68"/>
  <c r="AV33" i="68"/>
  <c r="AW33" i="68"/>
  <c r="AX33" i="68"/>
  <c r="AY33" i="68"/>
  <c r="AZ33" i="68"/>
  <c r="BA33" i="68" s="1"/>
  <c r="BB33" i="68"/>
  <c r="BC33" i="68"/>
  <c r="BD33" i="68"/>
  <c r="E35" i="68"/>
  <c r="AP35" i="68" s="1"/>
  <c r="AK43" i="68" s="1"/>
  <c r="G35" i="68"/>
  <c r="AQ35" i="68" s="1"/>
  <c r="AN43" i="68" s="1"/>
  <c r="AN52" i="68" s="1"/>
  <c r="H35" i="68"/>
  <c r="J35" i="68"/>
  <c r="K35" i="68"/>
  <c r="M35" i="68"/>
  <c r="N35" i="68"/>
  <c r="P35" i="68"/>
  <c r="Q35" i="68"/>
  <c r="S35" i="68"/>
  <c r="T35" i="68"/>
  <c r="V35" i="68"/>
  <c r="AS35" i="68" s="1"/>
  <c r="W35" i="68"/>
  <c r="Y35" i="68"/>
  <c r="Z35" i="68"/>
  <c r="AB35" i="68"/>
  <c r="AC35" i="68"/>
  <c r="AE35" i="68"/>
  <c r="AF35" i="68"/>
  <c r="AH35" i="68"/>
  <c r="AI35" i="68"/>
  <c r="AK35" i="68"/>
  <c r="AL35" i="68"/>
  <c r="AN35" i="68"/>
  <c r="AO35" i="68"/>
  <c r="AP36" i="68"/>
  <c r="AP37" i="68"/>
  <c r="F38" i="68"/>
  <c r="I38" i="68"/>
  <c r="L38" i="68"/>
  <c r="AP38" i="68" s="1"/>
  <c r="O38" i="68"/>
  <c r="R38" i="68"/>
  <c r="U38" i="68"/>
  <c r="X38" i="68"/>
  <c r="AA38" i="68"/>
  <c r="AD38" i="68"/>
  <c r="AG38" i="68"/>
  <c r="AJ38" i="68"/>
  <c r="AM38" i="68"/>
  <c r="AT38" i="68"/>
  <c r="AU38" i="68"/>
  <c r="E39" i="68"/>
  <c r="AY18" i="68" s="1"/>
  <c r="H39" i="68"/>
  <c r="K39" i="68"/>
  <c r="N39" i="68"/>
  <c r="Q39" i="68"/>
  <c r="T39" i="68"/>
  <c r="W39" i="68"/>
  <c r="Z39" i="68"/>
  <c r="AC39" i="68"/>
  <c r="AF39" i="68"/>
  <c r="AI39" i="68"/>
  <c r="AL39" i="68"/>
  <c r="C2" i="69"/>
  <c r="E2" i="69"/>
  <c r="G2" i="69"/>
  <c r="K2" i="69"/>
  <c r="L2" i="69"/>
  <c r="Q2" i="69"/>
  <c r="S2" i="69"/>
  <c r="T2" i="69"/>
  <c r="U2" i="69"/>
  <c r="V2" i="69"/>
  <c r="W2" i="69"/>
  <c r="X2" i="69"/>
  <c r="Y2" i="69"/>
  <c r="Z2" i="69"/>
  <c r="AA2" i="69"/>
  <c r="AB2" i="69"/>
  <c r="AC2" i="69"/>
  <c r="AD2" i="69"/>
  <c r="AE2" i="69"/>
  <c r="AW14" i="59"/>
  <c r="BA35" i="59" l="1"/>
  <c r="Q43" i="59"/>
  <c r="AV35" i="68"/>
  <c r="AW35" i="59"/>
  <c r="H43" i="59"/>
  <c r="AY35" i="68"/>
  <c r="AK44" i="68" s="1"/>
  <c r="AP44" i="68" s="1"/>
  <c r="AW15" i="68"/>
  <c r="AP43" i="59"/>
  <c r="AL52" i="59"/>
  <c r="AP52" i="59" s="1"/>
  <c r="H2" i="69"/>
  <c r="AK44" i="59"/>
  <c r="AP43" i="68"/>
  <c r="AK52" i="68"/>
  <c r="AP52" i="68" s="1"/>
  <c r="AT35" i="68"/>
  <c r="E43" i="68" s="1"/>
  <c r="AT36" i="68"/>
  <c r="I2" i="69"/>
  <c r="AN52" i="59"/>
  <c r="O2" i="69"/>
  <c r="BD21" i="68"/>
  <c r="BC35" i="68"/>
  <c r="BB36" i="68"/>
  <c r="Q43" i="68"/>
  <c r="AW14" i="68"/>
  <c r="AX35" i="68"/>
  <c r="N43" i="68" s="1"/>
  <c r="AT36" i="59"/>
  <c r="AP47" i="59" s="1"/>
  <c r="AY17" i="68"/>
  <c r="BA14" i="59"/>
  <c r="BC35" i="59"/>
  <c r="F2" i="69"/>
  <c r="AP46" i="59" l="1"/>
  <c r="M2" i="69"/>
  <c r="AW44" i="59"/>
  <c r="Z43" i="68"/>
  <c r="AC43" i="68" s="1"/>
  <c r="AT44" i="68" s="1"/>
  <c r="BD35" i="68"/>
  <c r="BD35" i="59"/>
  <c r="Z43" i="59"/>
  <c r="AX44" i="59"/>
  <c r="R2" i="69"/>
  <c r="AW35" i="68"/>
  <c r="H43" i="68"/>
  <c r="K43" i="68" s="1"/>
  <c r="T43" i="68"/>
  <c r="AU44" i="68" s="1"/>
  <c r="AP46" i="68"/>
  <c r="AW44" i="68"/>
  <c r="BA35" i="68"/>
  <c r="AP44" i="59"/>
  <c r="P2" i="69" s="1"/>
  <c r="N2" i="69"/>
  <c r="AV44" i="68" l="1"/>
  <c r="AP47" i="68"/>
  <c r="AX44" i="68" s="1"/>
</calcChain>
</file>

<file path=xl/comments1.xml><?xml version="1.0" encoding="utf-8"?>
<comments xmlns="http://schemas.openxmlformats.org/spreadsheetml/2006/main">
  <authors>
    <author>武田　裕司</author>
  </authors>
  <commentList>
    <comment ref="S4" authorId="0" shapeId="0">
      <text>
        <r>
          <rPr>
            <b/>
            <sz val="9"/>
            <rFont val="MS P ゴシック"/>
            <family val="3"/>
            <charset val="128"/>
          </rPr>
          <t>金額を記載ください</t>
        </r>
      </text>
    </comment>
    <comment ref="AI4" authorId="0" shapeId="0">
      <text>
        <r>
          <rPr>
            <b/>
            <sz val="9"/>
            <rFont val="MS P ゴシック"/>
            <family val="3"/>
            <charset val="128"/>
          </rPr>
          <t>時給、日額、時間額を選んでください</t>
        </r>
        <r>
          <rPr>
            <sz val="9"/>
            <rFont val="MS P ゴシック"/>
            <family val="3"/>
            <charset val="128"/>
          </rPr>
          <t xml:space="preserve">
</t>
        </r>
      </text>
    </comment>
    <comment ref="AL4" authorId="0" shapeId="0">
      <text>
        <r>
          <rPr>
            <b/>
            <sz val="9"/>
            <rFont val="MS P ゴシック"/>
            <family val="3"/>
            <charset val="128"/>
          </rPr>
          <t>金額を記載ください</t>
        </r>
        <r>
          <rPr>
            <sz val="9"/>
            <rFont val="MS P ゴシック"/>
            <family val="3"/>
            <charset val="128"/>
          </rPr>
          <t xml:space="preserve">
</t>
        </r>
      </text>
    </comment>
    <comment ref="AL5" authorId="0" shapeId="0">
      <text>
        <r>
          <rPr>
            <b/>
            <sz val="9"/>
            <rFont val="MS P ゴシック"/>
            <family val="3"/>
            <charset val="128"/>
          </rPr>
          <t>金額を記載ください</t>
        </r>
        <r>
          <rPr>
            <sz val="9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武田　裕司</author>
  </authors>
  <commentList>
    <comment ref="S4" authorId="0" shapeId="0">
      <text>
        <r>
          <rPr>
            <b/>
            <sz val="9"/>
            <rFont val="MS P ゴシック"/>
            <family val="3"/>
            <charset val="128"/>
          </rPr>
          <t>金額を記載ください</t>
        </r>
      </text>
    </comment>
    <comment ref="AI4" authorId="0" shapeId="0">
      <text>
        <r>
          <rPr>
            <b/>
            <sz val="9"/>
            <rFont val="MS P ゴシック"/>
            <family val="3"/>
            <charset val="128"/>
          </rPr>
          <t>時給、日額、時間額を選んでください</t>
        </r>
        <r>
          <rPr>
            <sz val="9"/>
            <rFont val="MS P ゴシック"/>
            <family val="3"/>
            <charset val="128"/>
          </rPr>
          <t xml:space="preserve">
</t>
        </r>
      </text>
    </comment>
    <comment ref="AL4" authorId="0" shapeId="0">
      <text>
        <r>
          <rPr>
            <b/>
            <sz val="9"/>
            <rFont val="MS P ゴシック"/>
            <family val="3"/>
            <charset val="128"/>
          </rPr>
          <t>金額を記載ください</t>
        </r>
        <r>
          <rPr>
            <sz val="9"/>
            <rFont val="MS P ゴシック"/>
            <family val="3"/>
            <charset val="128"/>
          </rPr>
          <t xml:space="preserve">
</t>
        </r>
      </text>
    </comment>
    <comment ref="AL5" authorId="0" shapeId="0">
      <text>
        <r>
          <rPr>
            <b/>
            <sz val="9"/>
            <rFont val="MS P ゴシック"/>
            <family val="3"/>
            <charset val="128"/>
          </rPr>
          <t>金額を記載ください</t>
        </r>
        <r>
          <rPr>
            <sz val="9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<sst xmlns="http://schemas.openxmlformats.org/spreadsheetml/2006/main" count="1324" uniqueCount="695">
  <si>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</si>
  <si>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</si>
  <si>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</si>
  <si>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</si>
  <si>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</si>
  <si>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</si>
  <si>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</si>
  <si>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</si>
  <si>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</si>
  <si>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</si>
  <si>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</si>
  <si>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円）</t>
    <rPh sb="0" eb="1">
      <t>エン</t>
    </rPh>
    <phoneticPr fontId="4"/>
  </si>
  <si>
    <t>工賃
形態</t>
    <rPh sb="0" eb="2">
      <t>コウチン</t>
    </rPh>
    <rPh sb="3" eb="5">
      <t>ケイタイ</t>
    </rPh>
    <phoneticPr fontId="4"/>
  </si>
  <si>
    <t>4月</t>
    <rPh sb="1" eb="2">
      <t>ガツ</t>
    </rPh>
    <phoneticPr fontId="4"/>
  </si>
  <si>
    <t>計</t>
    <rPh sb="0" eb="1">
      <t>ケイ</t>
    </rPh>
    <phoneticPr fontId="4"/>
  </si>
  <si>
    <t>就労
実績</t>
    <rPh sb="0" eb="2">
      <t>シュウロウ</t>
    </rPh>
    <rPh sb="3" eb="5">
      <t>ジッセキ</t>
    </rPh>
    <phoneticPr fontId="4"/>
  </si>
  <si>
    <t>工賃
月額</t>
    <rPh sb="0" eb="2">
      <t>コウチン</t>
    </rPh>
    <rPh sb="3" eb="5">
      <t>ゲツガク</t>
    </rPh>
    <phoneticPr fontId="4"/>
  </si>
  <si>
    <t>【月給者の平均工賃】</t>
    <rPh sb="1" eb="3">
      <t>ゲッキュウ</t>
    </rPh>
    <rPh sb="3" eb="4">
      <t>シャ</t>
    </rPh>
    <rPh sb="5" eb="7">
      <t>ヘイキン</t>
    </rPh>
    <rPh sb="7" eb="9">
      <t>コウチン</t>
    </rPh>
    <phoneticPr fontId="4"/>
  </si>
  <si>
    <t>【日給者の平均工賃】</t>
    <rPh sb="1" eb="3">
      <t>ニッキュウ</t>
    </rPh>
    <rPh sb="3" eb="4">
      <t>シャ</t>
    </rPh>
    <rPh sb="5" eb="7">
      <t>ヘイキン</t>
    </rPh>
    <rPh sb="7" eb="9">
      <t>コウチン</t>
    </rPh>
    <phoneticPr fontId="4"/>
  </si>
  <si>
    <t>【時給者の平均工賃】</t>
    <rPh sb="1" eb="3">
      <t>ジキュウ</t>
    </rPh>
    <rPh sb="3" eb="4">
      <t>シャ</t>
    </rPh>
    <rPh sb="5" eb="7">
      <t>ヘイキン</t>
    </rPh>
    <rPh sb="7" eb="9">
      <t>コウチン</t>
    </rPh>
    <phoneticPr fontId="4"/>
  </si>
  <si>
    <t>※「工賃形態」には、対象者の工賃支給形態に応じ「時給・日給・月給」のうちいずれかを記載してください。（「時給・日給・月給」とは工賃を算定する形態をいう。）</t>
    <rPh sb="2" eb="4">
      <t>コウチン</t>
    </rPh>
    <rPh sb="4" eb="6">
      <t>ケイタイ</t>
    </rPh>
    <rPh sb="10" eb="13">
      <t>タイショウシャ</t>
    </rPh>
    <rPh sb="14" eb="16">
      <t>コウチン</t>
    </rPh>
    <rPh sb="16" eb="18">
      <t>シキュウ</t>
    </rPh>
    <rPh sb="18" eb="20">
      <t>ケイタイ</t>
    </rPh>
    <rPh sb="21" eb="22">
      <t>オウ</t>
    </rPh>
    <rPh sb="24" eb="26">
      <t>ジキュウ</t>
    </rPh>
    <rPh sb="27" eb="29">
      <t>ニッキュウ</t>
    </rPh>
    <rPh sb="30" eb="32">
      <t>ゲッキュウ</t>
    </rPh>
    <rPh sb="41" eb="43">
      <t>キサイ</t>
    </rPh>
    <rPh sb="52" eb="54">
      <t>ジキュウ</t>
    </rPh>
    <rPh sb="55" eb="57">
      <t>ニッキュウ</t>
    </rPh>
    <rPh sb="58" eb="60">
      <t>ゲッキュウ</t>
    </rPh>
    <rPh sb="63" eb="65">
      <t>コウチン</t>
    </rPh>
    <rPh sb="66" eb="68">
      <t>サンテイ</t>
    </rPh>
    <rPh sb="70" eb="72">
      <t>ケイタイ</t>
    </rPh>
    <phoneticPr fontId="4"/>
  </si>
  <si>
    <t>（別紙21）</t>
    <rPh sb="1" eb="3">
      <t>ベッシ</t>
    </rPh>
    <phoneticPr fontId="4"/>
  </si>
  <si>
    <t>対象者数</t>
    <rPh sb="0" eb="3">
      <t>タイショウシャ</t>
    </rPh>
    <rPh sb="3" eb="4">
      <t>スウ</t>
    </rPh>
    <phoneticPr fontId="4"/>
  </si>
  <si>
    <t>月額工賃
総額</t>
    <rPh sb="0" eb="2">
      <t>ゲツガク</t>
    </rPh>
    <rPh sb="2" eb="4">
      <t>コウチン</t>
    </rPh>
    <rPh sb="5" eb="7">
      <t>ソウガク</t>
    </rPh>
    <phoneticPr fontId="4"/>
  </si>
  <si>
    <t>日額工賃
総額</t>
    <rPh sb="0" eb="2">
      <t>ニチガク</t>
    </rPh>
    <rPh sb="2" eb="4">
      <t>コウチン</t>
    </rPh>
    <rPh sb="5" eb="7">
      <t>ソウガク</t>
    </rPh>
    <phoneticPr fontId="4"/>
  </si>
  <si>
    <t>時間額工賃
総額</t>
    <rPh sb="0" eb="3">
      <t>ジカンガク</t>
    </rPh>
    <rPh sb="3" eb="5">
      <t>コウチン</t>
    </rPh>
    <rPh sb="6" eb="8">
      <t>ソウガク</t>
    </rPh>
    <phoneticPr fontId="4"/>
  </si>
  <si>
    <t>月間開所日数</t>
    <rPh sb="0" eb="2">
      <t>ゲッカン</t>
    </rPh>
    <rPh sb="2" eb="4">
      <t>カイショ</t>
    </rPh>
    <rPh sb="4" eb="6">
      <t>ニッスウ</t>
    </rPh>
    <phoneticPr fontId="4"/>
  </si>
  <si>
    <t>日給</t>
    <rPh sb="0" eb="2">
      <t>ニッキュウ</t>
    </rPh>
    <phoneticPr fontId="4"/>
  </si>
  <si>
    <t>月給</t>
    <rPh sb="0" eb="2">
      <t>ゲッキュウ</t>
    </rPh>
    <phoneticPr fontId="4"/>
  </si>
  <si>
    <t>時給</t>
    <rPh sb="0" eb="2">
      <t>ジキュウ</t>
    </rPh>
    <phoneticPr fontId="4"/>
  </si>
  <si>
    <t>月間開所時間</t>
    <rPh sb="0" eb="2">
      <t>ゲッカン</t>
    </rPh>
    <rPh sb="2" eb="4">
      <t>カイショ</t>
    </rPh>
    <rPh sb="4" eb="6">
      <t>ジカン</t>
    </rPh>
    <phoneticPr fontId="4"/>
  </si>
  <si>
    <t>※「就労実績」には、①時給の者は1か月あたりの就労時間、②日給の者は1か月あたりの就労日数を記入してください。なお、月給の者は工賃を支払った月に「1」を記入してください。</t>
    <rPh sb="2" eb="4">
      <t>シュウロウ</t>
    </rPh>
    <rPh sb="4" eb="6">
      <t>ジッセキ</t>
    </rPh>
    <rPh sb="11" eb="13">
      <t>ジキュウ</t>
    </rPh>
    <rPh sb="14" eb="15">
      <t>シャ</t>
    </rPh>
    <rPh sb="18" eb="19">
      <t>ゲツ</t>
    </rPh>
    <rPh sb="23" eb="25">
      <t>シュウロウ</t>
    </rPh>
    <rPh sb="25" eb="27">
      <t>ジカン</t>
    </rPh>
    <rPh sb="29" eb="31">
      <t>ニッキュウ</t>
    </rPh>
    <rPh sb="32" eb="33">
      <t>シャ</t>
    </rPh>
    <rPh sb="36" eb="37">
      <t>ゲツ</t>
    </rPh>
    <rPh sb="41" eb="43">
      <t>シュウロウ</t>
    </rPh>
    <rPh sb="43" eb="45">
      <t>ニッスウ</t>
    </rPh>
    <rPh sb="46" eb="48">
      <t>キニュウ</t>
    </rPh>
    <rPh sb="58" eb="60">
      <t>ゲッキュウ</t>
    </rPh>
    <rPh sb="61" eb="62">
      <t>シャ</t>
    </rPh>
    <rPh sb="63" eb="65">
      <t>コウチン</t>
    </rPh>
    <rPh sb="66" eb="68">
      <t>シハラ</t>
    </rPh>
    <rPh sb="70" eb="71">
      <t>ツキ</t>
    </rPh>
    <rPh sb="76" eb="78">
      <t>キニュウ</t>
    </rPh>
    <phoneticPr fontId="4"/>
  </si>
  <si>
    <t>一時金等</t>
    <rPh sb="0" eb="3">
      <t>イチジキン</t>
    </rPh>
    <rPh sb="3" eb="4">
      <t>トウ</t>
    </rPh>
    <phoneticPr fontId="4"/>
  </si>
  <si>
    <t>工賃額</t>
    <rPh sb="0" eb="2">
      <t>コウチン</t>
    </rPh>
    <rPh sb="2" eb="3">
      <t>ガク</t>
    </rPh>
    <phoneticPr fontId="4"/>
  </si>
  <si>
    <t>事業所名</t>
    <rPh sb="0" eb="3">
      <t>ジギョウショ</t>
    </rPh>
    <rPh sb="3" eb="4">
      <t>メイ</t>
    </rPh>
    <phoneticPr fontId="4"/>
  </si>
  <si>
    <t>※工賃形態にかかわらず、月間の総開所日数、総開所時間を必ず記入してください。</t>
    <rPh sb="1" eb="3">
      <t>コウチン</t>
    </rPh>
    <rPh sb="3" eb="5">
      <t>ケイタイ</t>
    </rPh>
    <rPh sb="12" eb="14">
      <t>ゲッカン</t>
    </rPh>
    <rPh sb="15" eb="16">
      <t>ソウ</t>
    </rPh>
    <rPh sb="16" eb="18">
      <t>カイショ</t>
    </rPh>
    <rPh sb="18" eb="20">
      <t>ニッスウ</t>
    </rPh>
    <rPh sb="21" eb="22">
      <t>ソウ</t>
    </rPh>
    <rPh sb="22" eb="24">
      <t>カイショ</t>
    </rPh>
    <rPh sb="24" eb="26">
      <t>ジカン</t>
    </rPh>
    <rPh sb="27" eb="28">
      <t>カナラ</t>
    </rPh>
    <rPh sb="29" eb="31">
      <t>キニュウ</t>
    </rPh>
    <phoneticPr fontId="4"/>
  </si>
  <si>
    <t>月給</t>
  </si>
  <si>
    <t>日給</t>
  </si>
  <si>
    <t>時給</t>
  </si>
  <si>
    <t>対象者数
（人・月）</t>
    <rPh sb="0" eb="3">
      <t>タイショウシャ</t>
    </rPh>
    <rPh sb="3" eb="4">
      <t>スウ</t>
    </rPh>
    <rPh sb="6" eb="7">
      <t>ニン</t>
    </rPh>
    <rPh sb="8" eb="9">
      <t>ゲツ</t>
    </rPh>
    <phoneticPr fontId="4"/>
  </si>
  <si>
    <t>対象者数
（人・日）</t>
    <rPh sb="0" eb="3">
      <t>タイショウシャ</t>
    </rPh>
    <rPh sb="3" eb="4">
      <t>スウ</t>
    </rPh>
    <rPh sb="6" eb="7">
      <t>ニン</t>
    </rPh>
    <rPh sb="8" eb="9">
      <t>ニチ</t>
    </rPh>
    <phoneticPr fontId="4"/>
  </si>
  <si>
    <t>対象者数
（人・時間）</t>
    <rPh sb="0" eb="3">
      <t>タイショウシャ</t>
    </rPh>
    <rPh sb="3" eb="4">
      <t>スウ</t>
    </rPh>
    <rPh sb="6" eb="7">
      <t>ニン</t>
    </rPh>
    <rPh sb="8" eb="10">
      <t>ジカン</t>
    </rPh>
    <phoneticPr fontId="4"/>
  </si>
  <si>
    <t>全体の平均工賃月額</t>
    <rPh sb="0" eb="2">
      <t>ゼンタイ</t>
    </rPh>
    <rPh sb="3" eb="5">
      <t>ヘイキン</t>
    </rPh>
    <rPh sb="5" eb="7">
      <t>コウチン</t>
    </rPh>
    <rPh sb="7" eb="9">
      <t>ゲツガク</t>
    </rPh>
    <phoneticPr fontId="4"/>
  </si>
  <si>
    <t>工賃総額</t>
    <rPh sb="0" eb="2">
      <t>コウチン</t>
    </rPh>
    <rPh sb="2" eb="4">
      <t>ソウガク</t>
    </rPh>
    <phoneticPr fontId="4"/>
  </si>
  <si>
    <t>平均工賃
日額</t>
    <rPh sb="0" eb="2">
      <t>ヘイキン</t>
    </rPh>
    <rPh sb="2" eb="4">
      <t>コウチン</t>
    </rPh>
    <rPh sb="5" eb="7">
      <t>ニチガク</t>
    </rPh>
    <phoneticPr fontId="4"/>
  </si>
  <si>
    <t>平均工賃
月額</t>
    <rPh sb="0" eb="2">
      <t>ヘイキン</t>
    </rPh>
    <rPh sb="2" eb="4">
      <t>コウチン</t>
    </rPh>
    <rPh sb="5" eb="7">
      <t>ゲツガク</t>
    </rPh>
    <phoneticPr fontId="4"/>
  </si>
  <si>
    <t>時間換算</t>
    <rPh sb="0" eb="2">
      <t>ジカン</t>
    </rPh>
    <rPh sb="2" eb="4">
      <t>カンサン</t>
    </rPh>
    <phoneticPr fontId="4"/>
  </si>
  <si>
    <t>時間換算</t>
    <rPh sb="0" eb="2">
      <t>ジカン</t>
    </rPh>
    <rPh sb="2" eb="4">
      <t>カンザン</t>
    </rPh>
    <phoneticPr fontId="4"/>
  </si>
  <si>
    <t>就労実績
（月）</t>
    <rPh sb="0" eb="2">
      <t>シュウロウ</t>
    </rPh>
    <rPh sb="2" eb="4">
      <t>ジッセキ</t>
    </rPh>
    <rPh sb="6" eb="7">
      <t>ツキ</t>
    </rPh>
    <phoneticPr fontId="4"/>
  </si>
  <si>
    <t>就労実績
（日）</t>
    <rPh sb="0" eb="2">
      <t>シュウロウ</t>
    </rPh>
    <rPh sb="2" eb="4">
      <t>ジッセキ</t>
    </rPh>
    <rPh sb="6" eb="7">
      <t>ニチ</t>
    </rPh>
    <phoneticPr fontId="4"/>
  </si>
  <si>
    <t>就労実績
（時間）</t>
    <rPh sb="0" eb="2">
      <t>シュウロウ</t>
    </rPh>
    <rPh sb="2" eb="4">
      <t>ジッセキ</t>
    </rPh>
    <rPh sb="6" eb="8">
      <t>ジカン</t>
    </rPh>
    <phoneticPr fontId="4"/>
  </si>
  <si>
    <t>（月額）</t>
    <rPh sb="1" eb="2">
      <t>ゲツ</t>
    </rPh>
    <rPh sb="2" eb="3">
      <t>ガク</t>
    </rPh>
    <phoneticPr fontId="4"/>
  </si>
  <si>
    <t>（時間額）</t>
    <rPh sb="1" eb="3">
      <t>ジカン</t>
    </rPh>
    <rPh sb="3" eb="4">
      <t>ガク</t>
    </rPh>
    <phoneticPr fontId="4"/>
  </si>
  <si>
    <t>平均月額</t>
    <rPh sb="0" eb="2">
      <t>ヘイキン</t>
    </rPh>
    <rPh sb="2" eb="4">
      <t>ゲツガク</t>
    </rPh>
    <phoneticPr fontId="4"/>
  </si>
  <si>
    <t>平均日額</t>
    <rPh sb="0" eb="2">
      <t>ヘイキン</t>
    </rPh>
    <rPh sb="2" eb="4">
      <t>ニチガク</t>
    </rPh>
    <phoneticPr fontId="4"/>
  </si>
  <si>
    <t>平均時間額</t>
    <rPh sb="0" eb="2">
      <t>ヘイキン</t>
    </rPh>
    <rPh sb="2" eb="5">
      <t>ジカンガク</t>
    </rPh>
    <phoneticPr fontId="4"/>
  </si>
  <si>
    <t>（参考）</t>
    <rPh sb="1" eb="3">
      <t>サンコウ</t>
    </rPh>
    <phoneticPr fontId="4"/>
  </si>
  <si>
    <t>（集計用）</t>
    <rPh sb="1" eb="4">
      <t>シュウケイヨウ</t>
    </rPh>
    <phoneticPr fontId="4"/>
  </si>
  <si>
    <r>
      <rPr>
        <sz val="11"/>
        <rFont val="ＭＳ Ｐゴシック"/>
        <family val="3"/>
        <charset val="128"/>
      </rPr>
      <t>(A)</t>
    </r>
    <phoneticPr fontId="4"/>
  </si>
  <si>
    <r>
      <rPr>
        <sz val="11"/>
        <rFont val="ＭＳ Ｐゴシック"/>
        <family val="3"/>
        <charset val="128"/>
      </rPr>
      <t>(B)</t>
    </r>
    <phoneticPr fontId="4"/>
  </si>
  <si>
    <t>※　21人目以降の行の追加以外は、このシートの他の項目を加工・変更しないでください。集計値がおかしくなります。</t>
    <rPh sb="4" eb="5">
      <t>ニン</t>
    </rPh>
    <rPh sb="5" eb="6">
      <t>メ</t>
    </rPh>
    <rPh sb="6" eb="8">
      <t>イコウ</t>
    </rPh>
    <rPh sb="9" eb="10">
      <t>ギョウ</t>
    </rPh>
    <rPh sb="11" eb="13">
      <t>ツイカ</t>
    </rPh>
    <rPh sb="13" eb="15">
      <t>イガイ</t>
    </rPh>
    <rPh sb="23" eb="24">
      <t>タ</t>
    </rPh>
    <rPh sb="25" eb="27">
      <t>コウモク</t>
    </rPh>
    <rPh sb="28" eb="30">
      <t>カコウ</t>
    </rPh>
    <rPh sb="31" eb="33">
      <t>ヘンコウ</t>
    </rPh>
    <rPh sb="42" eb="44">
      <t>シュウケイ</t>
    </rPh>
    <rPh sb="44" eb="45">
      <t>チ</t>
    </rPh>
    <phoneticPr fontId="4"/>
  </si>
  <si>
    <t>（月額換算額A）</t>
    <rPh sb="1" eb="3">
      <t>ゲツガク</t>
    </rPh>
    <rPh sb="3" eb="5">
      <t>カンザン</t>
    </rPh>
    <rPh sb="5" eb="6">
      <t>ガク</t>
    </rPh>
    <phoneticPr fontId="4"/>
  </si>
  <si>
    <t>（月額換算額B）</t>
    <rPh sb="1" eb="3">
      <t>ゲツガク</t>
    </rPh>
    <rPh sb="3" eb="5">
      <t>カンザン</t>
    </rPh>
    <rPh sb="5" eb="6">
      <t>ガク</t>
    </rPh>
    <phoneticPr fontId="4"/>
  </si>
  <si>
    <t>平均工賃
時間額</t>
    <rPh sb="0" eb="2">
      <t>ヘイキン</t>
    </rPh>
    <rPh sb="2" eb="4">
      <t>コウチン</t>
    </rPh>
    <rPh sb="5" eb="7">
      <t>ジカン</t>
    </rPh>
    <rPh sb="7" eb="8">
      <t>ガク</t>
    </rPh>
    <phoneticPr fontId="4"/>
  </si>
  <si>
    <t>※　薄緑の網掛けの欄のみ記入してください。行が不足する場合は、21人目以降を適宜追加してください。（別のシートにしないでください）</t>
    <rPh sb="2" eb="3">
      <t>ウス</t>
    </rPh>
    <rPh sb="3" eb="4">
      <t>ミドリ</t>
    </rPh>
    <rPh sb="5" eb="7">
      <t>アミカ</t>
    </rPh>
    <rPh sb="9" eb="10">
      <t>ラン</t>
    </rPh>
    <rPh sb="12" eb="14">
      <t>キニュウ</t>
    </rPh>
    <rPh sb="21" eb="22">
      <t>ギョウ</t>
    </rPh>
    <rPh sb="23" eb="25">
      <t>フソク</t>
    </rPh>
    <rPh sb="27" eb="29">
      <t>バアイ</t>
    </rPh>
    <rPh sb="33" eb="34">
      <t>ニン</t>
    </rPh>
    <rPh sb="34" eb="35">
      <t>メ</t>
    </rPh>
    <rPh sb="35" eb="37">
      <t>イコウ</t>
    </rPh>
    <rPh sb="38" eb="40">
      <t>テキギ</t>
    </rPh>
    <rPh sb="40" eb="42">
      <t>ツイカ</t>
    </rPh>
    <rPh sb="50" eb="51">
      <t>ベツ</t>
    </rPh>
    <phoneticPr fontId="4"/>
  </si>
  <si>
    <t>　　例：4月に20日開所し、いずれの日も就労時間が9:00～15:00（休憩1時間）の場合、開所日数「20」、開所時間「100」と記載。</t>
    <rPh sb="2" eb="3">
      <t>レイ</t>
    </rPh>
    <rPh sb="5" eb="6">
      <t>ガツ</t>
    </rPh>
    <rPh sb="9" eb="10">
      <t>ニチ</t>
    </rPh>
    <rPh sb="10" eb="12">
      <t>カイショ</t>
    </rPh>
    <rPh sb="18" eb="19">
      <t>ヒ</t>
    </rPh>
    <rPh sb="20" eb="22">
      <t>シュウロウ</t>
    </rPh>
    <rPh sb="22" eb="24">
      <t>ジカン</t>
    </rPh>
    <rPh sb="36" eb="38">
      <t>キュウケイ</t>
    </rPh>
    <rPh sb="39" eb="41">
      <t>ジカン</t>
    </rPh>
    <rPh sb="43" eb="45">
      <t>バアイ</t>
    </rPh>
    <rPh sb="46" eb="48">
      <t>カイショ</t>
    </rPh>
    <rPh sb="48" eb="50">
      <t>ニッスウ</t>
    </rPh>
    <rPh sb="55" eb="57">
      <t>カイショ</t>
    </rPh>
    <rPh sb="57" eb="59">
      <t>ジカン</t>
    </rPh>
    <rPh sb="65" eb="67">
      <t>キサイ</t>
    </rPh>
    <phoneticPr fontId="4"/>
  </si>
  <si>
    <t>令和４年度
平均工賃額</t>
    <rPh sb="0" eb="2">
      <t>レイワ</t>
    </rPh>
    <rPh sb="3" eb="5">
      <t>ネンド</t>
    </rPh>
    <rPh sb="6" eb="8">
      <t>ヘイキン</t>
    </rPh>
    <rPh sb="8" eb="10">
      <t>コウチン</t>
    </rPh>
    <rPh sb="10" eb="11">
      <t>ガク</t>
    </rPh>
    <phoneticPr fontId="4"/>
  </si>
  <si>
    <t>人目</t>
    <rPh sb="0" eb="2">
      <t>ニンメ</t>
    </rPh>
    <phoneticPr fontId="4"/>
  </si>
  <si>
    <t>メールアドレス</t>
    <phoneticPr fontId="4"/>
  </si>
  <si>
    <t>法人種別</t>
    <rPh sb="0" eb="2">
      <t>ホウジン</t>
    </rPh>
    <rPh sb="2" eb="4">
      <t>シュベツ</t>
    </rPh>
    <phoneticPr fontId="4"/>
  </si>
  <si>
    <t>法人名</t>
    <rPh sb="0" eb="2">
      <t>ホウジン</t>
    </rPh>
    <rPh sb="2" eb="3">
      <t>メイ</t>
    </rPh>
    <phoneticPr fontId="4"/>
  </si>
  <si>
    <t>サービスの提供状況</t>
    <rPh sb="5" eb="7">
      <t>テイキョウ</t>
    </rPh>
    <rPh sb="7" eb="9">
      <t>ジョウキョウ</t>
    </rPh>
    <phoneticPr fontId="4"/>
  </si>
  <si>
    <t>農福連携</t>
    <rPh sb="0" eb="1">
      <t>ノウ</t>
    </rPh>
    <rPh sb="1" eb="2">
      <t>フク</t>
    </rPh>
    <rPh sb="2" eb="4">
      <t>レンケイ</t>
    </rPh>
    <phoneticPr fontId="4"/>
  </si>
  <si>
    <t>在宅利用</t>
    <rPh sb="0" eb="2">
      <t>ザイタク</t>
    </rPh>
    <rPh sb="2" eb="4">
      <t>リヨウ</t>
    </rPh>
    <phoneticPr fontId="4"/>
  </si>
  <si>
    <t>社会福祉協議会</t>
    <phoneticPr fontId="4"/>
  </si>
  <si>
    <t>社会福祉法人（社会福祉協議会以外）</t>
  </si>
  <si>
    <t>医療法人</t>
  </si>
  <si>
    <t>株式・合名・合資・合同会社</t>
    <phoneticPr fontId="4"/>
  </si>
  <si>
    <r>
      <t>特定非営利活動法人（</t>
    </r>
    <r>
      <rPr>
        <sz val="12"/>
        <color indexed="10"/>
        <rFont val="Calibri"/>
        <family val="2"/>
      </rPr>
      <t>NPO</t>
    </r>
    <r>
      <rPr>
        <sz val="12"/>
        <color indexed="10"/>
        <rFont val="ＭＳ Ｐゴシック"/>
        <family val="3"/>
        <charset val="128"/>
      </rPr>
      <t>）</t>
    </r>
  </si>
  <si>
    <t>その他（社団・財団・農協・生協等</t>
    <phoneticPr fontId="4"/>
  </si>
  <si>
    <t>「サービスの提供状況」シート</t>
    <phoneticPr fontId="4"/>
  </si>
  <si>
    <t>法人番号
（国税庁に指定された13桁の番号）</t>
    <rPh sb="0" eb="2">
      <t>ホウジン</t>
    </rPh>
    <rPh sb="2" eb="4">
      <t>バンゴウ</t>
    </rPh>
    <rPh sb="6" eb="9">
      <t>コクゼイチョウ</t>
    </rPh>
    <rPh sb="10" eb="12">
      <t>シテイ</t>
    </rPh>
    <rPh sb="17" eb="18">
      <t>ケタ</t>
    </rPh>
    <rPh sb="19" eb="21">
      <t>バンゴウ</t>
    </rPh>
    <phoneticPr fontId="4"/>
  </si>
  <si>
    <t>②備考</t>
    <rPh sb="1" eb="3">
      <t>ビコウ</t>
    </rPh>
    <phoneticPr fontId="4"/>
  </si>
  <si>
    <t>③実施状況</t>
    <rPh sb="1" eb="3">
      <t>ジッシ</t>
    </rPh>
    <rPh sb="3" eb="5">
      <t>ジョウキョウ</t>
    </rPh>
    <phoneticPr fontId="4"/>
  </si>
  <si>
    <t>⑤収入の割合（％）</t>
    <rPh sb="1" eb="3">
      <t>シュウニュウ</t>
    </rPh>
    <rPh sb="4" eb="6">
      <t>ワリアイ</t>
    </rPh>
    <phoneticPr fontId="4"/>
  </si>
  <si>
    <t>⑥実施状況</t>
    <rPh sb="1" eb="3">
      <t>ジッシ</t>
    </rPh>
    <rPh sb="3" eb="5">
      <t>ジョウキョウ</t>
    </rPh>
    <phoneticPr fontId="4"/>
  </si>
  <si>
    <t>⑦利用者の割合（％）</t>
    <rPh sb="1" eb="4">
      <t>リヨウシャ</t>
    </rPh>
    <rPh sb="5" eb="7">
      <t>ワリアイ</t>
    </rPh>
    <phoneticPr fontId="4"/>
  </si>
  <si>
    <t>就労Ａ型（雇用型）</t>
  </si>
  <si>
    <t>有限会社佐香</t>
    <rPh sb="0" eb="6">
      <t>ユウゲンガイシャサカ</t>
    </rPh>
    <phoneticPr fontId="4"/>
  </si>
  <si>
    <t>飾彩房</t>
    <rPh sb="0" eb="3">
      <t>ショクサイボウ</t>
    </rPh>
    <phoneticPr fontId="4"/>
  </si>
  <si>
    <t>社会福祉法人おおなん福祉会</t>
  </si>
  <si>
    <t>はあもにぃはうす</t>
  </si>
  <si>
    <t>社会福祉法人わかば会</t>
    <rPh sb="0" eb="6">
      <t>シャカイフクシホウジン</t>
    </rPh>
    <rPh sb="9" eb="10">
      <t>カイ</t>
    </rPh>
    <phoneticPr fontId="4"/>
  </si>
  <si>
    <t>川本ワークス</t>
    <rPh sb="0" eb="2">
      <t>カワモト</t>
    </rPh>
    <phoneticPr fontId="4"/>
  </si>
  <si>
    <t>社会福祉法人シオンの園</t>
    <rPh sb="0" eb="4">
      <t>シャカイフクシ</t>
    </rPh>
    <rPh sb="4" eb="6">
      <t>ホウジン</t>
    </rPh>
    <rPh sb="10" eb="11">
      <t>ソノ</t>
    </rPh>
    <phoneticPr fontId="4"/>
  </si>
  <si>
    <t>ございな</t>
  </si>
  <si>
    <t>社会福祉法人 桑友</t>
  </si>
  <si>
    <t>まるベリー出雲</t>
    <rPh sb="5" eb="7">
      <t>イズモ</t>
    </rPh>
    <phoneticPr fontId="4"/>
  </si>
  <si>
    <t>社会福祉法人　千鳥福祉会</t>
  </si>
  <si>
    <t>L.C.Cういんぐ</t>
  </si>
  <si>
    <t>社会福祉法人まつえ友愛会</t>
  </si>
  <si>
    <t>障害福祉サービス事業所 you愛</t>
    <rPh sb="0" eb="2">
      <t>ショウガイ</t>
    </rPh>
    <rPh sb="2" eb="4">
      <t>フクシ</t>
    </rPh>
    <rPh sb="8" eb="11">
      <t>ジギョウショ</t>
    </rPh>
    <rPh sb="15" eb="16">
      <t>アイ</t>
    </rPh>
    <phoneticPr fontId="4"/>
  </si>
  <si>
    <t>社会福祉法人真和會</t>
    <rPh sb="6" eb="8">
      <t>シンワ</t>
    </rPh>
    <rPh sb="8" eb="9">
      <t>カイ</t>
    </rPh>
    <phoneticPr fontId="4"/>
  </si>
  <si>
    <t>櫻苑</t>
    <rPh sb="0" eb="1">
      <t>サクラ</t>
    </rPh>
    <rPh sb="1" eb="2">
      <t>ソノ</t>
    </rPh>
    <phoneticPr fontId="4"/>
  </si>
  <si>
    <t>特定非営利活動法人伯太町共同作業所チューリップの里</t>
  </si>
  <si>
    <t>チューリップの里</t>
    <rPh sb="7" eb="8">
      <t>サト</t>
    </rPh>
    <phoneticPr fontId="4"/>
  </si>
  <si>
    <t>社会福祉法人みどり福祉会</t>
  </si>
  <si>
    <t>ぎば工房ひろせ</t>
    <rPh sb="2" eb="4">
      <t>コウボウ</t>
    </rPh>
    <phoneticPr fontId="4"/>
  </si>
  <si>
    <t>特定非営利活動法人ぽんぽん船</t>
    <rPh sb="0" eb="9">
      <t>トクテイヒエイリカツドウホウジン</t>
    </rPh>
    <rPh sb="13" eb="14">
      <t>フネ</t>
    </rPh>
    <phoneticPr fontId="4"/>
  </si>
  <si>
    <t>ぽんぽん船</t>
    <rPh sb="4" eb="5">
      <t>セン</t>
    </rPh>
    <phoneticPr fontId="4"/>
  </si>
  <si>
    <t>社会福祉法人　ＪＡいずも福祉会</t>
  </si>
  <si>
    <t>ぽてとはうす</t>
  </si>
  <si>
    <t>社会福祉法人　銀の鳩</t>
  </si>
  <si>
    <t>はとぽっぽ</t>
  </si>
  <si>
    <t>社会福祉法人亀の子</t>
  </si>
  <si>
    <t>亀の子工房</t>
    <rPh sb="0" eb="1">
      <t>カメ</t>
    </rPh>
    <rPh sb="2" eb="3">
      <t>コ</t>
    </rPh>
    <rPh sb="3" eb="5">
      <t>コウボウ</t>
    </rPh>
    <phoneticPr fontId="4"/>
  </si>
  <si>
    <t>特定非営利活動法人さざんか</t>
    <rPh sb="0" eb="9">
      <t>トクテイヒエイリカツドウホウジン</t>
    </rPh>
    <phoneticPr fontId="4"/>
  </si>
  <si>
    <t>さざんか</t>
  </si>
  <si>
    <t>特定非営利活動法人どんぐり</t>
  </si>
  <si>
    <t>どんぐり</t>
  </si>
  <si>
    <t>特定非営利活動法人地域活動支援センターよしかの里</t>
  </si>
  <si>
    <t>アスター</t>
    <phoneticPr fontId="4"/>
  </si>
  <si>
    <t>特定非営利活動法人みけねこ</t>
  </si>
  <si>
    <t>ショップみけねこ</t>
  </si>
  <si>
    <t>パック島根株式会社</t>
  </si>
  <si>
    <t>パックしまね</t>
  </si>
  <si>
    <t>特定非営利活動法人ふれんど</t>
  </si>
  <si>
    <t>ふれんど木次事業所さくらんぼ</t>
    <rPh sb="4" eb="6">
      <t>キスキ</t>
    </rPh>
    <rPh sb="6" eb="9">
      <t>ジギョウショ</t>
    </rPh>
    <phoneticPr fontId="4"/>
  </si>
  <si>
    <t>さくらの家</t>
    <rPh sb="4" eb="5">
      <t>イエ</t>
    </rPh>
    <phoneticPr fontId="4"/>
  </si>
  <si>
    <t>社会福祉法人わかば会</t>
    <rPh sb="9" eb="10">
      <t>カイ</t>
    </rPh>
    <phoneticPr fontId="4"/>
  </si>
  <si>
    <t>邑智園</t>
    <rPh sb="0" eb="2">
      <t>オオチ</t>
    </rPh>
    <rPh sb="2" eb="3">
      <t>エン</t>
    </rPh>
    <phoneticPr fontId="4"/>
  </si>
  <si>
    <t>社会福祉法人四ツ葉福祉会</t>
    <rPh sb="0" eb="6">
      <t>シャカイフクシホウジン</t>
    </rPh>
    <rPh sb="6" eb="7">
      <t>ヨ</t>
    </rPh>
    <rPh sb="8" eb="9">
      <t>バ</t>
    </rPh>
    <rPh sb="9" eb="12">
      <t>フクシカイ</t>
    </rPh>
    <phoneticPr fontId="4"/>
  </si>
  <si>
    <t>授産センターよつば</t>
    <rPh sb="0" eb="2">
      <t>ジュサン</t>
    </rPh>
    <phoneticPr fontId="4"/>
  </si>
  <si>
    <t>ＮＰＯ法人さくらんぼの家</t>
  </si>
  <si>
    <t>さくらんぼの家</t>
    <rPh sb="6" eb="7">
      <t>イエ</t>
    </rPh>
    <phoneticPr fontId="2"/>
  </si>
  <si>
    <t>特定非営利活動法人ひだまり</t>
  </si>
  <si>
    <t>ひだまり</t>
  </si>
  <si>
    <t>6280005002157</t>
  </si>
  <si>
    <t>社会福祉法人しののめ</t>
    <rPh sb="0" eb="6">
      <t>シャカイフクシホウジン</t>
    </rPh>
    <phoneticPr fontId="4"/>
  </si>
  <si>
    <t>ワークハウスしののめ</t>
  </si>
  <si>
    <t>社会福祉法人　雲南広域福祉会</t>
  </si>
  <si>
    <t>しゃぼん玉工房</t>
    <rPh sb="4" eb="5">
      <t>ダマ</t>
    </rPh>
    <rPh sb="5" eb="7">
      <t>コウボウ</t>
    </rPh>
    <phoneticPr fontId="4"/>
  </si>
  <si>
    <t>特定非営利活動法人　ふきのとう</t>
  </si>
  <si>
    <t>ふきのとう</t>
  </si>
  <si>
    <t>社会福祉法人　ふあっと</t>
  </si>
  <si>
    <t>就労支援事業所あそび</t>
    <rPh sb="0" eb="2">
      <t>シュウロウ</t>
    </rPh>
    <rPh sb="2" eb="4">
      <t>シエン</t>
    </rPh>
    <rPh sb="4" eb="7">
      <t>ジギョウショ</t>
    </rPh>
    <phoneticPr fontId="4"/>
  </si>
  <si>
    <t>社会福祉法人　いわみ福祉会</t>
  </si>
  <si>
    <t>ワークくわの木金城第1事業所</t>
    <rPh sb="6" eb="7">
      <t>キ</t>
    </rPh>
    <rPh sb="7" eb="9">
      <t>カナギ</t>
    </rPh>
    <rPh sb="9" eb="10">
      <t>ダイ</t>
    </rPh>
    <rPh sb="11" eb="14">
      <t>ジギョウショ</t>
    </rPh>
    <phoneticPr fontId="4"/>
  </si>
  <si>
    <t>NPO法人きずな</t>
    <rPh sb="3" eb="5">
      <t>ホウジン</t>
    </rPh>
    <phoneticPr fontId="4"/>
  </si>
  <si>
    <t>ひまわりの家</t>
  </si>
  <si>
    <t>社会福祉法人　せんだん会</t>
  </si>
  <si>
    <t>梨の木園</t>
    <rPh sb="0" eb="1">
      <t>ナシ</t>
    </rPh>
    <rPh sb="2" eb="3">
      <t>キ</t>
    </rPh>
    <rPh sb="3" eb="4">
      <t>エン</t>
    </rPh>
    <phoneticPr fontId="4"/>
  </si>
  <si>
    <t>社会福祉法人若草福祉会</t>
    <rPh sb="0" eb="11">
      <t>シャカイフクシホウジンワカクサフクシカイ</t>
    </rPh>
    <phoneticPr fontId="4"/>
  </si>
  <si>
    <t>美野園</t>
    <rPh sb="0" eb="2">
      <t>ヨシノ</t>
    </rPh>
    <rPh sb="2" eb="3">
      <t>エン</t>
    </rPh>
    <phoneticPr fontId="4"/>
  </si>
  <si>
    <t>社会福祉法人　親和会</t>
    <rPh sb="7" eb="8">
      <t>シン</t>
    </rPh>
    <rPh sb="8" eb="10">
      <t>ワカイ</t>
    </rPh>
    <phoneticPr fontId="4"/>
  </si>
  <si>
    <t>ふたば</t>
  </si>
  <si>
    <t>社会福祉法人喜和会</t>
    <rPh sb="0" eb="6">
      <t>シャカイフクシホウジン</t>
    </rPh>
    <rPh sb="6" eb="9">
      <t>キワカイ</t>
    </rPh>
    <phoneticPr fontId="4"/>
  </si>
  <si>
    <t>太陽の里</t>
    <rPh sb="0" eb="2">
      <t>タイヨウ</t>
    </rPh>
    <rPh sb="3" eb="4">
      <t>サト</t>
    </rPh>
    <phoneticPr fontId="4"/>
  </si>
  <si>
    <t>社会福祉法人　邑智福祉振興会</t>
    <rPh sb="7" eb="9">
      <t>オオチ</t>
    </rPh>
    <rPh sb="9" eb="11">
      <t>フクシ</t>
    </rPh>
    <rPh sb="11" eb="14">
      <t>シンコウカイ</t>
    </rPh>
    <phoneticPr fontId="4"/>
  </si>
  <si>
    <t>愛香園</t>
    <rPh sb="0" eb="3">
      <t>アイコウエン</t>
    </rPh>
    <phoneticPr fontId="4"/>
  </si>
  <si>
    <t>社会福祉法人　みずうみの里</t>
  </si>
  <si>
    <t>みずうみの里</t>
    <rPh sb="5" eb="6">
      <t>サト</t>
    </rPh>
    <phoneticPr fontId="4"/>
  </si>
  <si>
    <t>5280005002538</t>
  </si>
  <si>
    <t>特定非営利活動法人　松江さくら会</t>
  </si>
  <si>
    <t>松江さくら会</t>
    <rPh sb="0" eb="2">
      <t>マツエ</t>
    </rPh>
    <rPh sb="5" eb="6">
      <t>カイ</t>
    </rPh>
    <phoneticPr fontId="4"/>
  </si>
  <si>
    <t>特定非営利活動法人　八雲会</t>
  </si>
  <si>
    <t>八雲会</t>
    <rPh sb="0" eb="2">
      <t>ヤクモ</t>
    </rPh>
    <rPh sb="2" eb="3">
      <t>カイ</t>
    </rPh>
    <phoneticPr fontId="4"/>
  </si>
  <si>
    <t>社会福祉法人　四ツ葉福祉会</t>
  </si>
  <si>
    <t>のぞみ事業所</t>
    <rPh sb="3" eb="6">
      <t>ジギョウショ</t>
    </rPh>
    <phoneticPr fontId="4"/>
  </si>
  <si>
    <t>社会福祉法人　山陰家庭学院</t>
  </si>
  <si>
    <t>通所はばたき</t>
    <rPh sb="0" eb="2">
      <t>ツウショ</t>
    </rPh>
    <phoneticPr fontId="4"/>
  </si>
  <si>
    <t>特定非営利活動法人　にじの家</t>
  </si>
  <si>
    <t>にじの家</t>
    <rPh sb="3" eb="4">
      <t>イエ</t>
    </rPh>
    <phoneticPr fontId="4"/>
  </si>
  <si>
    <t>センターはばたき</t>
  </si>
  <si>
    <t>アクティブよつば</t>
  </si>
  <si>
    <t>社会福祉法人　雲南ひまわり福祉会</t>
  </si>
  <si>
    <t>きすきの里</t>
    <rPh sb="4" eb="5">
      <t>サト</t>
    </rPh>
    <phoneticPr fontId="4"/>
  </si>
  <si>
    <t>社会福祉法人　創文会</t>
    <rPh sb="0" eb="6">
      <t>シャカイフクシホウジン</t>
    </rPh>
    <rPh sb="7" eb="8">
      <t>ソウ</t>
    </rPh>
    <rPh sb="8" eb="9">
      <t>ブン</t>
    </rPh>
    <rPh sb="9" eb="10">
      <t>カイ</t>
    </rPh>
    <phoneticPr fontId="4"/>
  </si>
  <si>
    <t>ワークセンターフロンティー</t>
  </si>
  <si>
    <t>特定非営利活動法人なかよし</t>
    <rPh sb="0" eb="5">
      <t>トクテイヒエイリ</t>
    </rPh>
    <rPh sb="5" eb="9">
      <t>カツドウホウジン</t>
    </rPh>
    <phoneticPr fontId="4"/>
  </si>
  <si>
    <t>なかよし</t>
  </si>
  <si>
    <t>特定非営利活動法人みずうみ</t>
    <rPh sb="0" eb="5">
      <t>トクテイヒエイリ</t>
    </rPh>
    <rPh sb="5" eb="9">
      <t>カツドウホウジン</t>
    </rPh>
    <phoneticPr fontId="4"/>
  </si>
  <si>
    <t>ワークケアみずうみ</t>
  </si>
  <si>
    <t>特定非営利活動法人スサノオの風</t>
    <rPh sb="0" eb="9">
      <t>トクテイヒエイリカツドウホウジン</t>
    </rPh>
    <rPh sb="14" eb="15">
      <t>カゼ</t>
    </rPh>
    <phoneticPr fontId="4"/>
  </si>
  <si>
    <t>やまびこ園</t>
    <rPh sb="4" eb="5">
      <t>エン</t>
    </rPh>
    <phoneticPr fontId="4"/>
  </si>
  <si>
    <t>社会福祉法人いわみ福祉会</t>
    <rPh sb="0" eb="2">
      <t>シャカイ</t>
    </rPh>
    <rPh sb="2" eb="4">
      <t>フクシ</t>
    </rPh>
    <rPh sb="4" eb="6">
      <t>ホウジン</t>
    </rPh>
    <rPh sb="9" eb="12">
      <t>フクシカイ</t>
    </rPh>
    <phoneticPr fontId="4"/>
  </si>
  <si>
    <t>ワークくわの木金城第2事業所</t>
    <rPh sb="6" eb="7">
      <t>キ</t>
    </rPh>
    <rPh sb="7" eb="9">
      <t>カナギ</t>
    </rPh>
    <rPh sb="9" eb="10">
      <t>ダイ</t>
    </rPh>
    <rPh sb="11" eb="14">
      <t>ジギョウショ</t>
    </rPh>
    <phoneticPr fontId="4"/>
  </si>
  <si>
    <t>ワークくわの木熱田事業所</t>
    <rPh sb="6" eb="7">
      <t>キ</t>
    </rPh>
    <rPh sb="7" eb="9">
      <t>アツタ</t>
    </rPh>
    <rPh sb="9" eb="12">
      <t>ジギョウショ</t>
    </rPh>
    <phoneticPr fontId="4"/>
  </si>
  <si>
    <t>NPO法人やさか風の里</t>
    <rPh sb="3" eb="5">
      <t>ホウジン</t>
    </rPh>
    <rPh sb="8" eb="9">
      <t>カゼ</t>
    </rPh>
    <rPh sb="10" eb="11">
      <t>サト</t>
    </rPh>
    <phoneticPr fontId="4"/>
  </si>
  <si>
    <t>やさか風の里</t>
    <rPh sb="3" eb="4">
      <t>カゼ</t>
    </rPh>
    <rPh sb="5" eb="6">
      <t>サト</t>
    </rPh>
    <phoneticPr fontId="4"/>
  </si>
  <si>
    <t>1280005003944</t>
  </si>
  <si>
    <t>社会福祉法人昇陽会</t>
    <rPh sb="0" eb="2">
      <t>シャカイ</t>
    </rPh>
    <rPh sb="2" eb="4">
      <t>フクシ</t>
    </rPh>
    <rPh sb="4" eb="6">
      <t>ホウジン</t>
    </rPh>
    <rPh sb="6" eb="9">
      <t>ショウヨウカイ</t>
    </rPh>
    <phoneticPr fontId="4"/>
  </si>
  <si>
    <t>障がい者支援センターひまわり</t>
    <rPh sb="0" eb="1">
      <t>ショウ</t>
    </rPh>
    <rPh sb="3" eb="4">
      <t>シャ</t>
    </rPh>
    <rPh sb="4" eb="6">
      <t>シエン</t>
    </rPh>
    <phoneticPr fontId="4"/>
  </si>
  <si>
    <t>社会福祉法人　仁多福祉会</t>
  </si>
  <si>
    <t>就労継続支援Ｂ型事業所けやきの郷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rPh sb="15" eb="16">
      <t>サト</t>
    </rPh>
    <phoneticPr fontId="4"/>
  </si>
  <si>
    <t>3280005002498</t>
  </si>
  <si>
    <t>特定非営利活動法人　松江あけぼの会</t>
  </si>
  <si>
    <t>松江あけぼの作業所</t>
    <rPh sb="0" eb="2">
      <t>マツエ</t>
    </rPh>
    <rPh sb="6" eb="8">
      <t>サギョウ</t>
    </rPh>
    <rPh sb="8" eb="9">
      <t>ショ</t>
    </rPh>
    <phoneticPr fontId="4"/>
  </si>
  <si>
    <t>社会福祉法人　かも福祉会</t>
  </si>
  <si>
    <t>かも社会就労センター</t>
    <rPh sb="2" eb="4">
      <t>シャカイ</t>
    </rPh>
    <rPh sb="4" eb="6">
      <t>シュウロウ</t>
    </rPh>
    <phoneticPr fontId="4"/>
  </si>
  <si>
    <t>特定非営利活動法人　晴雲の里</t>
  </si>
  <si>
    <t>晴雲の里</t>
    <rPh sb="0" eb="1">
      <t>セイ</t>
    </rPh>
    <rPh sb="1" eb="2">
      <t>ウン</t>
    </rPh>
    <rPh sb="3" eb="4">
      <t>サト</t>
    </rPh>
    <phoneticPr fontId="4"/>
  </si>
  <si>
    <t>株式会社フィリア</t>
  </si>
  <si>
    <t>フィリア</t>
  </si>
  <si>
    <t>社会福祉法人　しらゆり会</t>
    <rPh sb="11" eb="12">
      <t>カイ</t>
    </rPh>
    <phoneticPr fontId="4"/>
  </si>
  <si>
    <t>希望の園</t>
    <rPh sb="0" eb="2">
      <t>キボウ</t>
    </rPh>
    <rPh sb="3" eb="4">
      <t>ソノ</t>
    </rPh>
    <phoneticPr fontId="4"/>
  </si>
  <si>
    <t>社会福祉法人　博愛</t>
    <rPh sb="7" eb="9">
      <t>ハクアイ</t>
    </rPh>
    <phoneticPr fontId="4"/>
  </si>
  <si>
    <t>仁万の里</t>
    <rPh sb="0" eb="2">
      <t>ニマ</t>
    </rPh>
    <rPh sb="3" eb="4">
      <t>サト</t>
    </rPh>
    <phoneticPr fontId="4"/>
  </si>
  <si>
    <t>社会福祉法人　若草福祉会</t>
  </si>
  <si>
    <t>若草園</t>
    <rPh sb="0" eb="2">
      <t>ワカクサ</t>
    </rPh>
    <rPh sb="2" eb="3">
      <t>エン</t>
    </rPh>
    <phoneticPr fontId="4"/>
  </si>
  <si>
    <t>社会福祉法人ひらた福祉会</t>
  </si>
  <si>
    <t>エルパティオ三葉園</t>
    <rPh sb="6" eb="9">
      <t>サンヨウエン</t>
    </rPh>
    <phoneticPr fontId="4"/>
  </si>
  <si>
    <t>みんなの作業所</t>
    <rPh sb="4" eb="6">
      <t>サギョウ</t>
    </rPh>
    <rPh sb="6" eb="7">
      <t>ショ</t>
    </rPh>
    <phoneticPr fontId="4"/>
  </si>
  <si>
    <t>社会福祉法人斐川あしたの丘福祉会</t>
  </si>
  <si>
    <t>斐川あしたの丘</t>
    <rPh sb="0" eb="2">
      <t>ヒカワ</t>
    </rPh>
    <rPh sb="6" eb="7">
      <t>オカ</t>
    </rPh>
    <phoneticPr fontId="4"/>
  </si>
  <si>
    <t>ワークくわの木江津事業所</t>
    <rPh sb="6" eb="7">
      <t>キ</t>
    </rPh>
    <rPh sb="7" eb="9">
      <t>ゴウツ</t>
    </rPh>
    <rPh sb="9" eb="12">
      <t>ジギョウショ</t>
    </rPh>
    <phoneticPr fontId="4"/>
  </si>
  <si>
    <t>社会福祉法人　清圭会</t>
  </si>
  <si>
    <t>アクティブ工房</t>
    <rPh sb="5" eb="7">
      <t>コウボウ</t>
    </rPh>
    <phoneticPr fontId="4"/>
  </si>
  <si>
    <t>社会福祉法人わかば</t>
    <rPh sb="0" eb="6">
      <t>シャカイフクシホウジン</t>
    </rPh>
    <phoneticPr fontId="4"/>
  </si>
  <si>
    <t>あじさい</t>
  </si>
  <si>
    <t>社会福祉法人　春日福祉会</t>
  </si>
  <si>
    <t>サポートかすが</t>
  </si>
  <si>
    <t>社会福祉法人　仁寿会</t>
  </si>
  <si>
    <t>就労継続支援事業所山光園</t>
    <rPh sb="0" eb="2">
      <t>シュウロウ</t>
    </rPh>
    <rPh sb="2" eb="4">
      <t>ケイゾク</t>
    </rPh>
    <rPh sb="4" eb="6">
      <t>シエン</t>
    </rPh>
    <rPh sb="6" eb="9">
      <t>ジギョウショ</t>
    </rPh>
    <rPh sb="9" eb="10">
      <t>サン</t>
    </rPh>
    <rPh sb="10" eb="11">
      <t>コウ</t>
    </rPh>
    <rPh sb="11" eb="12">
      <t>エン</t>
    </rPh>
    <phoneticPr fontId="4"/>
  </si>
  <si>
    <t>就労継続支援事業所サン出雲</t>
    <rPh sb="0" eb="2">
      <t>シュウロウ</t>
    </rPh>
    <rPh sb="2" eb="4">
      <t>ケイゾク</t>
    </rPh>
    <rPh sb="4" eb="6">
      <t>シエン</t>
    </rPh>
    <rPh sb="6" eb="9">
      <t>ジギョウショ</t>
    </rPh>
    <rPh sb="11" eb="13">
      <t>イズモ</t>
    </rPh>
    <phoneticPr fontId="4"/>
  </si>
  <si>
    <t>社会医療法人　清和会</t>
  </si>
  <si>
    <t>しおかぜ</t>
  </si>
  <si>
    <t>ワークセンターフレンド</t>
  </si>
  <si>
    <t>ハートボックス</t>
  </si>
  <si>
    <t>社会福祉法人若幸会</t>
  </si>
  <si>
    <t>わこう苑</t>
    <rPh sb="3" eb="4">
      <t>エン</t>
    </rPh>
    <phoneticPr fontId="4"/>
  </si>
  <si>
    <t>わこうの里</t>
    <rPh sb="4" eb="5">
      <t>サト</t>
    </rPh>
    <phoneticPr fontId="4"/>
  </si>
  <si>
    <t>社会福祉法人四ツ葉福祉会</t>
  </si>
  <si>
    <t>アクティブ’99</t>
    <phoneticPr fontId="4"/>
  </si>
  <si>
    <t>特定非営利活動法人あすのひかり</t>
    <rPh sb="0" eb="9">
      <t>トクテイヒエイリカツドウホウジン</t>
    </rPh>
    <phoneticPr fontId="4"/>
  </si>
  <si>
    <t>あすのひかり</t>
    <phoneticPr fontId="4"/>
  </si>
  <si>
    <t>特定非営利活動法人プロジェクトゆうあい</t>
  </si>
  <si>
    <t>第２プロジェクトゆうあい</t>
    <rPh sb="0" eb="1">
      <t>ダイ</t>
    </rPh>
    <phoneticPr fontId="4"/>
  </si>
  <si>
    <t>社会医療法人昌林会</t>
    <rPh sb="0" eb="2">
      <t>シャカイ</t>
    </rPh>
    <rPh sb="2" eb="4">
      <t>イリョウ</t>
    </rPh>
    <rPh sb="4" eb="6">
      <t>ホウジン</t>
    </rPh>
    <rPh sb="6" eb="7">
      <t>ショウ</t>
    </rPh>
    <rPh sb="7" eb="8">
      <t>リン</t>
    </rPh>
    <rPh sb="8" eb="9">
      <t>カイ</t>
    </rPh>
    <phoneticPr fontId="4"/>
  </si>
  <si>
    <t>ふれあい工房ふれんど</t>
    <rPh sb="4" eb="6">
      <t>コウボウ</t>
    </rPh>
    <phoneticPr fontId="4"/>
  </si>
  <si>
    <t>（株）あゆみ</t>
    <rPh sb="0" eb="3">
      <t>カブ</t>
    </rPh>
    <phoneticPr fontId="4"/>
  </si>
  <si>
    <t>あゆみの里</t>
    <rPh sb="4" eb="5">
      <t>サト</t>
    </rPh>
    <phoneticPr fontId="4"/>
  </si>
  <si>
    <t>サポートセンターどりーむ</t>
  </si>
  <si>
    <t>わんぱく大使館</t>
    <rPh sb="4" eb="7">
      <t>タイシカン</t>
    </rPh>
    <phoneticPr fontId="4"/>
  </si>
  <si>
    <t>特定非営利活動法人さくらんぼのお家</t>
  </si>
  <si>
    <t xml:space="preserve">さくらんぼのお家 </t>
    <rPh sb="7" eb="8">
      <t>ウチ</t>
    </rPh>
    <phoneticPr fontId="4"/>
  </si>
  <si>
    <t>9280005005074</t>
  </si>
  <si>
    <t>社会福祉法人希望の里福祉会</t>
  </si>
  <si>
    <t>障がい者就労支援事業所のぞみの里</t>
    <rPh sb="0" eb="1">
      <t>ショウ</t>
    </rPh>
    <rPh sb="3" eb="4">
      <t>シャ</t>
    </rPh>
    <rPh sb="4" eb="6">
      <t>シュウロウ</t>
    </rPh>
    <rPh sb="6" eb="8">
      <t>シエン</t>
    </rPh>
    <rPh sb="8" eb="11">
      <t>ジギョウショ</t>
    </rPh>
    <rPh sb="15" eb="16">
      <t>サト</t>
    </rPh>
    <phoneticPr fontId="4"/>
  </si>
  <si>
    <t>社会福祉法人　つわの清流会</t>
  </si>
  <si>
    <t>つわぶきの里</t>
    <rPh sb="5" eb="6">
      <t>サト</t>
    </rPh>
    <phoneticPr fontId="4"/>
  </si>
  <si>
    <t>特定非営利活動法人障がい者就労支援ネットワークつわぶき</t>
  </si>
  <si>
    <t>つわぶきネット</t>
  </si>
  <si>
    <t>特定非営利活動法人コミュニティ益田</t>
  </si>
  <si>
    <t>かまて</t>
  </si>
  <si>
    <t>江津コンクリート工業株式会社</t>
  </si>
  <si>
    <t>レッツビギン</t>
  </si>
  <si>
    <t>社会医療法人正光会</t>
    <rPh sb="0" eb="6">
      <t>シャカイイリョウホウジン</t>
    </rPh>
    <rPh sb="6" eb="9">
      <t>セイコウカイ</t>
    </rPh>
    <phoneticPr fontId="4"/>
  </si>
  <si>
    <t>こころクラブ海陽堂</t>
    <rPh sb="6" eb="8">
      <t>カイヨウ</t>
    </rPh>
    <rPh sb="8" eb="9">
      <t>ドウ</t>
    </rPh>
    <phoneticPr fontId="4"/>
  </si>
  <si>
    <t>社会福祉法人　桑友</t>
  </si>
  <si>
    <t>まるべりー松江</t>
    <rPh sb="5" eb="7">
      <t>マツエ</t>
    </rPh>
    <phoneticPr fontId="4"/>
  </si>
  <si>
    <t>特定非営利活動法人ＩＺＵＭＯ自立支援センター</t>
  </si>
  <si>
    <t>就労支援事業所すばる</t>
    <rPh sb="0" eb="7">
      <t>シュウロウシエンジギョウショ</t>
    </rPh>
    <phoneticPr fontId="4"/>
  </si>
  <si>
    <t>NPO法人河南はつらつセンター</t>
  </si>
  <si>
    <t>ワークケアはつらつ</t>
  </si>
  <si>
    <t>特定非営利活動法人　風と石</t>
  </si>
  <si>
    <t>ポレポレ</t>
  </si>
  <si>
    <t>社会福祉法人　さくらの家</t>
  </si>
  <si>
    <t>ワークスペースさくらの家</t>
    <rPh sb="11" eb="12">
      <t>イエ</t>
    </rPh>
    <phoneticPr fontId="4"/>
  </si>
  <si>
    <t>いわみ福祉会</t>
    <rPh sb="3" eb="6">
      <t>フクシカイ</t>
    </rPh>
    <phoneticPr fontId="4"/>
  </si>
  <si>
    <t>フーズくわの木</t>
    <rPh sb="6" eb="7">
      <t>キ</t>
    </rPh>
    <phoneticPr fontId="4"/>
  </si>
  <si>
    <t>特定非営利活動法人浜田自立支援センターウェルチャーム</t>
  </si>
  <si>
    <t>就労継続支援事業所いなほの郷</t>
    <rPh sb="0" eb="2">
      <t>シュウロウ</t>
    </rPh>
    <rPh sb="2" eb="4">
      <t>ケイゾク</t>
    </rPh>
    <rPh sb="4" eb="6">
      <t>シエン</t>
    </rPh>
    <rPh sb="6" eb="9">
      <t>ジギョウショ</t>
    </rPh>
    <rPh sb="13" eb="14">
      <t>サト</t>
    </rPh>
    <phoneticPr fontId="4"/>
  </si>
  <si>
    <t>はまかぜ</t>
  </si>
  <si>
    <t>医療法人エスポアール出雲クリニック</t>
    <rPh sb="0" eb="2">
      <t>イリョウ</t>
    </rPh>
    <rPh sb="2" eb="4">
      <t>ホウジン</t>
    </rPh>
    <rPh sb="10" eb="12">
      <t>イズモ</t>
    </rPh>
    <phoneticPr fontId="4"/>
  </si>
  <si>
    <t>就労支援事業所だんだん</t>
    <rPh sb="0" eb="7">
      <t>シュウロウシエンジギョウショ</t>
    </rPh>
    <phoneticPr fontId="4"/>
  </si>
  <si>
    <t>7280001004577</t>
  </si>
  <si>
    <t>江津コンクリート工業株式会社</t>
    <rPh sb="0" eb="2">
      <t>ゴウツ</t>
    </rPh>
    <rPh sb="8" eb="10">
      <t>コウギョウ</t>
    </rPh>
    <rPh sb="10" eb="14">
      <t>カブシキカイシャ</t>
    </rPh>
    <phoneticPr fontId="4"/>
  </si>
  <si>
    <t>アグリプラント甲斐の木</t>
    <rPh sb="7" eb="9">
      <t>カイ</t>
    </rPh>
    <rPh sb="10" eb="11">
      <t>キ</t>
    </rPh>
    <phoneticPr fontId="4"/>
  </si>
  <si>
    <t>株式会社　いずもえん</t>
  </si>
  <si>
    <t>いずもえん西園事業所</t>
  </si>
  <si>
    <t>社会福祉法人金太郎の家</t>
    <rPh sb="0" eb="9">
      <t>シャカイフクシホウジンキンタロウ</t>
    </rPh>
    <rPh sb="10" eb="11">
      <t>イエ</t>
    </rPh>
    <phoneticPr fontId="4"/>
  </si>
  <si>
    <t>麦の家</t>
    <rPh sb="0" eb="1">
      <t>ムギ</t>
    </rPh>
    <rPh sb="2" eb="3">
      <t>イエ</t>
    </rPh>
    <phoneticPr fontId="4"/>
  </si>
  <si>
    <t>社会福祉法人　ひらた福祉会</t>
  </si>
  <si>
    <t>オレンジ工房わーくわーく</t>
    <rPh sb="4" eb="6">
      <t>コウボウ</t>
    </rPh>
    <phoneticPr fontId="4"/>
  </si>
  <si>
    <t>一般財団法人　空外記念館</t>
  </si>
  <si>
    <t>無二苑</t>
    <rPh sb="0" eb="1">
      <t>ム</t>
    </rPh>
    <rPh sb="1" eb="2">
      <t>ニ</t>
    </rPh>
    <rPh sb="2" eb="3">
      <t>エン</t>
    </rPh>
    <phoneticPr fontId="4"/>
  </si>
  <si>
    <t>わさびの里</t>
    <rPh sb="4" eb="5">
      <t>サト</t>
    </rPh>
    <phoneticPr fontId="4"/>
  </si>
  <si>
    <t>社会福祉法人　吉賀町社会福祉協議会</t>
  </si>
  <si>
    <t>アスノワ</t>
  </si>
  <si>
    <t>ジョイワークみさと</t>
  </si>
  <si>
    <t>3280001007518</t>
  </si>
  <si>
    <t>株式会社a.step</t>
    <rPh sb="0" eb="4">
      <t>カブシキガイシャ</t>
    </rPh>
    <phoneticPr fontId="4"/>
  </si>
  <si>
    <t>あすてっぷ</t>
  </si>
  <si>
    <t>合同会社演舞企画</t>
  </si>
  <si>
    <t>なないろ江津駅前</t>
    <rPh sb="4" eb="6">
      <t>ゴウツ</t>
    </rPh>
    <rPh sb="6" eb="8">
      <t>エキマエ</t>
    </rPh>
    <phoneticPr fontId="4"/>
  </si>
  <si>
    <t>PＣエコステーションゆうあい</t>
  </si>
  <si>
    <t>株式会社　WA</t>
  </si>
  <si>
    <t>株式会社WA</t>
    <rPh sb="0" eb="4">
      <t>カブシキガイシャ</t>
    </rPh>
    <phoneticPr fontId="4"/>
  </si>
  <si>
    <t>株式会社　なかうみの郷</t>
  </si>
  <si>
    <t>すずしろ</t>
  </si>
  <si>
    <t>特定非営利活動法人　こだま</t>
  </si>
  <si>
    <t>こだま</t>
  </si>
  <si>
    <t>福）あおぞら福祉会</t>
    <rPh sb="0" eb="1">
      <t>フク</t>
    </rPh>
    <rPh sb="6" eb="8">
      <t>フクシ</t>
    </rPh>
    <rPh sb="8" eb="9">
      <t>カイ</t>
    </rPh>
    <phoneticPr fontId="4"/>
  </si>
  <si>
    <t>尺の内農園</t>
    <rPh sb="0" eb="1">
      <t>シャク</t>
    </rPh>
    <rPh sb="2" eb="3">
      <t>ウチ</t>
    </rPh>
    <rPh sb="3" eb="5">
      <t>ノウエン</t>
    </rPh>
    <phoneticPr fontId="4"/>
  </si>
  <si>
    <t>益田自立支援センター</t>
    <rPh sb="0" eb="4">
      <t>マスダジリツ</t>
    </rPh>
    <rPh sb="4" eb="6">
      <t>シエン</t>
    </rPh>
    <phoneticPr fontId="4"/>
  </si>
  <si>
    <t>フルール益田</t>
    <rPh sb="4" eb="6">
      <t>マスダ</t>
    </rPh>
    <phoneticPr fontId="4"/>
  </si>
  <si>
    <t>社会福祉法人　ふらっと</t>
  </si>
  <si>
    <t>ピーターパン</t>
  </si>
  <si>
    <t>合同会社ローズマリー</t>
  </si>
  <si>
    <t>ローズマリー</t>
  </si>
  <si>
    <t>有限会社　ネクスト</t>
    <rPh sb="0" eb="4">
      <t>ユウゲンガイシャ</t>
    </rPh>
    <phoneticPr fontId="4"/>
  </si>
  <si>
    <t>るぴなす</t>
  </si>
  <si>
    <t>合同会社Robse</t>
    <rPh sb="0" eb="4">
      <t>ゴウドウガイシャ</t>
    </rPh>
    <phoneticPr fontId="4"/>
  </si>
  <si>
    <t>みんなのデザイン</t>
  </si>
  <si>
    <t>いずもえん　原分事業所</t>
    <rPh sb="6" eb="7">
      <t>ハラ</t>
    </rPh>
    <rPh sb="7" eb="8">
      <t>ブン</t>
    </rPh>
    <rPh sb="8" eb="11">
      <t>ジギョウショ</t>
    </rPh>
    <phoneticPr fontId="4"/>
  </si>
  <si>
    <t>株式会社きのこハウス</t>
    <rPh sb="0" eb="4">
      <t>カブシキガイシャ</t>
    </rPh>
    <phoneticPr fontId="4"/>
  </si>
  <si>
    <t>きのこハウス</t>
  </si>
  <si>
    <t>社会福祉法人　はぴねす福祉会</t>
  </si>
  <si>
    <t>株式会社ありがとう創造社</t>
    <rPh sb="0" eb="4">
      <t>カブシキガイシャ</t>
    </rPh>
    <rPh sb="9" eb="11">
      <t>ソウゾウ</t>
    </rPh>
    <rPh sb="11" eb="12">
      <t>シャ</t>
    </rPh>
    <phoneticPr fontId="4"/>
  </si>
  <si>
    <t>ACC松江</t>
    <rPh sb="3" eb="5">
      <t>マツエ</t>
    </rPh>
    <phoneticPr fontId="4"/>
  </si>
  <si>
    <t>FLAP株式会社</t>
    <rPh sb="4" eb="8">
      <t>カブシキガイシャ</t>
    </rPh>
    <phoneticPr fontId="4"/>
  </si>
  <si>
    <t>あどばんす</t>
  </si>
  <si>
    <t>株式会社　アンフ</t>
    <rPh sb="0" eb="2">
      <t>カブシキ</t>
    </rPh>
    <rPh sb="2" eb="4">
      <t>カイシャ</t>
    </rPh>
    <phoneticPr fontId="4"/>
  </si>
  <si>
    <t>就労支援事業所アトリエール</t>
    <rPh sb="0" eb="7">
      <t>シュウロウシエンジギョウショ</t>
    </rPh>
    <phoneticPr fontId="4"/>
  </si>
  <si>
    <t>一般社団法人Aｐｐui</t>
    <rPh sb="0" eb="2">
      <t>イッパン</t>
    </rPh>
    <rPh sb="2" eb="6">
      <t>シャダンホウジン</t>
    </rPh>
    <phoneticPr fontId="4"/>
  </si>
  <si>
    <t>あぴゅい</t>
  </si>
  <si>
    <t>虹の工房まるべりー</t>
    <rPh sb="0" eb="1">
      <t>ニジ</t>
    </rPh>
    <rPh sb="2" eb="4">
      <t>コウボウ</t>
    </rPh>
    <phoneticPr fontId="4"/>
  </si>
  <si>
    <t>株式会社なつかしの森</t>
  </si>
  <si>
    <t>なつかしの森</t>
    <rPh sb="5" eb="6">
      <t>モリ</t>
    </rPh>
    <phoneticPr fontId="4"/>
  </si>
  <si>
    <t>4140005025479</t>
  </si>
  <si>
    <t>一般社団法人障害者自立支援センター</t>
    <rPh sb="0" eb="13">
      <t>イッパンシャダンホウジンショウガイシャジリツシエン</t>
    </rPh>
    <phoneticPr fontId="4"/>
  </si>
  <si>
    <t>就労支援事業所らいとあっぷ</t>
    <rPh sb="0" eb="7">
      <t>シュウロウシエンジギョウショ</t>
    </rPh>
    <phoneticPr fontId="4"/>
  </si>
  <si>
    <t>プライム有限会社</t>
  </si>
  <si>
    <t>カルミア</t>
  </si>
  <si>
    <t>株式会社結水織</t>
    <rPh sb="0" eb="4">
      <t>カブシキガイシャ</t>
    </rPh>
    <rPh sb="4" eb="7">
      <t>ユミオリ</t>
    </rPh>
    <phoneticPr fontId="4"/>
  </si>
  <si>
    <t>ミライカ（未来花）</t>
    <rPh sb="5" eb="7">
      <t>ミライ</t>
    </rPh>
    <rPh sb="7" eb="8">
      <t>ハナ</t>
    </rPh>
    <phoneticPr fontId="4"/>
  </si>
  <si>
    <t>木かげ</t>
    <rPh sb="0" eb="1">
      <t>コ</t>
    </rPh>
    <phoneticPr fontId="4"/>
  </si>
  <si>
    <t>合同会社 Torch</t>
    <rPh sb="0" eb="2">
      <t>ゴウドウ</t>
    </rPh>
    <rPh sb="2" eb="4">
      <t>ガイシャ</t>
    </rPh>
    <phoneticPr fontId="4"/>
  </si>
  <si>
    <t>ワークステーショントーチ</t>
    <phoneticPr fontId="4"/>
  </si>
  <si>
    <t>遊亀館</t>
    <rPh sb="0" eb="1">
      <t>アソ</t>
    </rPh>
    <rPh sb="1" eb="2">
      <t>カメ</t>
    </rPh>
    <rPh sb="2" eb="3">
      <t>カン</t>
    </rPh>
    <phoneticPr fontId="4"/>
  </si>
  <si>
    <t>株式会社木やサービス</t>
    <rPh sb="0" eb="4">
      <t>カブシキガイシャ</t>
    </rPh>
    <rPh sb="4" eb="5">
      <t>モク</t>
    </rPh>
    <phoneticPr fontId="4"/>
  </si>
  <si>
    <t>木やサービス</t>
    <rPh sb="0" eb="1">
      <t>キ</t>
    </rPh>
    <phoneticPr fontId="4"/>
  </si>
  <si>
    <t>やしまラボ</t>
    <phoneticPr fontId="4"/>
  </si>
  <si>
    <t>合同会社 LEFTY</t>
    <rPh sb="0" eb="4">
      <t>ゴウドウガイシャ</t>
    </rPh>
    <phoneticPr fontId="4"/>
  </si>
  <si>
    <t>DAYS</t>
    <phoneticPr fontId="4"/>
  </si>
  <si>
    <t>日星調剤株式会社</t>
    <phoneticPr fontId="4"/>
  </si>
  <si>
    <t>グリーンファーム出雲</t>
    <rPh sb="8" eb="10">
      <t>イズモ</t>
    </rPh>
    <phoneticPr fontId="4"/>
  </si>
  <si>
    <t>株式会社シンワ</t>
    <rPh sb="0" eb="4">
      <t>カブシキガイシャ</t>
    </rPh>
    <phoneticPr fontId="4"/>
  </si>
  <si>
    <t>就労支援事業所らいとあっぷいずも</t>
    <rPh sb="0" eb="7">
      <t>シュウロウシエンジギョウショ</t>
    </rPh>
    <phoneticPr fontId="4"/>
  </si>
  <si>
    <t>④法人番号</t>
    <rPh sb="1" eb="3">
      <t>ホウジン</t>
    </rPh>
    <rPh sb="3" eb="5">
      <t>バンゴウ</t>
    </rPh>
    <phoneticPr fontId="4"/>
  </si>
  <si>
    <t>⑤法人名</t>
    <rPh sb="1" eb="3">
      <t>ホウジン</t>
    </rPh>
    <rPh sb="3" eb="4">
      <t>メイ</t>
    </rPh>
    <phoneticPr fontId="4"/>
  </si>
  <si>
    <t>⑥事業所名</t>
    <rPh sb="1" eb="4">
      <t>ジギョウショ</t>
    </rPh>
    <rPh sb="4" eb="5">
      <t>メイ</t>
    </rPh>
    <phoneticPr fontId="4"/>
  </si>
  <si>
    <t>区分</t>
    <rPh sb="0" eb="2">
      <t>クブン</t>
    </rPh>
    <phoneticPr fontId="4"/>
  </si>
  <si>
    <t>就労Ｂ型</t>
    <rPh sb="0" eb="2">
      <t>シュウロウ</t>
    </rPh>
    <rPh sb="3" eb="4">
      <t>ガタ</t>
    </rPh>
    <phoneticPr fontId="4"/>
  </si>
  <si>
    <t>社会福祉法人ふらっと</t>
  </si>
  <si>
    <t>株式会社　きのこハウス</t>
  </si>
  <si>
    <t>パックしまね　株式会社</t>
  </si>
  <si>
    <t>株式会社　江友</t>
  </si>
  <si>
    <t>トパーズ</t>
    <phoneticPr fontId="4"/>
  </si>
  <si>
    <t>株式会社　ＩＳＭ</t>
  </si>
  <si>
    <t>就労支援事業所豆の樹</t>
    <rPh sb="0" eb="7">
      <t>シュウロウシエンジギョウショ</t>
    </rPh>
    <rPh sb="7" eb="8">
      <t>マメ</t>
    </rPh>
    <rPh sb="9" eb="10">
      <t>キ</t>
    </rPh>
    <phoneticPr fontId="4"/>
  </si>
  <si>
    <t>ワークくわの木金城第２事業所</t>
    <rPh sb="6" eb="7">
      <t>キ</t>
    </rPh>
    <rPh sb="7" eb="9">
      <t>カナギ</t>
    </rPh>
    <rPh sb="9" eb="10">
      <t>ダイ</t>
    </rPh>
    <rPh sb="11" eb="14">
      <t>ジギョウショ</t>
    </rPh>
    <phoneticPr fontId="4"/>
  </si>
  <si>
    <t>ワークセンターやすぎ</t>
  </si>
  <si>
    <t>社会福祉法人　亀の子</t>
  </si>
  <si>
    <t>遊亀館</t>
    <rPh sb="0" eb="1">
      <t>ユウ</t>
    </rPh>
    <rPh sb="1" eb="2">
      <t>キ</t>
    </rPh>
    <rPh sb="2" eb="3">
      <t>カン</t>
    </rPh>
    <phoneticPr fontId="4"/>
  </si>
  <si>
    <t>株式会社　ラヴィアンローズ</t>
  </si>
  <si>
    <t>就労支援事業所ラヴィアンローズ</t>
    <rPh sb="0" eb="7">
      <t>シュウロウシエンジギョウショ</t>
    </rPh>
    <phoneticPr fontId="4"/>
  </si>
  <si>
    <t>社会福祉法人　しらゆり会</t>
  </si>
  <si>
    <t>ワークセンター島根</t>
    <rPh sb="7" eb="9">
      <t>シマネ</t>
    </rPh>
    <phoneticPr fontId="4"/>
  </si>
  <si>
    <t>甲斐の木</t>
    <rPh sb="0" eb="2">
      <t>カイ</t>
    </rPh>
    <rPh sb="3" eb="4">
      <t>キ</t>
    </rPh>
    <phoneticPr fontId="4"/>
  </si>
  <si>
    <t>特定非営利活動法人あすのひかり</t>
  </si>
  <si>
    <t>あすのひかり</t>
  </si>
  <si>
    <t>株式会社だんだん工房</t>
  </si>
  <si>
    <t>だんだん工房</t>
    <rPh sb="4" eb="6">
      <t>コウボウ</t>
    </rPh>
    <phoneticPr fontId="4"/>
  </si>
  <si>
    <t>第１プロジェクトゆうあい</t>
    <rPh sb="0" eb="1">
      <t>ダイ</t>
    </rPh>
    <phoneticPr fontId="4"/>
  </si>
  <si>
    <t>ビストロ庵タンドール</t>
    <rPh sb="4" eb="5">
      <t>アン</t>
    </rPh>
    <phoneticPr fontId="4"/>
  </si>
  <si>
    <t>株式会社江友</t>
  </si>
  <si>
    <t>株式会社江友白潟事業所</t>
    <rPh sb="0" eb="4">
      <t>カブシキガイシャ</t>
    </rPh>
    <rPh sb="4" eb="5">
      <t>コウ</t>
    </rPh>
    <rPh sb="5" eb="6">
      <t>ユウ</t>
    </rPh>
    <rPh sb="6" eb="8">
      <t>シラカタ</t>
    </rPh>
    <rPh sb="8" eb="10">
      <t>ジギョウ</t>
    </rPh>
    <rPh sb="10" eb="11">
      <t>ショ</t>
    </rPh>
    <phoneticPr fontId="4"/>
  </si>
  <si>
    <t>株式会社シンワ</t>
  </si>
  <si>
    <t>株式会社フラワー</t>
  </si>
  <si>
    <t>就労支援事業所花はな</t>
    <rPh sb="0" eb="7">
      <t>シュウロウシエンジギョウショ</t>
    </rPh>
    <rPh sb="7" eb="8">
      <t>ハナ</t>
    </rPh>
    <phoneticPr fontId="4"/>
  </si>
  <si>
    <t>特定非営利活動法人浜田自立支援センターウェルチャーム</t>
    <phoneticPr fontId="4"/>
  </si>
  <si>
    <t>いなほの郷</t>
    <rPh sb="4" eb="5">
      <t>サト</t>
    </rPh>
    <phoneticPr fontId="4"/>
  </si>
  <si>
    <t>ワークくわの木かなぎライディングパーク</t>
    <rPh sb="6" eb="7">
      <t>キ</t>
    </rPh>
    <phoneticPr fontId="4"/>
  </si>
  <si>
    <t>さくらんぼのお家</t>
    <rPh sb="7" eb="8">
      <t>ウチ</t>
    </rPh>
    <phoneticPr fontId="4"/>
  </si>
  <si>
    <t>NPO法人益田自立支援センター</t>
  </si>
  <si>
    <t>社会福祉法人　真和会</t>
  </si>
  <si>
    <t>櫻苑</t>
    <rPh sb="0" eb="1">
      <t>サクラ</t>
    </rPh>
    <rPh sb="1" eb="2">
      <t>エン</t>
    </rPh>
    <phoneticPr fontId="4"/>
  </si>
  <si>
    <t>株式会社そらまめらんど</t>
  </si>
  <si>
    <t>わくわくまめ～ず</t>
    <phoneticPr fontId="4"/>
  </si>
  <si>
    <t>社会医療法人清和会</t>
  </si>
  <si>
    <t>いずもえん</t>
  </si>
  <si>
    <t>株式会社　ありがとう創造社</t>
  </si>
  <si>
    <t>社会医療法人正光会</t>
  </si>
  <si>
    <t>さんさん牧場</t>
    <rPh sb="4" eb="6">
      <t>ボクジョウ</t>
    </rPh>
    <phoneticPr fontId="4"/>
  </si>
  <si>
    <t>一般社団法人　障害者自立支援センター</t>
    <rPh sb="0" eb="2">
      <t>イッパン</t>
    </rPh>
    <rPh sb="2" eb="6">
      <t>シャダンホウジン</t>
    </rPh>
    <rPh sb="7" eb="10">
      <t>ショウガイシャ</t>
    </rPh>
    <rPh sb="10" eb="12">
      <t>ジリツ</t>
    </rPh>
    <rPh sb="12" eb="14">
      <t>シエン</t>
    </rPh>
    <phoneticPr fontId="4"/>
  </si>
  <si>
    <t>株式会社結水織</t>
  </si>
  <si>
    <t>うどん処おおだ</t>
    <rPh sb="3" eb="4">
      <t>トコロ</t>
    </rPh>
    <phoneticPr fontId="4"/>
  </si>
  <si>
    <t>合同会社 tanaka company</t>
    <phoneticPr fontId="4"/>
  </si>
  <si>
    <t>niconico弁当</t>
    <rPh sb="8" eb="10">
      <t>ベントウ</t>
    </rPh>
    <phoneticPr fontId="4"/>
  </si>
  <si>
    <t>就労Ａ型（非雇用型）</t>
    <phoneticPr fontId="4"/>
  </si>
  <si>
    <t>就労Ａ型（雇用型）</t>
    <phoneticPr fontId="4"/>
  </si>
  <si>
    <t>就労Ａ型（雇用型）　法人名</t>
    <rPh sb="10" eb="12">
      <t>ホウジン</t>
    </rPh>
    <rPh sb="12" eb="13">
      <t>メイ</t>
    </rPh>
    <phoneticPr fontId="4"/>
  </si>
  <si>
    <t>就労B型</t>
    <rPh sb="0" eb="2">
      <t>シュウロウ</t>
    </rPh>
    <rPh sb="3" eb="4">
      <t>ガタ</t>
    </rPh>
    <phoneticPr fontId="4"/>
  </si>
  <si>
    <t>番号</t>
    <rPh sb="0" eb="2">
      <t>バンゴウ</t>
    </rPh>
    <phoneticPr fontId="4"/>
  </si>
  <si>
    <t>①事業所名</t>
    <rPh sb="1" eb="4">
      <t>ジギョウショ</t>
    </rPh>
    <rPh sb="4" eb="5">
      <t>メイ</t>
    </rPh>
    <phoneticPr fontId="4"/>
  </si>
  <si>
    <t>②法人種類</t>
    <rPh sb="1" eb="5">
      <t>ホウジンシュルイ</t>
    </rPh>
    <phoneticPr fontId="4"/>
  </si>
  <si>
    <t>③定員</t>
    <rPh sb="1" eb="3">
      <t>テイイン</t>
    </rPh>
    <phoneticPr fontId="4"/>
  </si>
  <si>
    <t>④記入者</t>
    <rPh sb="1" eb="4">
      <t>キニュウシャ</t>
    </rPh>
    <phoneticPr fontId="4"/>
  </si>
  <si>
    <t>⑤メールアドレス</t>
    <phoneticPr fontId="4"/>
  </si>
  <si>
    <t>⑥電話番号</t>
    <rPh sb="1" eb="5">
      <t>デンワバンゴウ</t>
    </rPh>
    <phoneticPr fontId="4"/>
  </si>
  <si>
    <t>⑧対象者延人数（月額）</t>
  </si>
  <si>
    <t>⑨工賃支払総額（月額）</t>
  </si>
  <si>
    <t>⑪対象者延人数（時間額）</t>
  </si>
  <si>
    <t>⑫工賃支払総額（時間額）</t>
  </si>
  <si>
    <t>⑬工賃平均額（時間額）</t>
  </si>
  <si>
    <t>⑯実施状況（農福連携）</t>
  </si>
  <si>
    <t>⑰新規実施（農福連携）</t>
  </si>
  <si>
    <t>⑲実施状況（在宅利用）</t>
  </si>
  <si>
    <t>⑳利用者の割合（％）（在宅利用）</t>
  </si>
  <si>
    <t>⑱収入の割合（％）（在宅利用）</t>
  </si>
  <si>
    <r>
      <t>○令和５</t>
    </r>
    <r>
      <rPr>
        <sz val="11"/>
        <rFont val="ＭＳ Ｐゴシック"/>
        <family val="3"/>
        <charset val="128"/>
      </rPr>
      <t>年度の工賃実績額</t>
    </r>
    <rPh sb="1" eb="3">
      <t>レイワ</t>
    </rPh>
    <rPh sb="4" eb="6">
      <t>ネンド</t>
    </rPh>
    <rPh sb="5" eb="6">
      <t>ド</t>
    </rPh>
    <rPh sb="6" eb="8">
      <t>ヘイネンド</t>
    </rPh>
    <rPh sb="7" eb="9">
      <t>コウチン</t>
    </rPh>
    <rPh sb="9" eb="11">
      <t>ジッセキ</t>
    </rPh>
    <rPh sb="11" eb="12">
      <t>ガク</t>
    </rPh>
    <phoneticPr fontId="4"/>
  </si>
  <si>
    <t>（</t>
    <phoneticPr fontId="4"/>
  </si>
  <si>
    <t>令和６年度目標工賃区分</t>
  </si>
  <si>
    <t>令和６年度目標工賃</t>
  </si>
  <si>
    <t>令和５年度目標工賃区分</t>
  </si>
  <si>
    <t>令和５年度目標工賃</t>
  </si>
  <si>
    <t>（区分</t>
    <rPh sb="1" eb="3">
      <t>クブン</t>
    </rPh>
    <phoneticPr fontId="4"/>
  </si>
  <si>
    <t>①都道府県名</t>
  </si>
  <si>
    <t>②No.</t>
  </si>
  <si>
    <t>③法人種別</t>
  </si>
  <si>
    <t>④法人番号</t>
  </si>
  <si>
    <t>⑤法人名</t>
  </si>
  <si>
    <t>⑥事業所名</t>
  </si>
  <si>
    <t>⑦定員</t>
  </si>
  <si>
    <t>⑭新設</t>
  </si>
  <si>
    <t>⑮備考</t>
  </si>
  <si>
    <t>記入者</t>
    <phoneticPr fontId="4"/>
  </si>
  <si>
    <t>電話番号</t>
    <phoneticPr fontId="4"/>
  </si>
  <si>
    <t>B</t>
    <phoneticPr fontId="4"/>
  </si>
  <si>
    <t>A（雇用型）</t>
    <rPh sb="2" eb="4">
      <t>コヨウ</t>
    </rPh>
    <rPh sb="4" eb="5">
      <t>ガタ</t>
    </rPh>
    <phoneticPr fontId="4"/>
  </si>
  <si>
    <t>A（非雇用型）</t>
    <rPh sb="2" eb="3">
      <t>ヒ</t>
    </rPh>
    <rPh sb="3" eb="5">
      <t>コヨウ</t>
    </rPh>
    <rPh sb="5" eb="6">
      <t>ガタ</t>
    </rPh>
    <phoneticPr fontId="4"/>
  </si>
  <si>
    <t>B-1</t>
  </si>
  <si>
    <t>B-2</t>
  </si>
  <si>
    <t>B-3</t>
  </si>
  <si>
    <t>B-4</t>
  </si>
  <si>
    <t>B-5</t>
  </si>
  <si>
    <t>B-6</t>
  </si>
  <si>
    <t>B-7</t>
  </si>
  <si>
    <t>B-8</t>
  </si>
  <si>
    <t>B-9</t>
  </si>
  <si>
    <t>B-10</t>
  </si>
  <si>
    <t>B-11</t>
  </si>
  <si>
    <t>B-12</t>
  </si>
  <si>
    <t>B-13</t>
  </si>
  <si>
    <t>B-14</t>
  </si>
  <si>
    <t>B-15</t>
  </si>
  <si>
    <t>B-16</t>
  </si>
  <si>
    <t>B-17</t>
  </si>
  <si>
    <t>B-18</t>
  </si>
  <si>
    <t>B-19</t>
  </si>
  <si>
    <t>B-20</t>
  </si>
  <si>
    <t>B-21</t>
  </si>
  <si>
    <t>B-22</t>
  </si>
  <si>
    <t>B-23</t>
  </si>
  <si>
    <t>B-24</t>
  </si>
  <si>
    <t>B-25</t>
  </si>
  <si>
    <t>B-26</t>
  </si>
  <si>
    <t>B-27</t>
  </si>
  <si>
    <t>B-28</t>
  </si>
  <si>
    <t>B-29</t>
  </si>
  <si>
    <t>B-30</t>
  </si>
  <si>
    <t>B-31</t>
  </si>
  <si>
    <t>B-32</t>
  </si>
  <si>
    <t>B-33</t>
  </si>
  <si>
    <t>B-34</t>
  </si>
  <si>
    <t>B-35</t>
  </si>
  <si>
    <t>B-36</t>
  </si>
  <si>
    <t>B-37</t>
  </si>
  <si>
    <t>B-38</t>
  </si>
  <si>
    <t>B-39</t>
  </si>
  <si>
    <t>B-40</t>
  </si>
  <si>
    <t>B-41</t>
  </si>
  <si>
    <t>B-42</t>
  </si>
  <si>
    <t>B-43</t>
  </si>
  <si>
    <t>B-44</t>
  </si>
  <si>
    <t>B-45</t>
  </si>
  <si>
    <t>B-46</t>
  </si>
  <si>
    <t>B-47</t>
  </si>
  <si>
    <t>B-48</t>
  </si>
  <si>
    <t>B-49</t>
  </si>
  <si>
    <t>B-50</t>
  </si>
  <si>
    <t>B-51</t>
  </si>
  <si>
    <t>B-52</t>
  </si>
  <si>
    <t>B-53</t>
  </si>
  <si>
    <t>B-54</t>
  </si>
  <si>
    <t>B-55</t>
  </si>
  <si>
    <t>B-56</t>
  </si>
  <si>
    <t>B-57</t>
  </si>
  <si>
    <t>B-58</t>
  </si>
  <si>
    <t>B-59</t>
  </si>
  <si>
    <t>B-60</t>
  </si>
  <si>
    <t>B-61</t>
  </si>
  <si>
    <t>B-62</t>
  </si>
  <si>
    <t>B-63</t>
  </si>
  <si>
    <t>B-64</t>
  </si>
  <si>
    <t>B-65</t>
  </si>
  <si>
    <t>B-66</t>
  </si>
  <si>
    <t>B-67</t>
  </si>
  <si>
    <t>B-68</t>
  </si>
  <si>
    <t>B-69</t>
  </si>
  <si>
    <t>B-70</t>
  </si>
  <si>
    <t>B-71</t>
  </si>
  <si>
    <t>B-72</t>
  </si>
  <si>
    <t>B-73</t>
  </si>
  <si>
    <t>B-74</t>
  </si>
  <si>
    <t>B-75</t>
  </si>
  <si>
    <t>B-76</t>
  </si>
  <si>
    <t>B-77</t>
  </si>
  <si>
    <t>B-78</t>
  </si>
  <si>
    <t>B-79</t>
  </si>
  <si>
    <t>B-80</t>
  </si>
  <si>
    <t>B-81</t>
  </si>
  <si>
    <t>B-82</t>
  </si>
  <si>
    <t>B-83</t>
  </si>
  <si>
    <t>B-84</t>
  </si>
  <si>
    <t>B-85</t>
  </si>
  <si>
    <t>B-86</t>
  </si>
  <si>
    <t>B-87</t>
  </si>
  <si>
    <t>B-88</t>
  </si>
  <si>
    <t>B-89</t>
  </si>
  <si>
    <t>B-90</t>
  </si>
  <si>
    <t>B-91</t>
  </si>
  <si>
    <t>B-92</t>
  </si>
  <si>
    <t>B-93</t>
  </si>
  <si>
    <t>B-94</t>
  </si>
  <si>
    <t>B-95</t>
  </si>
  <si>
    <t>B-96</t>
  </si>
  <si>
    <t>B-97</t>
  </si>
  <si>
    <t>B-98</t>
  </si>
  <si>
    <t>B-99</t>
  </si>
  <si>
    <t>B-100</t>
  </si>
  <si>
    <t>B-101</t>
  </si>
  <si>
    <t>B-102</t>
  </si>
  <si>
    <t>B-103</t>
  </si>
  <si>
    <t>B-104</t>
  </si>
  <si>
    <t>B-105</t>
  </si>
  <si>
    <t>B-106</t>
  </si>
  <si>
    <t>B-107</t>
  </si>
  <si>
    <t>B-108</t>
  </si>
  <si>
    <t>B-109</t>
  </si>
  <si>
    <t>B-110</t>
  </si>
  <si>
    <t>B-111</t>
  </si>
  <si>
    <t>B-112</t>
  </si>
  <si>
    <t>B-113</t>
  </si>
  <si>
    <t>B-114</t>
  </si>
  <si>
    <t>B-115</t>
  </si>
  <si>
    <t>B-116</t>
  </si>
  <si>
    <t>B-117</t>
  </si>
  <si>
    <t>B-118</t>
  </si>
  <si>
    <t>B-119</t>
  </si>
  <si>
    <t>B-120</t>
  </si>
  <si>
    <t>B-121</t>
  </si>
  <si>
    <t>B-122</t>
  </si>
  <si>
    <t>B-123</t>
  </si>
  <si>
    <t>B-124</t>
  </si>
  <si>
    <t>B-125</t>
  </si>
  <si>
    <t>B-126</t>
  </si>
  <si>
    <t>B-127</t>
  </si>
  <si>
    <t>B-128</t>
  </si>
  <si>
    <t>B-129</t>
  </si>
  <si>
    <t>B-130</t>
  </si>
  <si>
    <t>B-131</t>
  </si>
  <si>
    <t>B-132</t>
  </si>
  <si>
    <t>B-133</t>
  </si>
  <si>
    <t>B-134</t>
  </si>
  <si>
    <t>B-135</t>
  </si>
  <si>
    <t>B-136</t>
  </si>
  <si>
    <t>B-137</t>
  </si>
  <si>
    <t>B-138</t>
  </si>
  <si>
    <t>B-139</t>
  </si>
  <si>
    <t>A（雇用型）-1</t>
  </si>
  <si>
    <t>A（雇用型）-2</t>
  </si>
  <si>
    <t>A（雇用型）-3</t>
  </si>
  <si>
    <t>A（雇用型）-4</t>
  </si>
  <si>
    <t>A（雇用型）-5</t>
  </si>
  <si>
    <t>A（雇用型）-6</t>
  </si>
  <si>
    <t>A（雇用型）-7</t>
  </si>
  <si>
    <t>A（雇用型）-8</t>
  </si>
  <si>
    <t>A（雇用型）-9</t>
  </si>
  <si>
    <t>A（雇用型）-10</t>
  </si>
  <si>
    <t>A（雇用型）-11</t>
  </si>
  <si>
    <t>A（雇用型）-12</t>
  </si>
  <si>
    <t>A（雇用型）-13</t>
  </si>
  <si>
    <t>A（雇用型）-14</t>
  </si>
  <si>
    <t>A（雇用型）-15</t>
  </si>
  <si>
    <t>A（雇用型）-16</t>
  </si>
  <si>
    <t>A（雇用型）-17</t>
  </si>
  <si>
    <t>A（雇用型）-18</t>
  </si>
  <si>
    <t>A（雇用型）-19</t>
  </si>
  <si>
    <t>A（雇用型）-20</t>
  </si>
  <si>
    <t>A（雇用型）-21</t>
  </si>
  <si>
    <t>A（雇用型）-22</t>
  </si>
  <si>
    <t>A（雇用型）-23</t>
  </si>
  <si>
    <t>A（雇用型）-24</t>
  </si>
  <si>
    <t>A（雇用型）-25</t>
  </si>
  <si>
    <t>A（雇用型）-26</t>
  </si>
  <si>
    <t>A（雇用型）-27</t>
  </si>
  <si>
    <t>A（雇用型）-28</t>
  </si>
  <si>
    <t>A（雇用型）-29</t>
  </si>
  <si>
    <t>A（雇用型）-30</t>
  </si>
  <si>
    <t>A（雇用型）-31</t>
  </si>
  <si>
    <t>A（雇用型）-32</t>
  </si>
  <si>
    <t>A（雇用型）-33</t>
  </si>
  <si>
    <t>A（雇用型）-34</t>
  </si>
  <si>
    <t>A（雇用型）-35</t>
  </si>
  <si>
    <t>A（雇用型）-36</t>
  </si>
  <si>
    <t>A（非雇用型）-1</t>
  </si>
  <si>
    <t>合同会社ローズマリー（非雇用型）</t>
    <rPh sb="11" eb="15">
      <t>ヒコヨウガタ</t>
    </rPh>
    <phoneticPr fontId="4"/>
  </si>
  <si>
    <t>報酬体系</t>
    <rPh sb="0" eb="4">
      <t>ホウシュウタイケイ</t>
    </rPh>
    <phoneticPr fontId="4"/>
  </si>
  <si>
    <t>貴事業所の報酬体系を選択ください</t>
    <rPh sb="0" eb="4">
      <t>キジギョウショ</t>
    </rPh>
    <rPh sb="5" eb="9">
      <t>ホウシュウタイケイ</t>
    </rPh>
    <rPh sb="10" eb="12">
      <t>センタク</t>
    </rPh>
    <phoneticPr fontId="4"/>
  </si>
  <si>
    <r>
      <t xml:space="preserve">延べ利用回数
</t>
    </r>
    <r>
      <rPr>
        <sz val="9"/>
        <rFont val="ＭＳ Ｐゴシック"/>
        <family val="3"/>
        <charset val="128"/>
      </rPr>
      <t>(延べ利用者数）</t>
    </r>
    <rPh sb="0" eb="1">
      <t>ノ</t>
    </rPh>
    <rPh sb="2" eb="6">
      <t>リヨウカイスウ</t>
    </rPh>
    <rPh sb="8" eb="9">
      <t>ノ</t>
    </rPh>
    <rPh sb="10" eb="14">
      <t>リヨウシャスウ</t>
    </rPh>
    <phoneticPr fontId="4"/>
  </si>
  <si>
    <t>（参考）R6年度報酬改定までの計算方法</t>
    <rPh sb="1" eb="3">
      <t>サンコウ</t>
    </rPh>
    <rPh sb="6" eb="8">
      <t>ネンド</t>
    </rPh>
    <rPh sb="8" eb="12">
      <t>ホウシュウカイテイ</t>
    </rPh>
    <rPh sb="15" eb="19">
      <t>ケイサンホウホウ</t>
    </rPh>
    <phoneticPr fontId="4"/>
  </si>
  <si>
    <t>対象者数</t>
    <rPh sb="0" eb="4">
      <t>タイショウシャスウ</t>
    </rPh>
    <phoneticPr fontId="4"/>
  </si>
  <si>
    <t>工賃総額</t>
    <rPh sb="0" eb="4">
      <t>コウチンソウガク</t>
    </rPh>
    <phoneticPr fontId="4"/>
  </si>
  <si>
    <t>平均工賃額</t>
    <rPh sb="0" eb="5">
      <t>ヘイキンコウチンガク</t>
    </rPh>
    <phoneticPr fontId="4"/>
  </si>
  <si>
    <t>⑦基本報酬の報酬体系の類型化</t>
    <rPh sb="1" eb="5">
      <t>キホンホウシュウ</t>
    </rPh>
    <rPh sb="6" eb="10">
      <t>ホウシュウタイケイ</t>
    </rPh>
    <rPh sb="11" eb="14">
      <t>ルイケイカ</t>
    </rPh>
    <phoneticPr fontId="4"/>
  </si>
  <si>
    <t>地域の最低賃金額…Ｂ</t>
    <rPh sb="0" eb="2">
      <t>チイキ</t>
    </rPh>
    <rPh sb="3" eb="5">
      <t>サイテイ</t>
    </rPh>
    <rPh sb="5" eb="7">
      <t>チンギン</t>
    </rPh>
    <rPh sb="7" eb="8">
      <t>ガク</t>
    </rPh>
    <phoneticPr fontId="4"/>
  </si>
  <si>
    <t>0852-22-5588</t>
    <phoneticPr fontId="16"/>
  </si>
  <si>
    <t>workcenter@tonomachi.co.jp</t>
    <phoneticPr fontId="16"/>
  </si>
  <si>
    <t>A.平均工賃月額の応じた報酬体系</t>
    <phoneticPr fontId="16"/>
  </si>
  <si>
    <t>島根　太郎</t>
    <rPh sb="0" eb="2">
      <t>シマネ</t>
    </rPh>
    <rPh sb="3" eb="5">
      <t>タロウ</t>
    </rPh>
    <phoneticPr fontId="16"/>
  </si>
  <si>
    <t>ワークセンターとのまち</t>
    <phoneticPr fontId="16"/>
  </si>
  <si>
    <t>法人　とのまち</t>
    <rPh sb="0" eb="2">
      <t>ホウジン</t>
    </rPh>
    <phoneticPr fontId="16"/>
  </si>
  <si>
    <t>Ｂ型事業所</t>
    <rPh sb="0" eb="5">
      <t>b</t>
    </rPh>
    <phoneticPr fontId="16"/>
  </si>
  <si>
    <t>時給</t>
    <rPh sb="0" eb="2">
      <t>ジキュウ</t>
    </rPh>
    <phoneticPr fontId="16"/>
  </si>
  <si>
    <t>開所月</t>
    <rPh sb="0" eb="2">
      <t>カイショ</t>
    </rPh>
    <rPh sb="2" eb="3">
      <t>ツキ</t>
    </rPh>
    <phoneticPr fontId="4"/>
  </si>
  <si>
    <t>⑬工賃平均額（月額）</t>
    <phoneticPr fontId="4"/>
  </si>
  <si>
    <t>⑫開所月</t>
    <rPh sb="1" eb="3">
      <t>カイショ</t>
    </rPh>
    <rPh sb="3" eb="4">
      <t>ツキ</t>
    </rPh>
    <phoneticPr fontId="4"/>
  </si>
  <si>
    <t>⑪開所日数</t>
    <rPh sb="1" eb="5">
      <t>カイショニッスウ</t>
    </rPh>
    <phoneticPr fontId="4"/>
  </si>
  <si>
    <t>⑩延べ利用回数
（月額）</t>
    <rPh sb="1" eb="2">
      <t>ノ</t>
    </rPh>
    <rPh sb="3" eb="7">
      <t>リヨウカイスウ</t>
    </rPh>
    <rPh sb="9" eb="11">
      <t>ゲツガク</t>
    </rPh>
    <phoneticPr fontId="4"/>
  </si>
  <si>
    <r>
      <t xml:space="preserve">延べ利用日数
</t>
    </r>
    <r>
      <rPr>
        <sz val="9"/>
        <rFont val="ＭＳ Ｐゴシック"/>
        <family val="3"/>
        <charset val="128"/>
      </rPr>
      <t>(延べ利用者数）</t>
    </r>
    <rPh sb="0" eb="1">
      <t>ノ</t>
    </rPh>
    <rPh sb="2" eb="4">
      <t>リヨウ</t>
    </rPh>
    <rPh sb="4" eb="6">
      <t>ニッスウ</t>
    </rPh>
    <rPh sb="8" eb="9">
      <t>ノ</t>
    </rPh>
    <rPh sb="10" eb="14">
      <t>リヨウシャスウ</t>
    </rPh>
    <phoneticPr fontId="4"/>
  </si>
  <si>
    <t>利用日数</t>
    <rPh sb="0" eb="4">
      <t>リヨウニッスウ</t>
    </rPh>
    <phoneticPr fontId="4"/>
  </si>
  <si>
    <t>※21人目以降の行の追加をした場合は、計欄の計算式はコピー貼り付けをお願いします、併せて欄外の計算式も計算式のコピー貼り付けをお願いします。</t>
    <phoneticPr fontId="4"/>
  </si>
  <si>
    <t>株式会社STAND　UP</t>
  </si>
  <si>
    <t>ハッチ</t>
  </si>
  <si>
    <t>B</t>
  </si>
  <si>
    <t>パレット</t>
  </si>
  <si>
    <t>B-140</t>
  </si>
  <si>
    <t>株式会社　One Heart</t>
  </si>
  <si>
    <t>就労継続支援Ｂ型　すまいる　笑</t>
  </si>
  <si>
    <t>B-141</t>
  </si>
  <si>
    <t>合同会社　笑瑠</t>
  </si>
  <si>
    <t>就労継続支援B型事業所　あっとほーむ</t>
  </si>
  <si>
    <t>B-142</t>
  </si>
  <si>
    <t>就労継続支援B型事業所　そらいろ</t>
  </si>
  <si>
    <t>B-143</t>
  </si>
  <si>
    <t>スタンドUP</t>
  </si>
  <si>
    <t>B-144</t>
  </si>
  <si>
    <t>江友　Bプラス</t>
  </si>
  <si>
    <t>B-145</t>
  </si>
  <si>
    <t>デコレ株式会社</t>
  </si>
  <si>
    <t>B-146</t>
  </si>
  <si>
    <t>ゆめの森ファーム</t>
  </si>
  <si>
    <t>B-147</t>
  </si>
  <si>
    <t>トリンク株式会社</t>
    <rPh sb="4" eb="8">
      <t>カブシキカイシャ</t>
    </rPh>
    <phoneticPr fontId="3"/>
  </si>
  <si>
    <t>有限会社ごうばら</t>
    <rPh sb="0" eb="4">
      <t>ユウゲンカイシャ</t>
    </rPh>
    <phoneticPr fontId="3"/>
  </si>
  <si>
    <t>ご縁かめたか株式会社</t>
    <rPh sb="1" eb="2">
      <t>エン</t>
    </rPh>
    <rPh sb="6" eb="8">
      <t>カブシキ</t>
    </rPh>
    <rPh sb="8" eb="10">
      <t>カイシャ</t>
    </rPh>
    <phoneticPr fontId="3"/>
  </si>
  <si>
    <t>就労支援事業所KUKKULA</t>
    <rPh sb="0" eb="2">
      <t>シュウロウ</t>
    </rPh>
    <rPh sb="2" eb="4">
      <t>シエン</t>
    </rPh>
    <rPh sb="4" eb="7">
      <t>ジギョウショ</t>
    </rPh>
    <phoneticPr fontId="1"/>
  </si>
  <si>
    <t>株式会社ギフテッド</t>
    <rPh sb="0" eb="2">
      <t>カブシキ</t>
    </rPh>
    <rPh sb="2" eb="4">
      <t>カイシャ</t>
    </rPh>
    <phoneticPr fontId="4"/>
  </si>
  <si>
    <t>薄紅</t>
    <rPh sb="0" eb="2">
      <t>ウスベニ</t>
    </rPh>
    <phoneticPr fontId="4"/>
  </si>
  <si>
    <t>合同会社　薄紅</t>
    <rPh sb="0" eb="4">
      <t>ゴウドウカイシャ</t>
    </rPh>
    <rPh sb="5" eb="7">
      <t>ウスベニ</t>
    </rPh>
    <phoneticPr fontId="4"/>
  </si>
  <si>
    <t>株式会社　といろ</t>
    <rPh sb="0" eb="4">
      <t>カブシキカイシャ</t>
    </rPh>
    <phoneticPr fontId="4"/>
  </si>
  <si>
    <t>といろ</t>
    <phoneticPr fontId="4"/>
  </si>
  <si>
    <t>A（雇用型）-37</t>
  </si>
  <si>
    <t>A（雇用型）-38</t>
  </si>
  <si>
    <t>社会福祉法人　海士町社会福祉協議会</t>
    <rPh sb="7" eb="10">
      <t>アマチョウ</t>
    </rPh>
    <rPh sb="10" eb="12">
      <t>シャカイ</t>
    </rPh>
    <rPh sb="12" eb="14">
      <t>フクシ</t>
    </rPh>
    <rPh sb="14" eb="17">
      <t>キョウギカイ</t>
    </rPh>
    <phoneticPr fontId="4"/>
  </si>
  <si>
    <t>令和７年度の目標工賃額</t>
    <rPh sb="0" eb="2">
      <t>レイワ</t>
    </rPh>
    <rPh sb="3" eb="5">
      <t>ネンド</t>
    </rPh>
    <rPh sb="6" eb="8">
      <t>モクヒョウ</t>
    </rPh>
    <rPh sb="8" eb="10">
      <t>コウチン</t>
    </rPh>
    <rPh sb="10" eb="11">
      <t>ガク</t>
    </rPh>
    <phoneticPr fontId="4"/>
  </si>
  <si>
    <t>令和６年度の目標工賃額…B</t>
    <rPh sb="0" eb="2">
      <t>レイワ</t>
    </rPh>
    <rPh sb="3" eb="5">
      <t>ネンド</t>
    </rPh>
    <rPh sb="6" eb="8">
      <t>モクヒョウ</t>
    </rPh>
    <rPh sb="8" eb="10">
      <t>コウチン</t>
    </rPh>
    <rPh sb="10" eb="11">
      <t>ガク</t>
    </rPh>
    <phoneticPr fontId="4"/>
  </si>
  <si>
    <r>
      <t>○令和６</t>
    </r>
    <r>
      <rPr>
        <sz val="11"/>
        <rFont val="ＭＳ Ｐゴシック"/>
        <family val="3"/>
        <charset val="128"/>
      </rPr>
      <t>年度の工賃実績額</t>
    </r>
    <rPh sb="1" eb="3">
      <t>レイワ</t>
    </rPh>
    <rPh sb="4" eb="6">
      <t>ネンド</t>
    </rPh>
    <rPh sb="5" eb="6">
      <t>ド</t>
    </rPh>
    <rPh sb="6" eb="8">
      <t>ヘイネンド</t>
    </rPh>
    <rPh sb="7" eb="9">
      <t>コウチン</t>
    </rPh>
    <rPh sb="9" eb="11">
      <t>ジッセキ</t>
    </rPh>
    <rPh sb="11" eb="12">
      <t>ガク</t>
    </rPh>
    <phoneticPr fontId="4"/>
  </si>
  <si>
    <t>①令和６年度新設</t>
    <rPh sb="4" eb="6">
      <t>ネンド</t>
    </rPh>
    <rPh sb="6" eb="8">
      <t>シンセツ</t>
    </rPh>
    <phoneticPr fontId="4"/>
  </si>
  <si>
    <t>④令和6年度
新規実施</t>
    <rPh sb="4" eb="6">
      <t>ネンド</t>
    </rPh>
    <rPh sb="7" eb="9">
      <t>シンキ</t>
    </rPh>
    <rPh sb="9" eb="11">
      <t>ジッシ</t>
    </rPh>
    <phoneticPr fontId="4"/>
  </si>
  <si>
    <t>① 新設 : 令和６年度に新設した事業所は、「○」 印を記入してください。
② 備考 : 休止は、備考欄に時点を記入 してください 。多機能型事業所等に移行した場合は、その旨記入 してください。
③ 実施状況 : 令和６年度において、 農福連携に係る生産活動を実施している場合は、「○」印を記入してください。
④ 新規実施 : 「③実施状況」で○印を記入した事業所で、令和６年度において、農福連携に係る生産活動を新たに開始した場合は、「○」印を記入してください。
⑤ 収入の割合（％） : 「③実施状況」で○印を記入した場合 、 全体の就労支援事業収入のうち、農福連携に係る就労支援事業収入の割合（％）を記入 してください。
⑥ 実施状況 : 令和７年３月３１日時点の運営規程において、在宅で実施する訓練及び支援内容が明記されている場合は 、「○」印を記入してください 。
⑦ 利用者の割合（％） : 「⑥実施状況」で「○」印を記入した場合、 令和７年３月の実利用者数に占める、常時 （利用日数のうち概ね６割程度以上） 在宅で実施する訓練及び支援を受けている
 実利用者数の割合を記入 してください。</t>
    <rPh sb="490" eb="492">
      <t>キニュウ</t>
    </rPh>
    <phoneticPr fontId="4"/>
  </si>
  <si>
    <t>令和6年度
平均工賃額</t>
    <rPh sb="0" eb="2">
      <t>レイワ</t>
    </rPh>
    <rPh sb="3" eb="5">
      <t>ネンド</t>
    </rPh>
    <rPh sb="6" eb="8">
      <t>ヘイキン</t>
    </rPh>
    <rPh sb="8" eb="10">
      <t>コウチン</t>
    </rPh>
    <rPh sb="10" eb="11">
      <t>ガク</t>
    </rPh>
    <phoneticPr fontId="4"/>
  </si>
  <si>
    <t>就労Ｂ型</t>
  </si>
  <si>
    <t>B-148</t>
  </si>
  <si>
    <t>B-149</t>
  </si>
  <si>
    <t>株式会社正心会プラス</t>
  </si>
  <si>
    <t>ぷらす工房</t>
  </si>
  <si>
    <t>グリーンファーム出雲</t>
  </si>
  <si>
    <t>グリーンライフ株式会社</t>
  </si>
  <si>
    <t>株式会社ゆうとぴあ</t>
    <rPh sb="0" eb="2">
      <t>カブシキ</t>
    </rPh>
    <rPh sb="2" eb="4">
      <t>カイシャ</t>
    </rPh>
    <phoneticPr fontId="4"/>
  </si>
  <si>
    <t>ゆうとぴあ</t>
  </si>
  <si>
    <t>A（雇用型）-39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</si>
</sst>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0.0%"/>
    <numFmt numFmtId="178" formatCode="0_);[Red]\(0\)"/>
  </numFmts>
  <fonts count="3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indexed="10"/>
      <name val="Calibri"/>
      <family val="2"/>
    </font>
    <font>
      <sz val="9"/>
      <name val="MS P ゴシック"/>
      <family val="3"/>
      <charset val="128"/>
    </font>
    <font>
      <b/>
      <sz val="9"/>
      <name val="MS P 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2" tint="-0.2499160740989410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4999237037263100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2370372631001"/>
        <bgColor indexed="64"/>
      </patternFill>
    </fill>
    <fill>
      <patternFill patternType="solid">
        <fgColor theme="8" tint="-0.24991607409894101"/>
        <bgColor indexed="64"/>
      </patternFill>
    </fill>
  </fills>
  <borders count="1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7">
    <xf numFmtId="0" fontId="0" fillId="0" borderId="0"/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4" borderId="104" applyNumberFormat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1" fillId="7" borderId="105" applyNumberFormat="0" applyFont="0" applyAlignment="0" applyProtection="0">
      <alignment vertical="center"/>
    </xf>
    <xf numFmtId="0" fontId="26" fillId="0" borderId="106" applyNumberFormat="0" applyFill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37" borderId="107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0" fillId="0" borderId="108" applyNumberFormat="0" applyFill="0" applyAlignment="0" applyProtection="0">
      <alignment vertical="center"/>
    </xf>
    <xf numFmtId="0" fontId="31" fillId="0" borderId="109" applyNumberFormat="0" applyFill="0" applyAlignment="0" applyProtection="0">
      <alignment vertical="center"/>
    </xf>
    <xf numFmtId="0" fontId="32" fillId="0" borderId="110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11" applyNumberFormat="0" applyFill="0" applyAlignment="0" applyProtection="0">
      <alignment vertical="center"/>
    </xf>
    <xf numFmtId="0" fontId="34" fillId="37" borderId="112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107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37" fillId="38" borderId="0" applyNumberFormat="0" applyBorder="0" applyAlignment="0" applyProtection="0">
      <alignment vertical="center"/>
    </xf>
  </cellStyleXfs>
  <cellXfs count="338">
    <xf numFmtId="0" fontId="0" fillId="0" borderId="0" xfId="0" applyAlignment="1"/>
    <xf numFmtId="0" fontId="5" fillId="0" borderId="0" xfId="45" applyFont="1">
      <alignment vertical="center"/>
    </xf>
    <xf numFmtId="0" fontId="0" fillId="0" borderId="0" xfId="44" applyFont="1">
      <alignment vertical="center"/>
    </xf>
    <xf numFmtId="0" fontId="0" fillId="0" borderId="0" xfId="44" applyFont="1" applyAlignment="1">
      <alignment horizontal="right" vertical="center"/>
    </xf>
    <xf numFmtId="0" fontId="7" fillId="0" borderId="0" xfId="44" applyFont="1">
      <alignment vertical="center"/>
    </xf>
    <xf numFmtId="0" fontId="7" fillId="0" borderId="1" xfId="44" applyFont="1" applyBorder="1" applyAlignment="1">
      <alignment horizontal="center" vertical="center" wrapText="1"/>
    </xf>
    <xf numFmtId="0" fontId="7" fillId="0" borderId="2" xfId="44" applyFont="1" applyBorder="1" applyAlignment="1">
      <alignment horizontal="center" vertical="center" wrapText="1"/>
    </xf>
    <xf numFmtId="0" fontId="7" fillId="0" borderId="3" xfId="44" applyFont="1" applyBorder="1" applyAlignment="1">
      <alignment horizontal="center" vertical="center" wrapText="1"/>
    </xf>
    <xf numFmtId="0" fontId="0" fillId="0" borderId="4" xfId="44" applyFont="1" applyBorder="1">
      <alignment vertical="center"/>
    </xf>
    <xf numFmtId="0" fontId="0" fillId="0" borderId="0" xfId="44" applyFont="1" applyAlignment="1">
      <alignment horizontal="center" vertical="center"/>
    </xf>
    <xf numFmtId="0" fontId="7" fillId="0" borderId="0" xfId="44" applyFont="1" applyAlignment="1">
      <alignment vertical="center" wrapText="1"/>
    </xf>
    <xf numFmtId="0" fontId="7" fillId="0" borderId="5" xfId="44" applyFont="1" applyBorder="1" applyAlignment="1">
      <alignment horizontal="center" vertical="center" wrapText="1"/>
    </xf>
    <xf numFmtId="0" fontId="0" fillId="0" borderId="6" xfId="44" applyFont="1" applyBorder="1">
      <alignment vertical="center"/>
    </xf>
    <xf numFmtId="38" fontId="0" fillId="0" borderId="7" xfId="34" applyFont="1" applyBorder="1" applyAlignment="1">
      <alignment vertical="center" shrinkToFit="1"/>
    </xf>
    <xf numFmtId="38" fontId="0" fillId="0" borderId="8" xfId="34" applyFont="1" applyBorder="1" applyAlignment="1">
      <alignment vertical="center" shrinkToFit="1"/>
    </xf>
    <xf numFmtId="38" fontId="0" fillId="0" borderId="9" xfId="34" applyFont="1" applyBorder="1" applyAlignment="1">
      <alignment vertical="center" shrinkToFit="1"/>
    </xf>
    <xf numFmtId="38" fontId="0" fillId="0" borderId="10" xfId="34" applyFont="1" applyBorder="1" applyAlignment="1">
      <alignment vertical="center" shrinkToFit="1"/>
    </xf>
    <xf numFmtId="38" fontId="0" fillId="0" borderId="11" xfId="34" applyFont="1" applyBorder="1" applyAlignment="1">
      <alignment vertical="center" shrinkToFit="1"/>
    </xf>
    <xf numFmtId="38" fontId="0" fillId="0" borderId="12" xfId="34" applyFont="1" applyBorder="1" applyAlignment="1">
      <alignment vertical="center" shrinkToFit="1"/>
    </xf>
    <xf numFmtId="38" fontId="0" fillId="0" borderId="1" xfId="34" applyFont="1" applyBorder="1" applyAlignment="1">
      <alignment vertical="center" shrinkToFit="1"/>
    </xf>
    <xf numFmtId="38" fontId="0" fillId="0" borderId="3" xfId="34" applyFont="1" applyBorder="1" applyAlignment="1">
      <alignment vertical="center" shrinkToFit="1"/>
    </xf>
    <xf numFmtId="38" fontId="0" fillId="0" borderId="2" xfId="34" applyFont="1" applyBorder="1" applyAlignment="1">
      <alignment vertical="center" shrinkToFit="1"/>
    </xf>
    <xf numFmtId="38" fontId="0" fillId="6" borderId="13" xfId="34" applyFont="1" applyFill="1" applyBorder="1" applyAlignment="1">
      <alignment vertical="center" shrinkToFit="1"/>
    </xf>
    <xf numFmtId="38" fontId="0" fillId="6" borderId="14" xfId="34" applyFont="1" applyFill="1" applyBorder="1" applyAlignment="1">
      <alignment vertical="center" shrinkToFit="1"/>
    </xf>
    <xf numFmtId="38" fontId="0" fillId="0" borderId="15" xfId="34" applyFont="1" applyBorder="1" applyAlignment="1">
      <alignment vertical="center" shrinkToFit="1"/>
    </xf>
    <xf numFmtId="38" fontId="0" fillId="0" borderId="0" xfId="34" applyFont="1" applyAlignment="1">
      <alignment vertical="center"/>
    </xf>
    <xf numFmtId="0" fontId="0" fillId="0" borderId="0" xfId="44" applyFont="1" applyBorder="1" applyAlignment="1">
      <alignment horizontal="center" vertical="center"/>
    </xf>
    <xf numFmtId="0" fontId="6" fillId="0" borderId="0" xfId="44" applyFont="1" applyBorder="1" applyAlignment="1">
      <alignment horizontal="center" vertical="center" wrapText="1"/>
    </xf>
    <xf numFmtId="38" fontId="0" fillId="0" borderId="0" xfId="34" applyFont="1" applyBorder="1" applyAlignment="1">
      <alignment horizontal="center" vertical="center"/>
    </xf>
    <xf numFmtId="38" fontId="0" fillId="3" borderId="16" xfId="34" applyFont="1" applyFill="1" applyBorder="1" applyAlignment="1">
      <alignment vertical="center" shrinkToFit="1"/>
    </xf>
    <xf numFmtId="38" fontId="0" fillId="3" borderId="8" xfId="34" applyFont="1" applyFill="1" applyBorder="1" applyAlignment="1">
      <alignment vertical="center" shrinkToFit="1"/>
    </xf>
    <xf numFmtId="38" fontId="0" fillId="3" borderId="17" xfId="34" applyFont="1" applyFill="1" applyBorder="1" applyAlignment="1">
      <alignment vertical="center" shrinkToFit="1"/>
    </xf>
    <xf numFmtId="38" fontId="0" fillId="3" borderId="7" xfId="34" applyFont="1" applyFill="1" applyBorder="1" applyAlignment="1">
      <alignment vertical="center" shrinkToFit="1"/>
    </xf>
    <xf numFmtId="38" fontId="0" fillId="3" borderId="10" xfId="34" applyFont="1" applyFill="1" applyBorder="1" applyAlignment="1">
      <alignment vertical="center" shrinkToFit="1"/>
    </xf>
    <xf numFmtId="38" fontId="0" fillId="3" borderId="9" xfId="34" applyFont="1" applyFill="1" applyBorder="1" applyAlignment="1">
      <alignment vertical="center" shrinkToFit="1"/>
    </xf>
    <xf numFmtId="38" fontId="0" fillId="3" borderId="12" xfId="34" applyFont="1" applyFill="1" applyBorder="1" applyAlignment="1">
      <alignment vertical="center" shrinkToFit="1"/>
    </xf>
    <xf numFmtId="38" fontId="0" fillId="3" borderId="18" xfId="34" applyFont="1" applyFill="1" applyBorder="1" applyAlignment="1">
      <alignment vertical="center" shrinkToFit="1"/>
    </xf>
    <xf numFmtId="38" fontId="0" fillId="3" borderId="11" xfId="34" applyFont="1" applyFill="1" applyBorder="1" applyAlignment="1">
      <alignment vertical="center" shrinkToFit="1"/>
    </xf>
    <xf numFmtId="38" fontId="0" fillId="3" borderId="15" xfId="34" applyFont="1" applyFill="1" applyBorder="1" applyAlignment="1">
      <alignment vertical="center" shrinkToFit="1"/>
    </xf>
    <xf numFmtId="38" fontId="0" fillId="3" borderId="13" xfId="34" applyFont="1" applyFill="1" applyBorder="1" applyAlignment="1">
      <alignment vertical="center" shrinkToFit="1"/>
    </xf>
    <xf numFmtId="0" fontId="8" fillId="0" borderId="0" xfId="44" applyFont="1">
      <alignment vertical="center"/>
    </xf>
    <xf numFmtId="0" fontId="7" fillId="0" borderId="1" xfId="44" applyFont="1" applyBorder="1" applyAlignment="1">
      <alignment horizontal="center" vertical="center"/>
    </xf>
    <xf numFmtId="0" fontId="7" fillId="0" borderId="3" xfId="44" applyFont="1" applyBorder="1" applyAlignment="1">
      <alignment horizontal="center" vertical="center"/>
    </xf>
    <xf numFmtId="38" fontId="0" fillId="0" borderId="15" xfId="34" applyFont="1" applyBorder="1" applyAlignment="1">
      <alignment vertical="center"/>
    </xf>
    <xf numFmtId="38" fontId="0" fillId="0" borderId="13" xfId="34" applyFont="1" applyBorder="1" applyAlignment="1">
      <alignment vertical="center"/>
    </xf>
    <xf numFmtId="38" fontId="0" fillId="0" borderId="14" xfId="34" applyFont="1" applyBorder="1" applyAlignment="1">
      <alignment vertical="center"/>
    </xf>
    <xf numFmtId="38" fontId="0" fillId="0" borderId="19" xfId="34" applyFont="1" applyBorder="1" applyAlignment="1">
      <alignment vertical="center"/>
    </xf>
    <xf numFmtId="38" fontId="0" fillId="0" borderId="20" xfId="34" applyFont="1" applyBorder="1" applyAlignment="1">
      <alignment vertical="center"/>
    </xf>
    <xf numFmtId="38" fontId="0" fillId="0" borderId="21" xfId="34" applyFont="1" applyBorder="1" applyAlignment="1">
      <alignment vertical="center"/>
    </xf>
    <xf numFmtId="38" fontId="0" fillId="0" borderId="10" xfId="34" applyFont="1" applyBorder="1" applyAlignment="1">
      <alignment vertical="center"/>
    </xf>
    <xf numFmtId="38" fontId="0" fillId="0" borderId="16" xfId="34" applyFont="1" applyBorder="1" applyAlignment="1">
      <alignment vertical="center"/>
    </xf>
    <xf numFmtId="38" fontId="0" fillId="0" borderId="9" xfId="34" applyFont="1" applyBorder="1" applyAlignment="1">
      <alignment vertical="center"/>
    </xf>
    <xf numFmtId="0" fontId="9" fillId="0" borderId="0" xfId="44" applyFont="1" applyAlignment="1">
      <alignment horizontal="right" vertical="center"/>
    </xf>
    <xf numFmtId="0" fontId="7" fillId="3" borderId="22" xfId="44" applyFont="1" applyFill="1" applyBorder="1" applyAlignment="1">
      <alignment horizontal="center" vertical="center" shrinkToFit="1"/>
    </xf>
    <xf numFmtId="0" fontId="7" fillId="3" borderId="23" xfId="44" applyFont="1" applyFill="1" applyBorder="1" applyAlignment="1">
      <alignment horizontal="center" vertical="center" shrinkToFit="1"/>
    </xf>
    <xf numFmtId="0" fontId="7" fillId="3" borderId="24" xfId="44" applyFont="1" applyFill="1" applyBorder="1" applyAlignment="1">
      <alignment horizontal="center" vertical="center" shrinkToFit="1"/>
    </xf>
    <xf numFmtId="0" fontId="0" fillId="0" borderId="0" xfId="44" applyFont="1" applyAlignment="1"/>
    <xf numFmtId="38" fontId="0" fillId="0" borderId="12" xfId="34" applyFont="1" applyBorder="1" applyAlignment="1">
      <alignment vertical="center"/>
    </xf>
    <xf numFmtId="38" fontId="0" fillId="0" borderId="18" xfId="34" applyFont="1" applyBorder="1" applyAlignment="1">
      <alignment vertical="center"/>
    </xf>
    <xf numFmtId="38" fontId="0" fillId="0" borderId="11" xfId="34" applyFont="1" applyBorder="1" applyAlignment="1">
      <alignment vertical="center"/>
    </xf>
    <xf numFmtId="0" fontId="0" fillId="6" borderId="25" xfId="44" applyFont="1" applyFill="1" applyBorder="1" applyAlignment="1">
      <alignment horizontal="center" vertical="center"/>
    </xf>
    <xf numFmtId="0" fontId="7" fillId="6" borderId="26" xfId="44" applyFont="1" applyFill="1" applyBorder="1" applyAlignment="1">
      <alignment horizontal="center" vertical="center" shrinkToFit="1"/>
    </xf>
    <xf numFmtId="0" fontId="7" fillId="6" borderId="27" xfId="44" applyFont="1" applyFill="1" applyBorder="1" applyAlignment="1">
      <alignment horizontal="center" vertical="center" shrinkToFit="1"/>
    </xf>
    <xf numFmtId="38" fontId="0" fillId="6" borderId="25" xfId="34" applyFont="1" applyFill="1" applyBorder="1" applyAlignment="1">
      <alignment vertical="center" shrinkToFit="1"/>
    </xf>
    <xf numFmtId="38" fontId="0" fillId="6" borderId="28" xfId="34" applyFont="1" applyFill="1" applyBorder="1" applyAlignment="1">
      <alignment vertical="center" shrinkToFit="1"/>
    </xf>
    <xf numFmtId="38" fontId="0" fillId="6" borderId="26" xfId="34" applyFont="1" applyFill="1" applyBorder="1" applyAlignment="1">
      <alignment vertical="center" shrinkToFit="1"/>
    </xf>
    <xf numFmtId="38" fontId="0" fillId="6" borderId="2" xfId="34" applyFont="1" applyFill="1" applyBorder="1" applyAlignment="1">
      <alignment vertical="center"/>
    </xf>
    <xf numFmtId="38" fontId="0" fillId="6" borderId="1" xfId="34" applyFont="1" applyFill="1" applyBorder="1" applyAlignment="1">
      <alignment vertical="center"/>
    </xf>
    <xf numFmtId="38" fontId="0" fillId="6" borderId="3" xfId="34" applyFont="1" applyFill="1" applyBorder="1" applyAlignment="1">
      <alignment vertical="center"/>
    </xf>
    <xf numFmtId="0" fontId="0" fillId="0" borderId="0" xfId="44" quotePrefix="1" applyFont="1" applyAlignment="1">
      <alignment horizontal="center" vertical="center"/>
    </xf>
    <xf numFmtId="0" fontId="10" fillId="0" borderId="0" xfId="44" applyFont="1">
      <alignment vertical="center"/>
    </xf>
    <xf numFmtId="38" fontId="0" fillId="0" borderId="0" xfId="34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 shrinkToFit="1"/>
    </xf>
    <xf numFmtId="0" fontId="0" fillId="0" borderId="29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0" fillId="0" borderId="30" xfId="0" applyFont="1" applyFill="1" applyBorder="1" applyAlignment="1">
      <alignment vertical="center" shrinkToFit="1"/>
    </xf>
    <xf numFmtId="176" fontId="0" fillId="0" borderId="28" xfId="0" applyNumberFormat="1" applyFont="1" applyFill="1" applyBorder="1" applyAlignment="1">
      <alignment horizontal="center" vertical="center" shrinkToFit="1"/>
    </xf>
    <xf numFmtId="176" fontId="0" fillId="0" borderId="28" xfId="0" applyNumberFormat="1" applyFont="1" applyFill="1" applyBorder="1" applyAlignment="1">
      <alignment vertical="center" shrinkToFit="1"/>
    </xf>
    <xf numFmtId="0" fontId="11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shrinkToFit="1"/>
    </xf>
    <xf numFmtId="0" fontId="0" fillId="0" borderId="0" xfId="0" applyFont="1" applyAlignment="1">
      <alignment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vertical="center" shrinkToFit="1"/>
    </xf>
    <xf numFmtId="176" fontId="0" fillId="0" borderId="1" xfId="0" applyNumberFormat="1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vertical="center" shrinkToFit="1"/>
    </xf>
    <xf numFmtId="0" fontId="0" fillId="0" borderId="32" xfId="0" applyFont="1" applyFill="1" applyBorder="1" applyAlignment="1">
      <alignment vertical="center" shrinkToFit="1"/>
    </xf>
    <xf numFmtId="177" fontId="0" fillId="0" borderId="33" xfId="0" applyNumberFormat="1" applyFont="1" applyFill="1" applyBorder="1" applyAlignment="1">
      <alignment vertical="center"/>
    </xf>
    <xf numFmtId="177" fontId="0" fillId="0" borderId="34" xfId="0" applyNumberFormat="1" applyFont="1" applyFill="1" applyBorder="1" applyAlignment="1">
      <alignment vertical="center"/>
    </xf>
    <xf numFmtId="177" fontId="0" fillId="0" borderId="35" xfId="0" applyNumberFormat="1" applyFont="1" applyFill="1" applyBorder="1" applyAlignment="1">
      <alignment vertical="center"/>
    </xf>
    <xf numFmtId="176" fontId="0" fillId="0" borderId="36" xfId="0" applyNumberFormat="1" applyFont="1" applyFill="1" applyBorder="1" applyAlignment="1">
      <alignment horizontal="center" vertical="center" shrinkToFit="1"/>
    </xf>
    <xf numFmtId="176" fontId="0" fillId="0" borderId="36" xfId="0" applyNumberFormat="1" applyFont="1" applyFill="1" applyBorder="1" applyAlignment="1">
      <alignment vertical="center" shrinkToFit="1"/>
    </xf>
    <xf numFmtId="176" fontId="0" fillId="0" borderId="37" xfId="0" applyNumberFormat="1" applyFont="1" applyFill="1" applyBorder="1" applyAlignment="1">
      <alignment horizontal="center" vertical="center" shrinkToFit="1"/>
    </xf>
    <xf numFmtId="177" fontId="0" fillId="0" borderId="37" xfId="0" applyNumberFormat="1" applyFont="1" applyFill="1" applyBorder="1" applyAlignment="1">
      <alignment horizontal="center" vertical="center" shrinkToFit="1"/>
    </xf>
    <xf numFmtId="0" fontId="0" fillId="0" borderId="36" xfId="0" applyFont="1" applyFill="1" applyBorder="1" applyAlignment="1">
      <alignment vertical="center"/>
    </xf>
    <xf numFmtId="177" fontId="0" fillId="0" borderId="28" xfId="0" applyNumberFormat="1" applyFont="1" applyFill="1" applyBorder="1" applyAlignment="1">
      <alignment horizontal="center" vertical="center" shrinkToFit="1"/>
    </xf>
    <xf numFmtId="0" fontId="0" fillId="0" borderId="28" xfId="0" applyFont="1" applyFill="1" applyBorder="1" applyAlignment="1">
      <alignment vertical="center"/>
    </xf>
    <xf numFmtId="176" fontId="0" fillId="0" borderId="38" xfId="0" applyNumberFormat="1" applyFont="1" applyFill="1" applyBorder="1" applyAlignment="1">
      <alignment horizontal="center" vertical="center" shrinkToFit="1"/>
    </xf>
    <xf numFmtId="0" fontId="0" fillId="0" borderId="39" xfId="0" applyFont="1" applyFill="1" applyBorder="1" applyAlignment="1">
      <alignment vertical="center"/>
    </xf>
    <xf numFmtId="177" fontId="0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vertical="center"/>
    </xf>
    <xf numFmtId="176" fontId="0" fillId="2" borderId="40" xfId="0" applyNumberFormat="1" applyFont="1" applyFill="1" applyBorder="1" applyAlignment="1">
      <alignment horizontal="center" vertical="center" shrinkToFit="1"/>
    </xf>
    <xf numFmtId="176" fontId="0" fillId="2" borderId="40" xfId="0" applyNumberFormat="1" applyFont="1" applyFill="1" applyBorder="1" applyAlignment="1">
      <alignment horizontal="center" vertical="center" wrapText="1" shrinkToFit="1"/>
    </xf>
    <xf numFmtId="0" fontId="0" fillId="8" borderId="41" xfId="0" applyFill="1" applyBorder="1" applyAlignment="1">
      <alignment horizontal="center" vertical="center" shrinkToFit="1"/>
    </xf>
    <xf numFmtId="0" fontId="0" fillId="8" borderId="42" xfId="0" applyFill="1" applyBorder="1" applyAlignment="1">
      <alignment horizontal="center" vertical="center" shrinkToFit="1"/>
    </xf>
    <xf numFmtId="0" fontId="0" fillId="8" borderId="25" xfId="0" applyFill="1" applyBorder="1" applyAlignment="1">
      <alignment horizontal="center" vertical="center" shrinkToFit="1"/>
    </xf>
    <xf numFmtId="0" fontId="0" fillId="8" borderId="28" xfId="0" applyFill="1" applyBorder="1" applyAlignment="1">
      <alignment horizontal="center" vertical="center" shrinkToFit="1"/>
    </xf>
    <xf numFmtId="0" fontId="0" fillId="8" borderId="2" xfId="0" applyFill="1" applyBorder="1" applyAlignment="1">
      <alignment horizontal="center" vertical="center" shrinkToFit="1"/>
    </xf>
    <xf numFmtId="0" fontId="0" fillId="8" borderId="1" xfId="0" applyFill="1" applyBorder="1" applyAlignment="1">
      <alignment horizontal="center" vertical="center" shrinkToFit="1"/>
    </xf>
    <xf numFmtId="0" fontId="0" fillId="0" borderId="43" xfId="0" applyBorder="1" applyAlignment="1"/>
    <xf numFmtId="178" fontId="0" fillId="8" borderId="44" xfId="0" applyNumberFormat="1" applyFill="1" applyBorder="1" applyAlignment="1">
      <alignment horizontal="center" vertical="center"/>
    </xf>
    <xf numFmtId="0" fontId="0" fillId="8" borderId="44" xfId="0" applyFill="1" applyBorder="1" applyAlignment="1">
      <alignment vertical="center" shrinkToFit="1"/>
    </xf>
    <xf numFmtId="0" fontId="0" fillId="0" borderId="45" xfId="0" applyFont="1" applyFill="1" applyBorder="1" applyAlignment="1">
      <alignment vertical="center" shrinkToFit="1"/>
    </xf>
    <xf numFmtId="0" fontId="0" fillId="0" borderId="44" xfId="0" applyFill="1" applyBorder="1" applyAlignment="1">
      <alignment vertical="center" shrinkToFit="1"/>
    </xf>
    <xf numFmtId="0" fontId="0" fillId="8" borderId="45" xfId="0" applyFont="1" applyFill="1" applyBorder="1" applyAlignment="1">
      <alignment vertical="center" shrinkToFit="1"/>
    </xf>
    <xf numFmtId="0" fontId="18" fillId="0" borderId="45" xfId="0" applyFont="1" applyFill="1" applyBorder="1" applyAlignment="1">
      <alignment vertical="center" shrinkToFit="1"/>
    </xf>
    <xf numFmtId="0" fontId="0" fillId="0" borderId="44" xfId="0" applyFont="1" applyFill="1" applyBorder="1" applyAlignment="1">
      <alignment vertical="center" shrinkToFit="1"/>
    </xf>
    <xf numFmtId="0" fontId="0" fillId="0" borderId="45" xfId="0" applyFont="1" applyFill="1" applyBorder="1" applyAlignment="1">
      <alignment horizontal="left" vertical="center" shrinkToFit="1"/>
    </xf>
    <xf numFmtId="0" fontId="0" fillId="8" borderId="45" xfId="0" applyFont="1" applyFill="1" applyBorder="1" applyAlignment="1">
      <alignment horizontal="left" vertical="center" shrinkToFit="1"/>
    </xf>
    <xf numFmtId="0" fontId="18" fillId="0" borderId="45" xfId="0" applyFont="1" applyFill="1" applyBorder="1" applyAlignment="1">
      <alignment horizontal="left" vertical="center" shrinkToFit="1"/>
    </xf>
    <xf numFmtId="178" fontId="0" fillId="39" borderId="44" xfId="0" applyNumberFormat="1" applyFill="1" applyBorder="1" applyAlignment="1">
      <alignment horizontal="center" vertical="center"/>
    </xf>
    <xf numFmtId="0" fontId="0" fillId="39" borderId="44" xfId="0" applyFill="1" applyBorder="1" applyAlignment="1">
      <alignment vertical="center" shrinkToFit="1"/>
    </xf>
    <xf numFmtId="0" fontId="0" fillId="39" borderId="45" xfId="0" applyFont="1" applyFill="1" applyBorder="1" applyAlignment="1">
      <alignment horizontal="left" vertical="center" shrinkToFit="1"/>
    </xf>
    <xf numFmtId="49" fontId="0" fillId="0" borderId="45" xfId="43" applyNumberFormat="1" applyFont="1" applyFill="1" applyBorder="1" applyAlignment="1">
      <alignment horizontal="left" vertical="center" shrinkToFit="1"/>
    </xf>
    <xf numFmtId="49" fontId="18" fillId="0" borderId="45" xfId="43" applyNumberFormat="1" applyFont="1" applyFill="1" applyBorder="1" applyAlignment="1">
      <alignment horizontal="left" vertical="center" shrinkToFit="1"/>
    </xf>
    <xf numFmtId="49" fontId="0" fillId="8" borderId="45" xfId="43" applyNumberFormat="1" applyFont="1" applyFill="1" applyBorder="1" applyAlignment="1">
      <alignment horizontal="left" vertical="center" shrinkToFit="1"/>
    </xf>
    <xf numFmtId="49" fontId="0" fillId="0" borderId="45" xfId="0" applyNumberFormat="1" applyFont="1" applyFill="1" applyBorder="1" applyAlignment="1">
      <alignment horizontal="left" vertical="center" shrinkToFit="1"/>
    </xf>
    <xf numFmtId="0" fontId="0" fillId="0" borderId="45" xfId="0" applyFont="1" applyFill="1" applyBorder="1" applyAlignment="1">
      <alignment horizontal="left" vertical="center" wrapText="1" shrinkToFit="1"/>
    </xf>
    <xf numFmtId="0" fontId="0" fillId="8" borderId="44" xfId="0" applyFont="1" applyFill="1" applyBorder="1" applyAlignment="1">
      <alignment vertical="center" shrinkToFit="1"/>
    </xf>
    <xf numFmtId="0" fontId="0" fillId="8" borderId="45" xfId="0" applyFont="1" applyFill="1" applyBorder="1" applyAlignment="1">
      <alignment horizontal="left" vertical="center" wrapText="1" shrinkToFit="1"/>
    </xf>
    <xf numFmtId="178" fontId="0" fillId="0" borderId="44" xfId="0" applyNumberForma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left" vertical="center" wrapText="1" shrinkToFit="1"/>
    </xf>
    <xf numFmtId="0" fontId="0" fillId="39" borderId="44" xfId="0" applyFont="1" applyFill="1" applyBorder="1" applyAlignment="1">
      <alignment vertical="center" shrinkToFit="1"/>
    </xf>
    <xf numFmtId="0" fontId="0" fillId="39" borderId="45" xfId="0" applyFont="1" applyFill="1" applyBorder="1" applyAlignment="1">
      <alignment horizontal="left" vertical="center" wrapText="1" shrinkToFit="1"/>
    </xf>
    <xf numFmtId="178" fontId="0" fillId="8" borderId="44" xfId="0" applyNumberFormat="1" applyFont="1" applyFill="1" applyBorder="1" applyAlignment="1">
      <alignment horizontal="center" vertical="center"/>
    </xf>
    <xf numFmtId="178" fontId="0" fillId="40" borderId="44" xfId="0" applyNumberFormat="1" applyFill="1" applyBorder="1" applyAlignment="1">
      <alignment horizontal="center" vertical="center"/>
    </xf>
    <xf numFmtId="0" fontId="0" fillId="40" borderId="44" xfId="0" applyFont="1" applyFill="1" applyBorder="1" applyAlignment="1">
      <alignment vertical="center" shrinkToFit="1"/>
    </xf>
    <xf numFmtId="0" fontId="0" fillId="40" borderId="45" xfId="0" applyFont="1" applyFill="1" applyBorder="1" applyAlignment="1">
      <alignment horizontal="left" vertical="center" wrapText="1" shrinkToFit="1"/>
    </xf>
    <xf numFmtId="0" fontId="0" fillId="40" borderId="44" xfId="0" applyFont="1" applyFill="1" applyBorder="1" applyAlignment="1">
      <alignment horizontal="left" vertical="center"/>
    </xf>
    <xf numFmtId="0" fontId="0" fillId="0" borderId="46" xfId="0" applyBorder="1" applyAlignment="1"/>
    <xf numFmtId="178" fontId="0" fillId="40" borderId="47" xfId="0" applyNumberFormat="1" applyFill="1" applyBorder="1" applyAlignment="1">
      <alignment horizontal="center" vertical="center"/>
    </xf>
    <xf numFmtId="0" fontId="0" fillId="0" borderId="48" xfId="0" applyFont="1" applyFill="1" applyBorder="1" applyAlignment="1">
      <alignment vertical="center" shrinkToFit="1"/>
    </xf>
    <xf numFmtId="0" fontId="0" fillId="8" borderId="48" xfId="0" applyFont="1" applyFill="1" applyBorder="1" applyAlignment="1">
      <alignment vertical="center" shrinkToFit="1"/>
    </xf>
    <xf numFmtId="0" fontId="18" fillId="0" borderId="48" xfId="0" applyFont="1" applyFill="1" applyBorder="1" applyAlignment="1">
      <alignment vertical="center" shrinkToFit="1"/>
    </xf>
    <xf numFmtId="178" fontId="0" fillId="8" borderId="47" xfId="0" applyNumberFormat="1" applyFill="1" applyBorder="1" applyAlignment="1">
      <alignment horizontal="center" vertical="center"/>
    </xf>
    <xf numFmtId="0" fontId="0" fillId="8" borderId="47" xfId="0" applyFill="1" applyBorder="1" applyAlignment="1">
      <alignment horizontal="center" vertical="center" shrinkToFit="1"/>
    </xf>
    <xf numFmtId="0" fontId="0" fillId="0" borderId="49" xfId="0" applyFont="1" applyFill="1" applyBorder="1" applyAlignment="1">
      <alignment horizontal="left" vertical="center" wrapText="1"/>
    </xf>
    <xf numFmtId="0" fontId="0" fillId="8" borderId="44" xfId="0" applyFill="1" applyBorder="1" applyAlignment="1">
      <alignment horizontal="left" vertical="center" shrinkToFit="1"/>
    </xf>
    <xf numFmtId="0" fontId="0" fillId="39" borderId="44" xfId="0" applyFill="1" applyBorder="1" applyAlignment="1">
      <alignment horizontal="left" vertical="center" shrinkToFit="1"/>
    </xf>
    <xf numFmtId="49" fontId="0" fillId="39" borderId="45" xfId="0" applyNumberFormat="1" applyFont="1" applyFill="1" applyBorder="1" applyAlignment="1">
      <alignment horizontal="left" vertical="center" shrinkToFit="1"/>
    </xf>
    <xf numFmtId="49" fontId="18" fillId="0" borderId="45" xfId="0" applyNumberFormat="1" applyFont="1" applyFill="1" applyBorder="1" applyAlignment="1">
      <alignment horizontal="left" vertical="center" shrinkToFit="1"/>
    </xf>
    <xf numFmtId="0" fontId="18" fillId="0" borderId="45" xfId="0" applyFont="1" applyFill="1" applyBorder="1" applyAlignment="1">
      <alignment horizontal="left" vertical="center" wrapText="1"/>
    </xf>
    <xf numFmtId="0" fontId="0" fillId="0" borderId="45" xfId="0" applyFont="1" applyFill="1" applyBorder="1" applyAlignment="1">
      <alignment horizontal="left" vertical="center" wrapText="1"/>
    </xf>
    <xf numFmtId="0" fontId="0" fillId="5" borderId="44" xfId="0" applyFill="1" applyBorder="1" applyAlignment="1">
      <alignment horizontal="center" vertical="center"/>
    </xf>
    <xf numFmtId="0" fontId="0" fillId="5" borderId="44" xfId="0" applyFill="1" applyBorder="1" applyAlignment="1">
      <alignment horizontal="left" vertical="center" shrinkToFit="1"/>
    </xf>
    <xf numFmtId="0" fontId="0" fillId="5" borderId="45" xfId="0" applyFont="1" applyFill="1" applyBorder="1" applyAlignment="1">
      <alignment horizontal="left" vertical="center" wrapText="1" shrinkToFit="1"/>
    </xf>
    <xf numFmtId="178" fontId="0" fillId="40" borderId="44" xfId="0" quotePrefix="1" applyNumberFormat="1" applyFill="1" applyBorder="1" applyAlignment="1">
      <alignment horizontal="center" vertical="center"/>
    </xf>
    <xf numFmtId="0" fontId="0" fillId="40" borderId="44" xfId="0" applyFill="1" applyBorder="1" applyAlignment="1">
      <alignment horizontal="left" vertical="center" shrinkToFit="1"/>
    </xf>
    <xf numFmtId="0" fontId="0" fillId="40" borderId="47" xfId="0" applyFill="1" applyBorder="1" applyAlignment="1">
      <alignment horizontal="left" vertical="center" shrinkToFit="1"/>
    </xf>
    <xf numFmtId="0" fontId="6" fillId="40" borderId="49" xfId="0" applyFont="1" applyFill="1" applyBorder="1" applyAlignment="1">
      <alignment horizontal="left" vertical="center" wrapText="1" shrinkToFit="1"/>
    </xf>
    <xf numFmtId="0" fontId="0" fillId="9" borderId="50" xfId="0" applyFont="1" applyFill="1" applyBorder="1" applyAlignment="1">
      <alignment horizontal="center" vertical="center" shrinkToFit="1"/>
    </xf>
    <xf numFmtId="0" fontId="0" fillId="9" borderId="51" xfId="0" applyFill="1" applyBorder="1" applyAlignment="1">
      <alignment horizontal="center" vertical="center" shrinkToFit="1"/>
    </xf>
    <xf numFmtId="0" fontId="0" fillId="9" borderId="52" xfId="0" applyFill="1" applyBorder="1" applyAlignment="1">
      <alignment horizontal="center" vertical="center" shrinkToFit="1"/>
    </xf>
    <xf numFmtId="0" fontId="0" fillId="9" borderId="53" xfId="0" applyFill="1" applyBorder="1" applyAlignment="1">
      <alignment horizontal="center"/>
    </xf>
    <xf numFmtId="0" fontId="0" fillId="9" borderId="54" xfId="0" applyFill="1" applyBorder="1" applyAlignment="1">
      <alignment horizontal="center"/>
    </xf>
    <xf numFmtId="0" fontId="0" fillId="0" borderId="55" xfId="0" applyBorder="1" applyAlignment="1"/>
    <xf numFmtId="0" fontId="0" fillId="0" borderId="56" xfId="44" applyFont="1" applyFill="1" applyBorder="1" applyAlignment="1">
      <alignment vertical="center"/>
    </xf>
    <xf numFmtId="0" fontId="0" fillId="0" borderId="0" xfId="44" applyFont="1" applyAlignment="1">
      <alignment horizontal="left" vertical="center"/>
    </xf>
    <xf numFmtId="0" fontId="0" fillId="0" borderId="0" xfId="44" applyFont="1" applyAlignment="1">
      <alignment vertical="center"/>
    </xf>
    <xf numFmtId="0" fontId="0" fillId="0" borderId="57" xfId="44" applyFont="1" applyBorder="1" applyAlignment="1">
      <alignment horizontal="left" vertical="center"/>
    </xf>
    <xf numFmtId="0" fontId="0" fillId="0" borderId="57" xfId="44" applyFont="1" applyFill="1" applyBorder="1" applyAlignment="1">
      <alignment vertical="center"/>
    </xf>
    <xf numFmtId="0" fontId="0" fillId="0" borderId="57" xfId="44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27" fillId="36" borderId="0" xfId="31" applyFont="1" applyAlignment="1">
      <alignment vertical="top" wrapText="1"/>
    </xf>
    <xf numFmtId="0" fontId="25" fillId="35" borderId="0" xfId="27" applyFont="1" applyAlignment="1">
      <alignment vertical="top" wrapText="1"/>
    </xf>
    <xf numFmtId="0" fontId="27" fillId="36" borderId="0" xfId="31" applyFont="1" applyAlignment="1">
      <alignment vertical="center"/>
    </xf>
    <xf numFmtId="0" fontId="27" fillId="36" borderId="0" xfId="31" applyFont="1" applyAlignment="1">
      <alignment vertical="center" shrinkToFit="1"/>
    </xf>
    <xf numFmtId="0" fontId="0" fillId="0" borderId="0" xfId="0" applyAlignment="1">
      <alignment vertical="center"/>
    </xf>
    <xf numFmtId="0" fontId="25" fillId="35" borderId="0" xfId="27" applyFont="1" applyAlignment="1">
      <alignment vertical="center"/>
    </xf>
    <xf numFmtId="38" fontId="0" fillId="0" borderId="0" xfId="34" applyFont="1" applyAlignment="1">
      <alignment vertical="center" wrapText="1"/>
    </xf>
    <xf numFmtId="178" fontId="4" fillId="0" borderId="0" xfId="0" applyNumberFormat="1" applyFont="1" applyAlignment="1">
      <alignment horizontal="left" vertical="center" wrapText="1"/>
    </xf>
    <xf numFmtId="0" fontId="0" fillId="41" borderId="0" xfId="0" applyFill="1" applyAlignment="1">
      <alignment vertical="top" wrapText="1"/>
    </xf>
    <xf numFmtId="0" fontId="25" fillId="41" borderId="0" xfId="27" applyFont="1" applyFill="1" applyAlignment="1">
      <alignment vertical="center"/>
    </xf>
    <xf numFmtId="0" fontId="0" fillId="0" borderId="58" xfId="44" applyFont="1" applyBorder="1">
      <alignment vertical="center"/>
    </xf>
    <xf numFmtId="0" fontId="20" fillId="0" borderId="0" xfId="44" applyFont="1" applyAlignment="1">
      <alignment vertical="center"/>
    </xf>
    <xf numFmtId="0" fontId="0" fillId="0" borderId="24" xfId="44" applyFont="1" applyBorder="1">
      <alignment vertical="center"/>
    </xf>
    <xf numFmtId="38" fontId="0" fillId="3" borderId="59" xfId="34" applyFont="1" applyFill="1" applyBorder="1" applyAlignment="1">
      <alignment vertical="center" shrinkToFit="1"/>
    </xf>
    <xf numFmtId="38" fontId="0" fillId="6" borderId="36" xfId="34" applyFont="1" applyFill="1" applyBorder="1" applyAlignment="1">
      <alignment vertical="center" shrinkToFit="1"/>
    </xf>
    <xf numFmtId="38" fontId="0" fillId="3" borderId="36" xfId="34" applyFont="1" applyFill="1" applyBorder="1" applyAlignment="1">
      <alignment vertical="center" shrinkToFit="1"/>
    </xf>
    <xf numFmtId="38" fontId="0" fillId="6" borderId="60" xfId="34" applyFont="1" applyFill="1" applyBorder="1" applyAlignment="1">
      <alignment vertical="center" shrinkToFit="1"/>
    </xf>
    <xf numFmtId="38" fontId="0" fillId="6" borderId="61" xfId="34" applyFont="1" applyFill="1" applyBorder="1" applyAlignment="1">
      <alignment vertical="center" shrinkToFit="1"/>
    </xf>
    <xf numFmtId="38" fontId="0" fillId="0" borderId="13" xfId="34" applyFont="1" applyBorder="1" applyAlignment="1">
      <alignment vertical="center" shrinkToFit="1"/>
    </xf>
    <xf numFmtId="38" fontId="0" fillId="3" borderId="62" xfId="34" applyFont="1" applyFill="1" applyBorder="1" applyAlignment="1">
      <alignment vertical="center" shrinkToFit="1"/>
    </xf>
    <xf numFmtId="0" fontId="0" fillId="0" borderId="40" xfId="44" applyFont="1" applyBorder="1">
      <alignment vertical="center"/>
    </xf>
    <xf numFmtId="0" fontId="15" fillId="5" borderId="63" xfId="44" applyFont="1" applyFill="1" applyBorder="1">
      <alignment vertical="center"/>
    </xf>
    <xf numFmtId="0" fontId="15" fillId="5" borderId="64" xfId="44" applyFont="1" applyFill="1" applyBorder="1">
      <alignment vertical="center"/>
    </xf>
    <xf numFmtId="0" fontId="0" fillId="0" borderId="28" xfId="44" applyFont="1" applyBorder="1">
      <alignment vertical="center"/>
    </xf>
    <xf numFmtId="38" fontId="0" fillId="3" borderId="0" xfId="34" applyFont="1" applyFill="1" applyAlignment="1">
      <alignment horizontal="center" vertical="center"/>
    </xf>
    <xf numFmtId="0" fontId="7" fillId="0" borderId="65" xfId="44" applyFont="1" applyBorder="1" applyAlignment="1">
      <alignment horizontal="center" vertical="center" wrapText="1"/>
    </xf>
    <xf numFmtId="38" fontId="0" fillId="3" borderId="66" xfId="34" applyFont="1" applyFill="1" applyBorder="1" applyAlignment="1">
      <alignment vertical="center" shrinkToFit="1"/>
    </xf>
    <xf numFmtId="38" fontId="0" fillId="3" borderId="67" xfId="34" applyFont="1" applyFill="1" applyBorder="1" applyAlignment="1">
      <alignment vertical="center" shrinkToFit="1"/>
    </xf>
    <xf numFmtId="38" fontId="0" fillId="3" borderId="68" xfId="34" applyFont="1" applyFill="1" applyBorder="1" applyAlignment="1">
      <alignment vertical="center" shrinkToFit="1"/>
    </xf>
    <xf numFmtId="38" fontId="0" fillId="6" borderId="69" xfId="34" applyFont="1" applyFill="1" applyBorder="1" applyAlignment="1">
      <alignment vertical="center" shrinkToFit="1"/>
    </xf>
    <xf numFmtId="38" fontId="0" fillId="0" borderId="65" xfId="34" applyFont="1" applyBorder="1" applyAlignment="1">
      <alignment vertical="center" shrinkToFit="1"/>
    </xf>
    <xf numFmtId="38" fontId="1" fillId="42" borderId="62" xfId="34" applyFont="1" applyFill="1" applyBorder="1" applyAlignment="1">
      <alignment vertical="center" shrinkToFit="1"/>
    </xf>
    <xf numFmtId="38" fontId="1" fillId="43" borderId="62" xfId="34" applyFont="1" applyFill="1" applyBorder="1" applyAlignment="1">
      <alignment vertical="center" shrinkToFit="1"/>
    </xf>
    <xf numFmtId="38" fontId="1" fillId="43" borderId="62" xfId="34" applyFont="1" applyFill="1" applyBorder="1" applyAlignment="1">
      <alignment vertical="center" shrinkToFit="1"/>
    </xf>
    <xf numFmtId="38" fontId="1" fillId="43" borderId="70" xfId="34" applyFont="1" applyFill="1" applyBorder="1" applyAlignment="1">
      <alignment vertical="center" shrinkToFit="1"/>
    </xf>
    <xf numFmtId="0" fontId="0" fillId="0" borderId="0" xfId="44" applyFont="1" applyFill="1" applyBorder="1">
      <alignment vertical="center"/>
    </xf>
    <xf numFmtId="0" fontId="15" fillId="0" borderId="0" xfId="44" applyFont="1" applyFill="1" applyBorder="1">
      <alignment vertical="center"/>
    </xf>
    <xf numFmtId="0" fontId="0" fillId="0" borderId="0" xfId="44" applyFont="1" applyFill="1" applyBorder="1" applyAlignment="1">
      <alignment horizontal="center" vertical="center"/>
    </xf>
    <xf numFmtId="0" fontId="0" fillId="0" borderId="0" xfId="44" applyFont="1" applyBorder="1">
      <alignment vertical="center"/>
    </xf>
    <xf numFmtId="38" fontId="0" fillId="0" borderId="0" xfId="34" applyFont="1" applyFill="1" applyBorder="1" applyAlignment="1">
      <alignment horizontal="center" vertical="center"/>
    </xf>
    <xf numFmtId="0" fontId="0" fillId="44" borderId="0" xfId="0" applyFill="1" applyAlignment="1">
      <alignment vertical="top" wrapText="1"/>
    </xf>
    <xf numFmtId="0" fontId="0" fillId="44" borderId="0" xfId="0" applyFill="1" applyAlignment="1">
      <alignment horizontal="center" vertical="center" wrapText="1"/>
    </xf>
    <xf numFmtId="0" fontId="0" fillId="44" borderId="0" xfId="0" applyFill="1" applyAlignment="1">
      <alignment vertical="center" wrapText="1"/>
    </xf>
    <xf numFmtId="0" fontId="0" fillId="0" borderId="71" xfId="0" applyBorder="1" applyAlignment="1"/>
    <xf numFmtId="0" fontId="0" fillId="40" borderId="72" xfId="0" applyFont="1" applyFill="1" applyBorder="1" applyAlignment="1">
      <alignment horizontal="left" vertical="center"/>
    </xf>
    <xf numFmtId="0" fontId="0" fillId="40" borderId="73" xfId="0" applyFont="1" applyFill="1" applyBorder="1" applyAlignment="1">
      <alignment horizontal="left" vertical="center" wrapText="1" shrinkToFit="1"/>
    </xf>
    <xf numFmtId="178" fontId="0" fillId="40" borderId="72" xfId="0" applyNumberFormat="1" applyFill="1" applyBorder="1" applyAlignment="1">
      <alignment horizontal="center" vertical="center"/>
    </xf>
    <xf numFmtId="0" fontId="0" fillId="0" borderId="0" xfId="0" applyBorder="1" applyAlignment="1"/>
    <xf numFmtId="0" fontId="0" fillId="40" borderId="72" xfId="0" applyFill="1" applyBorder="1" applyAlignment="1">
      <alignment horizontal="left" vertical="center" shrinkToFit="1"/>
    </xf>
    <xf numFmtId="0" fontId="6" fillId="40" borderId="73" xfId="0" applyFont="1" applyFill="1" applyBorder="1" applyAlignment="1">
      <alignment horizontal="left" vertical="center" wrapText="1" shrinkToFit="1"/>
    </xf>
    <xf numFmtId="0" fontId="0" fillId="0" borderId="77" xfId="44" applyFont="1" applyBorder="1" applyAlignment="1">
      <alignment horizontal="center" vertical="center"/>
    </xf>
    <xf numFmtId="0" fontId="0" fillId="0" borderId="78" xfId="44" applyFont="1" applyBorder="1" applyAlignment="1">
      <alignment horizontal="center" vertical="center"/>
    </xf>
    <xf numFmtId="0" fontId="0" fillId="0" borderId="100" xfId="44" applyFont="1" applyBorder="1" applyAlignment="1">
      <alignment horizontal="center" vertical="center"/>
    </xf>
    <xf numFmtId="0" fontId="0" fillId="0" borderId="101" xfId="44" applyFont="1" applyBorder="1" applyAlignment="1">
      <alignment horizontal="center" vertical="center"/>
    </xf>
    <xf numFmtId="0" fontId="0" fillId="0" borderId="89" xfId="44" applyFont="1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79" xfId="44" applyFont="1" applyBorder="1" applyAlignment="1">
      <alignment horizontal="center" vertical="center"/>
    </xf>
    <xf numFmtId="0" fontId="0" fillId="0" borderId="5" xfId="44" applyFont="1" applyBorder="1" applyAlignment="1">
      <alignment horizontal="center" vertical="center"/>
    </xf>
    <xf numFmtId="0" fontId="0" fillId="0" borderId="37" xfId="44" applyFont="1" applyBorder="1" applyAlignment="1">
      <alignment horizontal="center" vertical="center"/>
    </xf>
    <xf numFmtId="38" fontId="0" fillId="0" borderId="42" xfId="34" applyFont="1" applyBorder="1" applyAlignment="1">
      <alignment horizontal="center" vertical="center"/>
    </xf>
    <xf numFmtId="38" fontId="0" fillId="0" borderId="32" xfId="34" applyFont="1" applyBorder="1" applyAlignment="1">
      <alignment horizontal="center" vertical="center"/>
    </xf>
    <xf numFmtId="38" fontId="0" fillId="0" borderId="84" xfId="34" applyFont="1" applyBorder="1" applyAlignment="1">
      <alignment horizontal="center" vertical="center"/>
    </xf>
    <xf numFmtId="38" fontId="0" fillId="0" borderId="1" xfId="34" applyFont="1" applyBorder="1" applyAlignment="1">
      <alignment horizontal="center" vertical="center"/>
    </xf>
    <xf numFmtId="38" fontId="0" fillId="0" borderId="31" xfId="34" applyFont="1" applyBorder="1" applyAlignment="1">
      <alignment horizontal="center" vertical="center"/>
    </xf>
    <xf numFmtId="38" fontId="0" fillId="0" borderId="3" xfId="34" applyFont="1" applyBorder="1" applyAlignment="1">
      <alignment horizontal="center" vertical="center"/>
    </xf>
    <xf numFmtId="0" fontId="0" fillId="0" borderId="63" xfId="44" applyFont="1" applyBorder="1" applyAlignment="1">
      <alignment horizontal="center" vertical="center"/>
    </xf>
    <xf numFmtId="0" fontId="0" fillId="0" borderId="64" xfId="44" applyFont="1" applyBorder="1" applyAlignment="1">
      <alignment horizontal="center" vertical="center"/>
    </xf>
    <xf numFmtId="0" fontId="0" fillId="0" borderId="81" xfId="44" applyFont="1" applyBorder="1" applyAlignment="1">
      <alignment horizontal="center" vertical="center"/>
    </xf>
    <xf numFmtId="0" fontId="6" fillId="0" borderId="70" xfId="44" applyFont="1" applyBorder="1" applyAlignment="1">
      <alignment horizontal="center" vertical="center" wrapText="1"/>
    </xf>
    <xf numFmtId="0" fontId="6" fillId="0" borderId="36" xfId="44" applyFont="1" applyBorder="1" applyAlignment="1">
      <alignment horizontal="center" vertical="center" wrapText="1"/>
    </xf>
    <xf numFmtId="0" fontId="6" fillId="0" borderId="93" xfId="44" applyFont="1" applyBorder="1" applyAlignment="1">
      <alignment horizontal="center" vertical="center" wrapText="1"/>
    </xf>
    <xf numFmtId="0" fontId="6" fillId="0" borderId="94" xfId="44" applyFont="1" applyBorder="1" applyAlignment="1">
      <alignment horizontal="center" vertical="center" wrapText="1"/>
    </xf>
    <xf numFmtId="0" fontId="6" fillId="0" borderId="61" xfId="44" applyFont="1" applyBorder="1" applyAlignment="1">
      <alignment horizontal="center" vertical="center" wrapText="1"/>
    </xf>
    <xf numFmtId="0" fontId="6" fillId="0" borderId="95" xfId="44" applyFont="1" applyBorder="1" applyAlignment="1">
      <alignment horizontal="center" vertical="center" wrapText="1"/>
    </xf>
    <xf numFmtId="0" fontId="6" fillId="0" borderId="79" xfId="44" applyFont="1" applyBorder="1" applyAlignment="1">
      <alignment horizontal="center" vertical="center" wrapText="1"/>
    </xf>
    <xf numFmtId="0" fontId="6" fillId="0" borderId="80" xfId="44" applyFont="1" applyBorder="1" applyAlignment="1">
      <alignment horizontal="center" vertical="center" wrapText="1"/>
    </xf>
    <xf numFmtId="0" fontId="6" fillId="0" borderId="37" xfId="44" applyFont="1" applyBorder="1" applyAlignment="1">
      <alignment horizontal="center" vertical="center"/>
    </xf>
    <xf numFmtId="0" fontId="6" fillId="0" borderId="2" xfId="44" applyFont="1" applyBorder="1" applyAlignment="1">
      <alignment horizontal="center" vertical="center"/>
    </xf>
    <xf numFmtId="0" fontId="6" fillId="0" borderId="65" xfId="44" applyFont="1" applyBorder="1" applyAlignment="1">
      <alignment horizontal="center" vertical="center"/>
    </xf>
    <xf numFmtId="0" fontId="6" fillId="0" borderId="1" xfId="44" applyFont="1" applyBorder="1" applyAlignment="1">
      <alignment horizontal="center" vertical="center"/>
    </xf>
    <xf numFmtId="0" fontId="6" fillId="0" borderId="37" xfId="44" applyFont="1" applyBorder="1" applyAlignment="1">
      <alignment horizontal="center" vertical="center" wrapText="1"/>
    </xf>
    <xf numFmtId="0" fontId="6" fillId="0" borderId="85" xfId="44" applyFont="1" applyBorder="1" applyAlignment="1">
      <alignment horizontal="center" vertical="center" wrapText="1"/>
    </xf>
    <xf numFmtId="0" fontId="6" fillId="0" borderId="5" xfId="44" applyFont="1" applyBorder="1" applyAlignment="1">
      <alignment horizontal="center" vertical="center" wrapText="1"/>
    </xf>
    <xf numFmtId="0" fontId="6" fillId="0" borderId="1" xfId="44" applyFont="1" applyBorder="1" applyAlignment="1">
      <alignment horizontal="center" vertical="center" wrapText="1"/>
    </xf>
    <xf numFmtId="0" fontId="6" fillId="0" borderId="31" xfId="44" applyFont="1" applyBorder="1" applyAlignment="1">
      <alignment horizontal="center" vertical="center" wrapText="1"/>
    </xf>
    <xf numFmtId="0" fontId="6" fillId="0" borderId="3" xfId="44" applyFont="1" applyBorder="1" applyAlignment="1">
      <alignment horizontal="center" vertical="center" wrapText="1"/>
    </xf>
    <xf numFmtId="0" fontId="0" fillId="0" borderId="85" xfId="44" applyFont="1" applyBorder="1" applyAlignment="1">
      <alignment horizontal="center" vertical="center"/>
    </xf>
    <xf numFmtId="0" fontId="6" fillId="0" borderId="86" xfId="44" applyFont="1" applyBorder="1" applyAlignment="1">
      <alignment horizontal="center" vertical="center" wrapText="1"/>
    </xf>
    <xf numFmtId="0" fontId="6" fillId="0" borderId="96" xfId="44" applyFont="1" applyBorder="1" applyAlignment="1">
      <alignment horizontal="center" vertical="center" wrapText="1"/>
    </xf>
    <xf numFmtId="0" fontId="6" fillId="0" borderId="87" xfId="44" applyFont="1" applyBorder="1" applyAlignment="1">
      <alignment horizontal="center" vertical="center" wrapText="1"/>
    </xf>
    <xf numFmtId="0" fontId="6" fillId="0" borderId="97" xfId="44" applyFont="1" applyBorder="1" applyAlignment="1">
      <alignment horizontal="center" vertical="center" wrapText="1"/>
    </xf>
    <xf numFmtId="0" fontId="6" fillId="0" borderId="98" xfId="44" applyFont="1" applyBorder="1" applyAlignment="1">
      <alignment horizontal="center" vertical="center" wrapText="1"/>
    </xf>
    <xf numFmtId="0" fontId="6" fillId="0" borderId="99" xfId="44" applyFont="1" applyBorder="1" applyAlignment="1">
      <alignment horizontal="center" vertical="center" wrapText="1"/>
    </xf>
    <xf numFmtId="38" fontId="0" fillId="0" borderId="37" xfId="34" applyFont="1" applyBorder="1" applyAlignment="1">
      <alignment horizontal="center" vertical="center"/>
    </xf>
    <xf numFmtId="38" fontId="0" fillId="0" borderId="5" xfId="34" applyFont="1" applyBorder="1" applyAlignment="1">
      <alignment horizontal="center" vertical="center"/>
    </xf>
    <xf numFmtId="38" fontId="0" fillId="0" borderId="70" xfId="34" applyFont="1" applyBorder="1" applyAlignment="1">
      <alignment horizontal="center" vertical="center"/>
    </xf>
    <xf numFmtId="38" fontId="0" fillId="0" borderId="36" xfId="34" applyFont="1" applyBorder="1" applyAlignment="1">
      <alignment horizontal="center" vertical="center"/>
    </xf>
    <xf numFmtId="38" fontId="0" fillId="0" borderId="93" xfId="34" applyFont="1" applyBorder="1" applyAlignment="1">
      <alignment horizontal="center" vertical="center"/>
    </xf>
    <xf numFmtId="38" fontId="0" fillId="0" borderId="94" xfId="34" applyFont="1" applyBorder="1" applyAlignment="1">
      <alignment horizontal="center" vertical="center"/>
    </xf>
    <xf numFmtId="38" fontId="0" fillId="0" borderId="97" xfId="34" applyFont="1" applyBorder="1" applyAlignment="1">
      <alignment horizontal="center" vertical="center"/>
    </xf>
    <xf numFmtId="38" fontId="0" fillId="0" borderId="98" xfId="34" applyFont="1" applyBorder="1" applyAlignment="1">
      <alignment horizontal="center" vertical="center"/>
    </xf>
    <xf numFmtId="38" fontId="0" fillId="0" borderId="99" xfId="34" applyFont="1" applyBorder="1" applyAlignment="1">
      <alignment horizontal="center" vertical="center"/>
    </xf>
    <xf numFmtId="38" fontId="0" fillId="0" borderId="89" xfId="34" applyFont="1" applyBorder="1" applyAlignment="1">
      <alignment horizontal="center" vertical="center"/>
    </xf>
    <xf numFmtId="38" fontId="0" fillId="0" borderId="92" xfId="34" applyFont="1" applyBorder="1" applyAlignment="1">
      <alignment horizontal="center" vertical="center"/>
    </xf>
    <xf numFmtId="38" fontId="0" fillId="0" borderId="90" xfId="34" applyFont="1" applyBorder="1" applyAlignment="1">
      <alignment horizontal="center" vertical="center"/>
    </xf>
    <xf numFmtId="38" fontId="0" fillId="3" borderId="0" xfId="34" applyFont="1" applyFill="1" applyAlignment="1">
      <alignment horizontal="center" vertical="center"/>
    </xf>
    <xf numFmtId="0" fontId="0" fillId="0" borderId="0" xfId="44" applyFont="1" applyAlignment="1">
      <alignment horizontal="left" vertical="center" shrinkToFit="1"/>
    </xf>
    <xf numFmtId="0" fontId="0" fillId="0" borderId="0" xfId="44" applyFont="1" applyAlignment="1">
      <alignment horizontal="left" vertical="center"/>
    </xf>
    <xf numFmtId="0" fontId="0" fillId="3" borderId="82" xfId="44" applyFont="1" applyFill="1" applyBorder="1" applyAlignment="1">
      <alignment horizontal="left" vertical="center"/>
    </xf>
    <xf numFmtId="178" fontId="4" fillId="3" borderId="57" xfId="44" applyNumberFormat="1" applyFont="1" applyFill="1" applyBorder="1" applyAlignment="1">
      <alignment horizontal="center" vertical="center"/>
    </xf>
    <xf numFmtId="0" fontId="0" fillId="3" borderId="82" xfId="44" applyFont="1" applyFill="1" applyBorder="1" applyAlignment="1">
      <alignment horizontal="center" vertical="center"/>
    </xf>
    <xf numFmtId="0" fontId="0" fillId="3" borderId="57" xfId="44" applyFont="1" applyFill="1" applyBorder="1" applyAlignment="1">
      <alignment horizontal="center" vertical="center"/>
    </xf>
    <xf numFmtId="38" fontId="0" fillId="0" borderId="63" xfId="34" applyFont="1" applyBorder="1" applyAlignment="1">
      <alignment horizontal="center" vertical="center"/>
    </xf>
    <xf numFmtId="38" fontId="0" fillId="0" borderId="81" xfId="34" applyFont="1" applyBorder="1" applyAlignment="1">
      <alignment horizontal="center" vertical="center"/>
    </xf>
    <xf numFmtId="38" fontId="0" fillId="0" borderId="62" xfId="34" applyFont="1" applyBorder="1" applyAlignment="1">
      <alignment horizontal="center" vertical="center"/>
    </xf>
    <xf numFmtId="38" fontId="0" fillId="0" borderId="74" xfId="34" applyFont="1" applyBorder="1" applyAlignment="1">
      <alignment horizontal="center" vertical="center"/>
    </xf>
    <xf numFmtId="38" fontId="9" fillId="0" borderId="13" xfId="34" applyFont="1" applyBorder="1" applyAlignment="1">
      <alignment horizontal="center" vertical="center"/>
    </xf>
    <xf numFmtId="38" fontId="9" fillId="0" borderId="14" xfId="34" applyFont="1" applyBorder="1" applyAlignment="1">
      <alignment horizontal="center" vertical="center"/>
    </xf>
    <xf numFmtId="38" fontId="17" fillId="0" borderId="63" xfId="34" applyFont="1" applyBorder="1" applyAlignment="1">
      <alignment horizontal="center" vertical="center"/>
    </xf>
    <xf numFmtId="38" fontId="17" fillId="0" borderId="62" xfId="34" applyFont="1" applyBorder="1" applyAlignment="1">
      <alignment horizontal="center" vertical="center"/>
    </xf>
    <xf numFmtId="0" fontId="2" fillId="3" borderId="82" xfId="28" applyFill="1" applyBorder="1" applyAlignment="1" applyProtection="1">
      <alignment horizontal="left" vertical="center"/>
    </xf>
    <xf numFmtId="0" fontId="7" fillId="0" borderId="83" xfId="44" applyFont="1" applyBorder="1" applyAlignment="1">
      <alignment horizontal="center" vertical="center" wrapText="1"/>
    </xf>
    <xf numFmtId="0" fontId="7" fillId="0" borderId="6" xfId="44" applyFont="1" applyBorder="1" applyAlignment="1">
      <alignment horizontal="center" vertical="center" wrapText="1"/>
    </xf>
    <xf numFmtId="38" fontId="0" fillId="0" borderId="88" xfId="34" applyFont="1" applyBorder="1" applyAlignment="1">
      <alignment horizontal="center" vertical="center"/>
    </xf>
    <xf numFmtId="38" fontId="0" fillId="0" borderId="35" xfId="34" applyFont="1" applyBorder="1" applyAlignment="1">
      <alignment horizontal="center" vertical="center"/>
    </xf>
    <xf numFmtId="38" fontId="0" fillId="0" borderId="41" xfId="34" applyFont="1" applyBorder="1" applyAlignment="1">
      <alignment horizontal="center" vertical="center"/>
    </xf>
    <xf numFmtId="38" fontId="0" fillId="0" borderId="91" xfId="34" applyFont="1" applyBorder="1" applyAlignment="1">
      <alignment horizontal="center" vertical="center"/>
    </xf>
    <xf numFmtId="38" fontId="0" fillId="0" borderId="2" xfId="34" applyFont="1" applyBorder="1" applyAlignment="1">
      <alignment horizontal="center" vertical="center"/>
    </xf>
    <xf numFmtId="38" fontId="0" fillId="0" borderId="65" xfId="34" applyFont="1" applyBorder="1" applyAlignment="1">
      <alignment horizontal="center" vertical="center"/>
    </xf>
    <xf numFmtId="0" fontId="0" fillId="0" borderId="80" xfId="44" applyFont="1" applyBorder="1" applyAlignment="1">
      <alignment horizontal="center" vertical="center"/>
    </xf>
    <xf numFmtId="38" fontId="17" fillId="0" borderId="74" xfId="34" applyFont="1" applyBorder="1" applyAlignment="1">
      <alignment horizontal="center" vertical="center"/>
    </xf>
    <xf numFmtId="38" fontId="17" fillId="0" borderId="13" xfId="34" applyFont="1" applyBorder="1" applyAlignment="1">
      <alignment horizontal="center" vertical="center"/>
    </xf>
    <xf numFmtId="38" fontId="17" fillId="0" borderId="14" xfId="34" applyFont="1" applyBorder="1" applyAlignment="1">
      <alignment horizontal="center" vertical="center"/>
    </xf>
    <xf numFmtId="0" fontId="0" fillId="3" borderId="58" xfId="44" applyFont="1" applyFill="1" applyBorder="1" applyAlignment="1">
      <alignment horizontal="center" vertical="center"/>
    </xf>
    <xf numFmtId="0" fontId="0" fillId="0" borderId="15" xfId="44" applyFont="1" applyBorder="1" applyAlignment="1">
      <alignment horizontal="center" vertical="center" wrapText="1" shrinkToFit="1"/>
    </xf>
    <xf numFmtId="0" fontId="0" fillId="0" borderId="74" xfId="44" applyFont="1" applyBorder="1" applyAlignment="1">
      <alignment horizontal="center" vertical="center" shrinkToFit="1"/>
    </xf>
    <xf numFmtId="0" fontId="0" fillId="0" borderId="75" xfId="44" applyFont="1" applyBorder="1" applyAlignment="1">
      <alignment horizontal="center" vertical="center"/>
    </xf>
    <xf numFmtId="0" fontId="0" fillId="0" borderId="76" xfId="44" applyFont="1" applyBorder="1" applyAlignment="1">
      <alignment horizontal="center" vertical="center"/>
    </xf>
    <xf numFmtId="0" fontId="0" fillId="0" borderId="2" xfId="44" applyFont="1" applyBorder="1" applyAlignment="1">
      <alignment horizontal="center" vertical="center"/>
    </xf>
    <xf numFmtId="0" fontId="0" fillId="0" borderId="3" xfId="44" applyFont="1" applyBorder="1" applyAlignment="1">
      <alignment horizontal="center" vertical="center"/>
    </xf>
    <xf numFmtId="0" fontId="0" fillId="0" borderId="86" xfId="44" applyFont="1" applyBorder="1" applyAlignment="1">
      <alignment horizontal="center" vertical="center" shrinkToFit="1"/>
    </xf>
    <xf numFmtId="0" fontId="0" fillId="0" borderId="87" xfId="44" applyFont="1" applyBorder="1" applyAlignment="1">
      <alignment horizontal="center" vertical="center" shrinkToFit="1"/>
    </xf>
    <xf numFmtId="0" fontId="0" fillId="0" borderId="63" xfId="44" applyFont="1" applyBorder="1" applyAlignment="1">
      <alignment horizontal="center" vertical="center" shrinkToFit="1"/>
    </xf>
    <xf numFmtId="0" fontId="0" fillId="0" borderId="81" xfId="44" applyFont="1" applyBorder="1" applyAlignment="1">
      <alignment horizontal="center" vertical="center" shrinkToFit="1"/>
    </xf>
    <xf numFmtId="0" fontId="0" fillId="0" borderId="88" xfId="44" applyFont="1" applyBorder="1" applyAlignment="1">
      <alignment horizontal="center" vertical="center"/>
    </xf>
    <xf numFmtId="0" fontId="0" fillId="0" borderId="35" xfId="44" applyFont="1" applyBorder="1" applyAlignment="1">
      <alignment horizontal="center" vertical="center"/>
    </xf>
    <xf numFmtId="0" fontId="0" fillId="0" borderId="65" xfId="44" applyFont="1" applyBorder="1" applyAlignment="1">
      <alignment horizontal="center" vertical="center"/>
    </xf>
    <xf numFmtId="0" fontId="0" fillId="0" borderId="1" xfId="44" applyFont="1" applyBorder="1" applyAlignment="1">
      <alignment horizontal="center" vertical="center"/>
    </xf>
    <xf numFmtId="0" fontId="0" fillId="0" borderId="102" xfId="0" applyFill="1" applyBorder="1" applyAlignment="1">
      <alignment horizontal="center" vertical="center"/>
    </xf>
    <xf numFmtId="0" fontId="0" fillId="0" borderId="103" xfId="0" applyFill="1" applyBorder="1" applyAlignment="1">
      <alignment horizontal="center" vertical="center"/>
    </xf>
    <xf numFmtId="0" fontId="0" fillId="0" borderId="32" xfId="0" applyFill="1" applyBorder="1" applyAlignment="1">
      <alignment vertical="center"/>
    </xf>
    <xf numFmtId="0" fontId="0" fillId="2" borderId="40" xfId="0" applyFont="1" applyFill="1" applyBorder="1" applyAlignment="1">
      <alignment horizontal="center" vertical="center" shrinkToFit="1"/>
    </xf>
    <xf numFmtId="0" fontId="0" fillId="2" borderId="40" xfId="0" applyFont="1" applyFill="1" applyBorder="1" applyAlignment="1">
      <alignment horizontal="center" vertical="center" wrapText="1" shrinkToFit="1"/>
    </xf>
    <xf numFmtId="0" fontId="0" fillId="2" borderId="40" xfId="0" applyFill="1" applyBorder="1" applyAlignment="1">
      <alignment horizontal="center" vertical="center" shrinkToFit="1"/>
    </xf>
    <xf numFmtId="176" fontId="0" fillId="2" borderId="40" xfId="0" applyNumberFormat="1" applyFont="1" applyFill="1" applyBorder="1" applyAlignment="1">
      <alignment horizontal="center" vertical="center" wrapText="1" shrinkToFit="1"/>
    </xf>
    <xf numFmtId="0" fontId="0" fillId="2" borderId="40" xfId="0" applyFill="1" applyBorder="1" applyAlignment="1">
      <alignment horizontal="center" vertical="center" wrapText="1" shrinkToFit="1"/>
    </xf>
    <xf numFmtId="0" fontId="0" fillId="0" borderId="0" xfId="0" applyFont="1" applyFill="1" applyAlignment="1">
      <alignment horizontal="left" vertical="center" wrapText="1"/>
    </xf>
    <xf numFmtId="176" fontId="0" fillId="2" borderId="40" xfId="0" applyNumberFormat="1" applyFont="1" applyFill="1" applyBorder="1" applyAlignment="1">
      <alignment horizontal="center" vertical="center" shrinkToFi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_180610加算の様式" xfId="44"/>
    <cellStyle name="標準_③-２加算様式（就労）" xfId="45"/>
    <cellStyle name="良い" xfId="46" builtinId="26" customBuiltin="1"/>
  </cellStyles>
  <dxfs count="9">
    <dxf>
      <fill>
        <patternFill patternType="solid">
          <fgColor indexed="64"/>
          <bgColor theme="2" tint="-0.49992370372631001"/>
        </patternFill>
      </fill>
    </dxf>
    <dxf>
      <fill>
        <patternFill patternType="solid">
          <fgColor indexed="64"/>
          <bgColor theme="8" tint="-0.24991607409894101"/>
        </patternFill>
      </fill>
    </dxf>
    <dxf>
      <fill>
        <patternFill patternType="solid">
          <fgColor indexed="64"/>
          <bgColor theme="8" tint="-0.24991607409894101"/>
        </patternFill>
      </fill>
    </dxf>
    <dxf>
      <fill>
        <patternFill patternType="solid">
          <fgColor indexed="64"/>
          <bgColor theme="8" tint="-0.24991607409894101"/>
        </patternFill>
      </fill>
    </dxf>
    <dxf>
      <fill>
        <patternFill patternType="solid">
          <fgColor indexed="64"/>
          <bgColor theme="8" tint="-0.24991607409894101"/>
        </patternFill>
      </fill>
    </dxf>
    <dxf>
      <fill>
        <patternFill patternType="solid">
          <fgColor indexed="64"/>
          <bgColor theme="8" tint="-0.24991607409894101"/>
        </patternFill>
      </fill>
    </dxf>
    <dxf>
      <fill>
        <patternFill patternType="solid">
          <fgColor indexed="64"/>
          <bgColor theme="8" tint="-0.24991607409894101"/>
        </patternFill>
      </fill>
    </dxf>
    <dxf>
      <fill>
        <patternFill patternType="solid">
          <fgColor indexed="64"/>
          <bgColor theme="8" tint="-0.24991607409894101"/>
        </patternFill>
      </fill>
    </dxf>
    <dxf>
      <font>
        <strike val="0"/>
        <condense val="0"/>
        <extend val="0"/>
        <sz val="6"/>
        <color auto="1"/>
      </font>
      <numFmt numFmtId="178" formatCode="0_);[Red]\(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66545</xdr:colOff>
      <xdr:row>4</xdr:row>
      <xdr:rowOff>76349</xdr:rowOff>
    </xdr:from>
    <xdr:to>
      <xdr:col>22</xdr:col>
      <xdr:colOff>133480</xdr:colOff>
      <xdr:row>6</xdr:row>
      <xdr:rowOff>47476</xdr:rowOff>
    </xdr:to>
    <xdr:sp macro="" textlink="" fLocksText="0">
      <xdr:nvSpPr>
        <xdr:cNvPr id="371" name="AutoShape 12"/>
        <xdr:cNvSpPr/>
      </xdr:nvSpPr>
      <xdr:spPr bwMode="auto">
        <a:xfrm>
          <a:off x="7058025" y="1114425"/>
          <a:ext cx="1676400" cy="438150"/>
        </a:xfrm>
        <a:prstGeom prst="wedgeRectCallout">
          <a:avLst>
            <a:gd name="adj1" fmla="val -42867"/>
            <a:gd name="adj2" fmla="val -98559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</a:pPr>
          <a:r>
            <a:rPr lang="ja-JP" altLang="en-US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次年度の目標工賃額を記入</a:t>
          </a:r>
        </a:p>
      </xdr:txBody>
    </xdr:sp>
    <xdr:clientData/>
  </xdr:twoCellAnchor>
  <xdr:twoCellAnchor>
    <xdr:from>
      <xdr:col>12</xdr:col>
      <xdr:colOff>438010</xdr:colOff>
      <xdr:row>5</xdr:row>
      <xdr:rowOff>0</xdr:rowOff>
    </xdr:from>
    <xdr:to>
      <xdr:col>16</xdr:col>
      <xdr:colOff>266635</xdr:colOff>
      <xdr:row>5</xdr:row>
      <xdr:rowOff>200259</xdr:rowOff>
    </xdr:to>
    <xdr:sp macro="" textlink="" fLocksText="0">
      <xdr:nvSpPr>
        <xdr:cNvPr id="372" name="AutoShape 8"/>
        <xdr:cNvSpPr/>
      </xdr:nvSpPr>
      <xdr:spPr bwMode="auto">
        <a:xfrm>
          <a:off x="5162550" y="1295400"/>
          <a:ext cx="1428750" cy="190500"/>
        </a:xfrm>
        <a:prstGeom prst="wedgeRectCallout">
          <a:avLst>
            <a:gd name="adj1" fmla="val -23916"/>
            <a:gd name="adj2" fmla="val -27391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いずれかを選択</a:t>
          </a:r>
        </a:p>
      </xdr:txBody>
    </xdr:sp>
    <xdr:clientData/>
  </xdr:twoCellAnchor>
  <xdr:twoCellAnchor>
    <xdr:from>
      <xdr:col>25</xdr:col>
      <xdr:colOff>161804</xdr:colOff>
      <xdr:row>21</xdr:row>
      <xdr:rowOff>209662</xdr:rowOff>
    </xdr:from>
    <xdr:to>
      <xdr:col>39</xdr:col>
      <xdr:colOff>19143</xdr:colOff>
      <xdr:row>29</xdr:row>
      <xdr:rowOff>38509</xdr:rowOff>
    </xdr:to>
    <xdr:sp macro="" textlink="" fLocksText="0">
      <xdr:nvSpPr>
        <xdr:cNvPr id="373" name="AutoShape 16"/>
        <xdr:cNvSpPr/>
      </xdr:nvSpPr>
      <xdr:spPr bwMode="auto">
        <a:xfrm>
          <a:off x="9896475" y="5086350"/>
          <a:ext cx="5057775" cy="1581150"/>
        </a:xfrm>
        <a:prstGeom prst="wedgeRectCallout">
          <a:avLst>
            <a:gd name="adj1" fmla="val -57594"/>
            <a:gd name="adj2" fmla="val -309610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・緑の網掛け欄のみ記入すること。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・平均工賃額は自動計算するので、必要がない限りセルの計算式を変更したり、セルの変更、削除をしないこと。</a:t>
          </a:r>
          <a:endParaRPr lang="en-US" altLang="ja-JP" sz="1200" b="1" i="0" u="non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12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12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人目以降の行の追加をした場合は、計欄の計算式はコピー貼り付けをお願いします、併せて欄外の計算式も計算式のコピー貼り付けをお願いします。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￥￥ー０ｘｚ</a:t>
          </a:r>
          <a:r>
            <a:rPr lang="en-US" altLang="ja-JP" sz="12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a+-*-</a:t>
          </a:r>
          <a:r>
            <a:rPr lang="ja-JP" altLang="en-US" sz="12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例外）</a:t>
          </a:r>
          <a:r>
            <a:rPr lang="en-US" altLang="ja-JP" sz="12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12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人目以降の行の追加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・行を追加し</a:t>
          </a:r>
          <a:r>
            <a:rPr lang="en-US" altLang="ja-JP" sz="12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2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ページ以上となる場合、見出し行は自動で表示されるので、編集は不要</a:t>
          </a:r>
        </a:p>
      </xdr:txBody>
    </xdr:sp>
    <xdr:clientData/>
  </xdr:twoCellAnchor>
  <xdr:twoCellAnchor>
    <xdr:from>
      <xdr:col>39</xdr:col>
      <xdr:colOff>200090</xdr:colOff>
      <xdr:row>2</xdr:row>
      <xdr:rowOff>218629</xdr:rowOff>
    </xdr:from>
    <xdr:to>
      <xdr:col>42</xdr:col>
      <xdr:colOff>200034</xdr:colOff>
      <xdr:row>4</xdr:row>
      <xdr:rowOff>142652</xdr:rowOff>
    </xdr:to>
    <xdr:sp macro="" textlink="" fLocksText="0">
      <xdr:nvSpPr>
        <xdr:cNvPr id="374" name="AutoShape 11"/>
        <xdr:cNvSpPr/>
      </xdr:nvSpPr>
      <xdr:spPr bwMode="auto">
        <a:xfrm>
          <a:off x="15135225" y="752475"/>
          <a:ext cx="1495425" cy="428625"/>
        </a:xfrm>
        <a:prstGeom prst="wedgeRectCallout">
          <a:avLst>
            <a:gd name="adj1" fmla="val -60204"/>
            <a:gd name="adj2" fmla="val -149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</a:pPr>
          <a:r>
            <a:rPr lang="ja-JP" altLang="en-US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年度当初に設定した目標工賃額を記入</a:t>
          </a:r>
        </a:p>
      </xdr:txBody>
    </xdr:sp>
    <xdr:clientData/>
  </xdr:twoCellAnchor>
  <xdr:twoCellAnchor>
    <xdr:from>
      <xdr:col>33</xdr:col>
      <xdr:colOff>352323</xdr:colOff>
      <xdr:row>5</xdr:row>
      <xdr:rowOff>114598</xdr:rowOff>
    </xdr:from>
    <xdr:to>
      <xdr:col>40</xdr:col>
      <xdr:colOff>362173</xdr:colOff>
      <xdr:row>6</xdr:row>
      <xdr:rowOff>57299</xdr:rowOff>
    </xdr:to>
    <xdr:sp macro="" textlink="" fLocksText="0">
      <xdr:nvSpPr>
        <xdr:cNvPr id="375" name="AutoShape 10"/>
        <xdr:cNvSpPr/>
      </xdr:nvSpPr>
      <xdr:spPr bwMode="auto">
        <a:xfrm>
          <a:off x="13020675" y="1409700"/>
          <a:ext cx="2743200" cy="152400"/>
        </a:xfrm>
        <a:prstGeom prst="wedgeRectCallout">
          <a:avLst>
            <a:gd name="adj1" fmla="val 11858"/>
            <a:gd name="adj2" fmla="val -173219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</a:pPr>
          <a:r>
            <a:rPr lang="ja-JP" altLang="en-US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島根県の最低賃金額を記入</a:t>
          </a:r>
        </a:p>
      </xdr:txBody>
    </xdr:sp>
    <xdr:clientData/>
  </xdr:twoCellAnchor>
  <xdr:twoCellAnchor>
    <xdr:from>
      <xdr:col>34</xdr:col>
      <xdr:colOff>123713</xdr:colOff>
      <xdr:row>9</xdr:row>
      <xdr:rowOff>9823</xdr:rowOff>
    </xdr:from>
    <xdr:to>
      <xdr:col>39</xdr:col>
      <xdr:colOff>142661</xdr:colOff>
      <xdr:row>9</xdr:row>
      <xdr:rowOff>161746</xdr:rowOff>
    </xdr:to>
    <xdr:sp macro="" textlink="" fLocksText="0">
      <xdr:nvSpPr>
        <xdr:cNvPr id="376" name="AutoShape 10"/>
        <xdr:cNvSpPr/>
      </xdr:nvSpPr>
      <xdr:spPr bwMode="auto">
        <a:xfrm>
          <a:off x="13258800" y="2143125"/>
          <a:ext cx="1819275" cy="142875"/>
        </a:xfrm>
        <a:prstGeom prst="wedgeRectCallout">
          <a:avLst>
            <a:gd name="adj1" fmla="val 11858"/>
            <a:gd name="adj2" fmla="val -173219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</a:pPr>
          <a:r>
            <a:rPr lang="ja-JP" altLang="en-US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報酬体系を選択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647542</xdr:colOff>
      <xdr:row>4</xdr:row>
      <xdr:rowOff>28129</xdr:rowOff>
    </xdr:to>
    <xdr:sp macro="" textlink="">
      <xdr:nvSpPr>
        <xdr:cNvPr id="377" name="Text Box 20"/>
        <xdr:cNvSpPr txBox="1"/>
      </xdr:nvSpPr>
      <xdr:spPr bwMode="auto">
        <a:xfrm>
          <a:off x="238125" y="781050"/>
          <a:ext cx="8858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n-US" altLang="ja-JP" sz="14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&lt;</a:t>
          </a:r>
          <a:r>
            <a:rPr lang="ja-JP" altLang="en-US" sz="14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記入例</a:t>
          </a:r>
          <a:r>
            <a:rPr lang="en-US" altLang="ja-JP" sz="14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&gt;</a:t>
          </a:r>
        </a:p>
      </xdr:txBody>
    </xdr:sp>
    <xdr:clientData/>
  </xdr:twoCellAnchor>
  <xdr:twoCellAnchor>
    <xdr:from>
      <xdr:col>50</xdr:col>
      <xdr:colOff>162037</xdr:colOff>
      <xdr:row>5</xdr:row>
      <xdr:rowOff>190426</xdr:rowOff>
    </xdr:from>
    <xdr:to>
      <xdr:col>55</xdr:col>
      <xdr:colOff>133620</xdr:colOff>
      <xdr:row>9</xdr:row>
      <xdr:rowOff>133404</xdr:rowOff>
    </xdr:to>
    <xdr:sp macro="" textlink="" fLocksText="0">
      <xdr:nvSpPr>
        <xdr:cNvPr id="378" name="AutoShape 14"/>
        <xdr:cNvSpPr/>
      </xdr:nvSpPr>
      <xdr:spPr bwMode="auto">
        <a:xfrm>
          <a:off x="20955000" y="1476375"/>
          <a:ext cx="3067050" cy="790575"/>
        </a:xfrm>
        <a:prstGeom prst="wedgeRectCallout">
          <a:avLst>
            <a:gd name="adj1" fmla="val 25556"/>
            <a:gd name="adj2" fmla="val 120000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この表は、平均工賃月額の計算に用いているので、削除や加工をしないこと</a:t>
          </a:r>
          <a:endParaRPr lang="en-US" altLang="ja-JP" sz="1100" b="0" i="0" u="non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人目以降の行の追加をした場合は、計算式はコピー貼り付けをお願いします</a:t>
          </a:r>
        </a:p>
      </xdr:txBody>
    </xdr:sp>
    <xdr:clientData/>
  </xdr:twoCellAnchor>
  <xdr:twoCellAnchor>
    <xdr:from>
      <xdr:col>4</xdr:col>
      <xdr:colOff>304726</xdr:colOff>
      <xdr:row>22</xdr:row>
      <xdr:rowOff>66749</xdr:rowOff>
    </xdr:from>
    <xdr:to>
      <xdr:col>9</xdr:col>
      <xdr:colOff>324064</xdr:colOff>
      <xdr:row>25</xdr:row>
      <xdr:rowOff>28240</xdr:rowOff>
    </xdr:to>
    <xdr:sp macro="" textlink="" fLocksText="0">
      <xdr:nvSpPr>
        <xdr:cNvPr id="379" name="AutoShape 3"/>
        <xdr:cNvSpPr/>
      </xdr:nvSpPr>
      <xdr:spPr bwMode="auto">
        <a:xfrm>
          <a:off x="2095500" y="5162550"/>
          <a:ext cx="1819275" cy="619125"/>
        </a:xfrm>
        <a:prstGeom prst="wedgeRectCallout">
          <a:avLst>
            <a:gd name="adj1" fmla="val -60745"/>
            <a:gd name="adj2" fmla="val -315625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月給の方は、「就労実績」のある月に「</a:t>
          </a:r>
          <a:r>
            <a:rPr lang="en-US" altLang="ja-JP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」を記入</a:t>
          </a:r>
        </a:p>
      </xdr:txBody>
    </xdr:sp>
    <xdr:clientData/>
  </xdr:twoCellAnchor>
  <xdr:twoCellAnchor>
    <xdr:from>
      <xdr:col>10</xdr:col>
      <xdr:colOff>266635</xdr:colOff>
      <xdr:row>22</xdr:row>
      <xdr:rowOff>76163</xdr:rowOff>
    </xdr:from>
    <xdr:to>
      <xdr:col>15</xdr:col>
      <xdr:colOff>324064</xdr:colOff>
      <xdr:row>25</xdr:row>
      <xdr:rowOff>209662</xdr:rowOff>
    </xdr:to>
    <xdr:sp macro="" textlink="" fLocksText="0">
      <xdr:nvSpPr>
        <xdr:cNvPr id="380" name="AutoShape 4"/>
        <xdr:cNvSpPr/>
      </xdr:nvSpPr>
      <xdr:spPr bwMode="auto">
        <a:xfrm>
          <a:off x="4324350" y="5172075"/>
          <a:ext cx="1857375" cy="790575"/>
        </a:xfrm>
        <a:prstGeom prst="wedgeRectCallout">
          <a:avLst>
            <a:gd name="adj1" fmla="val -57750"/>
            <a:gd name="adj2" fmla="val -1921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</a:pPr>
          <a:r>
            <a:rPr lang="ja-JP" altLang="en-US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日給の方は、「就労実績」にその月の就労日数を記入</a:t>
          </a:r>
        </a:p>
      </xdr:txBody>
    </xdr:sp>
    <xdr:clientData/>
  </xdr:twoCellAnchor>
  <xdr:twoCellAnchor>
    <xdr:from>
      <xdr:col>16</xdr:col>
      <xdr:colOff>276076</xdr:colOff>
      <xdr:row>22</xdr:row>
      <xdr:rowOff>66749</xdr:rowOff>
    </xdr:from>
    <xdr:to>
      <xdr:col>21</xdr:col>
      <xdr:colOff>352537</xdr:colOff>
      <xdr:row>25</xdr:row>
      <xdr:rowOff>190835</xdr:rowOff>
    </xdr:to>
    <xdr:sp macro="" textlink="" fLocksText="0">
      <xdr:nvSpPr>
        <xdr:cNvPr id="381" name="AutoShape 5"/>
        <xdr:cNvSpPr/>
      </xdr:nvSpPr>
      <xdr:spPr bwMode="auto">
        <a:xfrm>
          <a:off x="6600825" y="5162550"/>
          <a:ext cx="1876425" cy="781050"/>
        </a:xfrm>
        <a:prstGeom prst="wedgeRectCallout">
          <a:avLst>
            <a:gd name="adj1" fmla="val -53907"/>
            <a:gd name="adj2" fmla="val -11341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</a:pPr>
          <a:r>
            <a:rPr lang="ja-JP" altLang="en-US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時給の方は、「就労実績」にその月の就労時間数を記入</a:t>
          </a:r>
        </a:p>
      </xdr:txBody>
    </xdr:sp>
    <xdr:clientData/>
  </xdr:twoCellAnchor>
  <xdr:twoCellAnchor>
    <xdr:from>
      <xdr:col>4</xdr:col>
      <xdr:colOff>295284</xdr:colOff>
      <xdr:row>28</xdr:row>
      <xdr:rowOff>133499</xdr:rowOff>
    </xdr:from>
    <xdr:to>
      <xdr:col>10</xdr:col>
      <xdr:colOff>190453</xdr:colOff>
      <xdr:row>31</xdr:row>
      <xdr:rowOff>133499</xdr:rowOff>
    </xdr:to>
    <xdr:sp macro="" textlink="" fLocksText="0">
      <xdr:nvSpPr>
        <xdr:cNvPr id="382" name="AutoShape 6"/>
        <xdr:cNvSpPr/>
      </xdr:nvSpPr>
      <xdr:spPr bwMode="auto">
        <a:xfrm>
          <a:off x="2085975" y="6543675"/>
          <a:ext cx="2162175" cy="657225"/>
        </a:xfrm>
        <a:prstGeom prst="wedgeRectCallout">
          <a:avLst>
            <a:gd name="adj1" fmla="val -105694"/>
            <a:gd name="adj2" fmla="val 150000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工賃の形態を問わず、月間開所日数、月間開所時間（貴所の規定に定めてある）の両方を</a:t>
          </a:r>
          <a:r>
            <a:rPr lang="ja-JP" altLang="en-US" sz="900" b="1" i="0" u="sng" baseline="0">
              <a:solidFill>
                <a:srgbClr val="FF0000"/>
              </a:solidFill>
              <a:latin typeface="ＭＳ Ｐゴシック"/>
              <a:ea typeface="ＭＳ Ｐゴシック"/>
            </a:rPr>
            <a:t>必ず</a:t>
          </a:r>
          <a:r>
            <a:rPr lang="ja-JP" altLang="en-US" sz="9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記入</a:t>
          </a:r>
          <a:endParaRPr lang="en-US" altLang="ja-JP" sz="900" b="1" i="0" u="non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44</xdr:col>
      <xdr:colOff>95324</xdr:colOff>
      <xdr:row>27</xdr:row>
      <xdr:rowOff>28240</xdr:rowOff>
    </xdr:from>
    <xdr:to>
      <xdr:col>48</xdr:col>
      <xdr:colOff>114272</xdr:colOff>
      <xdr:row>29</xdr:row>
      <xdr:rowOff>200248</xdr:rowOff>
    </xdr:to>
    <xdr:sp macro="" textlink="" fLocksText="0">
      <xdr:nvSpPr>
        <xdr:cNvPr id="383" name="AutoShape 13"/>
        <xdr:cNvSpPr/>
      </xdr:nvSpPr>
      <xdr:spPr bwMode="auto">
        <a:xfrm>
          <a:off x="17564100" y="6219825"/>
          <a:ext cx="2105025" cy="609600"/>
        </a:xfrm>
        <a:prstGeom prst="wedgeRectCallout">
          <a:avLst>
            <a:gd name="adj1" fmla="val -50791"/>
            <a:gd name="adj2" fmla="val 178330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工賃額の集計値（たて・よこ）が合わないときは　</a:t>
          </a:r>
          <a:r>
            <a:rPr lang="en-US" altLang="ja-JP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ERR</a:t>
          </a:r>
          <a:r>
            <a:rPr lang="ja-JP" altLang="en-US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　と表示されるので、要チェック</a:t>
          </a:r>
        </a:p>
      </xdr:txBody>
    </xdr:sp>
    <xdr:clientData/>
  </xdr:twoCellAnchor>
  <xdr:twoCellAnchor>
    <xdr:from>
      <xdr:col>1</xdr:col>
      <xdr:colOff>85809</xdr:colOff>
      <xdr:row>22</xdr:row>
      <xdr:rowOff>47923</xdr:rowOff>
    </xdr:from>
    <xdr:to>
      <xdr:col>3</xdr:col>
      <xdr:colOff>447638</xdr:colOff>
      <xdr:row>24</xdr:row>
      <xdr:rowOff>38509</xdr:rowOff>
    </xdr:to>
    <xdr:sp macro="" textlink="" fLocksText="0">
      <xdr:nvSpPr>
        <xdr:cNvPr id="384" name="AutoShape 19"/>
        <xdr:cNvSpPr/>
      </xdr:nvSpPr>
      <xdr:spPr bwMode="auto">
        <a:xfrm>
          <a:off x="323850" y="5143500"/>
          <a:ext cx="1409700" cy="428625"/>
        </a:xfrm>
        <a:prstGeom prst="wedgeRectCallout">
          <a:avLst>
            <a:gd name="adj1" fmla="val 30273"/>
            <a:gd name="adj2" fmla="val -127273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</a:pPr>
          <a:r>
            <a:rPr lang="ja-JP" altLang="en-US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月給・日給・時給の別を選択</a:t>
          </a:r>
        </a:p>
      </xdr:txBody>
    </xdr:sp>
    <xdr:clientData/>
  </xdr:twoCellAnchor>
  <xdr:twoCellAnchor>
    <xdr:from>
      <xdr:col>42</xdr:col>
      <xdr:colOff>75902</xdr:colOff>
      <xdr:row>8</xdr:row>
      <xdr:rowOff>9823</xdr:rowOff>
    </xdr:from>
    <xdr:to>
      <xdr:col>45</xdr:col>
      <xdr:colOff>371233</xdr:colOff>
      <xdr:row>10</xdr:row>
      <xdr:rowOff>161479</xdr:rowOff>
    </xdr:to>
    <xdr:sp macro="" textlink="" fLocksText="0">
      <xdr:nvSpPr>
        <xdr:cNvPr id="385" name="AutoShape 10"/>
        <xdr:cNvSpPr/>
      </xdr:nvSpPr>
      <xdr:spPr bwMode="auto">
        <a:xfrm>
          <a:off x="16506825" y="1933575"/>
          <a:ext cx="1562100" cy="571500"/>
        </a:xfrm>
        <a:prstGeom prst="wedgeRectCallout">
          <a:avLst>
            <a:gd name="adj1" fmla="val -92489"/>
            <a:gd name="adj2" fmla="val 117279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</a:pPr>
          <a:r>
            <a:rPr lang="ja-JP" altLang="en-US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一時金、年度末の調整額等、臨時に支払ったものを記入</a:t>
          </a:r>
        </a:p>
      </xdr:txBody>
    </xdr:sp>
    <xdr:clientData/>
  </xdr:twoCellAnchor>
  <xdr:twoCellAnchor>
    <xdr:from>
      <xdr:col>6</xdr:col>
      <xdr:colOff>304921</xdr:colOff>
      <xdr:row>37</xdr:row>
      <xdr:rowOff>76795</xdr:rowOff>
    </xdr:from>
    <xdr:to>
      <xdr:col>12</xdr:col>
      <xdr:colOff>209662</xdr:colOff>
      <xdr:row>37</xdr:row>
      <xdr:rowOff>351830</xdr:rowOff>
    </xdr:to>
    <xdr:sp macro="" textlink="" fLocksText="0">
      <xdr:nvSpPr>
        <xdr:cNvPr id="386" name="AutoShape 6"/>
        <xdr:cNvSpPr/>
      </xdr:nvSpPr>
      <xdr:spPr bwMode="auto">
        <a:xfrm>
          <a:off x="2762250" y="8324850"/>
          <a:ext cx="2171700" cy="276225"/>
        </a:xfrm>
        <a:prstGeom prst="wedgeRectCallout">
          <a:avLst>
            <a:gd name="adj1" fmla="val -129764"/>
            <a:gd name="adj2" fmla="val 28233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</a:pPr>
          <a:r>
            <a:rPr lang="ja-JP" altLang="en-US" sz="9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延べ利用者数と必ず記入</a:t>
          </a:r>
          <a:endParaRPr lang="en-US" altLang="ja-JP" sz="900" b="1" i="0" u="non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85623</xdr:colOff>
      <xdr:row>7</xdr:row>
      <xdr:rowOff>152772</xdr:rowOff>
    </xdr:from>
    <xdr:to>
      <xdr:col>12</xdr:col>
      <xdr:colOff>104831</xdr:colOff>
      <xdr:row>10</xdr:row>
      <xdr:rowOff>161546</xdr:rowOff>
    </xdr:to>
    <xdr:sp macro="" textlink="" fLocksText="0">
      <xdr:nvSpPr>
        <xdr:cNvPr id="387" name="AutoShape 3"/>
        <xdr:cNvSpPr/>
      </xdr:nvSpPr>
      <xdr:spPr bwMode="auto">
        <a:xfrm>
          <a:off x="3009900" y="1857375"/>
          <a:ext cx="1819275" cy="647700"/>
        </a:xfrm>
        <a:prstGeom prst="wedgeRectCallout">
          <a:avLst>
            <a:gd name="adj1" fmla="val -88675"/>
            <a:gd name="adj2" fmla="val 164469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利用者の</a:t>
          </a:r>
          <a:r>
            <a:rPr lang="en-US" altLang="ja-JP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か月間の利用日数を記載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0" name="テーブル2" displayName="テーブル2" ref="A1:AE2" totalsRowShown="0">
  <autoFilter ref="A1:AE2"/>
  <tableColumns count="31">
    <tableColumn id="1" name="①都道府県名"/>
    <tableColumn id="2" name="②No."/>
    <tableColumn id="3" name="③法人種別"/>
    <tableColumn id="4" name="④法人番号" dataDxfId="8"/>
    <tableColumn id="5" name="⑤法人名"/>
    <tableColumn id="6" name="⑥事業所名"/>
    <tableColumn id="7" name="⑦定員"/>
    <tableColumn id="8" name="⑧対象者延人数（月額）"/>
    <tableColumn id="9" name="⑨工賃支払総額（月額）"/>
    <tableColumn id="32" name="⑩延べ利用回数_x000a_（月額）"/>
    <tableColumn id="33" name="⑪開所日数"/>
    <tableColumn id="34" name="⑫開所月"/>
    <tableColumn id="10" name="⑬工賃平均額（月額）"/>
    <tableColumn id="11" name="⑪対象者延人数（時間額）"/>
    <tableColumn id="12" name="⑫工賃支払総額（時間額）"/>
    <tableColumn id="13" name="⑬工賃平均額（時間額）"/>
    <tableColumn id="14" name="⑭新設" dataDxfId="7"/>
    <tableColumn id="15" name="⑮備考" dataDxfId="6"/>
    <tableColumn id="16" name="⑯実施状況（農福連携）" dataDxfId="5"/>
    <tableColumn id="17" name="⑰新規実施（農福連携）" dataDxfId="4"/>
    <tableColumn id="18" name="⑱収入の割合（％）（在宅利用）" dataDxfId="3"/>
    <tableColumn id="19" name="⑲実施状況（在宅利用）" dataDxfId="2"/>
    <tableColumn id="20" name="⑳利用者の割合（％）（在宅利用）" dataDxfId="1"/>
    <tableColumn id="22" name="記入者"/>
    <tableColumn id="23" name="メールアドレス"/>
    <tableColumn id="24" name="電話番号"/>
    <tableColumn id="26" name="令和６年度目標工賃区分"/>
    <tableColumn id="27" name="令和６年度目標工賃"/>
    <tableColumn id="28" name="令和５年度目標工賃区分"/>
    <tableColumn id="29" name="令和５年度目標工賃"/>
    <tableColumn id="31" name="報酬体系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workcenter@tonomachi.co.jp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7"/>
  </sheetPr>
  <dimension ref="B1:BD52"/>
  <sheetViews>
    <sheetView showGridLines="0" tabSelected="1" view="pageBreakPreview" zoomScaleNormal="100" zoomScaleSheetLayoutView="100" workbookViewId="0">
      <pane xSplit="3" ySplit="13" topLeftCell="D14" activePane="bottomRight" state="frozen"/>
      <selection activeCell="R18" sqref="R18"/>
      <selection pane="topRight" activeCell="R18" sqref="R18"/>
      <selection pane="bottomLeft" activeCell="R18" sqref="R18"/>
      <selection pane="bottomRight" activeCell="G23" sqref="G23"/>
    </sheetView>
  </sheetViews>
  <sheetFormatPr defaultRowHeight="13.5"/>
  <cols>
    <col min="1" max="2" width="3.125" style="2" customWidth="1"/>
    <col min="3" max="3" width="10.625" style="2" customWidth="1"/>
    <col min="4" max="4" width="6.625" style="2" customWidth="1"/>
    <col min="5" max="6" width="4.375" style="2" customWidth="1"/>
    <col min="7" max="7" width="6.125" style="2" customWidth="1"/>
    <col min="8" max="9" width="4.375" style="2" customWidth="1"/>
    <col min="10" max="10" width="6.125" style="2" customWidth="1"/>
    <col min="11" max="12" width="4.375" style="2" customWidth="1"/>
    <col min="13" max="13" width="6.125" style="2" customWidth="1"/>
    <col min="14" max="15" width="4.375" style="2" customWidth="1"/>
    <col min="16" max="16" width="6.125" style="2" customWidth="1"/>
    <col min="17" max="18" width="4.375" style="2" customWidth="1"/>
    <col min="19" max="19" width="6.125" style="2" customWidth="1"/>
    <col min="20" max="21" width="4.375" style="2" customWidth="1"/>
    <col min="22" max="22" width="6.25" style="2" customWidth="1"/>
    <col min="23" max="24" width="4.375" style="2" customWidth="1"/>
    <col min="25" max="25" width="6.125" style="2" customWidth="1"/>
    <col min="26" max="27" width="4.375" style="2" customWidth="1"/>
    <col min="28" max="28" width="6.125" style="2" customWidth="1"/>
    <col min="29" max="30" width="4.375" style="2" customWidth="1"/>
    <col min="31" max="31" width="6.125" style="2" customWidth="1"/>
    <col min="32" max="33" width="4.375" style="2" customWidth="1"/>
    <col min="34" max="34" width="6.125" style="2" customWidth="1"/>
    <col min="35" max="36" width="4.375" style="2" customWidth="1"/>
    <col min="37" max="37" width="6.125" style="2" customWidth="1"/>
    <col min="38" max="39" width="4.375" style="2" customWidth="1"/>
    <col min="40" max="40" width="6.125" style="2" customWidth="1"/>
    <col min="41" max="41" width="7.75" style="2" customWidth="1"/>
    <col min="42" max="42" width="5.75" style="2" customWidth="1"/>
    <col min="43" max="43" width="10.625" style="2" customWidth="1"/>
    <col min="44" max="45" width="3" style="2" bestFit="1" customWidth="1"/>
    <col min="46" max="56" width="8.125" style="2" customWidth="1"/>
    <col min="57" max="16384" width="9" style="2"/>
  </cols>
  <sheetData>
    <row r="1" spans="2:56" ht="21" customHeight="1">
      <c r="D1" s="40" t="s">
        <v>64</v>
      </c>
    </row>
    <row r="2" spans="2:56" ht="21" customHeight="1" thickBot="1">
      <c r="D2" s="40" t="s">
        <v>60</v>
      </c>
    </row>
    <row r="3" spans="2:56" ht="19.5" thickBot="1">
      <c r="B3" s="1" t="s">
        <v>21</v>
      </c>
      <c r="D3" s="200" t="e">
        <f>VLOOKUP(H5,事業所区分!$B$2:$E$194,4,FALSE)&amp;" "&amp;事業所名</f>
        <v>#N/A</v>
      </c>
      <c r="E3" s="201"/>
      <c r="F3" s="201"/>
      <c r="G3" s="201"/>
      <c r="H3" s="214"/>
      <c r="I3" s="215"/>
      <c r="J3" s="214"/>
      <c r="K3" s="214"/>
      <c r="L3" s="215"/>
      <c r="M3" s="214"/>
      <c r="N3" s="214"/>
      <c r="O3" s="215"/>
      <c r="P3" s="214"/>
      <c r="Q3" s="214"/>
      <c r="R3" s="215"/>
      <c r="S3" s="214"/>
      <c r="T3" s="214"/>
      <c r="U3" s="215"/>
      <c r="V3" s="214"/>
      <c r="W3" s="214"/>
      <c r="X3" s="215"/>
      <c r="Y3" s="214"/>
      <c r="Z3" s="214"/>
      <c r="AA3" s="215"/>
      <c r="AB3" s="214"/>
      <c r="AC3" s="214"/>
      <c r="AD3" s="215"/>
      <c r="AE3" s="214"/>
      <c r="AF3" s="214"/>
      <c r="AG3" s="215"/>
      <c r="AH3" s="214"/>
      <c r="AI3" s="214"/>
      <c r="AJ3" s="215"/>
      <c r="AK3" s="214"/>
      <c r="AL3" s="214"/>
      <c r="AM3" s="215"/>
      <c r="AN3" s="214"/>
      <c r="AT3" s="77">
        <v>1</v>
      </c>
      <c r="AU3" s="77" t="s">
        <v>74</v>
      </c>
      <c r="AV3" s="74"/>
      <c r="AW3" s="74"/>
      <c r="AX3" s="74"/>
    </row>
    <row r="4" spans="2:56" ht="20.25" customHeight="1">
      <c r="G4" s="2" t="s">
        <v>678</v>
      </c>
      <c r="K4" s="173"/>
      <c r="M4" s="172" t="s">
        <v>428</v>
      </c>
      <c r="N4" s="285"/>
      <c r="O4" s="285"/>
      <c r="P4" s="285"/>
      <c r="Q4" s="285"/>
      <c r="R4" s="203"/>
      <c r="S4" s="285"/>
      <c r="T4" s="285"/>
      <c r="U4" s="203"/>
      <c r="V4" s="3" t="s">
        <v>11</v>
      </c>
      <c r="X4" s="71"/>
      <c r="Y4" s="2" t="s">
        <v>679</v>
      </c>
      <c r="AA4" s="71"/>
      <c r="AD4" s="71"/>
      <c r="AG4" s="71"/>
      <c r="AH4" s="172" t="s">
        <v>428</v>
      </c>
      <c r="AI4" s="285"/>
      <c r="AJ4" s="285"/>
      <c r="AK4" s="285"/>
      <c r="AL4" s="285"/>
      <c r="AM4" s="285"/>
      <c r="AN4" s="285"/>
      <c r="AO4" s="3" t="s">
        <v>11</v>
      </c>
      <c r="AP4" s="3"/>
      <c r="AQ4" s="3"/>
      <c r="AT4" s="77">
        <v>2</v>
      </c>
      <c r="AU4" s="81" t="s">
        <v>75</v>
      </c>
      <c r="AV4" s="74"/>
      <c r="AW4" s="74"/>
      <c r="AX4" s="74"/>
    </row>
    <row r="5" spans="2:56" ht="20.25" customHeight="1">
      <c r="B5" s="287" t="s">
        <v>406</v>
      </c>
      <c r="C5" s="287"/>
      <c r="D5" s="291" t="s">
        <v>685</v>
      </c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89" t="e">
        <f>VLOOKUP(法人名,事業所区分!$B$2:$E$194,3,0)</f>
        <v>#N/A</v>
      </c>
      <c r="U5" s="289"/>
      <c r="V5" s="289"/>
      <c r="Y5" s="2" t="s">
        <v>628</v>
      </c>
      <c r="AH5" s="172" t="s">
        <v>423</v>
      </c>
      <c r="AI5" s="173" t="s">
        <v>29</v>
      </c>
      <c r="AK5" s="173"/>
      <c r="AL5" s="285"/>
      <c r="AM5" s="285"/>
      <c r="AN5" s="285"/>
      <c r="AO5" s="3" t="s">
        <v>11</v>
      </c>
      <c r="AP5" s="3"/>
      <c r="AQ5" s="3"/>
      <c r="AT5" s="77">
        <v>3</v>
      </c>
      <c r="AU5" s="81" t="s">
        <v>76</v>
      </c>
      <c r="AV5" s="74"/>
      <c r="AW5" s="74"/>
      <c r="AX5" s="74"/>
    </row>
    <row r="6" spans="2:56" ht="17.100000000000001" customHeight="1">
      <c r="B6" s="287" t="s">
        <v>407</v>
      </c>
      <c r="C6" s="287"/>
      <c r="D6" s="290"/>
      <c r="E6" s="290"/>
      <c r="F6" s="290"/>
      <c r="G6" s="290"/>
      <c r="P6" s="171"/>
      <c r="Q6" s="171"/>
      <c r="S6" s="171"/>
      <c r="T6" s="171"/>
      <c r="V6" s="171"/>
      <c r="AN6" s="71"/>
      <c r="AO6" s="71"/>
      <c r="AP6" s="3"/>
      <c r="AQ6" s="3"/>
      <c r="AT6" s="77">
        <v>4</v>
      </c>
      <c r="AU6" s="81" t="s">
        <v>77</v>
      </c>
      <c r="AV6" s="74"/>
      <c r="AW6" s="74"/>
      <c r="AX6" s="74"/>
    </row>
    <row r="7" spans="2:56" ht="17.100000000000001" customHeight="1">
      <c r="B7" s="287" t="s">
        <v>408</v>
      </c>
      <c r="C7" s="287"/>
      <c r="D7" s="290"/>
      <c r="E7" s="290"/>
      <c r="F7" s="290"/>
      <c r="G7" s="290"/>
      <c r="H7" s="172"/>
      <c r="I7" s="172"/>
      <c r="J7" s="174"/>
      <c r="K7" s="176"/>
      <c r="L7" s="176"/>
      <c r="M7" s="176"/>
      <c r="N7" s="176"/>
      <c r="O7" s="176"/>
      <c r="P7" s="175"/>
      <c r="Q7" s="175"/>
      <c r="R7" s="176"/>
      <c r="S7" s="175"/>
      <c r="T7" s="175"/>
      <c r="U7" s="176"/>
      <c r="V7" s="175"/>
      <c r="X7" s="216"/>
      <c r="Y7" s="217" t="s">
        <v>627</v>
      </c>
      <c r="Z7" s="217"/>
      <c r="AA7" s="216"/>
      <c r="AB7" s="217"/>
      <c r="AC7" s="217"/>
      <c r="AD7" s="216"/>
      <c r="AE7" s="217"/>
      <c r="AF7" s="217"/>
      <c r="AG7" s="216"/>
      <c r="AH7" s="217"/>
      <c r="AI7" s="217"/>
      <c r="AJ7" s="216"/>
      <c r="AK7" s="217"/>
      <c r="AL7" s="217"/>
      <c r="AM7" s="216"/>
      <c r="AN7" s="218"/>
      <c r="AO7" s="71"/>
      <c r="AP7" s="3"/>
      <c r="AQ7" s="3"/>
      <c r="AT7" s="77">
        <v>5</v>
      </c>
      <c r="AU7" s="81" t="s">
        <v>78</v>
      </c>
      <c r="AV7" s="74"/>
      <c r="AW7" s="74"/>
      <c r="AX7" s="74"/>
    </row>
    <row r="8" spans="2:56" ht="17.100000000000001" customHeight="1" thickBot="1">
      <c r="B8" s="287" t="s">
        <v>409</v>
      </c>
      <c r="C8" s="287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88"/>
      <c r="T8" s="288"/>
      <c r="U8" s="288"/>
      <c r="V8" s="288"/>
      <c r="Y8" s="189" t="s">
        <v>621</v>
      </c>
      <c r="Z8" s="189"/>
      <c r="AA8" s="189"/>
      <c r="AB8" s="189"/>
      <c r="AC8" s="189"/>
      <c r="AD8" s="189"/>
      <c r="AE8" s="189"/>
      <c r="AF8" s="189"/>
      <c r="AG8" s="189"/>
      <c r="AH8" s="189"/>
      <c r="AI8" s="313"/>
      <c r="AJ8" s="313"/>
      <c r="AK8" s="313"/>
      <c r="AL8" s="313"/>
      <c r="AM8" s="313"/>
      <c r="AN8" s="313"/>
      <c r="AO8" s="313"/>
      <c r="AP8" s="313"/>
      <c r="AQ8" s="3"/>
      <c r="AT8" s="77">
        <v>6</v>
      </c>
      <c r="AU8" s="82" t="s">
        <v>79</v>
      </c>
      <c r="AV8" s="74"/>
      <c r="AW8" s="74"/>
      <c r="AX8" s="74"/>
    </row>
    <row r="9" spans="2:56" ht="17.100000000000001" customHeight="1" thickTop="1">
      <c r="B9" s="286" t="s">
        <v>410</v>
      </c>
      <c r="C9" s="286"/>
      <c r="D9" s="300"/>
      <c r="E9" s="288"/>
      <c r="F9" s="288"/>
      <c r="G9" s="288"/>
      <c r="H9" s="288"/>
      <c r="I9" s="288"/>
      <c r="J9" s="288"/>
      <c r="K9" s="288"/>
      <c r="L9" s="288"/>
      <c r="M9" s="288"/>
      <c r="N9" s="288"/>
      <c r="O9" s="288"/>
      <c r="P9" s="288"/>
      <c r="Q9" s="288"/>
      <c r="R9" s="288"/>
      <c r="S9" s="288"/>
      <c r="T9" s="288"/>
      <c r="U9" s="288"/>
      <c r="V9" s="288"/>
      <c r="AN9" s="71"/>
      <c r="AO9" s="71"/>
      <c r="AP9" s="3"/>
      <c r="AQ9" s="3"/>
    </row>
    <row r="10" spans="2:56" ht="17.100000000000001" customHeight="1">
      <c r="B10" s="286" t="s">
        <v>411</v>
      </c>
      <c r="C10" s="286"/>
      <c r="D10" s="288"/>
      <c r="E10" s="288"/>
      <c r="F10" s="288"/>
      <c r="G10" s="288"/>
      <c r="H10" s="288"/>
      <c r="I10" s="288"/>
      <c r="J10" s="288"/>
      <c r="K10" s="288"/>
      <c r="L10" s="288"/>
      <c r="M10" s="288"/>
      <c r="N10" s="288"/>
      <c r="O10" s="288"/>
      <c r="P10" s="288"/>
      <c r="Q10" s="288"/>
      <c r="R10" s="288"/>
      <c r="S10" s="288"/>
      <c r="T10" s="288"/>
      <c r="U10" s="288"/>
      <c r="V10" s="288"/>
      <c r="AN10" s="71"/>
      <c r="AO10" s="71"/>
      <c r="AP10" s="3"/>
      <c r="AQ10" s="3"/>
    </row>
    <row r="11" spans="2:56" ht="21" customHeight="1" thickBot="1">
      <c r="B11" s="56" t="s">
        <v>680</v>
      </c>
      <c r="D11" s="4"/>
    </row>
    <row r="12" spans="2:56" ht="15" customHeight="1">
      <c r="B12" s="236" t="s">
        <v>67</v>
      </c>
      <c r="C12" s="237"/>
      <c r="D12" s="301" t="s">
        <v>12</v>
      </c>
      <c r="E12" s="309" t="s">
        <v>13</v>
      </c>
      <c r="F12" s="309"/>
      <c r="G12" s="238"/>
      <c r="H12" s="238" t="s">
        <v>0</v>
      </c>
      <c r="I12" s="238"/>
      <c r="J12" s="238"/>
      <c r="K12" s="238" t="s">
        <v>1</v>
      </c>
      <c r="L12" s="238"/>
      <c r="M12" s="238"/>
      <c r="N12" s="238" t="s">
        <v>2</v>
      </c>
      <c r="O12" s="238"/>
      <c r="P12" s="238"/>
      <c r="Q12" s="238" t="s">
        <v>3</v>
      </c>
      <c r="R12" s="238"/>
      <c r="S12" s="238"/>
      <c r="T12" s="238" t="s">
        <v>4</v>
      </c>
      <c r="U12" s="238"/>
      <c r="V12" s="238"/>
      <c r="W12" s="238" t="s">
        <v>5</v>
      </c>
      <c r="X12" s="266"/>
      <c r="Y12" s="266"/>
      <c r="Z12" s="238" t="s">
        <v>6</v>
      </c>
      <c r="AA12" s="238"/>
      <c r="AB12" s="238"/>
      <c r="AC12" s="238" t="s">
        <v>7</v>
      </c>
      <c r="AD12" s="238"/>
      <c r="AE12" s="238"/>
      <c r="AF12" s="238" t="s">
        <v>8</v>
      </c>
      <c r="AG12" s="238"/>
      <c r="AH12" s="238"/>
      <c r="AI12" s="238" t="s">
        <v>9</v>
      </c>
      <c r="AJ12" s="238"/>
      <c r="AK12" s="238"/>
      <c r="AL12" s="238" t="s">
        <v>10</v>
      </c>
      <c r="AM12" s="266"/>
      <c r="AN12" s="266"/>
      <c r="AO12" s="11" t="s">
        <v>32</v>
      </c>
      <c r="AP12" s="236" t="s">
        <v>14</v>
      </c>
      <c r="AQ12" s="237"/>
      <c r="AT12" s="233" t="s">
        <v>28</v>
      </c>
      <c r="AU12" s="234"/>
      <c r="AV12" s="234"/>
      <c r="AW12" s="235"/>
      <c r="AX12" s="233" t="s">
        <v>27</v>
      </c>
      <c r="AY12" s="234"/>
      <c r="AZ12" s="234"/>
      <c r="BA12" s="235"/>
      <c r="BB12" s="233" t="s">
        <v>29</v>
      </c>
      <c r="BC12" s="234"/>
      <c r="BD12" s="235"/>
    </row>
    <row r="13" spans="2:56" ht="25.5" customHeight="1" thickBot="1">
      <c r="B13" s="318"/>
      <c r="C13" s="319"/>
      <c r="D13" s="302"/>
      <c r="E13" s="6" t="s">
        <v>15</v>
      </c>
      <c r="F13" s="204" t="s">
        <v>643</v>
      </c>
      <c r="G13" s="5" t="s">
        <v>16</v>
      </c>
      <c r="H13" s="5" t="s">
        <v>15</v>
      </c>
      <c r="I13" s="204" t="s">
        <v>643</v>
      </c>
      <c r="J13" s="5" t="s">
        <v>16</v>
      </c>
      <c r="K13" s="5" t="s">
        <v>15</v>
      </c>
      <c r="L13" s="204" t="s">
        <v>643</v>
      </c>
      <c r="M13" s="5" t="s">
        <v>16</v>
      </c>
      <c r="N13" s="5" t="s">
        <v>15</v>
      </c>
      <c r="O13" s="204" t="s">
        <v>643</v>
      </c>
      <c r="P13" s="5" t="s">
        <v>16</v>
      </c>
      <c r="Q13" s="5" t="s">
        <v>15</v>
      </c>
      <c r="R13" s="204" t="s">
        <v>643</v>
      </c>
      <c r="S13" s="5" t="s">
        <v>16</v>
      </c>
      <c r="T13" s="5" t="s">
        <v>15</v>
      </c>
      <c r="U13" s="204" t="s">
        <v>643</v>
      </c>
      <c r="V13" s="5" t="s">
        <v>16</v>
      </c>
      <c r="W13" s="5" t="s">
        <v>15</v>
      </c>
      <c r="X13" s="204" t="s">
        <v>643</v>
      </c>
      <c r="Y13" s="5" t="s">
        <v>16</v>
      </c>
      <c r="Z13" s="5" t="s">
        <v>15</v>
      </c>
      <c r="AA13" s="204" t="s">
        <v>643</v>
      </c>
      <c r="AB13" s="5" t="s">
        <v>16</v>
      </c>
      <c r="AC13" s="5" t="s">
        <v>15</v>
      </c>
      <c r="AD13" s="204" t="s">
        <v>643</v>
      </c>
      <c r="AE13" s="5" t="s">
        <v>16</v>
      </c>
      <c r="AF13" s="5" t="s">
        <v>15</v>
      </c>
      <c r="AG13" s="204" t="s">
        <v>643</v>
      </c>
      <c r="AH13" s="5" t="s">
        <v>16</v>
      </c>
      <c r="AI13" s="5" t="s">
        <v>15</v>
      </c>
      <c r="AJ13" s="204" t="s">
        <v>643</v>
      </c>
      <c r="AK13" s="5" t="s">
        <v>16</v>
      </c>
      <c r="AL13" s="5" t="s">
        <v>15</v>
      </c>
      <c r="AM13" s="204" t="s">
        <v>643</v>
      </c>
      <c r="AN13" s="5" t="s">
        <v>16</v>
      </c>
      <c r="AO13" s="7" t="s">
        <v>33</v>
      </c>
      <c r="AP13" s="6" t="s">
        <v>15</v>
      </c>
      <c r="AQ13" s="7" t="s">
        <v>43</v>
      </c>
      <c r="AT13" s="6" t="s">
        <v>48</v>
      </c>
      <c r="AU13" s="41" t="s">
        <v>46</v>
      </c>
      <c r="AV13" s="41" t="s">
        <v>33</v>
      </c>
      <c r="AW13" s="42" t="s">
        <v>53</v>
      </c>
      <c r="AX13" s="6" t="s">
        <v>49</v>
      </c>
      <c r="AY13" s="41" t="s">
        <v>47</v>
      </c>
      <c r="AZ13" s="41" t="s">
        <v>33</v>
      </c>
      <c r="BA13" s="42" t="s">
        <v>54</v>
      </c>
      <c r="BB13" s="6" t="s">
        <v>50</v>
      </c>
      <c r="BC13" s="41" t="s">
        <v>33</v>
      </c>
      <c r="BD13" s="42" t="s">
        <v>55</v>
      </c>
    </row>
    <row r="14" spans="2:56" ht="17.25" customHeight="1">
      <c r="B14" s="316">
        <v>1</v>
      </c>
      <c r="C14" s="317"/>
      <c r="D14" s="53"/>
      <c r="E14" s="30"/>
      <c r="F14" s="205"/>
      <c r="G14" s="31"/>
      <c r="H14" s="31"/>
      <c r="I14" s="205"/>
      <c r="J14" s="31"/>
      <c r="K14" s="31"/>
      <c r="L14" s="205"/>
      <c r="M14" s="31"/>
      <c r="N14" s="31"/>
      <c r="O14" s="205"/>
      <c r="P14" s="31"/>
      <c r="Q14" s="31"/>
      <c r="R14" s="205"/>
      <c r="S14" s="31"/>
      <c r="T14" s="31"/>
      <c r="U14" s="205"/>
      <c r="V14" s="31"/>
      <c r="W14" s="31"/>
      <c r="X14" s="205"/>
      <c r="Y14" s="31"/>
      <c r="Z14" s="31"/>
      <c r="AA14" s="205"/>
      <c r="AB14" s="31"/>
      <c r="AC14" s="31"/>
      <c r="AD14" s="205"/>
      <c r="AE14" s="31"/>
      <c r="AF14" s="31"/>
      <c r="AG14" s="205"/>
      <c r="AH14" s="31"/>
      <c r="AI14" s="31"/>
      <c r="AJ14" s="205"/>
      <c r="AK14" s="31"/>
      <c r="AL14" s="31"/>
      <c r="AM14" s="205"/>
      <c r="AN14" s="31"/>
      <c r="AO14" s="32"/>
      <c r="AP14" s="14">
        <f>E14+H14+K14+N14+Q14+T14+W14+Z14+AC14+AF14+AI14+AL14</f>
        <v>0</v>
      </c>
      <c r="AQ14" s="13">
        <f>G14+J14+M14+P14+S14+V14+Y14+AB14+AE14+AH14+AK14+AN14+AO14</f>
        <v>0</v>
      </c>
      <c r="AT14" s="46" t="str">
        <f t="shared" ref="AT14:AT33" si="0">IF($D14=AT$12,$AP14,"")</f>
        <v/>
      </c>
      <c r="AU14" s="47" t="str">
        <f t="shared" ref="AU14:AU33" si="1">IF(D14=AT$12,E$37*E14+H$37*H14+K$37*K14+N$37*N14+Q$37*Q14+T$37*T14+W$37*W14+Z$37*Z14+AC$37*AC14+AF$37*AF14+AI$37*AI14+AL$37*AL14,"")</f>
        <v/>
      </c>
      <c r="AV14" s="47" t="str">
        <f t="shared" ref="AV14:AV33" si="2">IF($D14=AT$12,$AQ14,"")</f>
        <v/>
      </c>
      <c r="AW14" s="48" t="str">
        <f t="shared" ref="AW14:AW32" si="3">IF(AV14="","",AV14/AT14)</f>
        <v/>
      </c>
      <c r="AX14" s="46" t="str">
        <f t="shared" ref="AX14:AX33" si="4">IF($D14=AX$12,$AP14,"")</f>
        <v/>
      </c>
      <c r="AY14" s="47" t="str">
        <f t="shared" ref="AY14:AY33" si="5">IF(D14=AX$12,E$39*E14+H$39*H14+K$39*K14+N$39*N14+Q$39*Q14+T$39*T14+W$39*W14+Z$39*Z14+AC$39*AC14+AF$39*AF14+AI$39*AI14+AL$39*AL14,"")</f>
        <v/>
      </c>
      <c r="AZ14" s="47" t="str">
        <f t="shared" ref="AZ14:AZ33" si="6">IF($D14=AX$12,$AQ14,"")</f>
        <v/>
      </c>
      <c r="BA14" s="48" t="str">
        <f t="shared" ref="BA14:BA22" si="7">IF(AZ14="","",AZ14/AX14)</f>
        <v/>
      </c>
      <c r="BB14" s="46" t="str">
        <f t="shared" ref="BB14:BB33" si="8">IF($D14=BB$12,$AP14,"")</f>
        <v/>
      </c>
      <c r="BC14" s="47" t="str">
        <f t="shared" ref="BC14:BC33" si="9">IF($D14=BB$12,$AQ14,"")</f>
        <v/>
      </c>
      <c r="BD14" s="48" t="str">
        <f t="shared" ref="BD14:BD32" si="10">IF(BC14="","",BC14/BB14)</f>
        <v/>
      </c>
    </row>
    <row r="15" spans="2:56" ht="17.25" customHeight="1">
      <c r="B15" s="229">
        <f>B14+1</f>
        <v>2</v>
      </c>
      <c r="C15" s="230"/>
      <c r="D15" s="54"/>
      <c r="E15" s="30"/>
      <c r="F15" s="205"/>
      <c r="G15" s="31"/>
      <c r="H15" s="31"/>
      <c r="I15" s="205"/>
      <c r="J15" s="31"/>
      <c r="K15" s="31"/>
      <c r="L15" s="205"/>
      <c r="M15" s="31"/>
      <c r="N15" s="31"/>
      <c r="O15" s="205"/>
      <c r="P15" s="31"/>
      <c r="Q15" s="31"/>
      <c r="R15" s="205"/>
      <c r="S15" s="31"/>
      <c r="T15" s="31"/>
      <c r="U15" s="205"/>
      <c r="V15" s="31"/>
      <c r="W15" s="31"/>
      <c r="X15" s="205"/>
      <c r="Y15" s="31"/>
      <c r="Z15" s="31"/>
      <c r="AA15" s="205"/>
      <c r="AB15" s="31"/>
      <c r="AC15" s="31"/>
      <c r="AD15" s="205"/>
      <c r="AE15" s="31"/>
      <c r="AF15" s="31"/>
      <c r="AG15" s="205"/>
      <c r="AH15" s="31"/>
      <c r="AI15" s="31"/>
      <c r="AJ15" s="205"/>
      <c r="AK15" s="31"/>
      <c r="AL15" s="31"/>
      <c r="AM15" s="205"/>
      <c r="AN15" s="31"/>
      <c r="AO15" s="32"/>
      <c r="AP15" s="16">
        <f t="shared" ref="AP15:AP22" si="11">E15+H15+K15+N15+Q15+T15+W15+Z15+AC15+AF15+AI15+AL15</f>
        <v>0</v>
      </c>
      <c r="AQ15" s="15">
        <f t="shared" ref="AQ15:AQ22" si="12">G15+J15+M15+P15+S15+V15+Y15+AB15+AE15+AH15+AK15+AN15+AO15</f>
        <v>0</v>
      </c>
      <c r="AT15" s="49" t="str">
        <f t="shared" si="0"/>
        <v/>
      </c>
      <c r="AU15" s="50" t="str">
        <f t="shared" si="1"/>
        <v/>
      </c>
      <c r="AV15" s="50" t="str">
        <f t="shared" si="2"/>
        <v/>
      </c>
      <c r="AW15" s="51" t="str">
        <f t="shared" si="3"/>
        <v/>
      </c>
      <c r="AX15" s="49" t="str">
        <f t="shared" si="4"/>
        <v/>
      </c>
      <c r="AY15" s="50" t="str">
        <f t="shared" si="5"/>
        <v/>
      </c>
      <c r="AZ15" s="50" t="str">
        <f t="shared" si="6"/>
        <v/>
      </c>
      <c r="BA15" s="51" t="str">
        <f t="shared" si="7"/>
        <v/>
      </c>
      <c r="BB15" s="49" t="str">
        <f t="shared" si="8"/>
        <v/>
      </c>
      <c r="BC15" s="50" t="str">
        <f t="shared" si="9"/>
        <v/>
      </c>
      <c r="BD15" s="51" t="str">
        <f t="shared" si="10"/>
        <v/>
      </c>
    </row>
    <row r="16" spans="2:56" ht="17.25" customHeight="1">
      <c r="B16" s="229">
        <f t="shared" ref="B16:B33" si="13">B15+1</f>
        <v>3</v>
      </c>
      <c r="C16" s="230"/>
      <c r="D16" s="54"/>
      <c r="E16" s="33"/>
      <c r="F16" s="206"/>
      <c r="G16" s="29"/>
      <c r="H16" s="29"/>
      <c r="I16" s="206"/>
      <c r="J16" s="29"/>
      <c r="K16" s="29"/>
      <c r="L16" s="206"/>
      <c r="M16" s="29"/>
      <c r="N16" s="29"/>
      <c r="O16" s="206"/>
      <c r="P16" s="29"/>
      <c r="Q16" s="29"/>
      <c r="R16" s="206"/>
      <c r="S16" s="29"/>
      <c r="T16" s="29"/>
      <c r="U16" s="206"/>
      <c r="V16" s="29"/>
      <c r="W16" s="29"/>
      <c r="X16" s="206"/>
      <c r="Y16" s="29"/>
      <c r="Z16" s="29"/>
      <c r="AA16" s="206"/>
      <c r="AB16" s="29"/>
      <c r="AC16" s="29"/>
      <c r="AD16" s="206"/>
      <c r="AE16" s="29"/>
      <c r="AF16" s="29"/>
      <c r="AG16" s="206"/>
      <c r="AH16" s="29"/>
      <c r="AI16" s="29"/>
      <c r="AJ16" s="206"/>
      <c r="AK16" s="29"/>
      <c r="AL16" s="29"/>
      <c r="AM16" s="206"/>
      <c r="AN16" s="29"/>
      <c r="AO16" s="34"/>
      <c r="AP16" s="16">
        <f t="shared" si="11"/>
        <v>0</v>
      </c>
      <c r="AQ16" s="15">
        <f t="shared" si="12"/>
        <v>0</v>
      </c>
      <c r="AT16" s="49" t="str">
        <f t="shared" si="0"/>
        <v/>
      </c>
      <c r="AU16" s="50" t="str">
        <f t="shared" si="1"/>
        <v/>
      </c>
      <c r="AV16" s="50" t="str">
        <f t="shared" si="2"/>
        <v/>
      </c>
      <c r="AW16" s="51" t="str">
        <f t="shared" si="3"/>
        <v/>
      </c>
      <c r="AX16" s="49" t="str">
        <f t="shared" si="4"/>
        <v/>
      </c>
      <c r="AY16" s="50" t="str">
        <f t="shared" si="5"/>
        <v/>
      </c>
      <c r="AZ16" s="50" t="str">
        <f t="shared" si="6"/>
        <v/>
      </c>
      <c r="BA16" s="51" t="str">
        <f t="shared" si="7"/>
        <v/>
      </c>
      <c r="BB16" s="49" t="str">
        <f t="shared" si="8"/>
        <v/>
      </c>
      <c r="BC16" s="50" t="str">
        <f t="shared" si="9"/>
        <v/>
      </c>
      <c r="BD16" s="51" t="str">
        <f t="shared" si="10"/>
        <v/>
      </c>
    </row>
    <row r="17" spans="2:56" ht="17.25" customHeight="1">
      <c r="B17" s="229">
        <f t="shared" si="13"/>
        <v>4</v>
      </c>
      <c r="C17" s="230"/>
      <c r="D17" s="54"/>
      <c r="E17" s="33"/>
      <c r="F17" s="206"/>
      <c r="G17" s="29"/>
      <c r="H17" s="29"/>
      <c r="I17" s="206"/>
      <c r="J17" s="29"/>
      <c r="K17" s="29"/>
      <c r="L17" s="206"/>
      <c r="M17" s="29"/>
      <c r="N17" s="29"/>
      <c r="O17" s="206"/>
      <c r="P17" s="29"/>
      <c r="Q17" s="29"/>
      <c r="R17" s="206"/>
      <c r="S17" s="29"/>
      <c r="T17" s="29"/>
      <c r="U17" s="206"/>
      <c r="V17" s="29"/>
      <c r="W17" s="29"/>
      <c r="X17" s="206"/>
      <c r="Y17" s="29"/>
      <c r="Z17" s="29"/>
      <c r="AA17" s="206"/>
      <c r="AB17" s="29"/>
      <c r="AC17" s="29"/>
      <c r="AD17" s="206"/>
      <c r="AE17" s="29"/>
      <c r="AF17" s="29"/>
      <c r="AG17" s="206"/>
      <c r="AH17" s="29"/>
      <c r="AI17" s="29"/>
      <c r="AJ17" s="206"/>
      <c r="AK17" s="29"/>
      <c r="AL17" s="29"/>
      <c r="AM17" s="206"/>
      <c r="AN17" s="29"/>
      <c r="AO17" s="34"/>
      <c r="AP17" s="16">
        <f t="shared" si="11"/>
        <v>0</v>
      </c>
      <c r="AQ17" s="15">
        <f t="shared" si="12"/>
        <v>0</v>
      </c>
      <c r="AT17" s="49" t="str">
        <f t="shared" si="0"/>
        <v/>
      </c>
      <c r="AU17" s="50" t="str">
        <f t="shared" si="1"/>
        <v/>
      </c>
      <c r="AV17" s="50" t="str">
        <f t="shared" si="2"/>
        <v/>
      </c>
      <c r="AW17" s="51" t="str">
        <f t="shared" si="3"/>
        <v/>
      </c>
      <c r="AX17" s="49" t="str">
        <f t="shared" si="4"/>
        <v/>
      </c>
      <c r="AY17" s="50" t="str">
        <f t="shared" si="5"/>
        <v/>
      </c>
      <c r="AZ17" s="50" t="str">
        <f t="shared" si="6"/>
        <v/>
      </c>
      <c r="BA17" s="51" t="str">
        <f t="shared" si="7"/>
        <v/>
      </c>
      <c r="BB17" s="49" t="str">
        <f t="shared" si="8"/>
        <v/>
      </c>
      <c r="BC17" s="50" t="str">
        <f t="shared" si="9"/>
        <v/>
      </c>
      <c r="BD17" s="51" t="str">
        <f t="shared" si="10"/>
        <v/>
      </c>
    </row>
    <row r="18" spans="2:56" ht="17.25" customHeight="1">
      <c r="B18" s="229">
        <f t="shared" si="13"/>
        <v>5</v>
      </c>
      <c r="C18" s="230"/>
      <c r="D18" s="54"/>
      <c r="E18" s="33"/>
      <c r="F18" s="206"/>
      <c r="G18" s="29"/>
      <c r="H18" s="29"/>
      <c r="I18" s="206"/>
      <c r="J18" s="29"/>
      <c r="K18" s="29"/>
      <c r="L18" s="206"/>
      <c r="M18" s="29"/>
      <c r="N18" s="29"/>
      <c r="O18" s="206"/>
      <c r="P18" s="29"/>
      <c r="Q18" s="29"/>
      <c r="R18" s="206"/>
      <c r="S18" s="29"/>
      <c r="T18" s="29"/>
      <c r="U18" s="206"/>
      <c r="V18" s="29"/>
      <c r="W18" s="29"/>
      <c r="X18" s="206"/>
      <c r="Y18" s="29"/>
      <c r="Z18" s="29"/>
      <c r="AA18" s="206"/>
      <c r="AB18" s="29"/>
      <c r="AC18" s="29"/>
      <c r="AD18" s="206"/>
      <c r="AE18" s="29"/>
      <c r="AF18" s="29"/>
      <c r="AG18" s="206"/>
      <c r="AH18" s="29"/>
      <c r="AI18" s="29"/>
      <c r="AJ18" s="206"/>
      <c r="AK18" s="29"/>
      <c r="AL18" s="29"/>
      <c r="AM18" s="206"/>
      <c r="AN18" s="29"/>
      <c r="AO18" s="34"/>
      <c r="AP18" s="16">
        <f t="shared" si="11"/>
        <v>0</v>
      </c>
      <c r="AQ18" s="15">
        <f t="shared" si="12"/>
        <v>0</v>
      </c>
      <c r="AT18" s="49" t="str">
        <f t="shared" si="0"/>
        <v/>
      </c>
      <c r="AU18" s="50" t="str">
        <f t="shared" si="1"/>
        <v/>
      </c>
      <c r="AV18" s="50" t="str">
        <f t="shared" si="2"/>
        <v/>
      </c>
      <c r="AW18" s="51" t="str">
        <f t="shared" si="3"/>
        <v/>
      </c>
      <c r="AX18" s="49" t="str">
        <f t="shared" si="4"/>
        <v/>
      </c>
      <c r="AY18" s="50" t="str">
        <f t="shared" si="5"/>
        <v/>
      </c>
      <c r="AZ18" s="50" t="str">
        <f t="shared" si="6"/>
        <v/>
      </c>
      <c r="BA18" s="51" t="str">
        <f t="shared" si="7"/>
        <v/>
      </c>
      <c r="BB18" s="49" t="str">
        <f t="shared" si="8"/>
        <v/>
      </c>
      <c r="BC18" s="50" t="str">
        <f t="shared" si="9"/>
        <v/>
      </c>
      <c r="BD18" s="51" t="str">
        <f t="shared" si="10"/>
        <v/>
      </c>
    </row>
    <row r="19" spans="2:56" ht="17.25" customHeight="1">
      <c r="B19" s="229">
        <f t="shared" si="13"/>
        <v>6</v>
      </c>
      <c r="C19" s="230"/>
      <c r="D19" s="54"/>
      <c r="E19" s="33"/>
      <c r="F19" s="206"/>
      <c r="G19" s="29"/>
      <c r="H19" s="29"/>
      <c r="I19" s="206"/>
      <c r="J19" s="29"/>
      <c r="K19" s="29"/>
      <c r="L19" s="206"/>
      <c r="M19" s="29"/>
      <c r="N19" s="29"/>
      <c r="O19" s="206"/>
      <c r="P19" s="29"/>
      <c r="Q19" s="29"/>
      <c r="R19" s="206"/>
      <c r="S19" s="29"/>
      <c r="T19" s="29"/>
      <c r="U19" s="206"/>
      <c r="V19" s="29"/>
      <c r="W19" s="29"/>
      <c r="X19" s="206"/>
      <c r="Y19" s="29"/>
      <c r="Z19" s="29"/>
      <c r="AA19" s="206"/>
      <c r="AB19" s="29"/>
      <c r="AC19" s="29"/>
      <c r="AD19" s="206"/>
      <c r="AE19" s="29"/>
      <c r="AF19" s="29"/>
      <c r="AG19" s="206"/>
      <c r="AH19" s="29"/>
      <c r="AI19" s="29"/>
      <c r="AJ19" s="206"/>
      <c r="AK19" s="29"/>
      <c r="AL19" s="29"/>
      <c r="AM19" s="206"/>
      <c r="AN19" s="29"/>
      <c r="AO19" s="34"/>
      <c r="AP19" s="16">
        <f t="shared" si="11"/>
        <v>0</v>
      </c>
      <c r="AQ19" s="15">
        <f t="shared" si="12"/>
        <v>0</v>
      </c>
      <c r="AT19" s="49" t="str">
        <f t="shared" si="0"/>
        <v/>
      </c>
      <c r="AU19" s="50" t="str">
        <f t="shared" si="1"/>
        <v/>
      </c>
      <c r="AV19" s="50" t="str">
        <f t="shared" si="2"/>
        <v/>
      </c>
      <c r="AW19" s="51" t="str">
        <f t="shared" si="3"/>
        <v/>
      </c>
      <c r="AX19" s="49" t="str">
        <f t="shared" si="4"/>
        <v/>
      </c>
      <c r="AY19" s="50" t="str">
        <f t="shared" si="5"/>
        <v/>
      </c>
      <c r="AZ19" s="50" t="str">
        <f t="shared" si="6"/>
        <v/>
      </c>
      <c r="BA19" s="51" t="str">
        <f t="shared" si="7"/>
        <v/>
      </c>
      <c r="BB19" s="49" t="str">
        <f t="shared" si="8"/>
        <v/>
      </c>
      <c r="BC19" s="50" t="str">
        <f t="shared" si="9"/>
        <v/>
      </c>
      <c r="BD19" s="51" t="str">
        <f t="shared" si="10"/>
        <v/>
      </c>
    </row>
    <row r="20" spans="2:56" ht="17.25" customHeight="1">
      <c r="B20" s="229">
        <f t="shared" si="13"/>
        <v>7</v>
      </c>
      <c r="C20" s="230"/>
      <c r="D20" s="54"/>
      <c r="E20" s="33"/>
      <c r="F20" s="206"/>
      <c r="G20" s="29"/>
      <c r="H20" s="29"/>
      <c r="I20" s="206"/>
      <c r="J20" s="29"/>
      <c r="K20" s="29"/>
      <c r="L20" s="206"/>
      <c r="M20" s="29"/>
      <c r="N20" s="29"/>
      <c r="O20" s="206"/>
      <c r="P20" s="29"/>
      <c r="Q20" s="29"/>
      <c r="R20" s="206"/>
      <c r="S20" s="29"/>
      <c r="T20" s="29"/>
      <c r="U20" s="206"/>
      <c r="V20" s="29"/>
      <c r="W20" s="29"/>
      <c r="X20" s="206"/>
      <c r="Y20" s="29"/>
      <c r="Z20" s="29"/>
      <c r="AA20" s="206"/>
      <c r="AB20" s="29"/>
      <c r="AC20" s="29"/>
      <c r="AD20" s="206"/>
      <c r="AE20" s="29"/>
      <c r="AF20" s="29"/>
      <c r="AG20" s="206"/>
      <c r="AH20" s="29"/>
      <c r="AI20" s="29"/>
      <c r="AJ20" s="206"/>
      <c r="AK20" s="29"/>
      <c r="AL20" s="29"/>
      <c r="AM20" s="206"/>
      <c r="AN20" s="29"/>
      <c r="AO20" s="34"/>
      <c r="AP20" s="16">
        <f t="shared" si="11"/>
        <v>0</v>
      </c>
      <c r="AQ20" s="15">
        <f t="shared" si="12"/>
        <v>0</v>
      </c>
      <c r="AT20" s="49" t="str">
        <f t="shared" si="0"/>
        <v/>
      </c>
      <c r="AU20" s="50" t="str">
        <f t="shared" si="1"/>
        <v/>
      </c>
      <c r="AV20" s="50" t="str">
        <f t="shared" si="2"/>
        <v/>
      </c>
      <c r="AW20" s="51" t="str">
        <f t="shared" si="3"/>
        <v/>
      </c>
      <c r="AX20" s="49" t="str">
        <f t="shared" si="4"/>
        <v/>
      </c>
      <c r="AY20" s="50" t="str">
        <f t="shared" si="5"/>
        <v/>
      </c>
      <c r="AZ20" s="50" t="str">
        <f t="shared" si="6"/>
        <v/>
      </c>
      <c r="BA20" s="51" t="str">
        <f t="shared" si="7"/>
        <v/>
      </c>
      <c r="BB20" s="49" t="str">
        <f t="shared" si="8"/>
        <v/>
      </c>
      <c r="BC20" s="50" t="str">
        <f t="shared" si="9"/>
        <v/>
      </c>
      <c r="BD20" s="51" t="str">
        <f t="shared" si="10"/>
        <v/>
      </c>
    </row>
    <row r="21" spans="2:56" ht="17.25" customHeight="1">
      <c r="B21" s="229">
        <f t="shared" si="13"/>
        <v>8</v>
      </c>
      <c r="C21" s="230"/>
      <c r="D21" s="54"/>
      <c r="E21" s="33"/>
      <c r="F21" s="206"/>
      <c r="G21" s="29"/>
      <c r="H21" s="29"/>
      <c r="I21" s="206"/>
      <c r="J21" s="29"/>
      <c r="K21" s="29"/>
      <c r="L21" s="206"/>
      <c r="M21" s="29"/>
      <c r="N21" s="29"/>
      <c r="O21" s="206"/>
      <c r="P21" s="29"/>
      <c r="Q21" s="29"/>
      <c r="R21" s="206"/>
      <c r="S21" s="29"/>
      <c r="T21" s="29"/>
      <c r="U21" s="206"/>
      <c r="V21" s="29"/>
      <c r="W21" s="29"/>
      <c r="X21" s="206"/>
      <c r="Y21" s="29"/>
      <c r="Z21" s="29"/>
      <c r="AA21" s="206"/>
      <c r="AB21" s="29"/>
      <c r="AC21" s="29"/>
      <c r="AD21" s="206"/>
      <c r="AE21" s="29"/>
      <c r="AF21" s="29"/>
      <c r="AG21" s="206"/>
      <c r="AH21" s="29"/>
      <c r="AI21" s="29"/>
      <c r="AJ21" s="206"/>
      <c r="AK21" s="29"/>
      <c r="AL21" s="29"/>
      <c r="AM21" s="206"/>
      <c r="AN21" s="29"/>
      <c r="AO21" s="34"/>
      <c r="AP21" s="16">
        <f t="shared" si="11"/>
        <v>0</v>
      </c>
      <c r="AQ21" s="15">
        <f t="shared" si="12"/>
        <v>0</v>
      </c>
      <c r="AT21" s="49" t="str">
        <f t="shared" si="0"/>
        <v/>
      </c>
      <c r="AU21" s="50" t="str">
        <f t="shared" si="1"/>
        <v/>
      </c>
      <c r="AV21" s="50" t="str">
        <f t="shared" si="2"/>
        <v/>
      </c>
      <c r="AW21" s="51" t="str">
        <f t="shared" si="3"/>
        <v/>
      </c>
      <c r="AX21" s="49" t="str">
        <f t="shared" si="4"/>
        <v/>
      </c>
      <c r="AY21" s="50" t="str">
        <f t="shared" si="5"/>
        <v/>
      </c>
      <c r="AZ21" s="50" t="str">
        <f t="shared" si="6"/>
        <v/>
      </c>
      <c r="BA21" s="51" t="str">
        <f t="shared" si="7"/>
        <v/>
      </c>
      <c r="BB21" s="49" t="str">
        <f t="shared" si="8"/>
        <v/>
      </c>
      <c r="BC21" s="50" t="str">
        <f t="shared" si="9"/>
        <v/>
      </c>
      <c r="BD21" s="51" t="str">
        <f t="shared" si="10"/>
        <v/>
      </c>
    </row>
    <row r="22" spans="2:56" ht="17.25" customHeight="1">
      <c r="B22" s="229">
        <f t="shared" si="13"/>
        <v>9</v>
      </c>
      <c r="C22" s="230"/>
      <c r="D22" s="54"/>
      <c r="E22" s="33"/>
      <c r="F22" s="206"/>
      <c r="G22" s="29"/>
      <c r="H22" s="29"/>
      <c r="I22" s="206"/>
      <c r="J22" s="29"/>
      <c r="K22" s="29"/>
      <c r="L22" s="206"/>
      <c r="M22" s="29"/>
      <c r="N22" s="29"/>
      <c r="O22" s="206"/>
      <c r="P22" s="29"/>
      <c r="Q22" s="29"/>
      <c r="R22" s="206"/>
      <c r="S22" s="29"/>
      <c r="T22" s="29"/>
      <c r="U22" s="206"/>
      <c r="V22" s="29"/>
      <c r="W22" s="29"/>
      <c r="X22" s="206"/>
      <c r="Y22" s="29"/>
      <c r="Z22" s="29"/>
      <c r="AA22" s="206"/>
      <c r="AB22" s="29"/>
      <c r="AC22" s="29"/>
      <c r="AD22" s="206"/>
      <c r="AE22" s="29"/>
      <c r="AF22" s="29"/>
      <c r="AG22" s="206"/>
      <c r="AH22" s="29"/>
      <c r="AI22" s="29"/>
      <c r="AJ22" s="206"/>
      <c r="AK22" s="29"/>
      <c r="AL22" s="29"/>
      <c r="AM22" s="206"/>
      <c r="AN22" s="29"/>
      <c r="AO22" s="34"/>
      <c r="AP22" s="16">
        <f t="shared" si="11"/>
        <v>0</v>
      </c>
      <c r="AQ22" s="15">
        <f t="shared" si="12"/>
        <v>0</v>
      </c>
      <c r="AT22" s="49" t="str">
        <f t="shared" si="0"/>
        <v/>
      </c>
      <c r="AU22" s="50" t="str">
        <f t="shared" si="1"/>
        <v/>
      </c>
      <c r="AV22" s="50" t="str">
        <f t="shared" si="2"/>
        <v/>
      </c>
      <c r="AW22" s="51" t="str">
        <f t="shared" si="3"/>
        <v/>
      </c>
      <c r="AX22" s="49" t="str">
        <f t="shared" si="4"/>
        <v/>
      </c>
      <c r="AY22" s="50" t="str">
        <f t="shared" si="5"/>
        <v/>
      </c>
      <c r="AZ22" s="50" t="str">
        <f t="shared" si="6"/>
        <v/>
      </c>
      <c r="BA22" s="51" t="str">
        <f t="shared" si="7"/>
        <v/>
      </c>
      <c r="BB22" s="49" t="str">
        <f t="shared" si="8"/>
        <v/>
      </c>
      <c r="BC22" s="50" t="str">
        <f t="shared" si="9"/>
        <v/>
      </c>
      <c r="BD22" s="51" t="str">
        <f t="shared" si="10"/>
        <v/>
      </c>
    </row>
    <row r="23" spans="2:56" ht="17.25" customHeight="1">
      <c r="B23" s="229">
        <f t="shared" si="13"/>
        <v>10</v>
      </c>
      <c r="C23" s="230"/>
      <c r="D23" s="54"/>
      <c r="E23" s="33"/>
      <c r="F23" s="206"/>
      <c r="G23" s="29"/>
      <c r="H23" s="29"/>
      <c r="I23" s="206"/>
      <c r="J23" s="29"/>
      <c r="K23" s="29"/>
      <c r="L23" s="206"/>
      <c r="M23" s="29"/>
      <c r="N23" s="29"/>
      <c r="O23" s="206"/>
      <c r="P23" s="29"/>
      <c r="Q23" s="29"/>
      <c r="R23" s="206"/>
      <c r="S23" s="29"/>
      <c r="T23" s="29"/>
      <c r="U23" s="206"/>
      <c r="V23" s="29"/>
      <c r="W23" s="29"/>
      <c r="X23" s="206"/>
      <c r="Y23" s="29"/>
      <c r="Z23" s="29"/>
      <c r="AA23" s="206"/>
      <c r="AB23" s="29"/>
      <c r="AC23" s="29"/>
      <c r="AD23" s="206"/>
      <c r="AE23" s="29"/>
      <c r="AF23" s="29"/>
      <c r="AG23" s="206"/>
      <c r="AH23" s="29"/>
      <c r="AI23" s="29"/>
      <c r="AJ23" s="206"/>
      <c r="AK23" s="29"/>
      <c r="AL23" s="29"/>
      <c r="AM23" s="206"/>
      <c r="AN23" s="29"/>
      <c r="AO23" s="34"/>
      <c r="AP23" s="16">
        <f t="shared" ref="AP23:AP32" si="14">E23+H23+K23+N23+Q23+T23+W23+Z23+AC23+AF23+AI23+AL23</f>
        <v>0</v>
      </c>
      <c r="AQ23" s="15">
        <f t="shared" ref="AQ23:AQ32" si="15">G23+J23+M23+P23+S23+V23+Y23+AB23+AE23+AH23+AK23+AN23+AO23</f>
        <v>0</v>
      </c>
      <c r="AT23" s="49" t="str">
        <f t="shared" si="0"/>
        <v/>
      </c>
      <c r="AU23" s="50" t="str">
        <f t="shared" si="1"/>
        <v/>
      </c>
      <c r="AV23" s="50" t="str">
        <f t="shared" si="2"/>
        <v/>
      </c>
      <c r="AW23" s="51" t="str">
        <f t="shared" si="3"/>
        <v/>
      </c>
      <c r="AX23" s="49" t="str">
        <f t="shared" si="4"/>
        <v/>
      </c>
      <c r="AY23" s="50" t="str">
        <f t="shared" si="5"/>
        <v/>
      </c>
      <c r="AZ23" s="50" t="str">
        <f t="shared" si="6"/>
        <v/>
      </c>
      <c r="BA23" s="51" t="str">
        <f t="shared" ref="BA23:BA32" si="16">IF(AZ23="","",AZ23/AX23)</f>
        <v/>
      </c>
      <c r="BB23" s="49" t="str">
        <f t="shared" si="8"/>
        <v/>
      </c>
      <c r="BC23" s="50" t="str">
        <f t="shared" si="9"/>
        <v/>
      </c>
      <c r="BD23" s="51" t="str">
        <f t="shared" si="10"/>
        <v/>
      </c>
    </row>
    <row r="24" spans="2:56" ht="17.25" customHeight="1">
      <c r="B24" s="229">
        <f t="shared" si="13"/>
        <v>11</v>
      </c>
      <c r="C24" s="230"/>
      <c r="D24" s="54"/>
      <c r="E24" s="33"/>
      <c r="F24" s="206"/>
      <c r="G24" s="29"/>
      <c r="H24" s="29"/>
      <c r="I24" s="206"/>
      <c r="J24" s="29"/>
      <c r="K24" s="29"/>
      <c r="L24" s="206"/>
      <c r="M24" s="29"/>
      <c r="N24" s="29"/>
      <c r="O24" s="206"/>
      <c r="P24" s="29"/>
      <c r="Q24" s="29"/>
      <c r="R24" s="206"/>
      <c r="S24" s="29"/>
      <c r="T24" s="29"/>
      <c r="U24" s="206"/>
      <c r="V24" s="29"/>
      <c r="W24" s="29"/>
      <c r="X24" s="206"/>
      <c r="Y24" s="29"/>
      <c r="Z24" s="29"/>
      <c r="AA24" s="206"/>
      <c r="AB24" s="29"/>
      <c r="AC24" s="29"/>
      <c r="AD24" s="206"/>
      <c r="AE24" s="29"/>
      <c r="AF24" s="29"/>
      <c r="AG24" s="206"/>
      <c r="AH24" s="29"/>
      <c r="AI24" s="29"/>
      <c r="AJ24" s="206"/>
      <c r="AK24" s="29"/>
      <c r="AL24" s="29"/>
      <c r="AM24" s="206"/>
      <c r="AN24" s="29"/>
      <c r="AO24" s="34"/>
      <c r="AP24" s="16">
        <f t="shared" si="14"/>
        <v>0</v>
      </c>
      <c r="AQ24" s="15">
        <f t="shared" si="15"/>
        <v>0</v>
      </c>
      <c r="AT24" s="49" t="str">
        <f t="shared" si="0"/>
        <v/>
      </c>
      <c r="AU24" s="50" t="str">
        <f t="shared" si="1"/>
        <v/>
      </c>
      <c r="AV24" s="50" t="str">
        <f t="shared" si="2"/>
        <v/>
      </c>
      <c r="AW24" s="51" t="str">
        <f t="shared" si="3"/>
        <v/>
      </c>
      <c r="AX24" s="49" t="str">
        <f t="shared" si="4"/>
        <v/>
      </c>
      <c r="AY24" s="50" t="str">
        <f t="shared" si="5"/>
        <v/>
      </c>
      <c r="AZ24" s="50" t="str">
        <f t="shared" si="6"/>
        <v/>
      </c>
      <c r="BA24" s="51" t="str">
        <f t="shared" si="16"/>
        <v/>
      </c>
      <c r="BB24" s="49" t="str">
        <f t="shared" si="8"/>
        <v/>
      </c>
      <c r="BC24" s="50" t="str">
        <f t="shared" si="9"/>
        <v/>
      </c>
      <c r="BD24" s="51" t="str">
        <f t="shared" si="10"/>
        <v/>
      </c>
    </row>
    <row r="25" spans="2:56" ht="17.25" customHeight="1">
      <c r="B25" s="229">
        <f t="shared" si="13"/>
        <v>12</v>
      </c>
      <c r="C25" s="230"/>
      <c r="D25" s="54"/>
      <c r="E25" s="33"/>
      <c r="F25" s="206"/>
      <c r="G25" s="29"/>
      <c r="H25" s="29"/>
      <c r="I25" s="206"/>
      <c r="J25" s="29"/>
      <c r="K25" s="29"/>
      <c r="L25" s="206"/>
      <c r="M25" s="29"/>
      <c r="N25" s="29"/>
      <c r="O25" s="206"/>
      <c r="P25" s="29"/>
      <c r="Q25" s="29"/>
      <c r="R25" s="206"/>
      <c r="S25" s="29"/>
      <c r="T25" s="29"/>
      <c r="U25" s="206"/>
      <c r="V25" s="29"/>
      <c r="W25" s="29"/>
      <c r="X25" s="206"/>
      <c r="Y25" s="29"/>
      <c r="Z25" s="29"/>
      <c r="AA25" s="206"/>
      <c r="AB25" s="29"/>
      <c r="AC25" s="29"/>
      <c r="AD25" s="206"/>
      <c r="AE25" s="29"/>
      <c r="AF25" s="29"/>
      <c r="AG25" s="206"/>
      <c r="AH25" s="29"/>
      <c r="AI25" s="29"/>
      <c r="AJ25" s="206"/>
      <c r="AK25" s="29"/>
      <c r="AL25" s="29"/>
      <c r="AM25" s="206"/>
      <c r="AN25" s="29"/>
      <c r="AO25" s="34"/>
      <c r="AP25" s="16">
        <f t="shared" si="14"/>
        <v>0</v>
      </c>
      <c r="AQ25" s="15">
        <f t="shared" si="15"/>
        <v>0</v>
      </c>
      <c r="AT25" s="49" t="str">
        <f t="shared" si="0"/>
        <v/>
      </c>
      <c r="AU25" s="50" t="str">
        <f t="shared" si="1"/>
        <v/>
      </c>
      <c r="AV25" s="50" t="str">
        <f t="shared" si="2"/>
        <v/>
      </c>
      <c r="AW25" s="51" t="str">
        <f t="shared" si="3"/>
        <v/>
      </c>
      <c r="AX25" s="49" t="str">
        <f t="shared" si="4"/>
        <v/>
      </c>
      <c r="AY25" s="50" t="str">
        <f t="shared" si="5"/>
        <v/>
      </c>
      <c r="AZ25" s="50" t="str">
        <f t="shared" si="6"/>
        <v/>
      </c>
      <c r="BA25" s="51" t="str">
        <f t="shared" si="16"/>
        <v/>
      </c>
      <c r="BB25" s="49" t="str">
        <f t="shared" si="8"/>
        <v/>
      </c>
      <c r="BC25" s="50" t="str">
        <f t="shared" si="9"/>
        <v/>
      </c>
      <c r="BD25" s="51" t="str">
        <f t="shared" si="10"/>
        <v/>
      </c>
    </row>
    <row r="26" spans="2:56" ht="17.25" customHeight="1">
      <c r="B26" s="229">
        <f t="shared" si="13"/>
        <v>13</v>
      </c>
      <c r="C26" s="230"/>
      <c r="D26" s="54"/>
      <c r="E26" s="33"/>
      <c r="F26" s="206"/>
      <c r="G26" s="29"/>
      <c r="H26" s="29"/>
      <c r="I26" s="206"/>
      <c r="J26" s="29"/>
      <c r="K26" s="29"/>
      <c r="L26" s="206"/>
      <c r="M26" s="29"/>
      <c r="N26" s="29"/>
      <c r="O26" s="206"/>
      <c r="P26" s="29"/>
      <c r="Q26" s="29"/>
      <c r="R26" s="206"/>
      <c r="S26" s="29"/>
      <c r="T26" s="29"/>
      <c r="U26" s="206"/>
      <c r="V26" s="29"/>
      <c r="W26" s="29"/>
      <c r="X26" s="206"/>
      <c r="Y26" s="29"/>
      <c r="Z26" s="29"/>
      <c r="AA26" s="206"/>
      <c r="AB26" s="29"/>
      <c r="AC26" s="29"/>
      <c r="AD26" s="206"/>
      <c r="AE26" s="29"/>
      <c r="AF26" s="29"/>
      <c r="AG26" s="206"/>
      <c r="AH26" s="29"/>
      <c r="AI26" s="29"/>
      <c r="AJ26" s="206"/>
      <c r="AK26" s="29"/>
      <c r="AL26" s="29"/>
      <c r="AM26" s="206"/>
      <c r="AN26" s="29"/>
      <c r="AO26" s="34"/>
      <c r="AP26" s="16">
        <f t="shared" si="14"/>
        <v>0</v>
      </c>
      <c r="AQ26" s="15">
        <f t="shared" si="15"/>
        <v>0</v>
      </c>
      <c r="AT26" s="49" t="str">
        <f t="shared" si="0"/>
        <v/>
      </c>
      <c r="AU26" s="50" t="str">
        <f t="shared" si="1"/>
        <v/>
      </c>
      <c r="AV26" s="50" t="str">
        <f t="shared" si="2"/>
        <v/>
      </c>
      <c r="AW26" s="51" t="str">
        <f t="shared" si="3"/>
        <v/>
      </c>
      <c r="AX26" s="49" t="str">
        <f t="shared" si="4"/>
        <v/>
      </c>
      <c r="AY26" s="50" t="str">
        <f t="shared" si="5"/>
        <v/>
      </c>
      <c r="AZ26" s="50" t="str">
        <f t="shared" si="6"/>
        <v/>
      </c>
      <c r="BA26" s="51" t="str">
        <f t="shared" si="16"/>
        <v/>
      </c>
      <c r="BB26" s="49" t="str">
        <f t="shared" si="8"/>
        <v/>
      </c>
      <c r="BC26" s="50" t="str">
        <f t="shared" si="9"/>
        <v/>
      </c>
      <c r="BD26" s="51" t="str">
        <f t="shared" si="10"/>
        <v/>
      </c>
    </row>
    <row r="27" spans="2:56" ht="17.25" customHeight="1">
      <c r="B27" s="229">
        <f t="shared" si="13"/>
        <v>14</v>
      </c>
      <c r="C27" s="230"/>
      <c r="D27" s="54"/>
      <c r="E27" s="33"/>
      <c r="F27" s="206"/>
      <c r="G27" s="29"/>
      <c r="H27" s="29"/>
      <c r="I27" s="206"/>
      <c r="J27" s="29"/>
      <c r="K27" s="29"/>
      <c r="L27" s="206"/>
      <c r="M27" s="29"/>
      <c r="N27" s="29"/>
      <c r="O27" s="206"/>
      <c r="P27" s="29"/>
      <c r="Q27" s="29"/>
      <c r="R27" s="206"/>
      <c r="S27" s="29"/>
      <c r="T27" s="29"/>
      <c r="U27" s="206"/>
      <c r="V27" s="29"/>
      <c r="W27" s="29"/>
      <c r="X27" s="206"/>
      <c r="Y27" s="29"/>
      <c r="Z27" s="29"/>
      <c r="AA27" s="206"/>
      <c r="AB27" s="29"/>
      <c r="AC27" s="29"/>
      <c r="AD27" s="206"/>
      <c r="AE27" s="29"/>
      <c r="AF27" s="29"/>
      <c r="AG27" s="206"/>
      <c r="AH27" s="29"/>
      <c r="AI27" s="29"/>
      <c r="AJ27" s="206"/>
      <c r="AK27" s="29"/>
      <c r="AL27" s="29"/>
      <c r="AM27" s="206"/>
      <c r="AN27" s="29"/>
      <c r="AO27" s="34"/>
      <c r="AP27" s="16">
        <f t="shared" si="14"/>
        <v>0</v>
      </c>
      <c r="AQ27" s="15">
        <f t="shared" si="15"/>
        <v>0</v>
      </c>
      <c r="AT27" s="49" t="str">
        <f t="shared" si="0"/>
        <v/>
      </c>
      <c r="AU27" s="50" t="str">
        <f t="shared" si="1"/>
        <v/>
      </c>
      <c r="AV27" s="50" t="str">
        <f t="shared" si="2"/>
        <v/>
      </c>
      <c r="AW27" s="51" t="str">
        <f t="shared" si="3"/>
        <v/>
      </c>
      <c r="AX27" s="49" t="str">
        <f t="shared" si="4"/>
        <v/>
      </c>
      <c r="AY27" s="50" t="str">
        <f t="shared" si="5"/>
        <v/>
      </c>
      <c r="AZ27" s="50" t="str">
        <f t="shared" si="6"/>
        <v/>
      </c>
      <c r="BA27" s="51" t="str">
        <f t="shared" si="16"/>
        <v/>
      </c>
      <c r="BB27" s="49" t="str">
        <f t="shared" si="8"/>
        <v/>
      </c>
      <c r="BC27" s="50" t="str">
        <f t="shared" si="9"/>
        <v/>
      </c>
      <c r="BD27" s="51" t="str">
        <f t="shared" si="10"/>
        <v/>
      </c>
    </row>
    <row r="28" spans="2:56" ht="17.25" customHeight="1">
      <c r="B28" s="229">
        <f t="shared" si="13"/>
        <v>15</v>
      </c>
      <c r="C28" s="230"/>
      <c r="D28" s="54"/>
      <c r="E28" s="33"/>
      <c r="F28" s="206"/>
      <c r="G28" s="29"/>
      <c r="H28" s="29"/>
      <c r="I28" s="206"/>
      <c r="J28" s="29"/>
      <c r="K28" s="29"/>
      <c r="L28" s="206"/>
      <c r="M28" s="29"/>
      <c r="N28" s="29"/>
      <c r="O28" s="206"/>
      <c r="P28" s="29"/>
      <c r="Q28" s="29"/>
      <c r="R28" s="206"/>
      <c r="S28" s="29"/>
      <c r="T28" s="29"/>
      <c r="U28" s="206"/>
      <c r="V28" s="29"/>
      <c r="W28" s="29"/>
      <c r="X28" s="206"/>
      <c r="Y28" s="29"/>
      <c r="Z28" s="29"/>
      <c r="AA28" s="206"/>
      <c r="AB28" s="29"/>
      <c r="AC28" s="29"/>
      <c r="AD28" s="206"/>
      <c r="AE28" s="29"/>
      <c r="AF28" s="29"/>
      <c r="AG28" s="206"/>
      <c r="AH28" s="29"/>
      <c r="AI28" s="29"/>
      <c r="AJ28" s="206"/>
      <c r="AK28" s="29"/>
      <c r="AL28" s="29"/>
      <c r="AM28" s="206"/>
      <c r="AN28" s="29"/>
      <c r="AO28" s="34"/>
      <c r="AP28" s="16">
        <f t="shared" si="14"/>
        <v>0</v>
      </c>
      <c r="AQ28" s="15">
        <f t="shared" si="15"/>
        <v>0</v>
      </c>
      <c r="AT28" s="49" t="str">
        <f t="shared" si="0"/>
        <v/>
      </c>
      <c r="AU28" s="50" t="str">
        <f t="shared" si="1"/>
        <v/>
      </c>
      <c r="AV28" s="50" t="str">
        <f t="shared" si="2"/>
        <v/>
      </c>
      <c r="AW28" s="51" t="str">
        <f t="shared" si="3"/>
        <v/>
      </c>
      <c r="AX28" s="49" t="str">
        <f t="shared" si="4"/>
        <v/>
      </c>
      <c r="AY28" s="50" t="str">
        <f t="shared" si="5"/>
        <v/>
      </c>
      <c r="AZ28" s="50" t="str">
        <f t="shared" si="6"/>
        <v/>
      </c>
      <c r="BA28" s="51" t="str">
        <f t="shared" si="16"/>
        <v/>
      </c>
      <c r="BB28" s="49" t="str">
        <f t="shared" si="8"/>
        <v/>
      </c>
      <c r="BC28" s="50" t="str">
        <f t="shared" si="9"/>
        <v/>
      </c>
      <c r="BD28" s="51" t="str">
        <f t="shared" si="10"/>
        <v/>
      </c>
    </row>
    <row r="29" spans="2:56" ht="17.25" customHeight="1">
      <c r="B29" s="229">
        <f t="shared" si="13"/>
        <v>16</v>
      </c>
      <c r="C29" s="230"/>
      <c r="D29" s="54"/>
      <c r="E29" s="33"/>
      <c r="F29" s="206"/>
      <c r="G29" s="29"/>
      <c r="H29" s="29"/>
      <c r="I29" s="206"/>
      <c r="J29" s="29"/>
      <c r="K29" s="29"/>
      <c r="L29" s="206"/>
      <c r="M29" s="29"/>
      <c r="N29" s="29"/>
      <c r="O29" s="206"/>
      <c r="P29" s="29"/>
      <c r="Q29" s="29"/>
      <c r="R29" s="206"/>
      <c r="S29" s="29"/>
      <c r="T29" s="29"/>
      <c r="U29" s="206"/>
      <c r="V29" s="29"/>
      <c r="W29" s="29"/>
      <c r="X29" s="206"/>
      <c r="Y29" s="29"/>
      <c r="Z29" s="29"/>
      <c r="AA29" s="206"/>
      <c r="AB29" s="29"/>
      <c r="AC29" s="29"/>
      <c r="AD29" s="206"/>
      <c r="AE29" s="29"/>
      <c r="AF29" s="29"/>
      <c r="AG29" s="206"/>
      <c r="AH29" s="29"/>
      <c r="AI29" s="29"/>
      <c r="AJ29" s="206"/>
      <c r="AK29" s="29"/>
      <c r="AL29" s="29"/>
      <c r="AM29" s="206"/>
      <c r="AN29" s="29"/>
      <c r="AO29" s="34"/>
      <c r="AP29" s="16">
        <f t="shared" si="14"/>
        <v>0</v>
      </c>
      <c r="AQ29" s="15">
        <f t="shared" si="15"/>
        <v>0</v>
      </c>
      <c r="AT29" s="49" t="str">
        <f t="shared" si="0"/>
        <v/>
      </c>
      <c r="AU29" s="50" t="str">
        <f t="shared" si="1"/>
        <v/>
      </c>
      <c r="AV29" s="50" t="str">
        <f t="shared" si="2"/>
        <v/>
      </c>
      <c r="AW29" s="51" t="str">
        <f t="shared" si="3"/>
        <v/>
      </c>
      <c r="AX29" s="49" t="str">
        <f t="shared" si="4"/>
        <v/>
      </c>
      <c r="AY29" s="50" t="str">
        <f t="shared" si="5"/>
        <v/>
      </c>
      <c r="AZ29" s="50" t="str">
        <f t="shared" si="6"/>
        <v/>
      </c>
      <c r="BA29" s="51" t="str">
        <f t="shared" si="16"/>
        <v/>
      </c>
      <c r="BB29" s="49" t="str">
        <f t="shared" si="8"/>
        <v/>
      </c>
      <c r="BC29" s="50" t="str">
        <f t="shared" si="9"/>
        <v/>
      </c>
      <c r="BD29" s="51" t="str">
        <f t="shared" si="10"/>
        <v/>
      </c>
    </row>
    <row r="30" spans="2:56" ht="17.25" customHeight="1">
      <c r="B30" s="229">
        <f t="shared" si="13"/>
        <v>17</v>
      </c>
      <c r="C30" s="230"/>
      <c r="D30" s="54"/>
      <c r="E30" s="33"/>
      <c r="F30" s="206"/>
      <c r="G30" s="29"/>
      <c r="H30" s="29"/>
      <c r="I30" s="206"/>
      <c r="J30" s="29"/>
      <c r="K30" s="29"/>
      <c r="L30" s="206"/>
      <c r="M30" s="29"/>
      <c r="N30" s="29"/>
      <c r="O30" s="206"/>
      <c r="P30" s="29"/>
      <c r="Q30" s="29"/>
      <c r="R30" s="206"/>
      <c r="S30" s="29"/>
      <c r="T30" s="29"/>
      <c r="U30" s="206"/>
      <c r="V30" s="29"/>
      <c r="W30" s="29"/>
      <c r="X30" s="206"/>
      <c r="Y30" s="29"/>
      <c r="Z30" s="29"/>
      <c r="AA30" s="206"/>
      <c r="AB30" s="29"/>
      <c r="AC30" s="29"/>
      <c r="AD30" s="206"/>
      <c r="AE30" s="29"/>
      <c r="AF30" s="29"/>
      <c r="AG30" s="206"/>
      <c r="AH30" s="29"/>
      <c r="AI30" s="29"/>
      <c r="AJ30" s="206"/>
      <c r="AK30" s="29"/>
      <c r="AL30" s="29"/>
      <c r="AM30" s="206"/>
      <c r="AN30" s="29"/>
      <c r="AO30" s="34"/>
      <c r="AP30" s="16">
        <f t="shared" si="14"/>
        <v>0</v>
      </c>
      <c r="AQ30" s="15">
        <f t="shared" si="15"/>
        <v>0</v>
      </c>
      <c r="AT30" s="49" t="str">
        <f t="shared" si="0"/>
        <v/>
      </c>
      <c r="AU30" s="50" t="str">
        <f t="shared" si="1"/>
        <v/>
      </c>
      <c r="AV30" s="50" t="str">
        <f t="shared" si="2"/>
        <v/>
      </c>
      <c r="AW30" s="51" t="str">
        <f t="shared" si="3"/>
        <v/>
      </c>
      <c r="AX30" s="49" t="str">
        <f t="shared" si="4"/>
        <v/>
      </c>
      <c r="AY30" s="50" t="str">
        <f t="shared" si="5"/>
        <v/>
      </c>
      <c r="AZ30" s="50" t="str">
        <f t="shared" si="6"/>
        <v/>
      </c>
      <c r="BA30" s="51" t="str">
        <f t="shared" si="16"/>
        <v/>
      </c>
      <c r="BB30" s="49" t="str">
        <f t="shared" si="8"/>
        <v/>
      </c>
      <c r="BC30" s="50" t="str">
        <f t="shared" si="9"/>
        <v/>
      </c>
      <c r="BD30" s="51" t="str">
        <f t="shared" si="10"/>
        <v/>
      </c>
    </row>
    <row r="31" spans="2:56" ht="17.25" customHeight="1">
      <c r="B31" s="229">
        <f t="shared" si="13"/>
        <v>18</v>
      </c>
      <c r="C31" s="230"/>
      <c r="D31" s="54"/>
      <c r="E31" s="33"/>
      <c r="F31" s="206"/>
      <c r="G31" s="29"/>
      <c r="H31" s="29"/>
      <c r="I31" s="206"/>
      <c r="J31" s="29"/>
      <c r="K31" s="29"/>
      <c r="L31" s="206"/>
      <c r="M31" s="29"/>
      <c r="N31" s="29"/>
      <c r="O31" s="206"/>
      <c r="P31" s="29"/>
      <c r="Q31" s="29"/>
      <c r="R31" s="206"/>
      <c r="S31" s="29"/>
      <c r="T31" s="29"/>
      <c r="U31" s="206"/>
      <c r="V31" s="29"/>
      <c r="W31" s="29"/>
      <c r="X31" s="206"/>
      <c r="Y31" s="29"/>
      <c r="Z31" s="29"/>
      <c r="AA31" s="206"/>
      <c r="AB31" s="29"/>
      <c r="AC31" s="29"/>
      <c r="AD31" s="206"/>
      <c r="AE31" s="29"/>
      <c r="AF31" s="29"/>
      <c r="AG31" s="206"/>
      <c r="AH31" s="29"/>
      <c r="AI31" s="29"/>
      <c r="AJ31" s="206"/>
      <c r="AK31" s="29"/>
      <c r="AL31" s="29"/>
      <c r="AM31" s="206"/>
      <c r="AN31" s="29"/>
      <c r="AO31" s="34"/>
      <c r="AP31" s="16">
        <f t="shared" si="14"/>
        <v>0</v>
      </c>
      <c r="AQ31" s="15">
        <f t="shared" si="15"/>
        <v>0</v>
      </c>
      <c r="AT31" s="49" t="str">
        <f t="shared" si="0"/>
        <v/>
      </c>
      <c r="AU31" s="50" t="str">
        <f t="shared" si="1"/>
        <v/>
      </c>
      <c r="AV31" s="50" t="str">
        <f t="shared" si="2"/>
        <v/>
      </c>
      <c r="AW31" s="51" t="str">
        <f t="shared" si="3"/>
        <v/>
      </c>
      <c r="AX31" s="49" t="str">
        <f t="shared" si="4"/>
        <v/>
      </c>
      <c r="AY31" s="50" t="str">
        <f t="shared" si="5"/>
        <v/>
      </c>
      <c r="AZ31" s="50" t="str">
        <f t="shared" si="6"/>
        <v/>
      </c>
      <c r="BA31" s="51" t="str">
        <f t="shared" si="16"/>
        <v/>
      </c>
      <c r="BB31" s="49" t="str">
        <f t="shared" si="8"/>
        <v/>
      </c>
      <c r="BC31" s="50" t="str">
        <f t="shared" si="9"/>
        <v/>
      </c>
      <c r="BD31" s="51" t="str">
        <f t="shared" si="10"/>
        <v/>
      </c>
    </row>
    <row r="32" spans="2:56" ht="17.25" customHeight="1">
      <c r="B32" s="229">
        <f t="shared" si="13"/>
        <v>19</v>
      </c>
      <c r="C32" s="230"/>
      <c r="D32" s="54"/>
      <c r="E32" s="33"/>
      <c r="F32" s="206"/>
      <c r="G32" s="29"/>
      <c r="H32" s="29"/>
      <c r="I32" s="206"/>
      <c r="J32" s="29"/>
      <c r="K32" s="29"/>
      <c r="L32" s="206"/>
      <c r="M32" s="29"/>
      <c r="N32" s="29"/>
      <c r="O32" s="206"/>
      <c r="P32" s="29"/>
      <c r="Q32" s="29"/>
      <c r="R32" s="206"/>
      <c r="S32" s="29"/>
      <c r="T32" s="29"/>
      <c r="U32" s="206"/>
      <c r="V32" s="29"/>
      <c r="W32" s="29"/>
      <c r="X32" s="206"/>
      <c r="Y32" s="29"/>
      <c r="Z32" s="29"/>
      <c r="AA32" s="206"/>
      <c r="AB32" s="29"/>
      <c r="AC32" s="29"/>
      <c r="AD32" s="206"/>
      <c r="AE32" s="29"/>
      <c r="AF32" s="29"/>
      <c r="AG32" s="206"/>
      <c r="AH32" s="29"/>
      <c r="AI32" s="29"/>
      <c r="AJ32" s="206"/>
      <c r="AK32" s="29"/>
      <c r="AL32" s="29"/>
      <c r="AM32" s="206"/>
      <c r="AN32" s="29"/>
      <c r="AO32" s="34"/>
      <c r="AP32" s="16">
        <f t="shared" si="14"/>
        <v>0</v>
      </c>
      <c r="AQ32" s="15">
        <f t="shared" si="15"/>
        <v>0</v>
      </c>
      <c r="AT32" s="49" t="str">
        <f t="shared" si="0"/>
        <v/>
      </c>
      <c r="AU32" s="50" t="str">
        <f t="shared" si="1"/>
        <v/>
      </c>
      <c r="AV32" s="50" t="str">
        <f t="shared" si="2"/>
        <v/>
      </c>
      <c r="AW32" s="51" t="str">
        <f t="shared" si="3"/>
        <v/>
      </c>
      <c r="AX32" s="49" t="str">
        <f t="shared" si="4"/>
        <v/>
      </c>
      <c r="AY32" s="50" t="str">
        <f t="shared" si="5"/>
        <v/>
      </c>
      <c r="AZ32" s="50" t="str">
        <f t="shared" si="6"/>
        <v/>
      </c>
      <c r="BA32" s="51" t="str">
        <f t="shared" si="16"/>
        <v/>
      </c>
      <c r="BB32" s="49" t="str">
        <f t="shared" si="8"/>
        <v/>
      </c>
      <c r="BC32" s="50" t="str">
        <f t="shared" si="9"/>
        <v/>
      </c>
      <c r="BD32" s="51" t="str">
        <f t="shared" si="10"/>
        <v/>
      </c>
    </row>
    <row r="33" spans="2:56" ht="17.25" customHeight="1">
      <c r="B33" s="231">
        <f t="shared" si="13"/>
        <v>20</v>
      </c>
      <c r="C33" s="232"/>
      <c r="D33" s="55"/>
      <c r="E33" s="35"/>
      <c r="F33" s="207"/>
      <c r="G33" s="36"/>
      <c r="H33" s="36"/>
      <c r="I33" s="207"/>
      <c r="J33" s="36"/>
      <c r="K33" s="36"/>
      <c r="L33" s="207"/>
      <c r="M33" s="36"/>
      <c r="N33" s="36"/>
      <c r="O33" s="207"/>
      <c r="P33" s="36"/>
      <c r="Q33" s="36"/>
      <c r="R33" s="207"/>
      <c r="S33" s="36"/>
      <c r="T33" s="36"/>
      <c r="U33" s="207"/>
      <c r="V33" s="36"/>
      <c r="W33" s="36"/>
      <c r="X33" s="207"/>
      <c r="Y33" s="36"/>
      <c r="Z33" s="36"/>
      <c r="AA33" s="207"/>
      <c r="AB33" s="36"/>
      <c r="AC33" s="36"/>
      <c r="AD33" s="207"/>
      <c r="AE33" s="36"/>
      <c r="AF33" s="36"/>
      <c r="AG33" s="207"/>
      <c r="AH33" s="36"/>
      <c r="AI33" s="36"/>
      <c r="AJ33" s="207"/>
      <c r="AK33" s="36"/>
      <c r="AL33" s="36"/>
      <c r="AM33" s="207"/>
      <c r="AN33" s="36"/>
      <c r="AO33" s="37"/>
      <c r="AP33" s="18">
        <f>E33+H33+K33+N33+Q33+T33+W33+Z33+AC33+AF33+AI33+AL33</f>
        <v>0</v>
      </c>
      <c r="AQ33" s="17">
        <f>G33+J33+M33+P33+S33+V33+Y33+AB33+AE33+AH33+AK33+AN33+AO33</f>
        <v>0</v>
      </c>
      <c r="AT33" s="57" t="str">
        <f t="shared" si="0"/>
        <v/>
      </c>
      <c r="AU33" s="58" t="str">
        <f t="shared" si="1"/>
        <v/>
      </c>
      <c r="AV33" s="58" t="str">
        <f t="shared" si="2"/>
        <v/>
      </c>
      <c r="AW33" s="59" t="str">
        <f>IF(AV33="","",AV33/AT33)</f>
        <v/>
      </c>
      <c r="AX33" s="57" t="str">
        <f t="shared" si="4"/>
        <v/>
      </c>
      <c r="AY33" s="58" t="str">
        <f t="shared" si="5"/>
        <v/>
      </c>
      <c r="AZ33" s="58" t="str">
        <f t="shared" si="6"/>
        <v/>
      </c>
      <c r="BA33" s="59" t="str">
        <f>IF(AZ33="","",AZ33/AX33)</f>
        <v/>
      </c>
      <c r="BB33" s="57" t="str">
        <f t="shared" si="8"/>
        <v/>
      </c>
      <c r="BC33" s="58" t="str">
        <f t="shared" si="9"/>
        <v/>
      </c>
      <c r="BD33" s="59" t="str">
        <f>IF(BC33="","",BC33/BB33)</f>
        <v/>
      </c>
    </row>
    <row r="34" spans="2:56" ht="7.5" customHeight="1" thickBot="1">
      <c r="B34" s="60"/>
      <c r="C34" s="61"/>
      <c r="D34" s="62"/>
      <c r="E34" s="63"/>
      <c r="F34" s="208"/>
      <c r="G34" s="64"/>
      <c r="H34" s="64"/>
      <c r="I34" s="208"/>
      <c r="J34" s="64"/>
      <c r="K34" s="64"/>
      <c r="L34" s="208"/>
      <c r="M34" s="64"/>
      <c r="N34" s="64"/>
      <c r="O34" s="208"/>
      <c r="P34" s="64"/>
      <c r="Q34" s="64"/>
      <c r="R34" s="208"/>
      <c r="S34" s="64"/>
      <c r="T34" s="64"/>
      <c r="U34" s="208"/>
      <c r="V34" s="64"/>
      <c r="W34" s="64"/>
      <c r="X34" s="208"/>
      <c r="Y34" s="64"/>
      <c r="Z34" s="64"/>
      <c r="AA34" s="208"/>
      <c r="AB34" s="64"/>
      <c r="AC34" s="64"/>
      <c r="AD34" s="208"/>
      <c r="AE34" s="64"/>
      <c r="AF34" s="64"/>
      <c r="AG34" s="208"/>
      <c r="AH34" s="64"/>
      <c r="AI34" s="64"/>
      <c r="AJ34" s="208"/>
      <c r="AK34" s="64"/>
      <c r="AL34" s="64"/>
      <c r="AM34" s="208"/>
      <c r="AN34" s="64"/>
      <c r="AO34" s="65"/>
      <c r="AP34" s="63"/>
      <c r="AQ34" s="65"/>
      <c r="AT34" s="66"/>
      <c r="AU34" s="67"/>
      <c r="AV34" s="67"/>
      <c r="AW34" s="68"/>
      <c r="AX34" s="66"/>
      <c r="AY34" s="67"/>
      <c r="AZ34" s="67"/>
      <c r="BA34" s="68"/>
      <c r="BB34" s="66"/>
      <c r="BC34" s="67"/>
      <c r="BD34" s="68"/>
    </row>
    <row r="35" spans="2:56" ht="16.5" customHeight="1" thickBot="1">
      <c r="B35" s="324" t="s">
        <v>14</v>
      </c>
      <c r="C35" s="325"/>
      <c r="D35" s="12"/>
      <c r="E35" s="21">
        <f>COUNTA(E14:E34)</f>
        <v>0</v>
      </c>
      <c r="F35" s="209"/>
      <c r="G35" s="19">
        <f>SUM(G14:G34)</f>
        <v>0</v>
      </c>
      <c r="H35" s="19">
        <f>COUNTA(H14:H34)</f>
        <v>0</v>
      </c>
      <c r="I35" s="209"/>
      <c r="J35" s="19">
        <f>SUM(J14:J34)</f>
        <v>0</v>
      </c>
      <c r="K35" s="19">
        <f>COUNTA(K14:K34)</f>
        <v>0</v>
      </c>
      <c r="L35" s="209"/>
      <c r="M35" s="19">
        <f>SUM(M14:M34)</f>
        <v>0</v>
      </c>
      <c r="N35" s="19">
        <f>COUNTA(N14:N34)</f>
        <v>0</v>
      </c>
      <c r="O35" s="209"/>
      <c r="P35" s="19">
        <f>SUM(P14:P34)</f>
        <v>0</v>
      </c>
      <c r="Q35" s="19">
        <f>COUNTA(Q14:Q34)</f>
        <v>0</v>
      </c>
      <c r="R35" s="209"/>
      <c r="S35" s="19">
        <f>SUM(S14:S34)</f>
        <v>0</v>
      </c>
      <c r="T35" s="19">
        <f>COUNTA(T14:T34)</f>
        <v>0</v>
      </c>
      <c r="U35" s="209"/>
      <c r="V35" s="19">
        <f>SUM(V14:V34)</f>
        <v>0</v>
      </c>
      <c r="W35" s="19">
        <f>COUNTA(W14:W34)</f>
        <v>0</v>
      </c>
      <c r="X35" s="209"/>
      <c r="Y35" s="19">
        <f>SUM(Y14:Y34)</f>
        <v>0</v>
      </c>
      <c r="Z35" s="19">
        <f>COUNTA(Z14:Z34)</f>
        <v>0</v>
      </c>
      <c r="AA35" s="209"/>
      <c r="AB35" s="19">
        <f>SUM(AB14:AB34)</f>
        <v>0</v>
      </c>
      <c r="AC35" s="19">
        <f>COUNTA(AC14:AC34)</f>
        <v>0</v>
      </c>
      <c r="AD35" s="209"/>
      <c r="AE35" s="19">
        <f>SUM(AE14:AE34)</f>
        <v>0</v>
      </c>
      <c r="AF35" s="19">
        <f>COUNTA(AF14:AF34)</f>
        <v>0</v>
      </c>
      <c r="AG35" s="209"/>
      <c r="AH35" s="19">
        <f>SUM(AH14:AH34)</f>
        <v>0</v>
      </c>
      <c r="AI35" s="19">
        <f>COUNTA(AI14:AI34)</f>
        <v>0</v>
      </c>
      <c r="AJ35" s="209"/>
      <c r="AK35" s="19">
        <f>SUM(AK14:AK34)</f>
        <v>0</v>
      </c>
      <c r="AL35" s="19">
        <f>COUNTA(AL14:AL34)</f>
        <v>0</v>
      </c>
      <c r="AM35" s="209"/>
      <c r="AN35" s="19">
        <f>SUM(AN14:AN34)</f>
        <v>0</v>
      </c>
      <c r="AO35" s="20">
        <f>SUM(AO14:AO34)</f>
        <v>0</v>
      </c>
      <c r="AP35" s="21">
        <f>E35+H35+K35+N35+Q35+T35+W35+Z35+AC35+AF35+AI35+AL35</f>
        <v>0</v>
      </c>
      <c r="AQ35" s="20">
        <f>G35+J35+M35+P35+S35+V35+Y35+AB35+AE35+AH35+AK35+AN35+AO35</f>
        <v>0</v>
      </c>
      <c r="AS35" s="52" t="str">
        <f>IF((G35+J35+M35+P35+S35+V35+Y35+AB35+AE35+AH35+AK35+AN35+AO35)=SUM(AQ14:AQ34),"OK","ERR")</f>
        <v>OK</v>
      </c>
      <c r="AT35" s="43">
        <f>SUM(AT14:AT34)</f>
        <v>0</v>
      </c>
      <c r="AU35" s="44">
        <f>SUM(AU14:AU34)</f>
        <v>0</v>
      </c>
      <c r="AV35" s="44">
        <f>SUM(AV14:AV34)</f>
        <v>0</v>
      </c>
      <c r="AW35" s="45">
        <f>IF(AV35=0,0,AV35/AT35)</f>
        <v>0</v>
      </c>
      <c r="AX35" s="43">
        <f>SUM(AX14:AX34)</f>
        <v>0</v>
      </c>
      <c r="AY35" s="44">
        <f>SUM(AY14:AY34)</f>
        <v>0</v>
      </c>
      <c r="AZ35" s="44">
        <f>SUM(AZ14:AZ34)</f>
        <v>0</v>
      </c>
      <c r="BA35" s="45">
        <f>IF(AZ35=0,0,AZ35/AX35)</f>
        <v>0</v>
      </c>
      <c r="BB35" s="43">
        <f>SUM(BB14:BB34)</f>
        <v>0</v>
      </c>
      <c r="BC35" s="44">
        <f>SUM(BC14:BC34)</f>
        <v>0</v>
      </c>
      <c r="BD35" s="45">
        <f>IF(BC35=0,0,BC35/BB35)</f>
        <v>0</v>
      </c>
    </row>
    <row r="36" spans="2:56" ht="17.25" customHeight="1" thickBot="1">
      <c r="B36" s="322" t="s">
        <v>26</v>
      </c>
      <c r="C36" s="323"/>
      <c r="D36" s="8"/>
      <c r="E36" s="38"/>
      <c r="F36" s="212"/>
      <c r="G36" s="22"/>
      <c r="H36" s="39"/>
      <c r="I36" s="212"/>
      <c r="J36" s="22"/>
      <c r="K36" s="39"/>
      <c r="L36" s="212"/>
      <c r="M36" s="22"/>
      <c r="N36" s="39"/>
      <c r="O36" s="212"/>
      <c r="P36" s="22"/>
      <c r="Q36" s="39"/>
      <c r="R36" s="212"/>
      <c r="S36" s="22"/>
      <c r="T36" s="39"/>
      <c r="U36" s="212"/>
      <c r="V36" s="22"/>
      <c r="W36" s="39"/>
      <c r="X36" s="212"/>
      <c r="Y36" s="22"/>
      <c r="Z36" s="39"/>
      <c r="AA36" s="212"/>
      <c r="AB36" s="22"/>
      <c r="AC36" s="39"/>
      <c r="AD36" s="212"/>
      <c r="AE36" s="22"/>
      <c r="AF36" s="39"/>
      <c r="AG36" s="212"/>
      <c r="AH36" s="22"/>
      <c r="AI36" s="39"/>
      <c r="AJ36" s="212"/>
      <c r="AK36" s="22"/>
      <c r="AL36" s="39"/>
      <c r="AM36" s="212"/>
      <c r="AN36" s="22"/>
      <c r="AO36" s="23"/>
      <c r="AP36" s="24">
        <f>E36+H36+K36+N36+Q36+T36+W36+Z36+AC36+AF36+AI36+AL36</f>
        <v>0</v>
      </c>
      <c r="AQ36" s="23"/>
      <c r="AT36" s="2">
        <f>COUNT(AT14:AT34)</f>
        <v>0</v>
      </c>
      <c r="AX36" s="2">
        <f>COUNT(AX14:AX34)</f>
        <v>0</v>
      </c>
      <c r="BB36" s="2">
        <f>COUNT(BB14:BB34)</f>
        <v>0</v>
      </c>
    </row>
    <row r="37" spans="2:56" ht="17.25" customHeight="1" thickBot="1">
      <c r="B37" s="320" t="s">
        <v>30</v>
      </c>
      <c r="C37" s="321"/>
      <c r="D37" s="191"/>
      <c r="E37" s="192"/>
      <c r="F37" s="213"/>
      <c r="G37" s="193"/>
      <c r="H37" s="194"/>
      <c r="I37" s="213"/>
      <c r="J37" s="193"/>
      <c r="K37" s="194"/>
      <c r="L37" s="213"/>
      <c r="M37" s="193"/>
      <c r="N37" s="194"/>
      <c r="O37" s="213"/>
      <c r="P37" s="193"/>
      <c r="Q37" s="194"/>
      <c r="R37" s="213"/>
      <c r="S37" s="193"/>
      <c r="T37" s="194"/>
      <c r="U37" s="213"/>
      <c r="V37" s="193"/>
      <c r="W37" s="194"/>
      <c r="X37" s="213"/>
      <c r="Y37" s="193"/>
      <c r="Z37" s="194"/>
      <c r="AA37" s="213"/>
      <c r="AB37" s="193"/>
      <c r="AC37" s="194"/>
      <c r="AD37" s="213"/>
      <c r="AE37" s="193"/>
      <c r="AF37" s="194"/>
      <c r="AG37" s="213"/>
      <c r="AH37" s="193"/>
      <c r="AI37" s="194"/>
      <c r="AJ37" s="213"/>
      <c r="AK37" s="193"/>
      <c r="AL37" s="194"/>
      <c r="AM37" s="213"/>
      <c r="AN37" s="193"/>
      <c r="AO37" s="195"/>
      <c r="AP37" s="18">
        <f>E37+H37+K37+N37+Q37+T37+W37+Z37+AC37+AF37+AI37+AL37</f>
        <v>0</v>
      </c>
      <c r="AQ37" s="196"/>
      <c r="AT37" s="202" t="s">
        <v>637</v>
      </c>
    </row>
    <row r="38" spans="2:56" ht="36" customHeight="1" thickBot="1">
      <c r="B38" s="314" t="s">
        <v>642</v>
      </c>
      <c r="C38" s="315"/>
      <c r="D38" s="199"/>
      <c r="E38" s="211"/>
      <c r="F38" s="198">
        <f>SUM(F14:F33)</f>
        <v>0</v>
      </c>
      <c r="G38" s="22"/>
      <c r="H38" s="211"/>
      <c r="I38" s="198">
        <f>SUM(I14:I33)</f>
        <v>0</v>
      </c>
      <c r="J38" s="22"/>
      <c r="K38" s="211"/>
      <c r="L38" s="198">
        <f>SUM(L14:L33)</f>
        <v>0</v>
      </c>
      <c r="M38" s="22"/>
      <c r="N38" s="211"/>
      <c r="O38" s="198">
        <f>SUM(O14:O33)</f>
        <v>0</v>
      </c>
      <c r="P38" s="22"/>
      <c r="Q38" s="211"/>
      <c r="R38" s="198">
        <f>SUM(R14:R33)</f>
        <v>0</v>
      </c>
      <c r="S38" s="22"/>
      <c r="T38" s="211"/>
      <c r="U38" s="198">
        <f>SUM(U14:U33)</f>
        <v>0</v>
      </c>
      <c r="V38" s="22"/>
      <c r="W38" s="211"/>
      <c r="X38" s="198">
        <f>SUM(X14:X33)</f>
        <v>0</v>
      </c>
      <c r="Y38" s="22"/>
      <c r="Z38" s="211"/>
      <c r="AA38" s="198">
        <f>SUM(AA14:AA33)</f>
        <v>0</v>
      </c>
      <c r="AB38" s="22"/>
      <c r="AC38" s="211"/>
      <c r="AD38" s="198">
        <f>SUM(AD14:AD33)</f>
        <v>0</v>
      </c>
      <c r="AE38" s="22"/>
      <c r="AF38" s="211"/>
      <c r="AG38" s="198">
        <f>SUM(AG14:AG33)</f>
        <v>0</v>
      </c>
      <c r="AH38" s="22"/>
      <c r="AI38" s="211"/>
      <c r="AJ38" s="198">
        <f>SUM(AJ14:AJ33)</f>
        <v>0</v>
      </c>
      <c r="AK38" s="22"/>
      <c r="AL38" s="211"/>
      <c r="AM38" s="198">
        <f>SUM(AM14:AM33)</f>
        <v>0</v>
      </c>
      <c r="AN38" s="22"/>
      <c r="AO38" s="22"/>
      <c r="AP38" s="197">
        <f>F38+I38+L38+O38+R38+U38+X38+AA38+AD38+AG38+AJ38+AM38</f>
        <v>0</v>
      </c>
      <c r="AQ38" s="23"/>
      <c r="AT38" s="202">
        <f>COUNTA(E36,H36,K36,N36,Q36,T36,W36,Z36,AC36,AF36,AI36,AL36)</f>
        <v>0</v>
      </c>
      <c r="AU38" s="52" t="str">
        <f>IF((開所月)=12,"OK","ERROR")</f>
        <v>ERROR</v>
      </c>
    </row>
    <row r="39" spans="2:56" ht="15.75" customHeight="1" thickBot="1">
      <c r="E39" s="25">
        <f>IF(E36=0,0,E37/E36)</f>
        <v>0</v>
      </c>
      <c r="F39" s="25"/>
      <c r="G39" s="25"/>
      <c r="H39" s="25">
        <f>IF(H36=0,0,H37/H36)</f>
        <v>0</v>
      </c>
      <c r="I39" s="25"/>
      <c r="J39" s="25"/>
      <c r="K39" s="25">
        <f>IF(K36=0,0,K37/K36)</f>
        <v>0</v>
      </c>
      <c r="L39" s="25"/>
      <c r="M39" s="25"/>
      <c r="N39" s="25">
        <f>IF(N36=0,0,N37/N36)</f>
        <v>0</v>
      </c>
      <c r="O39" s="25"/>
      <c r="P39" s="25"/>
      <c r="Q39" s="25">
        <f>IF(Q36=0,0,Q37/Q36)</f>
        <v>0</v>
      </c>
      <c r="R39" s="25"/>
      <c r="S39" s="25"/>
      <c r="T39" s="25">
        <f>IF(T36=0,0,T37/T36)</f>
        <v>0</v>
      </c>
      <c r="U39" s="25"/>
      <c r="V39" s="25"/>
      <c r="W39" s="25">
        <f>IF(W36=0,0,W37/W36)</f>
        <v>0</v>
      </c>
      <c r="X39" s="25"/>
      <c r="Y39" s="25"/>
      <c r="Z39" s="25">
        <f>IF(Z36=0,0,Z37/Z36)</f>
        <v>0</v>
      </c>
      <c r="AA39" s="25"/>
      <c r="AB39" s="25"/>
      <c r="AC39" s="25">
        <f>IF(AC36=0,0,AC37/AC36)</f>
        <v>0</v>
      </c>
      <c r="AD39" s="25"/>
      <c r="AE39" s="25"/>
      <c r="AF39" s="25">
        <f>IF(AF36=0,0,AF37/AF36)</f>
        <v>0</v>
      </c>
      <c r="AG39" s="25"/>
      <c r="AH39" s="25"/>
      <c r="AI39" s="25">
        <f>IF(AI36=0,0,AI37/AI36)</f>
        <v>0</v>
      </c>
      <c r="AJ39" s="25"/>
      <c r="AK39" s="25"/>
      <c r="AL39" s="25">
        <f>IF(AL36=0,0,AL37/AL36)</f>
        <v>0</v>
      </c>
      <c r="AM39" s="25"/>
      <c r="AN39" s="25"/>
      <c r="AO39" s="25"/>
      <c r="AP39" s="25"/>
      <c r="AQ39" s="25"/>
    </row>
    <row r="40" spans="2:56" ht="15.75" customHeight="1" thickBot="1">
      <c r="E40" s="245" t="s">
        <v>17</v>
      </c>
      <c r="F40" s="246"/>
      <c r="G40" s="246"/>
      <c r="H40" s="246"/>
      <c r="I40" s="246"/>
      <c r="J40" s="246"/>
      <c r="K40" s="246"/>
      <c r="L40" s="246"/>
      <c r="M40" s="247"/>
      <c r="N40" s="245" t="s">
        <v>18</v>
      </c>
      <c r="O40" s="246"/>
      <c r="P40" s="246"/>
      <c r="Q40" s="246"/>
      <c r="R40" s="246"/>
      <c r="S40" s="246"/>
      <c r="T40" s="246"/>
      <c r="U40" s="246"/>
      <c r="V40" s="247"/>
      <c r="W40" s="245" t="s">
        <v>19</v>
      </c>
      <c r="X40" s="246"/>
      <c r="Y40" s="246"/>
      <c r="Z40" s="246"/>
      <c r="AA40" s="246"/>
      <c r="AB40" s="246"/>
      <c r="AC40" s="246"/>
      <c r="AD40" s="246"/>
      <c r="AE40" s="247"/>
      <c r="AF40" s="26"/>
      <c r="AG40" s="26"/>
      <c r="AH40" s="26"/>
      <c r="AJ40" s="26"/>
      <c r="AK40" s="245" t="s">
        <v>42</v>
      </c>
      <c r="AL40" s="246"/>
      <c r="AM40" s="246"/>
      <c r="AN40" s="246"/>
      <c r="AO40" s="246"/>
      <c r="AP40" s="246"/>
      <c r="AQ40" s="247"/>
    </row>
    <row r="41" spans="2:56" ht="15.75" customHeight="1">
      <c r="E41" s="254" t="s">
        <v>39</v>
      </c>
      <c r="F41" s="255"/>
      <c r="G41" s="256"/>
      <c r="H41" s="260" t="s">
        <v>23</v>
      </c>
      <c r="I41" s="260"/>
      <c r="J41" s="256"/>
      <c r="K41" s="260" t="s">
        <v>45</v>
      </c>
      <c r="L41" s="261"/>
      <c r="M41" s="262"/>
      <c r="N41" s="254" t="s">
        <v>40</v>
      </c>
      <c r="O41" s="255"/>
      <c r="P41" s="256"/>
      <c r="Q41" s="260" t="s">
        <v>24</v>
      </c>
      <c r="R41" s="260"/>
      <c r="S41" s="256"/>
      <c r="T41" s="260" t="s">
        <v>44</v>
      </c>
      <c r="U41" s="261"/>
      <c r="V41" s="262"/>
      <c r="W41" s="254" t="s">
        <v>41</v>
      </c>
      <c r="X41" s="255"/>
      <c r="Y41" s="256"/>
      <c r="Z41" s="260" t="s">
        <v>25</v>
      </c>
      <c r="AA41" s="260"/>
      <c r="AB41" s="256"/>
      <c r="AC41" s="260" t="s">
        <v>63</v>
      </c>
      <c r="AD41" s="261"/>
      <c r="AE41" s="262"/>
      <c r="AF41" s="27"/>
      <c r="AG41" s="27"/>
      <c r="AH41" s="27"/>
      <c r="AI41" s="9"/>
      <c r="AJ41" s="27"/>
      <c r="AK41" s="267" t="s">
        <v>22</v>
      </c>
      <c r="AL41" s="268"/>
      <c r="AM41" s="269"/>
      <c r="AN41" s="248" t="s">
        <v>43</v>
      </c>
      <c r="AO41" s="249"/>
      <c r="AP41" s="249" t="s">
        <v>684</v>
      </c>
      <c r="AQ41" s="252"/>
    </row>
    <row r="42" spans="2:56" ht="15.75" customHeight="1" thickBot="1">
      <c r="E42" s="257"/>
      <c r="F42" s="258"/>
      <c r="G42" s="259"/>
      <c r="H42" s="259"/>
      <c r="I42" s="259"/>
      <c r="J42" s="259"/>
      <c r="K42" s="263"/>
      <c r="L42" s="264"/>
      <c r="M42" s="265"/>
      <c r="N42" s="257"/>
      <c r="O42" s="258"/>
      <c r="P42" s="259"/>
      <c r="Q42" s="259"/>
      <c r="R42" s="259"/>
      <c r="S42" s="259"/>
      <c r="T42" s="263"/>
      <c r="U42" s="264"/>
      <c r="V42" s="265"/>
      <c r="W42" s="257"/>
      <c r="X42" s="258"/>
      <c r="Y42" s="259"/>
      <c r="Z42" s="259"/>
      <c r="AA42" s="259"/>
      <c r="AB42" s="259"/>
      <c r="AC42" s="263"/>
      <c r="AD42" s="264"/>
      <c r="AE42" s="265"/>
      <c r="AF42" s="27"/>
      <c r="AG42" s="27"/>
      <c r="AH42" s="27"/>
      <c r="AI42" s="9"/>
      <c r="AJ42" s="27"/>
      <c r="AK42" s="270"/>
      <c r="AL42" s="271"/>
      <c r="AM42" s="272"/>
      <c r="AN42" s="250"/>
      <c r="AO42" s="251"/>
      <c r="AP42" s="251"/>
      <c r="AQ42" s="253"/>
      <c r="AT42" s="2" t="s">
        <v>57</v>
      </c>
    </row>
    <row r="43" spans="2:56" ht="15.75" customHeight="1">
      <c r="E43" s="305">
        <f>AT35</f>
        <v>0</v>
      </c>
      <c r="F43" s="306"/>
      <c r="G43" s="239"/>
      <c r="H43" s="239">
        <f>AV35</f>
        <v>0</v>
      </c>
      <c r="I43" s="239"/>
      <c r="J43" s="239"/>
      <c r="K43" s="239">
        <f>IF(E43=0,0,H43/E43)</f>
        <v>0</v>
      </c>
      <c r="L43" s="240"/>
      <c r="M43" s="241"/>
      <c r="N43" s="305">
        <f>AX35</f>
        <v>0</v>
      </c>
      <c r="O43" s="306"/>
      <c r="P43" s="239"/>
      <c r="Q43" s="239">
        <f>AZ35</f>
        <v>0</v>
      </c>
      <c r="R43" s="239"/>
      <c r="S43" s="239"/>
      <c r="T43" s="239">
        <f>IF(N43=0,0,Q43/N43)</f>
        <v>0</v>
      </c>
      <c r="U43" s="240"/>
      <c r="V43" s="241"/>
      <c r="W43" s="305">
        <f>BB35</f>
        <v>0</v>
      </c>
      <c r="X43" s="306"/>
      <c r="Y43" s="239"/>
      <c r="Z43" s="239">
        <f>BC35</f>
        <v>0</v>
      </c>
      <c r="AA43" s="239"/>
      <c r="AB43" s="239"/>
      <c r="AC43" s="239">
        <f>IF(W43=0,0,Z43/W43)</f>
        <v>0</v>
      </c>
      <c r="AD43" s="240"/>
      <c r="AE43" s="241"/>
      <c r="AF43" s="28"/>
      <c r="AG43" s="28"/>
      <c r="AH43" s="282" t="s">
        <v>51</v>
      </c>
      <c r="AI43" s="284"/>
      <c r="AJ43" s="28"/>
      <c r="AK43" s="282">
        <f>AP35</f>
        <v>0</v>
      </c>
      <c r="AL43" s="283"/>
      <c r="AM43" s="284"/>
      <c r="AN43" s="275">
        <f>AQ35</f>
        <v>0</v>
      </c>
      <c r="AO43" s="276"/>
      <c r="AP43" s="273">
        <f>IF(AK43=0,0,AN43/(ROUNDUP(AP38/AP36,1))/COUNTA(E36,H36,K36,N36,Q36,T36,W36,Z36,AC36,AF36,AI36,AL36))</f>
        <v>0</v>
      </c>
      <c r="AQ43" s="274"/>
      <c r="AT43" s="9" t="s">
        <v>29</v>
      </c>
      <c r="AU43" s="9" t="s">
        <v>27</v>
      </c>
      <c r="AV43" s="9" t="s">
        <v>28</v>
      </c>
      <c r="AW43" s="69" t="s">
        <v>58</v>
      </c>
      <c r="AX43" s="69" t="s">
        <v>59</v>
      </c>
    </row>
    <row r="44" spans="2:56" ht="15.75" customHeight="1" thickBot="1">
      <c r="E44" s="307"/>
      <c r="F44" s="308"/>
      <c r="G44" s="242"/>
      <c r="H44" s="242"/>
      <c r="I44" s="242"/>
      <c r="J44" s="242"/>
      <c r="K44" s="242"/>
      <c r="L44" s="243"/>
      <c r="M44" s="244"/>
      <c r="N44" s="307"/>
      <c r="O44" s="308"/>
      <c r="P44" s="242"/>
      <c r="Q44" s="242"/>
      <c r="R44" s="242"/>
      <c r="S44" s="242"/>
      <c r="T44" s="242"/>
      <c r="U44" s="243"/>
      <c r="V44" s="244"/>
      <c r="W44" s="307"/>
      <c r="X44" s="308"/>
      <c r="Y44" s="242"/>
      <c r="Z44" s="242"/>
      <c r="AA44" s="242"/>
      <c r="AB44" s="242"/>
      <c r="AC44" s="242"/>
      <c r="AD44" s="243"/>
      <c r="AE44" s="244"/>
      <c r="AF44" s="28"/>
      <c r="AG44" s="28"/>
      <c r="AH44" s="303" t="s">
        <v>52</v>
      </c>
      <c r="AI44" s="304"/>
      <c r="AJ44" s="28"/>
      <c r="AK44" s="279">
        <f>AU35+AY35+BB35</f>
        <v>0</v>
      </c>
      <c r="AL44" s="280"/>
      <c r="AM44" s="281"/>
      <c r="AN44" s="277"/>
      <c r="AO44" s="278"/>
      <c r="AP44" s="242">
        <f>IF(AK44=0,0,AN43/AK44)</f>
        <v>0</v>
      </c>
      <c r="AQ44" s="244"/>
      <c r="AT44" s="25">
        <f>AC43</f>
        <v>0</v>
      </c>
      <c r="AU44" s="25">
        <f>T43</f>
        <v>0</v>
      </c>
      <c r="AV44" s="25">
        <f>K43</f>
        <v>0</v>
      </c>
      <c r="AW44" s="25">
        <f>AP43</f>
        <v>0</v>
      </c>
      <c r="AX44" s="25">
        <f>AP47</f>
        <v>0</v>
      </c>
    </row>
    <row r="45" spans="2:56" ht="15.75" customHeight="1" thickBot="1"/>
    <row r="46" spans="2:56" s="4" customFormat="1" ht="15.75" customHeight="1">
      <c r="C46" s="4" t="s">
        <v>20</v>
      </c>
      <c r="AI46" s="2"/>
      <c r="AK46" s="3" t="s">
        <v>56</v>
      </c>
      <c r="AL46" s="236" t="s">
        <v>61</v>
      </c>
      <c r="AM46" s="309"/>
      <c r="AN46" s="238"/>
      <c r="AO46" s="238"/>
      <c r="AP46" s="273">
        <f>AP43</f>
        <v>0</v>
      </c>
      <c r="AQ46" s="274"/>
    </row>
    <row r="47" spans="2:56" s="4" customFormat="1" ht="15.75" customHeight="1" thickBot="1">
      <c r="C47" s="4" t="s">
        <v>31</v>
      </c>
      <c r="AI47" s="2"/>
      <c r="AK47" s="2"/>
      <c r="AL47" s="318" t="s">
        <v>62</v>
      </c>
      <c r="AM47" s="326"/>
      <c r="AN47" s="327"/>
      <c r="AO47" s="327"/>
      <c r="AP47" s="242">
        <f>IF(AT36+AX36+BB36=0,0,((K43*AT36)+(T43*AP36/12)*AX36+(AC43*AP37/12)*BB36)/(AT36+AX36+BB36))</f>
        <v>0</v>
      </c>
      <c r="AQ47" s="244"/>
    </row>
    <row r="48" spans="2:56" s="4" customFormat="1" ht="15.75" customHeight="1">
      <c r="C48" s="70" t="s">
        <v>35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2"/>
      <c r="AJ48" s="10"/>
      <c r="AK48" s="2"/>
      <c r="AL48" s="2"/>
      <c r="AM48" s="10"/>
      <c r="AN48" s="2"/>
      <c r="AO48" s="2"/>
      <c r="AP48" s="2"/>
    </row>
    <row r="49" spans="3:43" ht="15.75" customHeight="1">
      <c r="C49" s="4" t="s">
        <v>65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J49" s="4"/>
      <c r="AM49" s="4"/>
    </row>
    <row r="50" spans="3:43" ht="15.75" customHeight="1" thickBot="1">
      <c r="C50" s="70" t="s">
        <v>644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G50" s="4"/>
      <c r="AJ50" s="4"/>
      <c r="AM50" s="4"/>
      <c r="AQ50" s="4"/>
    </row>
    <row r="51" spans="3:43" ht="15.75" customHeight="1" thickBot="1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190" t="s">
        <v>623</v>
      </c>
      <c r="AG51" s="4"/>
      <c r="AH51" s="190"/>
      <c r="AJ51" s="4"/>
      <c r="AL51" s="298" t="s">
        <v>624</v>
      </c>
      <c r="AM51" s="299"/>
      <c r="AN51" s="310" t="s">
        <v>625</v>
      </c>
      <c r="AO51" s="299"/>
      <c r="AP51" s="311" t="s">
        <v>626</v>
      </c>
      <c r="AQ51" s="312"/>
    </row>
    <row r="52" spans="3:43" ht="14.25" thickBot="1">
      <c r="AJ52" s="292" t="s">
        <v>51</v>
      </c>
      <c r="AK52" s="293"/>
      <c r="AL52" s="292">
        <f>AK43</f>
        <v>0</v>
      </c>
      <c r="AM52" s="294"/>
      <c r="AN52" s="295">
        <f>AN43</f>
        <v>0</v>
      </c>
      <c r="AO52" s="294"/>
      <c r="AP52" s="296">
        <f>IF(AL52=0,0,AN52/AL52)</f>
        <v>0</v>
      </c>
      <c r="AQ52" s="297"/>
    </row>
  </sheetData>
  <mergeCells count="106">
    <mergeCell ref="AN51:AO51"/>
    <mergeCell ref="AP51:AQ51"/>
    <mergeCell ref="AI8:AP8"/>
    <mergeCell ref="B38:C38"/>
    <mergeCell ref="B14:C14"/>
    <mergeCell ref="B15:C15"/>
    <mergeCell ref="B16:C16"/>
    <mergeCell ref="E41:G42"/>
    <mergeCell ref="Q12:S12"/>
    <mergeCell ref="B12:C13"/>
    <mergeCell ref="B37:C37"/>
    <mergeCell ref="B36:C36"/>
    <mergeCell ref="B35:C35"/>
    <mergeCell ref="H12:J12"/>
    <mergeCell ref="W43:Y44"/>
    <mergeCell ref="E43:G44"/>
    <mergeCell ref="H43:J44"/>
    <mergeCell ref="T12:V12"/>
    <mergeCell ref="E40:M40"/>
    <mergeCell ref="N41:P42"/>
    <mergeCell ref="AL46:AO46"/>
    <mergeCell ref="AL47:AO47"/>
    <mergeCell ref="AP47:AQ47"/>
    <mergeCell ref="AP46:AQ46"/>
    <mergeCell ref="AJ52:AK52"/>
    <mergeCell ref="AL52:AM52"/>
    <mergeCell ref="AN52:AO52"/>
    <mergeCell ref="AP52:AQ52"/>
    <mergeCell ref="AL51:AM51"/>
    <mergeCell ref="D9:V9"/>
    <mergeCell ref="D10:V10"/>
    <mergeCell ref="D12:D13"/>
    <mergeCell ref="T43:V44"/>
    <mergeCell ref="T41:V42"/>
    <mergeCell ref="K12:M12"/>
    <mergeCell ref="N12:P12"/>
    <mergeCell ref="N40:V40"/>
    <mergeCell ref="AH44:AI44"/>
    <mergeCell ref="AH43:AI43"/>
    <mergeCell ref="Z43:AB44"/>
    <mergeCell ref="Z41:AB42"/>
    <mergeCell ref="K43:M44"/>
    <mergeCell ref="N43:P44"/>
    <mergeCell ref="K41:M42"/>
    <mergeCell ref="H41:J42"/>
    <mergeCell ref="Q43:S44"/>
    <mergeCell ref="Q41:S42"/>
    <mergeCell ref="E12:G12"/>
    <mergeCell ref="AL4:AN4"/>
    <mergeCell ref="AL5:AN5"/>
    <mergeCell ref="AI4:AK4"/>
    <mergeCell ref="S4:T4"/>
    <mergeCell ref="N4:Q4"/>
    <mergeCell ref="B10:C10"/>
    <mergeCell ref="B9:C9"/>
    <mergeCell ref="B8:C8"/>
    <mergeCell ref="B5:C5"/>
    <mergeCell ref="D8:V8"/>
    <mergeCell ref="T5:V5"/>
    <mergeCell ref="B6:C6"/>
    <mergeCell ref="D6:G6"/>
    <mergeCell ref="B7:C7"/>
    <mergeCell ref="D7:G7"/>
    <mergeCell ref="H5:M5"/>
    <mergeCell ref="D5:G5"/>
    <mergeCell ref="N5:S5"/>
    <mergeCell ref="BB12:BD12"/>
    <mergeCell ref="AX12:BA12"/>
    <mergeCell ref="AT12:AW12"/>
    <mergeCell ref="AP12:AQ12"/>
    <mergeCell ref="AI12:AK12"/>
    <mergeCell ref="AC43:AE44"/>
    <mergeCell ref="AK40:AQ40"/>
    <mergeCell ref="AN41:AO42"/>
    <mergeCell ref="AP41:AQ42"/>
    <mergeCell ref="W40:AE40"/>
    <mergeCell ref="W41:Y42"/>
    <mergeCell ref="AC41:AE42"/>
    <mergeCell ref="W12:Y12"/>
    <mergeCell ref="Z12:AB12"/>
    <mergeCell ref="AL12:AN12"/>
    <mergeCell ref="AC12:AE12"/>
    <mergeCell ref="AF12:AH12"/>
    <mergeCell ref="AK41:AM42"/>
    <mergeCell ref="AP44:AQ44"/>
    <mergeCell ref="AP43:AQ43"/>
    <mergeCell ref="AN43:AO44"/>
    <mergeCell ref="AK44:AM44"/>
    <mergeCell ref="AK43:AM43"/>
    <mergeCell ref="B32:C32"/>
    <mergeCell ref="B33:C33"/>
    <mergeCell ref="B26:C26"/>
    <mergeCell ref="B27:C27"/>
    <mergeCell ref="B28:C28"/>
    <mergeCell ref="B29:C29"/>
    <mergeCell ref="B30:C30"/>
    <mergeCell ref="B17:C17"/>
    <mergeCell ref="B18:C18"/>
    <mergeCell ref="B19:C19"/>
    <mergeCell ref="B20:C20"/>
    <mergeCell ref="B21:C21"/>
    <mergeCell ref="B22:C22"/>
    <mergeCell ref="B31:C31"/>
    <mergeCell ref="B23:C23"/>
    <mergeCell ref="B24:C24"/>
    <mergeCell ref="B25:C25"/>
  </mergeCells>
  <phoneticPr fontId="4"/>
  <dataValidations count="8">
    <dataValidation allowBlank="1" showInputMessage="1" showErrorMessage="1" sqref="T43 AK43 AN6:AO7 AN43 AN9:AO10 E43:J44 L43:L44 K43 N43:S44 U43:U44 S4:T4 W43:AB44 AD43:AD44 AC43 AG43:AG44 AJ43:AJ44 AN4:AN5 AL4:AL5 AN51:AN52 AP43 AL51:AL52 AP51:AP52 E14:AQ38 C34 D8:D10 T5"/>
    <dataValidation type="list" allowBlank="1" showInputMessage="1" showErrorMessage="1" sqref="D14:D33">
      <formula1>"月給,日給,時給"</formula1>
    </dataValidation>
    <dataValidation type="list" allowBlank="1" showInputMessage="1" showErrorMessage="1" prompt="就労継続の区分を選択ください" sqref="D5:G5 AD5 AG5 AJ5 AM5 U5 X5 AA5">
      <formula1>"就労Ａ型雇用型,就労Ａ型非雇用型,就労Ｂ型"</formula1>
    </dataValidation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_x000a_" sqref="D6:G6 I6 L6 O6 R6 U6 X6 AA6 AD6 AG6 AJ6 AM6">
      <formula1>"1,2,3,4,5,6"</formula1>
    </dataValidation>
    <dataValidation type="list" allowBlank="1" showInputMessage="1" showErrorMessage="1" sqref="AI4">
      <formula1>"時間給,日額,月額"</formula1>
    </dataValidation>
    <dataValidation type="list" allowBlank="1" showInputMessage="1" showErrorMessage="1" prompt="時給、日額、時間額を選んでください" sqref="N4 P4:Q4">
      <formula1>"時間給,日額,月額"</formula1>
    </dataValidation>
    <dataValidation type="list" allowBlank="1" showInputMessage="1" showErrorMessage="1" prompt="A.平均工賃月額の応じた報酬体系_x000a_B.一律に評価する報酬体系" sqref="AI8 AK8:AL8 AN8:AP8">
      <formula1>"A.平均工賃月額の応じた報酬体系,B.一律に評価する報酬体系"</formula1>
    </dataValidation>
    <dataValidation allowBlank="1" showInputMessage="1" showErrorMessage="1" prompt="開所月が12か月でない場合はERRORメッセージがでます_x000a_１２か月にならない場合は確認してください" sqref="AU38"/>
  </dataValidations>
  <printOptions horizontalCentered="1" verticalCentered="1"/>
  <pageMargins left="0.39370078740157483" right="0.27559055118110237" top="0.39370078740157483" bottom="0.15748031496062992" header="0.19685039370078741" footer="0"/>
  <pageSetup paperSize="9" scale="63" fitToWidth="0" fitToHeight="0" orientation="landscape" r:id="rId1"/>
  <headerFooter alignWithMargins="0">
    <oddHeader>&amp;C&amp;14目標工賃、工賃実績報告様式</oddHeader>
    <oddFooter>&amp;C&amp;P / &amp;N ページ</oddFooter>
  </headerFooter>
  <ignoredErrors>
    <ignoredError sqref="AK35:AL35 G35:H35 J35:K35 M35:N35 P35:Q35 S35:T35 V35:W35 Y35:Z35 AB35:AC35 AE35:AF35 AH35:AI35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事業所区分!$B$2:$B$151</xm:f>
          </x14:formula1>
          <xm:sqref>H5:M5</xm:sqref>
        </x14:dataValidation>
        <x14:dataValidation type="list" allowBlank="1" showInputMessage="1" showErrorMessage="1">
          <x14:formula1>
            <xm:f>事業所区分!$C$2:$C$151</xm:f>
          </x14:formula1>
          <xm:sqref>N5:S5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N652"/>
  <sheetViews>
    <sheetView topLeftCell="B1" zoomScale="70" zoomScaleNormal="70" workbookViewId="0">
      <selection activeCell="C5" sqref="C5"/>
    </sheetView>
  </sheetViews>
  <sheetFormatPr defaultRowHeight="13.5"/>
  <cols>
    <col min="1" max="1" width="4.625" style="84" hidden="1" customWidth="1"/>
    <col min="2" max="2" width="8.375" style="74" customWidth="1"/>
    <col min="3" max="3" width="16.25" style="74" customWidth="1"/>
    <col min="4" max="4" width="25.625" style="74" customWidth="1"/>
    <col min="5" max="5" width="38.625" style="85" customWidth="1"/>
    <col min="6" max="6" width="11.875" style="86" customWidth="1"/>
    <col min="7" max="8" width="11.625" style="86" customWidth="1"/>
    <col min="9" max="9" width="12.5" style="86" customWidth="1"/>
    <col min="10" max="10" width="15.25" style="86" customWidth="1"/>
    <col min="11" max="11" width="11.625" style="86" customWidth="1"/>
    <col min="12" max="12" width="16.375" style="86" customWidth="1"/>
    <col min="13" max="16384" width="9" style="86"/>
  </cols>
  <sheetData>
    <row r="1" spans="1:14" s="74" customFormat="1" ht="30" customHeight="1" thickBot="1">
      <c r="A1" s="72"/>
      <c r="B1" s="73" t="s">
        <v>80</v>
      </c>
      <c r="E1" s="75"/>
    </row>
    <row r="2" spans="1:14" s="74" customFormat="1" ht="16.5" customHeight="1" thickBot="1">
      <c r="A2" s="328"/>
      <c r="B2" s="331" t="s">
        <v>69</v>
      </c>
      <c r="C2" s="332" t="s">
        <v>81</v>
      </c>
      <c r="D2" s="331" t="s">
        <v>70</v>
      </c>
      <c r="E2" s="333" t="s">
        <v>34</v>
      </c>
      <c r="F2" s="334" t="s">
        <v>681</v>
      </c>
      <c r="G2" s="337" t="s">
        <v>82</v>
      </c>
      <c r="H2" s="337" t="s">
        <v>71</v>
      </c>
      <c r="I2" s="337"/>
      <c r="J2" s="337"/>
      <c r="K2" s="337"/>
      <c r="L2" s="337"/>
      <c r="M2" s="76"/>
    </row>
    <row r="3" spans="1:14" s="74" customFormat="1" ht="33.75" customHeight="1" thickBot="1">
      <c r="A3" s="329"/>
      <c r="B3" s="331"/>
      <c r="C3" s="331"/>
      <c r="D3" s="331"/>
      <c r="E3" s="333"/>
      <c r="F3" s="334"/>
      <c r="G3" s="337"/>
      <c r="H3" s="337" t="s">
        <v>72</v>
      </c>
      <c r="I3" s="337"/>
      <c r="J3" s="337"/>
      <c r="K3" s="337" t="s">
        <v>73</v>
      </c>
      <c r="L3" s="337"/>
    </row>
    <row r="4" spans="1:14" s="72" customFormat="1" ht="38.25" customHeight="1" thickBot="1">
      <c r="A4" s="330"/>
      <c r="B4" s="331"/>
      <c r="C4" s="331"/>
      <c r="D4" s="331"/>
      <c r="E4" s="333"/>
      <c r="F4" s="335"/>
      <c r="G4" s="333"/>
      <c r="H4" s="106" t="s">
        <v>83</v>
      </c>
      <c r="I4" s="107" t="s">
        <v>682</v>
      </c>
      <c r="J4" s="106" t="s">
        <v>84</v>
      </c>
      <c r="K4" s="106" t="s">
        <v>85</v>
      </c>
      <c r="L4" s="106" t="s">
        <v>86</v>
      </c>
    </row>
    <row r="5" spans="1:14" s="74" customFormat="1" ht="27" customHeight="1">
      <c r="A5" s="87"/>
      <c r="B5" s="108"/>
      <c r="C5" s="109"/>
      <c r="D5" s="109"/>
      <c r="E5" s="91"/>
      <c r="F5" s="95"/>
      <c r="G5" s="96"/>
      <c r="H5" s="97"/>
      <c r="I5" s="97"/>
      <c r="J5" s="98"/>
      <c r="K5" s="99"/>
      <c r="L5" s="92"/>
      <c r="M5" s="77">
        <v>1</v>
      </c>
      <c r="N5" s="77" t="s">
        <v>74</v>
      </c>
    </row>
    <row r="6" spans="1:14" s="74" customFormat="1" ht="27" customHeight="1">
      <c r="A6" s="87"/>
      <c r="B6" s="110"/>
      <c r="C6" s="111"/>
      <c r="D6" s="111"/>
      <c r="E6" s="78"/>
      <c r="F6" s="79"/>
      <c r="G6" s="80"/>
      <c r="H6" s="79"/>
      <c r="I6" s="79"/>
      <c r="J6" s="100"/>
      <c r="K6" s="101"/>
      <c r="L6" s="93"/>
      <c r="M6" s="77">
        <v>2</v>
      </c>
      <c r="N6" s="81" t="s">
        <v>75</v>
      </c>
    </row>
    <row r="7" spans="1:14" s="74" customFormat="1" ht="27" customHeight="1">
      <c r="A7" s="87"/>
      <c r="B7" s="110"/>
      <c r="C7" s="111"/>
      <c r="D7" s="111"/>
      <c r="E7" s="78"/>
      <c r="F7" s="79"/>
      <c r="G7" s="80"/>
      <c r="H7" s="102"/>
      <c r="I7" s="102"/>
      <c r="J7" s="100"/>
      <c r="K7" s="103"/>
      <c r="L7" s="93"/>
      <c r="M7" s="77">
        <v>3</v>
      </c>
      <c r="N7" s="81" t="s">
        <v>76</v>
      </c>
    </row>
    <row r="8" spans="1:14" s="74" customFormat="1" ht="27" customHeight="1">
      <c r="A8" s="87"/>
      <c r="B8" s="110"/>
      <c r="C8" s="111"/>
      <c r="D8" s="111"/>
      <c r="E8" s="78"/>
      <c r="F8" s="79"/>
      <c r="G8" s="80"/>
      <c r="H8" s="79"/>
      <c r="I8" s="79"/>
      <c r="J8" s="100"/>
      <c r="K8" s="101"/>
      <c r="L8" s="93"/>
      <c r="M8" s="77">
        <v>4</v>
      </c>
      <c r="N8" s="81" t="s">
        <v>77</v>
      </c>
    </row>
    <row r="9" spans="1:14" s="74" customFormat="1" ht="27" customHeight="1">
      <c r="A9" s="87"/>
      <c r="B9" s="110"/>
      <c r="C9" s="111"/>
      <c r="D9" s="111"/>
      <c r="E9" s="78"/>
      <c r="F9" s="79"/>
      <c r="G9" s="80"/>
      <c r="H9" s="102"/>
      <c r="I9" s="102"/>
      <c r="J9" s="100"/>
      <c r="K9" s="103"/>
      <c r="L9" s="93"/>
      <c r="M9" s="77">
        <v>5</v>
      </c>
      <c r="N9" s="81" t="s">
        <v>78</v>
      </c>
    </row>
    <row r="10" spans="1:14" s="74" customFormat="1" ht="27" customHeight="1" thickBot="1">
      <c r="A10" s="87"/>
      <c r="B10" s="112"/>
      <c r="C10" s="113"/>
      <c r="D10" s="113"/>
      <c r="E10" s="88"/>
      <c r="F10" s="89"/>
      <c r="G10" s="90"/>
      <c r="H10" s="89"/>
      <c r="I10" s="89"/>
      <c r="J10" s="104"/>
      <c r="K10" s="105"/>
      <c r="L10" s="94"/>
      <c r="M10" s="77">
        <v>6</v>
      </c>
      <c r="N10" s="82" t="s">
        <v>79</v>
      </c>
    </row>
    <row r="11" spans="1:14" s="74" customFormat="1" ht="15" customHeight="1">
      <c r="A11" s="72"/>
      <c r="B11" s="83"/>
      <c r="C11" s="83"/>
      <c r="D11" s="83"/>
      <c r="E11" s="75"/>
    </row>
    <row r="12" spans="1:14" s="74" customFormat="1" ht="126" customHeight="1">
      <c r="A12" s="72"/>
      <c r="B12" s="336" t="s">
        <v>683</v>
      </c>
      <c r="C12" s="336"/>
      <c r="D12" s="336"/>
      <c r="E12" s="336"/>
      <c r="F12" s="336"/>
      <c r="G12" s="336"/>
      <c r="H12" s="336"/>
      <c r="I12" s="336"/>
      <c r="J12" s="336"/>
      <c r="K12" s="336"/>
      <c r="L12" s="336"/>
    </row>
    <row r="13" spans="1:14" s="74" customFormat="1" ht="15" customHeight="1">
      <c r="A13" s="72"/>
      <c r="E13" s="75"/>
    </row>
    <row r="14" spans="1:14" s="74" customFormat="1" ht="15" customHeight="1">
      <c r="A14" s="72"/>
      <c r="E14" s="75"/>
    </row>
    <row r="15" spans="1:14" s="74" customFormat="1" ht="15" customHeight="1">
      <c r="A15" s="72"/>
      <c r="E15" s="75"/>
    </row>
    <row r="16" spans="1:14" s="74" customFormat="1" ht="15" customHeight="1">
      <c r="A16" s="72"/>
      <c r="E16" s="75"/>
    </row>
    <row r="17" spans="1:5" s="74" customFormat="1" ht="15" customHeight="1">
      <c r="A17" s="72"/>
      <c r="E17" s="75"/>
    </row>
    <row r="18" spans="1:5" s="74" customFormat="1" ht="15" customHeight="1">
      <c r="A18" s="72"/>
      <c r="E18" s="75"/>
    </row>
    <row r="19" spans="1:5" s="74" customFormat="1" ht="15" customHeight="1">
      <c r="A19" s="72"/>
      <c r="E19" s="75"/>
    </row>
    <row r="20" spans="1:5" s="74" customFormat="1" ht="15" customHeight="1">
      <c r="A20" s="72"/>
      <c r="E20" s="75"/>
    </row>
    <row r="21" spans="1:5" s="74" customFormat="1" ht="15" customHeight="1">
      <c r="A21" s="72"/>
      <c r="E21" s="75"/>
    </row>
    <row r="22" spans="1:5" s="74" customFormat="1" ht="15" customHeight="1">
      <c r="A22" s="72"/>
      <c r="E22" s="75"/>
    </row>
    <row r="23" spans="1:5" s="74" customFormat="1" ht="15" customHeight="1">
      <c r="A23" s="72"/>
      <c r="E23" s="75"/>
    </row>
    <row r="24" spans="1:5" s="74" customFormat="1" ht="15" customHeight="1">
      <c r="A24" s="72"/>
      <c r="E24" s="75"/>
    </row>
    <row r="25" spans="1:5" s="74" customFormat="1" ht="15" customHeight="1">
      <c r="A25" s="72"/>
      <c r="E25" s="75"/>
    </row>
    <row r="26" spans="1:5" s="74" customFormat="1" ht="15" customHeight="1">
      <c r="A26" s="72"/>
      <c r="E26" s="75"/>
    </row>
    <row r="27" spans="1:5" s="74" customFormat="1" ht="15" customHeight="1">
      <c r="A27" s="72"/>
      <c r="E27" s="75"/>
    </row>
    <row r="28" spans="1:5" s="74" customFormat="1" ht="15" customHeight="1">
      <c r="A28" s="72"/>
      <c r="E28" s="75"/>
    </row>
    <row r="29" spans="1:5" s="74" customFormat="1" ht="15" customHeight="1">
      <c r="A29" s="72"/>
      <c r="E29" s="75"/>
    </row>
    <row r="30" spans="1:5" s="74" customFormat="1" ht="15" customHeight="1">
      <c r="A30" s="72"/>
      <c r="E30" s="75"/>
    </row>
    <row r="31" spans="1:5" s="74" customFormat="1" ht="15" customHeight="1">
      <c r="A31" s="72"/>
      <c r="E31" s="75"/>
    </row>
    <row r="32" spans="1:5" s="74" customFormat="1" ht="15" customHeight="1">
      <c r="A32" s="72"/>
      <c r="E32" s="75"/>
    </row>
    <row r="33" spans="1:5" s="74" customFormat="1" ht="15" customHeight="1">
      <c r="A33" s="72"/>
      <c r="E33" s="75"/>
    </row>
    <row r="34" spans="1:5" s="74" customFormat="1" ht="15" customHeight="1">
      <c r="A34" s="72"/>
      <c r="E34" s="75"/>
    </row>
    <row r="35" spans="1:5" s="74" customFormat="1" ht="15" customHeight="1">
      <c r="A35" s="72"/>
      <c r="E35" s="75"/>
    </row>
    <row r="36" spans="1:5" s="74" customFormat="1" ht="15" customHeight="1">
      <c r="A36" s="72"/>
      <c r="E36" s="75"/>
    </row>
    <row r="37" spans="1:5" s="74" customFormat="1" ht="15" customHeight="1">
      <c r="A37" s="72"/>
      <c r="E37" s="75"/>
    </row>
    <row r="38" spans="1:5" s="74" customFormat="1" ht="15" customHeight="1">
      <c r="A38" s="72"/>
      <c r="E38" s="75"/>
    </row>
    <row r="39" spans="1:5" s="74" customFormat="1" ht="15" customHeight="1">
      <c r="A39" s="72"/>
      <c r="E39" s="75"/>
    </row>
    <row r="40" spans="1:5" s="74" customFormat="1" ht="15" customHeight="1">
      <c r="A40" s="72"/>
      <c r="E40" s="75"/>
    </row>
    <row r="41" spans="1:5" s="74" customFormat="1" ht="15" customHeight="1">
      <c r="A41" s="72"/>
      <c r="E41" s="75"/>
    </row>
    <row r="42" spans="1:5" s="74" customFormat="1" ht="15" customHeight="1">
      <c r="A42" s="72"/>
      <c r="E42" s="75"/>
    </row>
    <row r="43" spans="1:5" s="74" customFormat="1" ht="15" customHeight="1">
      <c r="A43" s="72"/>
      <c r="E43" s="75"/>
    </row>
    <row r="44" spans="1:5" s="74" customFormat="1" ht="15" customHeight="1">
      <c r="A44" s="72"/>
      <c r="E44" s="75"/>
    </row>
    <row r="45" spans="1:5" s="74" customFormat="1" ht="15" customHeight="1">
      <c r="A45" s="72"/>
      <c r="E45" s="75"/>
    </row>
    <row r="46" spans="1:5" s="74" customFormat="1" ht="15" customHeight="1">
      <c r="A46" s="72"/>
      <c r="E46" s="75"/>
    </row>
    <row r="47" spans="1:5" s="74" customFormat="1" ht="15" customHeight="1">
      <c r="A47" s="72"/>
      <c r="E47" s="75"/>
    </row>
    <row r="48" spans="1:5" s="74" customFormat="1" ht="15" customHeight="1">
      <c r="A48" s="72"/>
      <c r="E48" s="75"/>
    </row>
    <row r="49" spans="1:5" s="74" customFormat="1" ht="15" customHeight="1">
      <c r="A49" s="72"/>
      <c r="E49" s="75"/>
    </row>
    <row r="50" spans="1:5" s="74" customFormat="1" ht="15" customHeight="1">
      <c r="A50" s="72"/>
      <c r="E50" s="75"/>
    </row>
    <row r="51" spans="1:5" s="74" customFormat="1" ht="15" customHeight="1">
      <c r="A51" s="72"/>
      <c r="E51" s="75"/>
    </row>
    <row r="52" spans="1:5" s="74" customFormat="1" ht="15" customHeight="1">
      <c r="A52" s="72"/>
      <c r="E52" s="75"/>
    </row>
    <row r="53" spans="1:5" s="74" customFormat="1" ht="15" customHeight="1">
      <c r="A53" s="72"/>
      <c r="E53" s="75"/>
    </row>
    <row r="54" spans="1:5" s="74" customFormat="1" ht="15" customHeight="1">
      <c r="A54" s="72"/>
      <c r="E54" s="75"/>
    </row>
    <row r="55" spans="1:5" s="74" customFormat="1" ht="15" customHeight="1">
      <c r="A55" s="72"/>
      <c r="E55" s="75"/>
    </row>
    <row r="56" spans="1:5" s="74" customFormat="1" ht="15" customHeight="1">
      <c r="A56" s="72"/>
      <c r="E56" s="75"/>
    </row>
    <row r="57" spans="1:5" s="74" customFormat="1" ht="15" customHeight="1">
      <c r="A57" s="72"/>
      <c r="E57" s="75"/>
    </row>
    <row r="58" spans="1:5" s="74" customFormat="1" ht="15" customHeight="1">
      <c r="A58" s="72"/>
      <c r="E58" s="75"/>
    </row>
    <row r="59" spans="1:5" s="74" customFormat="1" ht="15" customHeight="1">
      <c r="A59" s="72"/>
      <c r="E59" s="75"/>
    </row>
    <row r="60" spans="1:5" s="74" customFormat="1" ht="15" customHeight="1">
      <c r="A60" s="72"/>
      <c r="E60" s="75"/>
    </row>
    <row r="61" spans="1:5" s="74" customFormat="1" ht="15" customHeight="1">
      <c r="A61" s="72"/>
      <c r="E61" s="75"/>
    </row>
    <row r="62" spans="1:5" s="74" customFormat="1" ht="15" customHeight="1">
      <c r="A62" s="72"/>
      <c r="E62" s="75"/>
    </row>
    <row r="63" spans="1:5" s="74" customFormat="1" ht="15" customHeight="1">
      <c r="A63" s="72"/>
      <c r="E63" s="75"/>
    </row>
    <row r="64" spans="1:5" s="74" customFormat="1" ht="15" customHeight="1">
      <c r="A64" s="72"/>
      <c r="E64" s="75"/>
    </row>
    <row r="65" spans="1:5" s="74" customFormat="1" ht="15" customHeight="1">
      <c r="A65" s="72"/>
      <c r="E65" s="75"/>
    </row>
    <row r="66" spans="1:5" s="74" customFormat="1" ht="15" customHeight="1">
      <c r="A66" s="72"/>
      <c r="E66" s="75"/>
    </row>
    <row r="67" spans="1:5" s="74" customFormat="1" ht="15" customHeight="1">
      <c r="A67" s="72"/>
      <c r="E67" s="75"/>
    </row>
    <row r="68" spans="1:5" s="74" customFormat="1" ht="15" customHeight="1">
      <c r="A68" s="72"/>
      <c r="E68" s="75"/>
    </row>
    <row r="69" spans="1:5" s="74" customFormat="1" ht="15" customHeight="1">
      <c r="A69" s="72"/>
      <c r="E69" s="75"/>
    </row>
    <row r="70" spans="1:5" s="74" customFormat="1" ht="15" customHeight="1">
      <c r="A70" s="72"/>
      <c r="E70" s="75"/>
    </row>
    <row r="71" spans="1:5" s="74" customFormat="1" ht="15" customHeight="1">
      <c r="A71" s="72"/>
      <c r="E71" s="75"/>
    </row>
    <row r="72" spans="1:5" s="74" customFormat="1" ht="15" customHeight="1">
      <c r="A72" s="72"/>
      <c r="E72" s="75"/>
    </row>
    <row r="73" spans="1:5" s="74" customFormat="1" ht="15" customHeight="1">
      <c r="A73" s="72"/>
      <c r="E73" s="75"/>
    </row>
    <row r="74" spans="1:5" s="74" customFormat="1" ht="15" customHeight="1">
      <c r="A74" s="72"/>
      <c r="E74" s="75"/>
    </row>
    <row r="75" spans="1:5" s="74" customFormat="1" ht="15" customHeight="1">
      <c r="A75" s="72"/>
      <c r="E75" s="75"/>
    </row>
    <row r="76" spans="1:5" s="74" customFormat="1" ht="15" customHeight="1">
      <c r="A76" s="72"/>
      <c r="E76" s="75"/>
    </row>
    <row r="77" spans="1:5" s="74" customFormat="1" ht="15" customHeight="1">
      <c r="A77" s="72"/>
      <c r="E77" s="75"/>
    </row>
    <row r="78" spans="1:5" s="74" customFormat="1" ht="15" customHeight="1">
      <c r="A78" s="72"/>
      <c r="E78" s="75"/>
    </row>
    <row r="79" spans="1:5" s="74" customFormat="1" ht="15" customHeight="1">
      <c r="A79" s="72"/>
      <c r="E79" s="75"/>
    </row>
    <row r="80" spans="1:5" s="74" customFormat="1" ht="15" customHeight="1">
      <c r="A80" s="72"/>
      <c r="E80" s="75"/>
    </row>
    <row r="81" spans="1:5" s="74" customFormat="1" ht="15" customHeight="1">
      <c r="A81" s="72"/>
      <c r="E81" s="75"/>
    </row>
    <row r="82" spans="1:5" s="74" customFormat="1" ht="15" customHeight="1">
      <c r="A82" s="72"/>
      <c r="E82" s="75"/>
    </row>
    <row r="83" spans="1:5" s="74" customFormat="1" ht="15" customHeight="1">
      <c r="A83" s="72"/>
      <c r="E83" s="75"/>
    </row>
    <row r="84" spans="1:5" s="74" customFormat="1" ht="15" customHeight="1">
      <c r="A84" s="72"/>
      <c r="E84" s="75"/>
    </row>
    <row r="85" spans="1:5" s="74" customFormat="1" ht="15" customHeight="1">
      <c r="A85" s="72"/>
      <c r="E85" s="75"/>
    </row>
    <row r="86" spans="1:5" s="74" customFormat="1" ht="15" customHeight="1">
      <c r="A86" s="72"/>
      <c r="E86" s="75"/>
    </row>
    <row r="87" spans="1:5" s="74" customFormat="1" ht="15" customHeight="1">
      <c r="A87" s="72"/>
      <c r="E87" s="75"/>
    </row>
    <row r="88" spans="1:5" s="74" customFormat="1" ht="15" customHeight="1">
      <c r="A88" s="72"/>
      <c r="E88" s="75"/>
    </row>
    <row r="89" spans="1:5" s="74" customFormat="1" ht="15" customHeight="1">
      <c r="A89" s="72"/>
      <c r="E89" s="75"/>
    </row>
    <row r="90" spans="1:5" s="74" customFormat="1" ht="15" customHeight="1">
      <c r="A90" s="72"/>
      <c r="E90" s="75"/>
    </row>
    <row r="91" spans="1:5" s="74" customFormat="1" ht="15" customHeight="1">
      <c r="A91" s="72"/>
      <c r="E91" s="75"/>
    </row>
    <row r="92" spans="1:5" s="74" customFormat="1" ht="15" customHeight="1">
      <c r="A92" s="72"/>
      <c r="E92" s="75"/>
    </row>
    <row r="93" spans="1:5" s="74" customFormat="1" ht="15" customHeight="1">
      <c r="A93" s="72"/>
      <c r="E93" s="75"/>
    </row>
    <row r="94" spans="1:5" s="74" customFormat="1" ht="15" customHeight="1">
      <c r="A94" s="72"/>
      <c r="E94" s="75"/>
    </row>
    <row r="95" spans="1:5" s="74" customFormat="1" ht="15" customHeight="1">
      <c r="A95" s="72"/>
      <c r="E95" s="75"/>
    </row>
    <row r="96" spans="1:5" s="74" customFormat="1" ht="15" customHeight="1">
      <c r="A96" s="72"/>
      <c r="E96" s="75"/>
    </row>
    <row r="97" spans="1:5" s="74" customFormat="1" ht="15" customHeight="1">
      <c r="A97" s="72"/>
      <c r="E97" s="75"/>
    </row>
    <row r="98" spans="1:5" s="74" customFormat="1" ht="15" customHeight="1">
      <c r="A98" s="72"/>
      <c r="E98" s="75"/>
    </row>
    <row r="99" spans="1:5" s="74" customFormat="1" ht="15" customHeight="1">
      <c r="A99" s="72"/>
      <c r="E99" s="75"/>
    </row>
    <row r="100" spans="1:5" s="74" customFormat="1" ht="15" customHeight="1">
      <c r="A100" s="72"/>
      <c r="E100" s="75"/>
    </row>
    <row r="101" spans="1:5" s="74" customFormat="1" ht="15" customHeight="1">
      <c r="A101" s="72"/>
      <c r="E101" s="75"/>
    </row>
    <row r="102" spans="1:5" s="74" customFormat="1" ht="15" customHeight="1">
      <c r="A102" s="72"/>
      <c r="E102" s="75"/>
    </row>
    <row r="103" spans="1:5" s="74" customFormat="1" ht="15" customHeight="1">
      <c r="A103" s="72"/>
      <c r="E103" s="75"/>
    </row>
    <row r="104" spans="1:5" s="74" customFormat="1" ht="15" customHeight="1">
      <c r="A104" s="72"/>
      <c r="E104" s="75"/>
    </row>
    <row r="105" spans="1:5" s="74" customFormat="1" ht="15" customHeight="1">
      <c r="A105" s="72"/>
      <c r="E105" s="75"/>
    </row>
    <row r="106" spans="1:5" s="74" customFormat="1" ht="15" customHeight="1">
      <c r="A106" s="72"/>
      <c r="E106" s="75"/>
    </row>
    <row r="107" spans="1:5" s="74" customFormat="1" ht="15" customHeight="1">
      <c r="A107" s="72"/>
      <c r="E107" s="75"/>
    </row>
    <row r="108" spans="1:5" s="74" customFormat="1" ht="15" customHeight="1">
      <c r="A108" s="72"/>
      <c r="E108" s="75"/>
    </row>
    <row r="109" spans="1:5" s="74" customFormat="1" ht="15" customHeight="1">
      <c r="A109" s="72"/>
      <c r="E109" s="75"/>
    </row>
    <row r="110" spans="1:5" s="74" customFormat="1" ht="15" customHeight="1">
      <c r="A110" s="72"/>
      <c r="E110" s="75"/>
    </row>
    <row r="111" spans="1:5" s="74" customFormat="1" ht="15" customHeight="1">
      <c r="A111" s="72"/>
      <c r="E111" s="75"/>
    </row>
    <row r="112" spans="1:5" s="74" customFormat="1" ht="15" customHeight="1">
      <c r="A112" s="72"/>
      <c r="E112" s="75"/>
    </row>
    <row r="113" spans="1:5" s="74" customFormat="1" ht="15" customHeight="1">
      <c r="A113" s="72"/>
      <c r="E113" s="75"/>
    </row>
    <row r="114" spans="1:5" s="74" customFormat="1" ht="15" customHeight="1">
      <c r="A114" s="72"/>
      <c r="E114" s="75"/>
    </row>
    <row r="115" spans="1:5" s="74" customFormat="1" ht="15" customHeight="1">
      <c r="A115" s="72"/>
      <c r="E115" s="75"/>
    </row>
    <row r="116" spans="1:5" s="74" customFormat="1" ht="15" customHeight="1">
      <c r="A116" s="72"/>
      <c r="E116" s="75"/>
    </row>
    <row r="117" spans="1:5" s="74" customFormat="1" ht="15" customHeight="1">
      <c r="A117" s="72"/>
      <c r="E117" s="75"/>
    </row>
    <row r="118" spans="1:5" s="74" customFormat="1" ht="15" customHeight="1">
      <c r="A118" s="72"/>
      <c r="E118" s="75"/>
    </row>
    <row r="119" spans="1:5" s="74" customFormat="1" ht="15" customHeight="1">
      <c r="A119" s="72"/>
      <c r="E119" s="75"/>
    </row>
    <row r="120" spans="1:5" s="74" customFormat="1" ht="15" customHeight="1">
      <c r="A120" s="72"/>
      <c r="E120" s="75"/>
    </row>
    <row r="121" spans="1:5" s="74" customFormat="1" ht="15" customHeight="1">
      <c r="A121" s="72"/>
      <c r="E121" s="75"/>
    </row>
    <row r="122" spans="1:5" s="74" customFormat="1" ht="15" customHeight="1">
      <c r="A122" s="72"/>
      <c r="E122" s="75"/>
    </row>
    <row r="123" spans="1:5" s="74" customFormat="1" ht="15" customHeight="1">
      <c r="A123" s="72"/>
      <c r="E123" s="75"/>
    </row>
    <row r="124" spans="1:5" s="74" customFormat="1" ht="15" customHeight="1">
      <c r="A124" s="72"/>
      <c r="E124" s="75"/>
    </row>
    <row r="125" spans="1:5" s="74" customFormat="1" ht="15" customHeight="1">
      <c r="A125" s="72"/>
      <c r="E125" s="75"/>
    </row>
    <row r="126" spans="1:5" s="74" customFormat="1" ht="15" customHeight="1">
      <c r="A126" s="72"/>
      <c r="E126" s="75"/>
    </row>
    <row r="127" spans="1:5" s="74" customFormat="1" ht="15" customHeight="1">
      <c r="A127" s="72"/>
      <c r="E127" s="75"/>
    </row>
    <row r="128" spans="1:5" s="74" customFormat="1" ht="15" customHeight="1">
      <c r="A128" s="72"/>
      <c r="E128" s="75"/>
    </row>
    <row r="129" spans="1:5" s="74" customFormat="1" ht="15" customHeight="1">
      <c r="A129" s="72"/>
      <c r="E129" s="75"/>
    </row>
    <row r="130" spans="1:5" s="74" customFormat="1" ht="15" customHeight="1">
      <c r="A130" s="72"/>
      <c r="E130" s="75"/>
    </row>
    <row r="131" spans="1:5" s="74" customFormat="1" ht="15" customHeight="1">
      <c r="A131" s="72"/>
      <c r="E131" s="75"/>
    </row>
    <row r="132" spans="1:5" s="74" customFormat="1" ht="15" customHeight="1">
      <c r="A132" s="72"/>
      <c r="E132" s="75"/>
    </row>
    <row r="133" spans="1:5" s="74" customFormat="1" ht="15" customHeight="1">
      <c r="A133" s="72"/>
      <c r="E133" s="75"/>
    </row>
    <row r="134" spans="1:5" s="74" customFormat="1" ht="15" customHeight="1">
      <c r="A134" s="72"/>
      <c r="E134" s="75"/>
    </row>
    <row r="135" spans="1:5" s="74" customFormat="1" ht="15" customHeight="1">
      <c r="A135" s="72"/>
      <c r="E135" s="75"/>
    </row>
    <row r="136" spans="1:5" s="74" customFormat="1" ht="15" customHeight="1">
      <c r="A136" s="72"/>
      <c r="E136" s="75"/>
    </row>
    <row r="137" spans="1:5" s="74" customFormat="1" ht="15" customHeight="1">
      <c r="A137" s="72"/>
      <c r="E137" s="75"/>
    </row>
    <row r="138" spans="1:5" s="74" customFormat="1" ht="15" customHeight="1">
      <c r="A138" s="72"/>
      <c r="E138" s="75"/>
    </row>
    <row r="139" spans="1:5" s="74" customFormat="1" ht="15" customHeight="1">
      <c r="A139" s="72"/>
      <c r="E139" s="75"/>
    </row>
    <row r="140" spans="1:5" s="74" customFormat="1" ht="15" customHeight="1">
      <c r="A140" s="72"/>
      <c r="E140" s="75"/>
    </row>
    <row r="141" spans="1:5" s="74" customFormat="1" ht="15" customHeight="1">
      <c r="A141" s="72"/>
      <c r="E141" s="75"/>
    </row>
    <row r="142" spans="1:5" s="74" customFormat="1" ht="15" customHeight="1">
      <c r="A142" s="72"/>
      <c r="E142" s="75"/>
    </row>
    <row r="143" spans="1:5" s="74" customFormat="1" ht="15" customHeight="1">
      <c r="A143" s="72"/>
      <c r="E143" s="75"/>
    </row>
    <row r="144" spans="1:5" s="74" customFormat="1" ht="15" customHeight="1">
      <c r="A144" s="72"/>
      <c r="E144" s="75"/>
    </row>
    <row r="145" spans="1:5" s="74" customFormat="1" ht="15" customHeight="1">
      <c r="A145" s="72"/>
      <c r="E145" s="75"/>
    </row>
    <row r="146" spans="1:5" s="74" customFormat="1" ht="15" customHeight="1">
      <c r="A146" s="72"/>
      <c r="E146" s="75"/>
    </row>
    <row r="147" spans="1:5" s="74" customFormat="1" ht="15" customHeight="1">
      <c r="A147" s="72"/>
      <c r="E147" s="75"/>
    </row>
    <row r="148" spans="1:5" s="74" customFormat="1" ht="15" customHeight="1">
      <c r="A148" s="72"/>
      <c r="E148" s="75"/>
    </row>
    <row r="149" spans="1:5" s="74" customFormat="1" ht="15" customHeight="1">
      <c r="A149" s="72"/>
      <c r="E149" s="75"/>
    </row>
    <row r="150" spans="1:5" s="74" customFormat="1" ht="15" customHeight="1">
      <c r="A150" s="72"/>
      <c r="E150" s="75"/>
    </row>
    <row r="151" spans="1:5" s="74" customFormat="1" ht="15" customHeight="1">
      <c r="A151" s="72"/>
      <c r="E151" s="75"/>
    </row>
    <row r="152" spans="1:5" s="74" customFormat="1" ht="15" customHeight="1">
      <c r="A152" s="72"/>
      <c r="E152" s="75"/>
    </row>
    <row r="153" spans="1:5" ht="15" customHeight="1"/>
    <row r="154" spans="1:5" ht="15" customHeight="1"/>
    <row r="155" spans="1:5" ht="15" customHeight="1"/>
    <row r="156" spans="1:5" ht="15" customHeight="1"/>
    <row r="157" spans="1:5" ht="15" customHeight="1"/>
    <row r="158" spans="1:5" ht="15" customHeight="1"/>
    <row r="159" spans="1:5" ht="15" customHeight="1"/>
    <row r="160" spans="1:5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</sheetData>
  <mergeCells count="11">
    <mergeCell ref="F2:F4"/>
    <mergeCell ref="B12:L12"/>
    <mergeCell ref="G2:G4"/>
    <mergeCell ref="H2:L2"/>
    <mergeCell ref="H3:J3"/>
    <mergeCell ref="K3:L3"/>
    <mergeCell ref="A2:A4"/>
    <mergeCell ref="B2:B4"/>
    <mergeCell ref="C2:C4"/>
    <mergeCell ref="D2:D4"/>
    <mergeCell ref="E2:E4"/>
  </mergeCells>
  <phoneticPr fontId="4"/>
  <dataValidations count="4"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B6:B10">
      <formula1>$M$5:$M$10</formula1>
    </dataValidation>
    <dataValidation type="list" allowBlank="1" showInputMessage="1" showErrorMessage="1" sqref="K5:K10 F5:F10 H5:I10">
      <formula1>"○"</formula1>
    </dataValidation>
    <dataValidation allowBlank="1" showInputMessage="1" showErrorMessage="1" sqref="E5:E10"/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_x000a_" sqref="B5">
      <formula1>$M$5:$M$10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blackAndWhite="1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4"/>
  <sheetViews>
    <sheetView topLeftCell="A113" zoomScaleNormal="100" workbookViewId="0">
      <selection activeCell="B99" sqref="B99"/>
    </sheetView>
  </sheetViews>
  <sheetFormatPr defaultRowHeight="14.25" customHeight="1"/>
  <cols>
    <col min="2" max="2" width="54.125" bestFit="1" customWidth="1"/>
    <col min="3" max="3" width="33.625" bestFit="1" customWidth="1"/>
    <col min="4" max="4" width="15.625" bestFit="1" customWidth="1"/>
    <col min="5" max="5" width="5.25" bestFit="1" customWidth="1"/>
    <col min="8" max="8" width="2.5" customWidth="1"/>
    <col min="9" max="9" width="3.375" customWidth="1"/>
  </cols>
  <sheetData>
    <row r="1" spans="1:10" ht="14.25" customHeight="1">
      <c r="A1" s="168" t="s">
        <v>353</v>
      </c>
      <c r="B1" s="165" t="s">
        <v>404</v>
      </c>
      <c r="C1" s="166" t="s">
        <v>352</v>
      </c>
      <c r="D1" s="165" t="s">
        <v>350</v>
      </c>
      <c r="E1" s="169" t="s">
        <v>405</v>
      </c>
    </row>
    <row r="2" spans="1:10" ht="14.25" customHeight="1">
      <c r="A2" s="114" t="s">
        <v>354</v>
      </c>
      <c r="B2" s="116" t="s">
        <v>88</v>
      </c>
      <c r="C2" s="146" t="s">
        <v>89</v>
      </c>
      <c r="D2" s="115">
        <v>9280002006934</v>
      </c>
      <c r="E2" s="170" t="s">
        <v>443</v>
      </c>
      <c r="H2" t="s">
        <v>440</v>
      </c>
      <c r="I2">
        <v>1</v>
      </c>
      <c r="J2" t="str">
        <f>H2&amp;-I2</f>
        <v>B-1</v>
      </c>
    </row>
    <row r="3" spans="1:10" ht="14.25" customHeight="1">
      <c r="A3" s="114" t="s">
        <v>354</v>
      </c>
      <c r="B3" s="118" t="s">
        <v>90</v>
      </c>
      <c r="C3" s="146" t="s">
        <v>91</v>
      </c>
      <c r="D3" s="115">
        <v>7280005004771</v>
      </c>
      <c r="E3" s="170" t="s">
        <v>444</v>
      </c>
      <c r="H3" t="s">
        <v>440</v>
      </c>
      <c r="I3">
        <v>2</v>
      </c>
      <c r="J3" t="str">
        <f t="shared" ref="J3:J66" si="0">H3&amp;-I3</f>
        <v>B-2</v>
      </c>
    </row>
    <row r="4" spans="1:10" ht="14.25" customHeight="1">
      <c r="A4" s="114" t="s">
        <v>354</v>
      </c>
      <c r="B4" s="118" t="s">
        <v>92</v>
      </c>
      <c r="C4" s="147" t="s">
        <v>93</v>
      </c>
      <c r="D4" s="115">
        <v>3280005004734</v>
      </c>
      <c r="E4" s="170" t="s">
        <v>445</v>
      </c>
      <c r="H4" t="s">
        <v>440</v>
      </c>
      <c r="I4">
        <v>3</v>
      </c>
      <c r="J4" t="str">
        <f t="shared" si="0"/>
        <v>B-3</v>
      </c>
    </row>
    <row r="5" spans="1:10" ht="14.25" customHeight="1">
      <c r="A5" s="114" t="s">
        <v>354</v>
      </c>
      <c r="B5" s="118" t="s">
        <v>94</v>
      </c>
      <c r="C5" s="146" t="s">
        <v>95</v>
      </c>
      <c r="D5" s="115">
        <v>1280005005783</v>
      </c>
      <c r="E5" s="170" t="s">
        <v>446</v>
      </c>
      <c r="H5" t="s">
        <v>440</v>
      </c>
      <c r="I5">
        <v>4</v>
      </c>
      <c r="J5" t="str">
        <f t="shared" si="0"/>
        <v>B-4</v>
      </c>
    </row>
    <row r="6" spans="1:10" ht="14.25" customHeight="1">
      <c r="A6" s="114" t="s">
        <v>354</v>
      </c>
      <c r="B6" s="118" t="s">
        <v>96</v>
      </c>
      <c r="C6" s="146" t="s">
        <v>97</v>
      </c>
      <c r="D6" s="115">
        <v>6280005002173</v>
      </c>
      <c r="E6" s="170" t="s">
        <v>447</v>
      </c>
      <c r="H6" t="s">
        <v>440</v>
      </c>
      <c r="I6">
        <v>5</v>
      </c>
      <c r="J6" t="str">
        <f t="shared" si="0"/>
        <v>B-5</v>
      </c>
    </row>
    <row r="7" spans="1:10" ht="14.25" customHeight="1">
      <c r="A7" s="114" t="s">
        <v>354</v>
      </c>
      <c r="B7" s="118" t="s">
        <v>98</v>
      </c>
      <c r="C7" s="146" t="s">
        <v>99</v>
      </c>
      <c r="D7" s="115">
        <v>2280005000453</v>
      </c>
      <c r="E7" s="170" t="s">
        <v>448</v>
      </c>
      <c r="H7" t="s">
        <v>440</v>
      </c>
      <c r="I7">
        <v>6</v>
      </c>
      <c r="J7" t="str">
        <f t="shared" si="0"/>
        <v>B-6</v>
      </c>
    </row>
    <row r="8" spans="1:10" ht="14.25" customHeight="1">
      <c r="A8" s="114" t="s">
        <v>354</v>
      </c>
      <c r="B8" s="118" t="s">
        <v>100</v>
      </c>
      <c r="C8" s="148" t="s">
        <v>101</v>
      </c>
      <c r="D8" s="115">
        <v>9280005002501</v>
      </c>
      <c r="E8" s="170" t="s">
        <v>449</v>
      </c>
      <c r="H8" t="s">
        <v>440</v>
      </c>
      <c r="I8">
        <v>7</v>
      </c>
      <c r="J8" t="str">
        <f t="shared" si="0"/>
        <v>B-7</v>
      </c>
    </row>
    <row r="9" spans="1:10" ht="14.25" customHeight="1">
      <c r="A9" s="114" t="s">
        <v>354</v>
      </c>
      <c r="B9" s="118" t="s">
        <v>102</v>
      </c>
      <c r="C9" s="146" t="s">
        <v>103</v>
      </c>
      <c r="D9" s="115">
        <v>9280005002468</v>
      </c>
      <c r="E9" s="170" t="s">
        <v>450</v>
      </c>
      <c r="H9" t="s">
        <v>440</v>
      </c>
      <c r="I9">
        <v>8</v>
      </c>
      <c r="J9" t="str">
        <f t="shared" si="0"/>
        <v>B-8</v>
      </c>
    </row>
    <row r="10" spans="1:10" ht="14.25" customHeight="1">
      <c r="A10" s="114" t="s">
        <v>354</v>
      </c>
      <c r="B10" s="118" t="s">
        <v>104</v>
      </c>
      <c r="C10" s="146" t="s">
        <v>105</v>
      </c>
      <c r="D10" s="115">
        <v>1280005002517</v>
      </c>
      <c r="E10" s="170" t="s">
        <v>451</v>
      </c>
      <c r="H10" t="s">
        <v>440</v>
      </c>
      <c r="I10">
        <v>9</v>
      </c>
      <c r="J10" t="str">
        <f t="shared" si="0"/>
        <v>B-9</v>
      </c>
    </row>
    <row r="11" spans="1:10" ht="14.25" customHeight="1">
      <c r="A11" s="114" t="s">
        <v>354</v>
      </c>
      <c r="B11" s="118" t="s">
        <v>106</v>
      </c>
      <c r="C11" s="146" t="s">
        <v>107</v>
      </c>
      <c r="D11" s="115">
        <v>1280005002228</v>
      </c>
      <c r="E11" s="170" t="s">
        <v>452</v>
      </c>
      <c r="H11" t="s">
        <v>440</v>
      </c>
      <c r="I11">
        <v>10</v>
      </c>
      <c r="J11" t="str">
        <f t="shared" si="0"/>
        <v>B-10</v>
      </c>
    </row>
    <row r="12" spans="1:10" ht="14.25" customHeight="1">
      <c r="A12" s="114" t="s">
        <v>354</v>
      </c>
      <c r="B12" s="118" t="s">
        <v>108</v>
      </c>
      <c r="C12" s="146" t="s">
        <v>109</v>
      </c>
      <c r="D12" s="115">
        <v>6280005003502</v>
      </c>
      <c r="E12" s="170" t="s">
        <v>453</v>
      </c>
      <c r="H12" t="s">
        <v>440</v>
      </c>
      <c r="I12">
        <v>11</v>
      </c>
      <c r="J12" t="str">
        <f t="shared" si="0"/>
        <v>B-11</v>
      </c>
    </row>
    <row r="13" spans="1:10" ht="14.25" customHeight="1">
      <c r="A13" s="114" t="s">
        <v>354</v>
      </c>
      <c r="B13" s="118" t="s">
        <v>110</v>
      </c>
      <c r="C13" s="146" t="s">
        <v>111</v>
      </c>
      <c r="D13" s="115">
        <v>1280005002640</v>
      </c>
      <c r="E13" s="170" t="s">
        <v>454</v>
      </c>
      <c r="H13" t="s">
        <v>440</v>
      </c>
      <c r="I13">
        <v>12</v>
      </c>
      <c r="J13" t="str">
        <f t="shared" si="0"/>
        <v>B-12</v>
      </c>
    </row>
    <row r="14" spans="1:10" ht="14.25" customHeight="1">
      <c r="A14" s="114" t="s">
        <v>354</v>
      </c>
      <c r="B14" s="118" t="s">
        <v>112</v>
      </c>
      <c r="C14" s="146" t="s">
        <v>113</v>
      </c>
      <c r="D14" s="115">
        <v>2280005003935</v>
      </c>
      <c r="E14" s="170" t="s">
        <v>455</v>
      </c>
      <c r="H14" t="s">
        <v>440</v>
      </c>
      <c r="I14">
        <v>13</v>
      </c>
      <c r="J14" t="str">
        <f t="shared" si="0"/>
        <v>B-13</v>
      </c>
    </row>
    <row r="15" spans="1:10" ht="14.25" customHeight="1">
      <c r="A15" s="114" t="s">
        <v>354</v>
      </c>
      <c r="B15" s="116" t="s">
        <v>114</v>
      </c>
      <c r="C15" s="146" t="s">
        <v>115</v>
      </c>
      <c r="D15" s="115">
        <v>4280005003594</v>
      </c>
      <c r="E15" s="170" t="s">
        <v>456</v>
      </c>
      <c r="H15" t="s">
        <v>440</v>
      </c>
      <c r="I15">
        <v>14</v>
      </c>
      <c r="J15" t="str">
        <f t="shared" si="0"/>
        <v>B-14</v>
      </c>
    </row>
    <row r="16" spans="1:10" ht="14.25" customHeight="1">
      <c r="A16" s="114" t="s">
        <v>354</v>
      </c>
      <c r="B16" s="118" t="s">
        <v>116</v>
      </c>
      <c r="C16" s="146" t="s">
        <v>117</v>
      </c>
      <c r="D16" s="115">
        <v>5280005003973</v>
      </c>
      <c r="E16" s="170" t="s">
        <v>457</v>
      </c>
      <c r="H16" t="s">
        <v>440</v>
      </c>
      <c r="I16">
        <v>15</v>
      </c>
      <c r="J16" t="str">
        <f t="shared" si="0"/>
        <v>B-15</v>
      </c>
    </row>
    <row r="17" spans="1:10" ht="14.25" customHeight="1">
      <c r="A17" s="114" t="s">
        <v>354</v>
      </c>
      <c r="B17" s="118" t="s">
        <v>118</v>
      </c>
      <c r="C17" s="146" t="s">
        <v>119</v>
      </c>
      <c r="D17" s="115">
        <v>4280005003974</v>
      </c>
      <c r="E17" s="170" t="s">
        <v>458</v>
      </c>
      <c r="H17" t="s">
        <v>440</v>
      </c>
      <c r="I17">
        <v>16</v>
      </c>
      <c r="J17" t="str">
        <f t="shared" si="0"/>
        <v>B-16</v>
      </c>
    </row>
    <row r="18" spans="1:10" ht="14.25" customHeight="1">
      <c r="A18" s="114" t="s">
        <v>354</v>
      </c>
      <c r="B18" s="118" t="s">
        <v>120</v>
      </c>
      <c r="C18" s="146" t="s">
        <v>121</v>
      </c>
      <c r="D18" s="115">
        <v>3280005005583</v>
      </c>
      <c r="E18" s="170" t="s">
        <v>459</v>
      </c>
      <c r="H18" t="s">
        <v>440</v>
      </c>
      <c r="I18">
        <v>17</v>
      </c>
      <c r="J18" t="str">
        <f t="shared" si="0"/>
        <v>B-17</v>
      </c>
    </row>
    <row r="19" spans="1:10" ht="14.25" customHeight="1">
      <c r="A19" s="114" t="s">
        <v>354</v>
      </c>
      <c r="B19" s="118" t="s">
        <v>122</v>
      </c>
      <c r="C19" s="146" t="s">
        <v>123</v>
      </c>
      <c r="D19" s="115">
        <v>7280005002528</v>
      </c>
      <c r="E19" s="170" t="s">
        <v>460</v>
      </c>
      <c r="H19" t="s">
        <v>440</v>
      </c>
      <c r="I19">
        <v>18</v>
      </c>
      <c r="J19" t="str">
        <f t="shared" si="0"/>
        <v>B-18</v>
      </c>
    </row>
    <row r="20" spans="1:10" ht="14.25" customHeight="1">
      <c r="A20" s="114" t="s">
        <v>354</v>
      </c>
      <c r="B20" s="118" t="s">
        <v>124</v>
      </c>
      <c r="C20" s="146" t="s">
        <v>125</v>
      </c>
      <c r="D20" s="115">
        <v>5280001002871</v>
      </c>
      <c r="E20" s="170" t="s">
        <v>461</v>
      </c>
      <c r="H20" t="s">
        <v>440</v>
      </c>
      <c r="I20">
        <v>19</v>
      </c>
      <c r="J20" t="str">
        <f t="shared" si="0"/>
        <v>B-19</v>
      </c>
    </row>
    <row r="21" spans="1:10" ht="14.25" customHeight="1">
      <c r="A21" s="114" t="s">
        <v>354</v>
      </c>
      <c r="B21" s="118" t="s">
        <v>126</v>
      </c>
      <c r="C21" s="148" t="s">
        <v>127</v>
      </c>
      <c r="D21" s="115">
        <v>7280005006470</v>
      </c>
      <c r="E21" s="170" t="s">
        <v>462</v>
      </c>
      <c r="H21" t="s">
        <v>440</v>
      </c>
      <c r="I21">
        <v>20</v>
      </c>
      <c r="J21" t="str">
        <f t="shared" si="0"/>
        <v>B-20</v>
      </c>
    </row>
    <row r="22" spans="1:10" ht="14.25" customHeight="1">
      <c r="A22" s="114" t="s">
        <v>354</v>
      </c>
      <c r="B22" s="118" t="s">
        <v>677</v>
      </c>
      <c r="C22" s="148" t="s">
        <v>128</v>
      </c>
      <c r="D22" s="115">
        <v>4280005005780</v>
      </c>
      <c r="E22" s="170" t="s">
        <v>463</v>
      </c>
      <c r="H22" t="s">
        <v>440</v>
      </c>
      <c r="I22">
        <v>21</v>
      </c>
      <c r="J22" t="str">
        <f t="shared" si="0"/>
        <v>B-21</v>
      </c>
    </row>
    <row r="23" spans="1:10" ht="14.25" customHeight="1">
      <c r="A23" s="114" t="s">
        <v>354</v>
      </c>
      <c r="B23" s="118" t="s">
        <v>129</v>
      </c>
      <c r="C23" s="146" t="s">
        <v>130</v>
      </c>
      <c r="D23" s="115">
        <v>3280005004734</v>
      </c>
      <c r="E23" s="170" t="s">
        <v>464</v>
      </c>
      <c r="H23" t="s">
        <v>440</v>
      </c>
      <c r="I23">
        <v>22</v>
      </c>
      <c r="J23" t="str">
        <f t="shared" si="0"/>
        <v>B-22</v>
      </c>
    </row>
    <row r="24" spans="1:10" ht="14.25" customHeight="1">
      <c r="A24" s="114" t="s">
        <v>354</v>
      </c>
      <c r="B24" s="118" t="s">
        <v>131</v>
      </c>
      <c r="C24" s="146" t="s">
        <v>132</v>
      </c>
      <c r="D24" s="115">
        <v>2280005000445</v>
      </c>
      <c r="E24" s="170" t="s">
        <v>465</v>
      </c>
      <c r="H24" t="s">
        <v>440</v>
      </c>
      <c r="I24">
        <v>23</v>
      </c>
      <c r="J24" t="str">
        <f t="shared" si="0"/>
        <v>B-23</v>
      </c>
    </row>
    <row r="25" spans="1:10" ht="14.25" customHeight="1">
      <c r="A25" s="114" t="s">
        <v>354</v>
      </c>
      <c r="B25" s="118" t="s">
        <v>133</v>
      </c>
      <c r="C25" s="148" t="s">
        <v>134</v>
      </c>
      <c r="D25" s="115">
        <v>8280005002519</v>
      </c>
      <c r="E25" s="170" t="s">
        <v>466</v>
      </c>
      <c r="H25" t="s">
        <v>440</v>
      </c>
      <c r="I25">
        <v>24</v>
      </c>
      <c r="J25" t="str">
        <f t="shared" si="0"/>
        <v>B-24</v>
      </c>
    </row>
    <row r="26" spans="1:10" ht="14.25" customHeight="1">
      <c r="A26" s="114" t="s">
        <v>354</v>
      </c>
      <c r="B26" s="121" t="s">
        <v>135</v>
      </c>
      <c r="C26" s="146" t="s">
        <v>136</v>
      </c>
      <c r="D26" s="115">
        <v>6280005002512</v>
      </c>
      <c r="E26" s="170" t="s">
        <v>467</v>
      </c>
      <c r="H26" t="s">
        <v>440</v>
      </c>
      <c r="I26">
        <v>25</v>
      </c>
      <c r="J26" t="str">
        <f t="shared" si="0"/>
        <v>B-25</v>
      </c>
    </row>
    <row r="27" spans="1:10" ht="14.25" customHeight="1">
      <c r="A27" s="114" t="s">
        <v>354</v>
      </c>
      <c r="B27" s="118" t="s">
        <v>138</v>
      </c>
      <c r="C27" s="146" t="s">
        <v>139</v>
      </c>
      <c r="D27" s="115" t="s">
        <v>137</v>
      </c>
      <c r="E27" s="170" t="s">
        <v>468</v>
      </c>
      <c r="H27" t="s">
        <v>440</v>
      </c>
      <c r="I27">
        <v>26</v>
      </c>
      <c r="J27" t="str">
        <f t="shared" si="0"/>
        <v>B-26</v>
      </c>
    </row>
    <row r="28" spans="1:10" ht="14.25" customHeight="1">
      <c r="A28" s="114" t="s">
        <v>354</v>
      </c>
      <c r="B28" s="118" t="s">
        <v>140</v>
      </c>
      <c r="C28" s="146" t="s">
        <v>141</v>
      </c>
      <c r="D28" s="115">
        <v>7280005005910</v>
      </c>
      <c r="E28" s="170" t="s">
        <v>469</v>
      </c>
      <c r="H28" t="s">
        <v>440</v>
      </c>
      <c r="I28">
        <v>27</v>
      </c>
      <c r="J28" t="str">
        <f t="shared" si="0"/>
        <v>B-27</v>
      </c>
    </row>
    <row r="29" spans="1:10" ht="14.25" customHeight="1">
      <c r="A29" s="114" t="s">
        <v>354</v>
      </c>
      <c r="B29" s="118" t="s">
        <v>142</v>
      </c>
      <c r="C29" s="146" t="s">
        <v>143</v>
      </c>
      <c r="D29" s="115">
        <v>6280005006471</v>
      </c>
      <c r="E29" s="170" t="s">
        <v>470</v>
      </c>
      <c r="H29" t="s">
        <v>440</v>
      </c>
      <c r="I29">
        <v>28</v>
      </c>
      <c r="J29" t="str">
        <f t="shared" si="0"/>
        <v>B-28</v>
      </c>
    </row>
    <row r="30" spans="1:10" ht="14.25" customHeight="1">
      <c r="A30" s="114" t="s">
        <v>354</v>
      </c>
      <c r="B30" s="118" t="s">
        <v>144</v>
      </c>
      <c r="C30" s="148" t="s">
        <v>145</v>
      </c>
      <c r="D30" s="115">
        <v>6280005003262</v>
      </c>
      <c r="E30" s="170" t="s">
        <v>471</v>
      </c>
      <c r="H30" t="s">
        <v>440</v>
      </c>
      <c r="I30">
        <v>29</v>
      </c>
      <c r="J30" t="str">
        <f t="shared" si="0"/>
        <v>B-29</v>
      </c>
    </row>
    <row r="31" spans="1:10" ht="14.25" customHeight="1">
      <c r="A31" s="114" t="s">
        <v>354</v>
      </c>
      <c r="B31" s="118" t="s">
        <v>146</v>
      </c>
      <c r="C31" s="146" t="s">
        <v>147</v>
      </c>
      <c r="D31" s="115">
        <v>6280005004145</v>
      </c>
      <c r="E31" s="170" t="s">
        <v>472</v>
      </c>
      <c r="H31" t="s">
        <v>440</v>
      </c>
      <c r="I31">
        <v>30</v>
      </c>
      <c r="J31" t="str">
        <f t="shared" si="0"/>
        <v>B-30</v>
      </c>
    </row>
    <row r="32" spans="1:10" ht="14.25" customHeight="1">
      <c r="A32" s="114" t="s">
        <v>354</v>
      </c>
      <c r="B32" s="118" t="s">
        <v>148</v>
      </c>
      <c r="C32" s="146" t="s">
        <v>149</v>
      </c>
      <c r="D32" s="115">
        <v>9280005005594</v>
      </c>
      <c r="E32" s="170" t="s">
        <v>473</v>
      </c>
      <c r="H32" t="s">
        <v>440</v>
      </c>
      <c r="I32">
        <v>31</v>
      </c>
      <c r="J32" t="str">
        <f t="shared" si="0"/>
        <v>B-31</v>
      </c>
    </row>
    <row r="33" spans="1:10" ht="14.25" customHeight="1">
      <c r="A33" s="114" t="s">
        <v>354</v>
      </c>
      <c r="B33" s="118" t="s">
        <v>150</v>
      </c>
      <c r="C33" s="146" t="s">
        <v>151</v>
      </c>
      <c r="D33" s="115">
        <v>8280005002469</v>
      </c>
      <c r="E33" s="170" t="s">
        <v>474</v>
      </c>
      <c r="H33" t="s">
        <v>440</v>
      </c>
      <c r="I33">
        <v>32</v>
      </c>
      <c r="J33" t="str">
        <f t="shared" si="0"/>
        <v>B-32</v>
      </c>
    </row>
    <row r="34" spans="1:10" ht="14.25" customHeight="1">
      <c r="A34" s="114" t="s">
        <v>354</v>
      </c>
      <c r="B34" s="118" t="s">
        <v>152</v>
      </c>
      <c r="C34" s="146" t="s">
        <v>153</v>
      </c>
      <c r="D34" s="115">
        <v>5280005000434</v>
      </c>
      <c r="E34" s="170" t="s">
        <v>475</v>
      </c>
      <c r="H34" t="s">
        <v>440</v>
      </c>
      <c r="I34">
        <v>33</v>
      </c>
      <c r="J34" t="str">
        <f t="shared" si="0"/>
        <v>B-33</v>
      </c>
    </row>
    <row r="35" spans="1:10" ht="14.25" customHeight="1">
      <c r="A35" s="114" t="s">
        <v>354</v>
      </c>
      <c r="B35" s="118" t="s">
        <v>154</v>
      </c>
      <c r="C35" s="146" t="s">
        <v>155</v>
      </c>
      <c r="D35" s="115">
        <v>3280005002589</v>
      </c>
      <c r="E35" s="170" t="s">
        <v>476</v>
      </c>
      <c r="H35" t="s">
        <v>440</v>
      </c>
      <c r="I35">
        <v>34</v>
      </c>
      <c r="J35" t="str">
        <f t="shared" si="0"/>
        <v>B-34</v>
      </c>
    </row>
    <row r="36" spans="1:10" ht="14.25" customHeight="1">
      <c r="A36" s="114" t="s">
        <v>354</v>
      </c>
      <c r="B36" s="118" t="s">
        <v>156</v>
      </c>
      <c r="C36" s="146" t="s">
        <v>157</v>
      </c>
      <c r="D36" s="115">
        <v>3280005002630</v>
      </c>
      <c r="E36" s="170" t="s">
        <v>477</v>
      </c>
      <c r="H36" t="s">
        <v>440</v>
      </c>
      <c r="I36">
        <v>35</v>
      </c>
      <c r="J36" t="str">
        <f t="shared" si="0"/>
        <v>B-35</v>
      </c>
    </row>
    <row r="37" spans="1:10" ht="14.25" customHeight="1">
      <c r="A37" s="114" t="s">
        <v>354</v>
      </c>
      <c r="B37" s="118" t="s">
        <v>158</v>
      </c>
      <c r="C37" s="146" t="s">
        <v>159</v>
      </c>
      <c r="D37" s="115">
        <v>6280005004731</v>
      </c>
      <c r="E37" s="170" t="s">
        <v>478</v>
      </c>
      <c r="H37" t="s">
        <v>440</v>
      </c>
      <c r="I37">
        <v>36</v>
      </c>
      <c r="J37" t="str">
        <f t="shared" si="0"/>
        <v>B-36</v>
      </c>
    </row>
    <row r="38" spans="1:10" ht="14.25" customHeight="1">
      <c r="A38" s="114" t="s">
        <v>354</v>
      </c>
      <c r="B38" s="118" t="s">
        <v>160</v>
      </c>
      <c r="C38" s="117" t="s">
        <v>161</v>
      </c>
      <c r="D38" s="115">
        <v>2280005002202</v>
      </c>
      <c r="E38" s="170" t="s">
        <v>479</v>
      </c>
      <c r="H38" t="s">
        <v>440</v>
      </c>
      <c r="I38">
        <v>37</v>
      </c>
      <c r="J38" t="str">
        <f t="shared" si="0"/>
        <v>B-37</v>
      </c>
    </row>
    <row r="39" spans="1:10" ht="14.25" customHeight="1">
      <c r="A39" s="114" t="s">
        <v>354</v>
      </c>
      <c r="B39" s="118" t="s">
        <v>163</v>
      </c>
      <c r="C39" s="117" t="s">
        <v>164</v>
      </c>
      <c r="D39" s="115" t="s">
        <v>162</v>
      </c>
      <c r="E39" s="170" t="s">
        <v>480</v>
      </c>
      <c r="H39" t="s">
        <v>440</v>
      </c>
      <c r="I39">
        <v>38</v>
      </c>
      <c r="J39" t="str">
        <f t="shared" si="0"/>
        <v>B-38</v>
      </c>
    </row>
    <row r="40" spans="1:10" ht="14.25" customHeight="1">
      <c r="A40" s="114" t="s">
        <v>354</v>
      </c>
      <c r="B40" s="118" t="s">
        <v>165</v>
      </c>
      <c r="C40" s="117" t="s">
        <v>166</v>
      </c>
      <c r="D40" s="115">
        <v>4280005002522</v>
      </c>
      <c r="E40" s="170" t="s">
        <v>481</v>
      </c>
      <c r="H40" t="s">
        <v>440</v>
      </c>
      <c r="I40">
        <v>39</v>
      </c>
      <c r="J40" t="str">
        <f t="shared" si="0"/>
        <v>B-39</v>
      </c>
    </row>
    <row r="41" spans="1:10" ht="14.25" customHeight="1">
      <c r="A41" s="114" t="s">
        <v>354</v>
      </c>
      <c r="B41" s="118" t="s">
        <v>167</v>
      </c>
      <c r="C41" s="120" t="s">
        <v>168</v>
      </c>
      <c r="D41" s="115">
        <v>2280005000445</v>
      </c>
      <c r="E41" s="170" t="s">
        <v>482</v>
      </c>
      <c r="H41" t="s">
        <v>440</v>
      </c>
      <c r="I41">
        <v>40</v>
      </c>
      <c r="J41" t="str">
        <f t="shared" si="0"/>
        <v>B-40</v>
      </c>
    </row>
    <row r="42" spans="1:10" ht="14.25" customHeight="1">
      <c r="A42" s="114" t="s">
        <v>354</v>
      </c>
      <c r="B42" s="118" t="s">
        <v>169</v>
      </c>
      <c r="C42" s="117" t="s">
        <v>170</v>
      </c>
      <c r="D42" s="115">
        <v>7280005000416</v>
      </c>
      <c r="E42" s="170" t="s">
        <v>483</v>
      </c>
      <c r="H42" t="s">
        <v>440</v>
      </c>
      <c r="I42">
        <v>41</v>
      </c>
      <c r="J42" t="str">
        <f t="shared" si="0"/>
        <v>B-41</v>
      </c>
    </row>
    <row r="43" spans="1:10" ht="14.25" customHeight="1">
      <c r="A43" s="114" t="s">
        <v>354</v>
      </c>
      <c r="B43" s="118" t="s">
        <v>171</v>
      </c>
      <c r="C43" s="117" t="s">
        <v>172</v>
      </c>
      <c r="D43" s="115">
        <v>3280005002564</v>
      </c>
      <c r="E43" s="170" t="s">
        <v>484</v>
      </c>
      <c r="H43" t="s">
        <v>440</v>
      </c>
      <c r="I43">
        <v>42</v>
      </c>
      <c r="J43" t="str">
        <f t="shared" si="0"/>
        <v>B-42</v>
      </c>
    </row>
    <row r="44" spans="1:10" ht="14.25" customHeight="1">
      <c r="A44" s="114" t="s">
        <v>354</v>
      </c>
      <c r="B44" s="118" t="s">
        <v>169</v>
      </c>
      <c r="C44" s="117" t="s">
        <v>173</v>
      </c>
      <c r="D44" s="115">
        <v>7280005000416</v>
      </c>
      <c r="E44" s="170" t="s">
        <v>485</v>
      </c>
      <c r="H44" t="s">
        <v>440</v>
      </c>
      <c r="I44">
        <v>43</v>
      </c>
      <c r="J44" t="str">
        <f t="shared" si="0"/>
        <v>B-43</v>
      </c>
    </row>
    <row r="45" spans="1:10" ht="14.25" customHeight="1">
      <c r="A45" s="114" t="s">
        <v>354</v>
      </c>
      <c r="B45" s="118" t="s">
        <v>167</v>
      </c>
      <c r="C45" s="117" t="s">
        <v>174</v>
      </c>
      <c r="D45" s="115">
        <v>2280005000445</v>
      </c>
      <c r="E45" s="170" t="s">
        <v>486</v>
      </c>
      <c r="H45" t="s">
        <v>440</v>
      </c>
      <c r="I45">
        <v>44</v>
      </c>
      <c r="J45" t="str">
        <f t="shared" si="0"/>
        <v>B-44</v>
      </c>
    </row>
    <row r="46" spans="1:10" ht="14.25" customHeight="1">
      <c r="A46" s="114" t="s">
        <v>354</v>
      </c>
      <c r="B46" s="118" t="s">
        <v>175</v>
      </c>
      <c r="C46" s="117" t="s">
        <v>176</v>
      </c>
      <c r="D46" s="115">
        <v>2280005006401</v>
      </c>
      <c r="E46" s="170" t="s">
        <v>487</v>
      </c>
      <c r="H46" t="s">
        <v>440</v>
      </c>
      <c r="I46">
        <v>45</v>
      </c>
      <c r="J46" t="str">
        <f t="shared" si="0"/>
        <v>B-45</v>
      </c>
    </row>
    <row r="47" spans="1:10" ht="14.25" customHeight="1">
      <c r="A47" s="114" t="s">
        <v>354</v>
      </c>
      <c r="B47" s="118" t="s">
        <v>177</v>
      </c>
      <c r="C47" s="117" t="s">
        <v>178</v>
      </c>
      <c r="D47" s="115">
        <v>5280005003247</v>
      </c>
      <c r="E47" s="170" t="s">
        <v>488</v>
      </c>
      <c r="H47" t="s">
        <v>440</v>
      </c>
      <c r="I47">
        <v>46</v>
      </c>
      <c r="J47" t="str">
        <f t="shared" si="0"/>
        <v>B-46</v>
      </c>
    </row>
    <row r="48" spans="1:10" ht="14.25" customHeight="1">
      <c r="A48" s="114" t="s">
        <v>354</v>
      </c>
      <c r="B48" s="118" t="s">
        <v>179</v>
      </c>
      <c r="C48" s="117" t="s">
        <v>180</v>
      </c>
      <c r="D48" s="115">
        <v>6280005003997</v>
      </c>
      <c r="E48" s="170" t="s">
        <v>489</v>
      </c>
      <c r="H48" t="s">
        <v>440</v>
      </c>
      <c r="I48">
        <v>47</v>
      </c>
      <c r="J48" t="str">
        <f t="shared" si="0"/>
        <v>B-47</v>
      </c>
    </row>
    <row r="49" spans="1:10" ht="14.25" customHeight="1">
      <c r="A49" s="114" t="s">
        <v>354</v>
      </c>
      <c r="B49" s="118" t="s">
        <v>181</v>
      </c>
      <c r="C49" s="117" t="s">
        <v>182</v>
      </c>
      <c r="D49" s="115">
        <v>9280005003540</v>
      </c>
      <c r="E49" s="170" t="s">
        <v>490</v>
      </c>
      <c r="H49" t="s">
        <v>440</v>
      </c>
      <c r="I49">
        <v>48</v>
      </c>
      <c r="J49" t="str">
        <f t="shared" si="0"/>
        <v>B-48</v>
      </c>
    </row>
    <row r="50" spans="1:10" ht="14.25" customHeight="1">
      <c r="A50" s="114" t="s">
        <v>354</v>
      </c>
      <c r="B50" s="118" t="s">
        <v>183</v>
      </c>
      <c r="C50" s="119" t="s">
        <v>184</v>
      </c>
      <c r="D50" s="115">
        <v>2280005003282</v>
      </c>
      <c r="E50" s="170" t="s">
        <v>491</v>
      </c>
      <c r="H50" t="s">
        <v>440</v>
      </c>
      <c r="I50">
        <v>49</v>
      </c>
      <c r="J50" t="str">
        <f t="shared" si="0"/>
        <v>B-49</v>
      </c>
    </row>
    <row r="51" spans="1:10" ht="14.25" customHeight="1">
      <c r="A51" s="114" t="s">
        <v>354</v>
      </c>
      <c r="B51" s="118" t="s">
        <v>185</v>
      </c>
      <c r="C51" s="117" t="s">
        <v>186</v>
      </c>
      <c r="D51" s="115">
        <v>6280005004145</v>
      </c>
      <c r="E51" s="170" t="s">
        <v>492</v>
      </c>
      <c r="H51" t="s">
        <v>440</v>
      </c>
      <c r="I51">
        <v>50</v>
      </c>
      <c r="J51" t="str">
        <f t="shared" si="0"/>
        <v>B-50</v>
      </c>
    </row>
    <row r="52" spans="1:10" ht="14.25" customHeight="1">
      <c r="A52" s="114" t="s">
        <v>354</v>
      </c>
      <c r="B52" s="118" t="s">
        <v>185</v>
      </c>
      <c r="C52" s="117" t="s">
        <v>187</v>
      </c>
      <c r="D52" s="115">
        <v>6280005004145</v>
      </c>
      <c r="E52" s="170" t="s">
        <v>493</v>
      </c>
      <c r="H52" t="s">
        <v>440</v>
      </c>
      <c r="I52">
        <v>51</v>
      </c>
      <c r="J52" t="str">
        <f t="shared" si="0"/>
        <v>B-51</v>
      </c>
    </row>
    <row r="53" spans="1:10" ht="14.25" customHeight="1">
      <c r="A53" s="114" t="s">
        <v>354</v>
      </c>
      <c r="B53" s="118" t="s">
        <v>188</v>
      </c>
      <c r="C53" s="117" t="s">
        <v>189</v>
      </c>
      <c r="D53" s="115">
        <v>2280005004719</v>
      </c>
      <c r="E53" s="170" t="s">
        <v>494</v>
      </c>
      <c r="H53" t="s">
        <v>440</v>
      </c>
      <c r="I53">
        <v>52</v>
      </c>
      <c r="J53" t="str">
        <f t="shared" si="0"/>
        <v>B-52</v>
      </c>
    </row>
    <row r="54" spans="1:10" ht="14.25" customHeight="1">
      <c r="A54" s="114" t="s">
        <v>354</v>
      </c>
      <c r="B54" s="118" t="s">
        <v>191</v>
      </c>
      <c r="C54" s="120" t="s">
        <v>192</v>
      </c>
      <c r="D54" s="115" t="s">
        <v>190</v>
      </c>
      <c r="E54" s="170" t="s">
        <v>495</v>
      </c>
      <c r="H54" t="s">
        <v>440</v>
      </c>
      <c r="I54">
        <v>53</v>
      </c>
      <c r="J54" t="str">
        <f t="shared" si="0"/>
        <v>B-53</v>
      </c>
    </row>
    <row r="55" spans="1:10" ht="14.25" customHeight="1">
      <c r="A55" s="114" t="s">
        <v>354</v>
      </c>
      <c r="B55" s="118" t="s">
        <v>193</v>
      </c>
      <c r="C55" s="120" t="s">
        <v>194</v>
      </c>
      <c r="D55" s="115">
        <v>9280005006188</v>
      </c>
      <c r="E55" s="170" t="s">
        <v>496</v>
      </c>
      <c r="H55" t="s">
        <v>440</v>
      </c>
      <c r="I55">
        <v>54</v>
      </c>
      <c r="J55" t="str">
        <f t="shared" si="0"/>
        <v>B-54</v>
      </c>
    </row>
    <row r="56" spans="1:10" ht="14.25" customHeight="1">
      <c r="A56" s="114" t="s">
        <v>354</v>
      </c>
      <c r="B56" s="118" t="s">
        <v>196</v>
      </c>
      <c r="C56" s="117" t="s">
        <v>197</v>
      </c>
      <c r="D56" s="115" t="s">
        <v>195</v>
      </c>
      <c r="E56" s="170" t="s">
        <v>497</v>
      </c>
      <c r="H56" t="s">
        <v>440</v>
      </c>
      <c r="I56">
        <v>55</v>
      </c>
      <c r="J56" t="str">
        <f t="shared" si="0"/>
        <v>B-55</v>
      </c>
    </row>
    <row r="57" spans="1:10" ht="14.25" customHeight="1">
      <c r="A57" s="114" t="s">
        <v>354</v>
      </c>
      <c r="B57" s="118" t="s">
        <v>198</v>
      </c>
      <c r="C57" s="122" t="s">
        <v>199</v>
      </c>
      <c r="D57" s="115">
        <v>5280005006423</v>
      </c>
      <c r="E57" s="170" t="s">
        <v>498</v>
      </c>
      <c r="H57" t="s">
        <v>440</v>
      </c>
      <c r="I57">
        <v>56</v>
      </c>
      <c r="J57" t="str">
        <f t="shared" si="0"/>
        <v>B-56</v>
      </c>
    </row>
    <row r="58" spans="1:10" ht="14.25" customHeight="1">
      <c r="A58" s="114" t="s">
        <v>354</v>
      </c>
      <c r="B58" s="118" t="s">
        <v>200</v>
      </c>
      <c r="C58" s="123" t="s">
        <v>201</v>
      </c>
      <c r="D58" s="115">
        <v>9280005006460</v>
      </c>
      <c r="E58" s="170" t="s">
        <v>499</v>
      </c>
      <c r="H58" t="s">
        <v>440</v>
      </c>
      <c r="I58">
        <v>57</v>
      </c>
      <c r="J58" t="str">
        <f t="shared" si="0"/>
        <v>B-57</v>
      </c>
    </row>
    <row r="59" spans="1:10" ht="14.25" customHeight="1">
      <c r="A59" s="114" t="s">
        <v>354</v>
      </c>
      <c r="B59" s="118" t="s">
        <v>202</v>
      </c>
      <c r="C59" s="122" t="s">
        <v>203</v>
      </c>
      <c r="D59" s="115">
        <v>8280001006085</v>
      </c>
      <c r="E59" s="170" t="s">
        <v>500</v>
      </c>
      <c r="H59" t="s">
        <v>440</v>
      </c>
      <c r="I59">
        <v>58</v>
      </c>
      <c r="J59" t="str">
        <f t="shared" si="0"/>
        <v>B-58</v>
      </c>
    </row>
    <row r="60" spans="1:10" ht="14.25" customHeight="1">
      <c r="A60" s="114" t="s">
        <v>354</v>
      </c>
      <c r="B60" s="118" t="s">
        <v>204</v>
      </c>
      <c r="C60" s="122" t="s">
        <v>205</v>
      </c>
      <c r="D60" s="115">
        <v>9280005000430</v>
      </c>
      <c r="E60" s="170" t="s">
        <v>501</v>
      </c>
      <c r="H60" t="s">
        <v>440</v>
      </c>
      <c r="I60">
        <v>59</v>
      </c>
      <c r="J60" t="str">
        <f t="shared" si="0"/>
        <v>B-59</v>
      </c>
    </row>
    <row r="61" spans="1:10" ht="14.25" customHeight="1">
      <c r="A61" s="114" t="s">
        <v>354</v>
      </c>
      <c r="B61" s="118" t="s">
        <v>206</v>
      </c>
      <c r="C61" s="122" t="s">
        <v>207</v>
      </c>
      <c r="D61" s="115">
        <v>4280005005616</v>
      </c>
      <c r="E61" s="170" t="s">
        <v>502</v>
      </c>
      <c r="H61" t="s">
        <v>440</v>
      </c>
      <c r="I61">
        <v>60</v>
      </c>
      <c r="J61" t="str">
        <f t="shared" si="0"/>
        <v>B-60</v>
      </c>
    </row>
    <row r="62" spans="1:10" ht="14.25" customHeight="1">
      <c r="A62" s="114" t="s">
        <v>354</v>
      </c>
      <c r="B62" s="118" t="s">
        <v>208</v>
      </c>
      <c r="C62" s="122" t="s">
        <v>209</v>
      </c>
      <c r="D62" s="115">
        <v>5280005000434</v>
      </c>
      <c r="E62" s="170" t="s">
        <v>503</v>
      </c>
      <c r="H62" t="s">
        <v>440</v>
      </c>
      <c r="I62">
        <v>61</v>
      </c>
      <c r="J62" t="str">
        <f t="shared" si="0"/>
        <v>B-61</v>
      </c>
    </row>
    <row r="63" spans="1:10" ht="14.25" customHeight="1">
      <c r="A63" s="114" t="s">
        <v>354</v>
      </c>
      <c r="B63" s="118" t="s">
        <v>210</v>
      </c>
      <c r="C63" s="122" t="s">
        <v>211</v>
      </c>
      <c r="D63" s="115">
        <v>4280005004007</v>
      </c>
      <c r="E63" s="170" t="s">
        <v>504</v>
      </c>
      <c r="H63" t="s">
        <v>440</v>
      </c>
      <c r="I63">
        <v>62</v>
      </c>
      <c r="J63" t="str">
        <f t="shared" si="0"/>
        <v>B-62</v>
      </c>
    </row>
    <row r="64" spans="1:10" ht="14.25" customHeight="1">
      <c r="A64" s="114" t="s">
        <v>354</v>
      </c>
      <c r="B64" s="118" t="s">
        <v>206</v>
      </c>
      <c r="C64" s="122" t="s">
        <v>212</v>
      </c>
      <c r="D64" s="115">
        <v>4280005005616</v>
      </c>
      <c r="E64" s="170" t="s">
        <v>505</v>
      </c>
      <c r="H64" t="s">
        <v>440</v>
      </c>
      <c r="I64">
        <v>63</v>
      </c>
      <c r="J64" t="str">
        <f t="shared" si="0"/>
        <v>B-63</v>
      </c>
    </row>
    <row r="65" spans="1:10" ht="14.25" customHeight="1">
      <c r="A65" s="114" t="s">
        <v>354</v>
      </c>
      <c r="B65" s="118" t="s">
        <v>213</v>
      </c>
      <c r="C65" s="122" t="s">
        <v>214</v>
      </c>
      <c r="D65" s="115">
        <v>7280005006727</v>
      </c>
      <c r="E65" s="170" t="s">
        <v>506</v>
      </c>
      <c r="H65" t="s">
        <v>440</v>
      </c>
      <c r="I65">
        <v>64</v>
      </c>
      <c r="J65" t="str">
        <f t="shared" si="0"/>
        <v>B-64</v>
      </c>
    </row>
    <row r="66" spans="1:10" ht="14.25" customHeight="1">
      <c r="A66" s="114" t="s">
        <v>354</v>
      </c>
      <c r="B66" s="118" t="s">
        <v>146</v>
      </c>
      <c r="C66" s="122" t="s">
        <v>215</v>
      </c>
      <c r="D66" s="115">
        <v>6280005004145</v>
      </c>
      <c r="E66" s="170" t="s">
        <v>507</v>
      </c>
      <c r="H66" t="s">
        <v>440</v>
      </c>
      <c r="I66">
        <v>65</v>
      </c>
      <c r="J66" t="str">
        <f t="shared" si="0"/>
        <v>B-65</v>
      </c>
    </row>
    <row r="67" spans="1:10" ht="14.25" customHeight="1">
      <c r="A67" s="114" t="s">
        <v>354</v>
      </c>
      <c r="B67" s="118" t="s">
        <v>216</v>
      </c>
      <c r="C67" s="122" t="s">
        <v>217</v>
      </c>
      <c r="D67" s="115">
        <v>3280005004016</v>
      </c>
      <c r="E67" s="170" t="s">
        <v>508</v>
      </c>
      <c r="H67" t="s">
        <v>440</v>
      </c>
      <c r="I67">
        <v>66</v>
      </c>
      <c r="J67" t="str">
        <f t="shared" ref="J67:J130" si="1">H67&amp;-I67</f>
        <v>B-66</v>
      </c>
    </row>
    <row r="68" spans="1:10" ht="14.25" customHeight="1">
      <c r="A68" s="114" t="s">
        <v>354</v>
      </c>
      <c r="B68" s="118" t="s">
        <v>218</v>
      </c>
      <c r="C68" s="122" t="s">
        <v>219</v>
      </c>
      <c r="D68" s="115">
        <v>3280005005757</v>
      </c>
      <c r="E68" s="170" t="s">
        <v>509</v>
      </c>
      <c r="H68" t="s">
        <v>440</v>
      </c>
      <c r="I68">
        <v>67</v>
      </c>
      <c r="J68" t="str">
        <f t="shared" si="1"/>
        <v>B-67</v>
      </c>
    </row>
    <row r="69" spans="1:10" ht="14.25" customHeight="1">
      <c r="A69" s="114" t="s">
        <v>354</v>
      </c>
      <c r="B69" s="118" t="s">
        <v>220</v>
      </c>
      <c r="C69" s="117" t="s">
        <v>221</v>
      </c>
      <c r="D69" s="115">
        <v>1280005000421</v>
      </c>
      <c r="E69" s="170" t="s">
        <v>510</v>
      </c>
      <c r="H69" t="s">
        <v>440</v>
      </c>
      <c r="I69">
        <v>68</v>
      </c>
      <c r="J69" t="str">
        <f t="shared" si="1"/>
        <v>B-68</v>
      </c>
    </row>
    <row r="70" spans="1:10" ht="14.25" customHeight="1">
      <c r="A70" s="114" t="s">
        <v>354</v>
      </c>
      <c r="B70" s="118" t="s">
        <v>222</v>
      </c>
      <c r="C70" s="124" t="s">
        <v>223</v>
      </c>
      <c r="D70" s="115">
        <v>6280005006307</v>
      </c>
      <c r="E70" s="170" t="s">
        <v>511</v>
      </c>
      <c r="H70" t="s">
        <v>440</v>
      </c>
      <c r="I70">
        <v>69</v>
      </c>
      <c r="J70" t="str">
        <f t="shared" si="1"/>
        <v>B-69</v>
      </c>
    </row>
    <row r="71" spans="1:10" ht="14.25" customHeight="1">
      <c r="A71" s="114" t="s">
        <v>354</v>
      </c>
      <c r="B71" s="118" t="s">
        <v>144</v>
      </c>
      <c r="C71" s="124" t="s">
        <v>224</v>
      </c>
      <c r="D71" s="115">
        <v>6280005003262</v>
      </c>
      <c r="E71" s="170" t="s">
        <v>512</v>
      </c>
      <c r="H71" t="s">
        <v>440</v>
      </c>
      <c r="I71">
        <v>70</v>
      </c>
      <c r="J71" t="str">
        <f t="shared" si="1"/>
        <v>B-70</v>
      </c>
    </row>
    <row r="72" spans="1:10" ht="14.25" customHeight="1">
      <c r="A72" s="114" t="s">
        <v>354</v>
      </c>
      <c r="B72" s="118" t="s">
        <v>225</v>
      </c>
      <c r="C72" s="122" t="s">
        <v>226</v>
      </c>
      <c r="D72" s="115">
        <v>3280005004098</v>
      </c>
      <c r="E72" s="170" t="s">
        <v>513</v>
      </c>
      <c r="H72" t="s">
        <v>440</v>
      </c>
      <c r="I72">
        <v>71</v>
      </c>
      <c r="J72" t="str">
        <f t="shared" si="1"/>
        <v>B-71</v>
      </c>
    </row>
    <row r="73" spans="1:10" ht="14.25" customHeight="1">
      <c r="A73" s="114" t="s">
        <v>354</v>
      </c>
      <c r="B73" s="118" t="s">
        <v>98</v>
      </c>
      <c r="C73" s="122" t="s">
        <v>227</v>
      </c>
      <c r="D73" s="115">
        <v>2280005000453</v>
      </c>
      <c r="E73" s="170" t="s">
        <v>514</v>
      </c>
      <c r="H73" t="s">
        <v>440</v>
      </c>
      <c r="I73">
        <v>72</v>
      </c>
      <c r="J73" t="str">
        <f t="shared" si="1"/>
        <v>B-72</v>
      </c>
    </row>
    <row r="74" spans="1:10" ht="14.25" customHeight="1">
      <c r="A74" s="114" t="s">
        <v>354</v>
      </c>
      <c r="B74" s="118" t="s">
        <v>124</v>
      </c>
      <c r="C74" s="123" t="s">
        <v>228</v>
      </c>
      <c r="D74" s="115">
        <v>5280001002871</v>
      </c>
      <c r="E74" s="170" t="s">
        <v>515</v>
      </c>
      <c r="H74" t="s">
        <v>440</v>
      </c>
      <c r="I74">
        <v>73</v>
      </c>
      <c r="J74" t="str">
        <f t="shared" si="1"/>
        <v>B-73</v>
      </c>
    </row>
    <row r="75" spans="1:10" ht="14.25" customHeight="1">
      <c r="A75" s="114" t="s">
        <v>354</v>
      </c>
      <c r="B75" s="118" t="s">
        <v>229</v>
      </c>
      <c r="C75" s="122" t="s">
        <v>230</v>
      </c>
      <c r="D75" s="115">
        <v>7280005000003</v>
      </c>
      <c r="E75" s="170" t="s">
        <v>516</v>
      </c>
      <c r="H75" t="s">
        <v>440</v>
      </c>
      <c r="I75">
        <v>74</v>
      </c>
      <c r="J75" t="str">
        <f t="shared" si="1"/>
        <v>B-74</v>
      </c>
    </row>
    <row r="76" spans="1:10" ht="14.25" customHeight="1">
      <c r="A76" s="114" t="s">
        <v>354</v>
      </c>
      <c r="B76" s="118" t="s">
        <v>229</v>
      </c>
      <c r="C76" s="122" t="s">
        <v>231</v>
      </c>
      <c r="D76" s="115">
        <v>7280005000003</v>
      </c>
      <c r="E76" s="170" t="s">
        <v>517</v>
      </c>
      <c r="H76" t="s">
        <v>440</v>
      </c>
      <c r="I76">
        <v>75</v>
      </c>
      <c r="J76" t="str">
        <f t="shared" si="1"/>
        <v>B-75</v>
      </c>
    </row>
    <row r="77" spans="1:10" ht="14.25" customHeight="1">
      <c r="A77" s="114" t="s">
        <v>354</v>
      </c>
      <c r="B77" s="118" t="s">
        <v>232</v>
      </c>
      <c r="C77" s="122" t="s">
        <v>233</v>
      </c>
      <c r="D77" s="115">
        <v>2280005000445</v>
      </c>
      <c r="E77" s="170" t="s">
        <v>518</v>
      </c>
      <c r="H77" t="s">
        <v>440</v>
      </c>
      <c r="I77">
        <v>76</v>
      </c>
      <c r="J77" t="str">
        <f t="shared" si="1"/>
        <v>B-76</v>
      </c>
    </row>
    <row r="78" spans="1:10" ht="14.25" customHeight="1">
      <c r="A78" s="114" t="s">
        <v>354</v>
      </c>
      <c r="B78" s="126" t="s">
        <v>234</v>
      </c>
      <c r="C78" s="127" t="s">
        <v>235</v>
      </c>
      <c r="D78" s="125">
        <v>4280005006589</v>
      </c>
      <c r="E78" s="170" t="s">
        <v>519</v>
      </c>
      <c r="H78" t="s">
        <v>440</v>
      </c>
      <c r="I78">
        <v>77</v>
      </c>
      <c r="J78" t="str">
        <f t="shared" si="1"/>
        <v>B-77</v>
      </c>
    </row>
    <row r="79" spans="1:10" ht="14.25" customHeight="1">
      <c r="A79" s="114" t="s">
        <v>354</v>
      </c>
      <c r="B79" s="118" t="s">
        <v>236</v>
      </c>
      <c r="C79" s="122" t="s">
        <v>237</v>
      </c>
      <c r="D79" s="115">
        <v>4280005002150</v>
      </c>
      <c r="E79" s="170" t="s">
        <v>520</v>
      </c>
      <c r="H79" t="s">
        <v>440</v>
      </c>
      <c r="I79">
        <v>78</v>
      </c>
      <c r="J79" t="str">
        <f t="shared" si="1"/>
        <v>B-78</v>
      </c>
    </row>
    <row r="80" spans="1:10" ht="14.25" customHeight="1">
      <c r="A80" s="114" t="s">
        <v>354</v>
      </c>
      <c r="B80" s="118" t="s">
        <v>238</v>
      </c>
      <c r="C80" s="122" t="s">
        <v>239</v>
      </c>
      <c r="D80" s="115">
        <v>4280005002209</v>
      </c>
      <c r="E80" s="170" t="s">
        <v>521</v>
      </c>
      <c r="H80" t="s">
        <v>440</v>
      </c>
      <c r="I80">
        <v>79</v>
      </c>
      <c r="J80" t="str">
        <f t="shared" si="1"/>
        <v>B-79</v>
      </c>
    </row>
    <row r="81" spans="1:10" ht="14.25" customHeight="1">
      <c r="A81" s="114" t="s">
        <v>354</v>
      </c>
      <c r="B81" s="118" t="s">
        <v>240</v>
      </c>
      <c r="C81" s="124" t="s">
        <v>241</v>
      </c>
      <c r="D81" s="115">
        <v>9011501027968</v>
      </c>
      <c r="E81" s="170" t="s">
        <v>522</v>
      </c>
      <c r="H81" t="s">
        <v>440</v>
      </c>
      <c r="I81">
        <v>80</v>
      </c>
      <c r="J81" t="str">
        <f t="shared" si="1"/>
        <v>B-80</v>
      </c>
    </row>
    <row r="82" spans="1:10" ht="14.25" customHeight="1">
      <c r="A82" s="114" t="s">
        <v>354</v>
      </c>
      <c r="B82" s="118" t="s">
        <v>242</v>
      </c>
      <c r="C82" s="128" t="s">
        <v>243</v>
      </c>
      <c r="D82" s="115">
        <v>2280005004009</v>
      </c>
      <c r="E82" s="170" t="s">
        <v>523</v>
      </c>
      <c r="H82" t="s">
        <v>440</v>
      </c>
      <c r="I82">
        <v>81</v>
      </c>
      <c r="J82" t="str">
        <f t="shared" si="1"/>
        <v>B-81</v>
      </c>
    </row>
    <row r="83" spans="1:10" ht="14.25" customHeight="1">
      <c r="A83" s="114" t="s">
        <v>354</v>
      </c>
      <c r="B83" s="121" t="s">
        <v>244</v>
      </c>
      <c r="C83" s="129" t="s">
        <v>245</v>
      </c>
      <c r="D83" s="115">
        <v>8280005006577</v>
      </c>
      <c r="E83" s="170" t="s">
        <v>524</v>
      </c>
      <c r="H83" t="s">
        <v>440</v>
      </c>
      <c r="I83">
        <v>82</v>
      </c>
      <c r="J83" t="str">
        <f t="shared" si="1"/>
        <v>B-82</v>
      </c>
    </row>
    <row r="84" spans="1:10" ht="14.25" customHeight="1">
      <c r="A84" s="114" t="s">
        <v>354</v>
      </c>
      <c r="B84" s="118" t="s">
        <v>247</v>
      </c>
      <c r="C84" s="129" t="s">
        <v>248</v>
      </c>
      <c r="D84" s="115" t="s">
        <v>246</v>
      </c>
      <c r="E84" s="170" t="s">
        <v>525</v>
      </c>
      <c r="H84" t="s">
        <v>440</v>
      </c>
      <c r="I84">
        <v>83</v>
      </c>
      <c r="J84" t="str">
        <f t="shared" si="1"/>
        <v>B-83</v>
      </c>
    </row>
    <row r="85" spans="1:10" ht="14.25" customHeight="1">
      <c r="A85" s="114" t="s">
        <v>354</v>
      </c>
      <c r="B85" s="118" t="s">
        <v>249</v>
      </c>
      <c r="C85" s="130" t="s">
        <v>250</v>
      </c>
      <c r="D85" s="115">
        <v>5280005007116</v>
      </c>
      <c r="E85" s="170" t="s">
        <v>526</v>
      </c>
      <c r="H85" t="s">
        <v>440</v>
      </c>
      <c r="I85">
        <v>84</v>
      </c>
      <c r="J85" t="str">
        <f t="shared" si="1"/>
        <v>B-84</v>
      </c>
    </row>
    <row r="86" spans="1:10" ht="14.25" customHeight="1">
      <c r="A86" s="114" t="s">
        <v>354</v>
      </c>
      <c r="B86" s="118" t="s">
        <v>251</v>
      </c>
      <c r="C86" s="128" t="s">
        <v>252</v>
      </c>
      <c r="D86" s="115">
        <v>6280005006884</v>
      </c>
      <c r="E86" s="170" t="s">
        <v>527</v>
      </c>
      <c r="H86" t="s">
        <v>440</v>
      </c>
      <c r="I86">
        <v>85</v>
      </c>
      <c r="J86" t="str">
        <f t="shared" si="1"/>
        <v>B-85</v>
      </c>
    </row>
    <row r="87" spans="1:10" ht="14.25" customHeight="1">
      <c r="A87" s="114" t="s">
        <v>354</v>
      </c>
      <c r="B87" s="118" t="s">
        <v>253</v>
      </c>
      <c r="C87" s="128" t="s">
        <v>254</v>
      </c>
      <c r="D87" s="115">
        <v>5280005006571</v>
      </c>
      <c r="E87" s="170" t="s">
        <v>528</v>
      </c>
      <c r="H87" t="s">
        <v>440</v>
      </c>
      <c r="I87">
        <v>86</v>
      </c>
      <c r="J87" t="str">
        <f t="shared" si="1"/>
        <v>B-86</v>
      </c>
    </row>
    <row r="88" spans="1:10" ht="14.25" customHeight="1">
      <c r="A88" s="114" t="s">
        <v>354</v>
      </c>
      <c r="B88" s="118" t="s">
        <v>255</v>
      </c>
      <c r="C88" s="128" t="s">
        <v>256</v>
      </c>
      <c r="D88" s="115">
        <v>7280001004577</v>
      </c>
      <c r="E88" s="170" t="s">
        <v>529</v>
      </c>
      <c r="H88" t="s">
        <v>440</v>
      </c>
      <c r="I88">
        <v>87</v>
      </c>
      <c r="J88" t="str">
        <f t="shared" si="1"/>
        <v>B-87</v>
      </c>
    </row>
    <row r="89" spans="1:10" ht="14.25" customHeight="1">
      <c r="A89" s="114" t="s">
        <v>354</v>
      </c>
      <c r="B89" s="118" t="s">
        <v>257</v>
      </c>
      <c r="C89" s="128" t="s">
        <v>258</v>
      </c>
      <c r="D89" s="115">
        <v>5280005005111</v>
      </c>
      <c r="E89" s="170" t="s">
        <v>530</v>
      </c>
      <c r="H89" t="s">
        <v>440</v>
      </c>
      <c r="I89">
        <v>88</v>
      </c>
      <c r="J89" t="str">
        <f t="shared" si="1"/>
        <v>B-88</v>
      </c>
    </row>
    <row r="90" spans="1:10" ht="14.25" customHeight="1">
      <c r="A90" s="114" t="s">
        <v>354</v>
      </c>
      <c r="B90" s="118" t="s">
        <v>259</v>
      </c>
      <c r="C90" s="129" t="s">
        <v>260</v>
      </c>
      <c r="D90" s="115">
        <v>6280005002173</v>
      </c>
      <c r="E90" s="170" t="s">
        <v>531</v>
      </c>
      <c r="H90" t="s">
        <v>440</v>
      </c>
      <c r="I90">
        <v>89</v>
      </c>
      <c r="J90" t="str">
        <f t="shared" si="1"/>
        <v>B-89</v>
      </c>
    </row>
    <row r="91" spans="1:10" ht="14.25" customHeight="1">
      <c r="A91" s="114" t="s">
        <v>354</v>
      </c>
      <c r="B91" s="118" t="s">
        <v>261</v>
      </c>
      <c r="C91" s="129" t="s">
        <v>262</v>
      </c>
      <c r="D91" s="115">
        <v>1280005006625</v>
      </c>
      <c r="E91" s="170" t="s">
        <v>532</v>
      </c>
      <c r="H91" t="s">
        <v>440</v>
      </c>
      <c r="I91">
        <v>90</v>
      </c>
      <c r="J91" t="str">
        <f t="shared" si="1"/>
        <v>B-90</v>
      </c>
    </row>
    <row r="92" spans="1:10" ht="14.25" customHeight="1">
      <c r="A92" s="114" t="s">
        <v>354</v>
      </c>
      <c r="B92" s="118" t="s">
        <v>263</v>
      </c>
      <c r="C92" s="128" t="s">
        <v>264</v>
      </c>
      <c r="D92" s="115">
        <v>5280005006712</v>
      </c>
      <c r="E92" s="170" t="s">
        <v>533</v>
      </c>
      <c r="H92" t="s">
        <v>440</v>
      </c>
      <c r="I92">
        <v>91</v>
      </c>
      <c r="J92" t="str">
        <f t="shared" si="1"/>
        <v>B-91</v>
      </c>
    </row>
    <row r="93" spans="1:10" ht="14.25" customHeight="1">
      <c r="A93" s="114" t="s">
        <v>354</v>
      </c>
      <c r="B93" s="118" t="s">
        <v>265</v>
      </c>
      <c r="C93" s="130" t="s">
        <v>266</v>
      </c>
      <c r="D93" s="115">
        <v>1280005007210</v>
      </c>
      <c r="E93" s="170" t="s">
        <v>534</v>
      </c>
      <c r="H93" t="s">
        <v>440</v>
      </c>
      <c r="I93">
        <v>92</v>
      </c>
      <c r="J93" t="str">
        <f t="shared" si="1"/>
        <v>B-92</v>
      </c>
    </row>
    <row r="94" spans="1:10" ht="14.25" customHeight="1">
      <c r="A94" s="114" t="s">
        <v>354</v>
      </c>
      <c r="B94" s="118" t="s">
        <v>267</v>
      </c>
      <c r="C94" s="128" t="s">
        <v>268</v>
      </c>
      <c r="D94" s="115">
        <v>6280005000458</v>
      </c>
      <c r="E94" s="170" t="s">
        <v>535</v>
      </c>
      <c r="H94" t="s">
        <v>440</v>
      </c>
      <c r="I94">
        <v>93</v>
      </c>
      <c r="J94" t="str">
        <f t="shared" si="1"/>
        <v>B-93</v>
      </c>
    </row>
    <row r="95" spans="1:10" ht="14.25" customHeight="1">
      <c r="A95" s="114" t="s">
        <v>354</v>
      </c>
      <c r="B95" s="118" t="s">
        <v>269</v>
      </c>
      <c r="C95" s="131" t="s">
        <v>270</v>
      </c>
      <c r="D95" s="115">
        <v>6280005004145</v>
      </c>
      <c r="E95" s="170" t="s">
        <v>536</v>
      </c>
      <c r="H95" t="s">
        <v>440</v>
      </c>
      <c r="I95">
        <v>94</v>
      </c>
      <c r="J95" t="str">
        <f t="shared" si="1"/>
        <v>B-94</v>
      </c>
    </row>
    <row r="96" spans="1:10" ht="14.25" customHeight="1">
      <c r="A96" s="114" t="s">
        <v>354</v>
      </c>
      <c r="B96" s="118" t="s">
        <v>271</v>
      </c>
      <c r="C96" s="122" t="s">
        <v>272</v>
      </c>
      <c r="D96" s="115">
        <v>9280005006725</v>
      </c>
      <c r="E96" s="170" t="s">
        <v>537</v>
      </c>
      <c r="H96" t="s">
        <v>440</v>
      </c>
      <c r="I96">
        <v>95</v>
      </c>
      <c r="J96" t="str">
        <f t="shared" si="1"/>
        <v>B-95</v>
      </c>
    </row>
    <row r="97" spans="1:10" ht="14.25" customHeight="1">
      <c r="A97" s="114" t="s">
        <v>354</v>
      </c>
      <c r="B97" s="118" t="s">
        <v>225</v>
      </c>
      <c r="C97" s="122" t="s">
        <v>273</v>
      </c>
      <c r="D97" s="115">
        <v>3280005004098</v>
      </c>
      <c r="E97" s="170" t="s">
        <v>538</v>
      </c>
      <c r="H97" t="s">
        <v>440</v>
      </c>
      <c r="I97">
        <v>96</v>
      </c>
      <c r="J97" t="str">
        <f t="shared" si="1"/>
        <v>B-96</v>
      </c>
    </row>
    <row r="98" spans="1:10" ht="14.25" customHeight="1">
      <c r="A98" s="114" t="s">
        <v>354</v>
      </c>
      <c r="B98" s="118" t="s">
        <v>274</v>
      </c>
      <c r="C98" s="122" t="s">
        <v>275</v>
      </c>
      <c r="D98" s="115">
        <v>2280005002672</v>
      </c>
      <c r="E98" s="170" t="s">
        <v>539</v>
      </c>
      <c r="H98" t="s">
        <v>440</v>
      </c>
      <c r="I98">
        <v>97</v>
      </c>
      <c r="J98" t="str">
        <f t="shared" si="1"/>
        <v>B-97</v>
      </c>
    </row>
    <row r="99" spans="1:10" ht="14.25" customHeight="1">
      <c r="A99" s="114" t="s">
        <v>354</v>
      </c>
      <c r="B99" s="118" t="s">
        <v>277</v>
      </c>
      <c r="C99" s="122" t="s">
        <v>278</v>
      </c>
      <c r="D99" s="115" t="s">
        <v>276</v>
      </c>
      <c r="E99" s="170" t="s">
        <v>540</v>
      </c>
      <c r="H99" t="s">
        <v>440</v>
      </c>
      <c r="I99">
        <v>98</v>
      </c>
      <c r="J99" t="str">
        <f t="shared" si="1"/>
        <v>B-98</v>
      </c>
    </row>
    <row r="100" spans="1:10" ht="14.25" customHeight="1">
      <c r="A100" s="114" t="s">
        <v>354</v>
      </c>
      <c r="B100" s="118" t="s">
        <v>279</v>
      </c>
      <c r="C100" s="122" t="s">
        <v>280</v>
      </c>
      <c r="D100" s="115">
        <v>8280001007158</v>
      </c>
      <c r="E100" s="170" t="s">
        <v>541</v>
      </c>
      <c r="H100" t="s">
        <v>440</v>
      </c>
      <c r="I100">
        <v>99</v>
      </c>
      <c r="J100" t="str">
        <f t="shared" si="1"/>
        <v>B-99</v>
      </c>
    </row>
    <row r="101" spans="1:10" ht="14.25" customHeight="1">
      <c r="A101" s="114" t="s">
        <v>354</v>
      </c>
      <c r="B101" s="118" t="s">
        <v>281</v>
      </c>
      <c r="C101" s="122" t="s">
        <v>282</v>
      </c>
      <c r="D101" s="115">
        <v>6280005006942</v>
      </c>
      <c r="E101" s="170" t="s">
        <v>542</v>
      </c>
      <c r="H101" t="s">
        <v>440</v>
      </c>
      <c r="I101">
        <v>100</v>
      </c>
      <c r="J101" t="str">
        <f t="shared" si="1"/>
        <v>B-100</v>
      </c>
    </row>
    <row r="102" spans="1:10" ht="14.25" customHeight="1">
      <c r="A102" s="114" t="s">
        <v>354</v>
      </c>
      <c r="B102" s="118" t="s">
        <v>283</v>
      </c>
      <c r="C102" s="122" t="s">
        <v>284</v>
      </c>
      <c r="D102" s="115">
        <v>4280005004007</v>
      </c>
      <c r="E102" s="170" t="s">
        <v>543</v>
      </c>
      <c r="H102" t="s">
        <v>440</v>
      </c>
      <c r="I102">
        <v>101</v>
      </c>
      <c r="J102" t="str">
        <f t="shared" si="1"/>
        <v>B-101</v>
      </c>
    </row>
    <row r="103" spans="1:10" ht="14.25" customHeight="1">
      <c r="A103" s="114" t="s">
        <v>354</v>
      </c>
      <c r="B103" s="118" t="s">
        <v>285</v>
      </c>
      <c r="C103" s="122" t="s">
        <v>286</v>
      </c>
      <c r="D103" s="115">
        <v>6280005005903</v>
      </c>
      <c r="E103" s="170" t="s">
        <v>544</v>
      </c>
      <c r="H103" t="s">
        <v>440</v>
      </c>
      <c r="I103">
        <v>102</v>
      </c>
      <c r="J103" t="str">
        <f t="shared" si="1"/>
        <v>B-102</v>
      </c>
    </row>
    <row r="104" spans="1:10" ht="14.25" customHeight="1">
      <c r="A104" s="114" t="s">
        <v>354</v>
      </c>
      <c r="B104" s="118" t="s">
        <v>249</v>
      </c>
      <c r="C104" s="122" t="s">
        <v>287</v>
      </c>
      <c r="D104" s="115">
        <v>5280005007116</v>
      </c>
      <c r="E104" s="170" t="s">
        <v>545</v>
      </c>
      <c r="H104" t="s">
        <v>440</v>
      </c>
      <c r="I104">
        <v>103</v>
      </c>
      <c r="J104" t="str">
        <f t="shared" si="1"/>
        <v>B-103</v>
      </c>
    </row>
    <row r="105" spans="1:10" ht="14.25" customHeight="1">
      <c r="A105" s="114" t="s">
        <v>354</v>
      </c>
      <c r="B105" s="118" t="s">
        <v>288</v>
      </c>
      <c r="C105" s="122" t="s">
        <v>289</v>
      </c>
      <c r="D105" s="115">
        <v>3280005005559</v>
      </c>
      <c r="E105" s="170" t="s">
        <v>546</v>
      </c>
      <c r="H105" t="s">
        <v>440</v>
      </c>
      <c r="I105">
        <v>104</v>
      </c>
      <c r="J105" t="str">
        <f t="shared" si="1"/>
        <v>B-104</v>
      </c>
    </row>
    <row r="106" spans="1:10" ht="14.25" customHeight="1">
      <c r="A106" s="114" t="s">
        <v>354</v>
      </c>
      <c r="B106" s="118" t="s">
        <v>92</v>
      </c>
      <c r="C106" s="122" t="s">
        <v>290</v>
      </c>
      <c r="D106" s="115">
        <v>3280005004734</v>
      </c>
      <c r="E106" s="170" t="s">
        <v>547</v>
      </c>
      <c r="H106" t="s">
        <v>440</v>
      </c>
      <c r="I106">
        <v>105</v>
      </c>
      <c r="J106" t="str">
        <f t="shared" si="1"/>
        <v>B-105</v>
      </c>
    </row>
    <row r="107" spans="1:10" ht="14.25" customHeight="1">
      <c r="A107" s="114" t="s">
        <v>354</v>
      </c>
      <c r="B107" s="118" t="s">
        <v>292</v>
      </c>
      <c r="C107" s="122" t="s">
        <v>293</v>
      </c>
      <c r="D107" s="115" t="s">
        <v>291</v>
      </c>
      <c r="E107" s="170" t="s">
        <v>548</v>
      </c>
      <c r="H107" t="s">
        <v>440</v>
      </c>
      <c r="I107">
        <v>106</v>
      </c>
      <c r="J107" t="str">
        <f t="shared" si="1"/>
        <v>B-106</v>
      </c>
    </row>
    <row r="108" spans="1:10" ht="14.25" customHeight="1">
      <c r="A108" s="114" t="s">
        <v>354</v>
      </c>
      <c r="B108" s="118" t="s">
        <v>294</v>
      </c>
      <c r="C108" s="122" t="s">
        <v>295</v>
      </c>
      <c r="D108" s="115">
        <v>2250003001869</v>
      </c>
      <c r="E108" s="170" t="s">
        <v>549</v>
      </c>
      <c r="H108" t="s">
        <v>440</v>
      </c>
      <c r="I108">
        <v>107</v>
      </c>
      <c r="J108" t="str">
        <f t="shared" si="1"/>
        <v>B-107</v>
      </c>
    </row>
    <row r="109" spans="1:10" ht="14.25" customHeight="1">
      <c r="A109" s="114" t="s">
        <v>354</v>
      </c>
      <c r="B109" s="118" t="s">
        <v>236</v>
      </c>
      <c r="C109" s="122" t="s">
        <v>296</v>
      </c>
      <c r="D109" s="115">
        <v>4280005002150</v>
      </c>
      <c r="E109" s="170" t="s">
        <v>550</v>
      </c>
      <c r="H109" t="s">
        <v>440</v>
      </c>
      <c r="I109">
        <v>108</v>
      </c>
      <c r="J109" t="str">
        <f t="shared" si="1"/>
        <v>B-108</v>
      </c>
    </row>
    <row r="110" spans="1:10" ht="14.25" customHeight="1">
      <c r="A110" s="114" t="s">
        <v>354</v>
      </c>
      <c r="B110" s="121" t="s">
        <v>297</v>
      </c>
      <c r="C110" s="132" t="s">
        <v>298</v>
      </c>
      <c r="D110" s="115">
        <v>6280001007663</v>
      </c>
      <c r="E110" s="170" t="s">
        <v>551</v>
      </c>
      <c r="H110" t="s">
        <v>440</v>
      </c>
      <c r="I110">
        <v>109</v>
      </c>
      <c r="J110" t="str">
        <f t="shared" si="1"/>
        <v>B-109</v>
      </c>
    </row>
    <row r="111" spans="1:10" ht="14.25" customHeight="1">
      <c r="A111" s="114" t="s">
        <v>354</v>
      </c>
      <c r="B111" s="133" t="s">
        <v>299</v>
      </c>
      <c r="C111" s="132" t="s">
        <v>300</v>
      </c>
      <c r="D111" s="115">
        <v>8280001006226</v>
      </c>
      <c r="E111" s="170" t="s">
        <v>552</v>
      </c>
      <c r="H111" t="s">
        <v>440</v>
      </c>
      <c r="I111">
        <v>110</v>
      </c>
      <c r="J111" t="str">
        <f t="shared" si="1"/>
        <v>B-110</v>
      </c>
    </row>
    <row r="112" spans="1:10" ht="14.25" customHeight="1">
      <c r="A112" s="114" t="s">
        <v>354</v>
      </c>
      <c r="B112" s="118" t="s">
        <v>301</v>
      </c>
      <c r="C112" s="134" t="s">
        <v>302</v>
      </c>
      <c r="D112" s="115">
        <v>1280005002112</v>
      </c>
      <c r="E112" s="170" t="s">
        <v>553</v>
      </c>
      <c r="H112" t="s">
        <v>440</v>
      </c>
      <c r="I112">
        <v>111</v>
      </c>
      <c r="J112" t="str">
        <f t="shared" si="1"/>
        <v>B-111</v>
      </c>
    </row>
    <row r="113" spans="1:10" ht="14.25" customHeight="1">
      <c r="A113" s="114" t="s">
        <v>354</v>
      </c>
      <c r="B113" s="118" t="s">
        <v>303</v>
      </c>
      <c r="C113" s="132" t="s">
        <v>304</v>
      </c>
      <c r="D113" s="115">
        <v>1280005005908</v>
      </c>
      <c r="E113" s="170" t="s">
        <v>554</v>
      </c>
      <c r="H113" t="s">
        <v>440</v>
      </c>
      <c r="I113">
        <v>112</v>
      </c>
      <c r="J113" t="str">
        <f t="shared" si="1"/>
        <v>B-112</v>
      </c>
    </row>
    <row r="114" spans="1:10" ht="14.25" customHeight="1">
      <c r="A114" s="114" t="s">
        <v>354</v>
      </c>
      <c r="B114" s="118" t="s">
        <v>305</v>
      </c>
      <c r="C114" s="132" t="s">
        <v>306</v>
      </c>
      <c r="D114" s="115">
        <v>4280005006993</v>
      </c>
      <c r="E114" s="170" t="s">
        <v>555</v>
      </c>
      <c r="H114" t="s">
        <v>440</v>
      </c>
      <c r="I114">
        <v>113</v>
      </c>
      <c r="J114" t="str">
        <f t="shared" si="1"/>
        <v>B-113</v>
      </c>
    </row>
    <row r="115" spans="1:10" ht="14.25" customHeight="1">
      <c r="A115" s="114" t="s">
        <v>354</v>
      </c>
      <c r="B115" s="118" t="s">
        <v>307</v>
      </c>
      <c r="C115" s="132" t="s">
        <v>308</v>
      </c>
      <c r="D115" s="115">
        <v>2280005002103</v>
      </c>
      <c r="E115" s="170" t="s">
        <v>556</v>
      </c>
      <c r="H115" t="s">
        <v>440</v>
      </c>
      <c r="I115">
        <v>114</v>
      </c>
      <c r="J115" t="str">
        <f t="shared" si="1"/>
        <v>B-114</v>
      </c>
    </row>
    <row r="116" spans="1:10" ht="14.25" customHeight="1">
      <c r="A116" s="114" t="s">
        <v>354</v>
      </c>
      <c r="B116" s="118" t="s">
        <v>309</v>
      </c>
      <c r="C116" s="132" t="s">
        <v>310</v>
      </c>
      <c r="D116" s="115">
        <v>7280003001234</v>
      </c>
      <c r="E116" s="170" t="s">
        <v>557</v>
      </c>
      <c r="H116" t="s">
        <v>440</v>
      </c>
      <c r="I116">
        <v>115</v>
      </c>
      <c r="J116" t="str">
        <f t="shared" si="1"/>
        <v>B-115</v>
      </c>
    </row>
    <row r="117" spans="1:10" ht="14.25" customHeight="1">
      <c r="A117" s="114" t="s">
        <v>354</v>
      </c>
      <c r="B117" s="118" t="s">
        <v>311</v>
      </c>
      <c r="C117" s="132" t="s">
        <v>312</v>
      </c>
      <c r="D117" s="115">
        <v>2280002001710</v>
      </c>
      <c r="E117" s="170" t="s">
        <v>558</v>
      </c>
      <c r="H117" t="s">
        <v>440</v>
      </c>
      <c r="I117">
        <v>116</v>
      </c>
      <c r="J117" t="str">
        <f t="shared" si="1"/>
        <v>B-116</v>
      </c>
    </row>
    <row r="118" spans="1:10" ht="14.25" customHeight="1">
      <c r="A118" s="114" t="s">
        <v>354</v>
      </c>
      <c r="B118" s="118" t="s">
        <v>313</v>
      </c>
      <c r="C118" s="132" t="s">
        <v>314</v>
      </c>
      <c r="D118" s="115">
        <v>6280003001202</v>
      </c>
      <c r="E118" s="170" t="s">
        <v>559</v>
      </c>
      <c r="H118" t="s">
        <v>440</v>
      </c>
      <c r="I118">
        <v>117</v>
      </c>
      <c r="J118" t="str">
        <f t="shared" si="1"/>
        <v>B-117</v>
      </c>
    </row>
    <row r="119" spans="1:10" ht="14.25" customHeight="1">
      <c r="A119" s="114" t="s">
        <v>354</v>
      </c>
      <c r="B119" s="118" t="s">
        <v>279</v>
      </c>
      <c r="C119" s="132" t="s">
        <v>315</v>
      </c>
      <c r="D119" s="115">
        <v>8280001007158</v>
      </c>
      <c r="E119" s="170" t="s">
        <v>560</v>
      </c>
      <c r="H119" t="s">
        <v>440</v>
      </c>
      <c r="I119">
        <v>118</v>
      </c>
      <c r="J119" t="str">
        <f t="shared" si="1"/>
        <v>B-118</v>
      </c>
    </row>
    <row r="120" spans="1:10" ht="14.25" customHeight="1">
      <c r="A120" s="114" t="s">
        <v>354</v>
      </c>
      <c r="B120" s="118" t="s">
        <v>316</v>
      </c>
      <c r="C120" s="132" t="s">
        <v>317</v>
      </c>
      <c r="D120" s="115">
        <v>4280001005248</v>
      </c>
      <c r="E120" s="170" t="s">
        <v>561</v>
      </c>
      <c r="H120" t="s">
        <v>440</v>
      </c>
      <c r="I120">
        <v>119</v>
      </c>
      <c r="J120" t="str">
        <f t="shared" si="1"/>
        <v>B-119</v>
      </c>
    </row>
    <row r="121" spans="1:10" ht="14.25" customHeight="1">
      <c r="A121" s="114" t="s">
        <v>354</v>
      </c>
      <c r="B121" s="118" t="s">
        <v>318</v>
      </c>
      <c r="C121" s="132" t="s">
        <v>241</v>
      </c>
      <c r="D121" s="135">
        <v>1280005005040</v>
      </c>
      <c r="E121" s="170" t="s">
        <v>562</v>
      </c>
      <c r="H121" t="s">
        <v>440</v>
      </c>
      <c r="I121">
        <v>120</v>
      </c>
      <c r="J121" t="str">
        <f t="shared" si="1"/>
        <v>B-120</v>
      </c>
    </row>
    <row r="122" spans="1:10" ht="14.25" customHeight="1">
      <c r="A122" s="114" t="s">
        <v>354</v>
      </c>
      <c r="B122" s="118" t="s">
        <v>319</v>
      </c>
      <c r="C122" s="132" t="s">
        <v>320</v>
      </c>
      <c r="D122" s="115">
        <v>7280001007729</v>
      </c>
      <c r="E122" s="170" t="s">
        <v>563</v>
      </c>
      <c r="H122" t="s">
        <v>440</v>
      </c>
      <c r="I122">
        <v>121</v>
      </c>
      <c r="J122" t="str">
        <f t="shared" si="1"/>
        <v>B-121</v>
      </c>
    </row>
    <row r="123" spans="1:10" ht="14.25" customHeight="1">
      <c r="A123" s="114" t="s">
        <v>354</v>
      </c>
      <c r="B123" s="118" t="s">
        <v>321</v>
      </c>
      <c r="C123" s="132" t="s">
        <v>322</v>
      </c>
      <c r="D123" s="115">
        <v>4200001034667</v>
      </c>
      <c r="E123" s="170" t="s">
        <v>564</v>
      </c>
      <c r="H123" t="s">
        <v>440</v>
      </c>
      <c r="I123">
        <v>122</v>
      </c>
      <c r="J123" t="str">
        <f t="shared" si="1"/>
        <v>B-122</v>
      </c>
    </row>
    <row r="124" spans="1:10" ht="14.25" customHeight="1">
      <c r="A124" s="114" t="s">
        <v>354</v>
      </c>
      <c r="B124" s="118" t="s">
        <v>323</v>
      </c>
      <c r="C124" s="136" t="s">
        <v>324</v>
      </c>
      <c r="D124" s="115">
        <v>6280001008224</v>
      </c>
      <c r="E124" s="170" t="s">
        <v>565</v>
      </c>
      <c r="H124" t="s">
        <v>440</v>
      </c>
      <c r="I124">
        <v>123</v>
      </c>
      <c r="J124" t="str">
        <f t="shared" si="1"/>
        <v>B-123</v>
      </c>
    </row>
    <row r="125" spans="1:10" ht="14.25" customHeight="1">
      <c r="A125" s="114" t="s">
        <v>354</v>
      </c>
      <c r="B125" s="118" t="s">
        <v>325</v>
      </c>
      <c r="C125" s="132" t="s">
        <v>326</v>
      </c>
      <c r="D125" s="115">
        <v>7280005007361</v>
      </c>
      <c r="E125" s="170" t="s">
        <v>566</v>
      </c>
      <c r="H125" t="s">
        <v>440</v>
      </c>
      <c r="I125">
        <v>124</v>
      </c>
      <c r="J125" t="str">
        <f t="shared" si="1"/>
        <v>B-124</v>
      </c>
    </row>
    <row r="126" spans="1:10" ht="14.25" customHeight="1">
      <c r="A126" s="114" t="s">
        <v>354</v>
      </c>
      <c r="B126" s="118" t="s">
        <v>96</v>
      </c>
      <c r="C126" s="134" t="s">
        <v>327</v>
      </c>
      <c r="D126" s="115">
        <v>6280005002173</v>
      </c>
      <c r="E126" s="170" t="s">
        <v>567</v>
      </c>
      <c r="H126" t="s">
        <v>440</v>
      </c>
      <c r="I126">
        <v>125</v>
      </c>
      <c r="J126" t="str">
        <f t="shared" si="1"/>
        <v>B-125</v>
      </c>
    </row>
    <row r="127" spans="1:10" ht="14.25" customHeight="1">
      <c r="A127" s="114" t="s">
        <v>354</v>
      </c>
      <c r="B127" s="137" t="s">
        <v>328</v>
      </c>
      <c r="C127" s="138" t="s">
        <v>329</v>
      </c>
      <c r="D127" s="125">
        <v>1280001007288</v>
      </c>
      <c r="E127" s="170" t="s">
        <v>568</v>
      </c>
      <c r="H127" t="s">
        <v>440</v>
      </c>
      <c r="I127">
        <v>126</v>
      </c>
      <c r="J127" t="str">
        <f t="shared" si="1"/>
        <v>B-126</v>
      </c>
    </row>
    <row r="128" spans="1:10" ht="14.25" customHeight="1">
      <c r="A128" s="114" t="s">
        <v>354</v>
      </c>
      <c r="B128" s="121" t="s">
        <v>331</v>
      </c>
      <c r="C128" s="136" t="s">
        <v>332</v>
      </c>
      <c r="D128" s="115" t="s">
        <v>330</v>
      </c>
      <c r="E128" s="170" t="s">
        <v>569</v>
      </c>
      <c r="H128" t="s">
        <v>440</v>
      </c>
      <c r="I128">
        <v>127</v>
      </c>
      <c r="J128" t="str">
        <f t="shared" si="1"/>
        <v>B-127</v>
      </c>
    </row>
    <row r="129" spans="1:10" ht="14.25" customHeight="1">
      <c r="A129" s="114" t="s">
        <v>354</v>
      </c>
      <c r="B129" s="133" t="s">
        <v>333</v>
      </c>
      <c r="C129" s="134" t="s">
        <v>334</v>
      </c>
      <c r="D129" s="139">
        <v>5280002005972</v>
      </c>
      <c r="E129" s="170" t="s">
        <v>570</v>
      </c>
      <c r="H129" t="s">
        <v>440</v>
      </c>
      <c r="I129">
        <v>128</v>
      </c>
      <c r="J129" t="str">
        <f t="shared" si="1"/>
        <v>B-128</v>
      </c>
    </row>
    <row r="130" spans="1:10" ht="14.25" customHeight="1">
      <c r="A130" s="114" t="s">
        <v>354</v>
      </c>
      <c r="B130" s="121" t="s">
        <v>335</v>
      </c>
      <c r="C130" s="132" t="s">
        <v>336</v>
      </c>
      <c r="D130" s="115">
        <v>6280001007795</v>
      </c>
      <c r="E130" s="170" t="s">
        <v>571</v>
      </c>
      <c r="H130" t="s">
        <v>440</v>
      </c>
      <c r="I130">
        <v>129</v>
      </c>
      <c r="J130" t="str">
        <f t="shared" si="1"/>
        <v>B-129</v>
      </c>
    </row>
    <row r="131" spans="1:10" ht="14.25" customHeight="1">
      <c r="A131" s="114" t="s">
        <v>354</v>
      </c>
      <c r="B131" s="121" t="s">
        <v>321</v>
      </c>
      <c r="C131" s="132" t="s">
        <v>337</v>
      </c>
      <c r="D131" s="115">
        <v>4200001034667</v>
      </c>
      <c r="E131" s="170" t="s">
        <v>572</v>
      </c>
      <c r="H131" t="s">
        <v>440</v>
      </c>
      <c r="I131">
        <v>130</v>
      </c>
      <c r="J131" t="str">
        <f t="shared" ref="J131:J191" si="2">H131&amp;-I131</f>
        <v>B-130</v>
      </c>
    </row>
    <row r="132" spans="1:10" ht="14.25" customHeight="1">
      <c r="A132" s="114" t="s">
        <v>354</v>
      </c>
      <c r="B132" s="141" t="s">
        <v>338</v>
      </c>
      <c r="C132" s="142" t="s">
        <v>339</v>
      </c>
      <c r="D132" s="140">
        <v>8280003001464</v>
      </c>
      <c r="E132" s="170" t="s">
        <v>573</v>
      </c>
      <c r="H132" t="s">
        <v>440</v>
      </c>
      <c r="I132">
        <v>131</v>
      </c>
      <c r="J132" t="str">
        <f t="shared" si="2"/>
        <v>B-131</v>
      </c>
    </row>
    <row r="133" spans="1:10" ht="14.25" customHeight="1">
      <c r="A133" s="114" t="s">
        <v>354</v>
      </c>
      <c r="B133" s="141" t="s">
        <v>114</v>
      </c>
      <c r="C133" s="142" t="s">
        <v>340</v>
      </c>
      <c r="D133" s="140">
        <v>4280005003594</v>
      </c>
      <c r="E133" s="170" t="s">
        <v>574</v>
      </c>
      <c r="H133" t="s">
        <v>440</v>
      </c>
      <c r="I133">
        <v>132</v>
      </c>
      <c r="J133" t="str">
        <f t="shared" si="2"/>
        <v>B-132</v>
      </c>
    </row>
    <row r="134" spans="1:10" ht="14.25" customHeight="1">
      <c r="A134" s="114" t="s">
        <v>354</v>
      </c>
      <c r="B134" s="141" t="s">
        <v>341</v>
      </c>
      <c r="C134" s="142" t="s">
        <v>342</v>
      </c>
      <c r="D134" s="140">
        <v>1270001006860</v>
      </c>
      <c r="E134" s="170" t="s">
        <v>575</v>
      </c>
      <c r="H134" t="s">
        <v>440</v>
      </c>
      <c r="I134">
        <v>133</v>
      </c>
      <c r="J134" t="str">
        <f t="shared" si="2"/>
        <v>B-133</v>
      </c>
    </row>
    <row r="135" spans="1:10" ht="14.25" customHeight="1">
      <c r="A135" s="114" t="s">
        <v>354</v>
      </c>
      <c r="B135" s="118" t="s">
        <v>279</v>
      </c>
      <c r="C135" s="142" t="s">
        <v>343</v>
      </c>
      <c r="D135" s="140"/>
      <c r="E135" s="170" t="s">
        <v>576</v>
      </c>
      <c r="H135" t="s">
        <v>440</v>
      </c>
      <c r="I135">
        <v>134</v>
      </c>
      <c r="J135" t="str">
        <f t="shared" si="2"/>
        <v>B-134</v>
      </c>
    </row>
    <row r="136" spans="1:10" ht="14.25" customHeight="1">
      <c r="A136" s="114" t="s">
        <v>354</v>
      </c>
      <c r="B136" s="143" t="s">
        <v>344</v>
      </c>
      <c r="C136" s="142" t="s">
        <v>345</v>
      </c>
      <c r="D136" s="140">
        <v>6280003001383</v>
      </c>
      <c r="E136" s="170" t="s">
        <v>577</v>
      </c>
      <c r="H136" t="s">
        <v>440</v>
      </c>
      <c r="I136">
        <v>135</v>
      </c>
      <c r="J136" t="str">
        <f t="shared" si="2"/>
        <v>B-135</v>
      </c>
    </row>
    <row r="137" spans="1:10" ht="14.25" customHeight="1">
      <c r="A137" s="114" t="s">
        <v>354</v>
      </c>
      <c r="B137" s="143" t="s">
        <v>346</v>
      </c>
      <c r="C137" s="142" t="s">
        <v>347</v>
      </c>
      <c r="D137" s="140">
        <v>9280001005193</v>
      </c>
      <c r="E137" s="170" t="s">
        <v>578</v>
      </c>
      <c r="H137" t="s">
        <v>440</v>
      </c>
      <c r="I137">
        <v>136</v>
      </c>
      <c r="J137" t="str">
        <f t="shared" si="2"/>
        <v>B-136</v>
      </c>
    </row>
    <row r="138" spans="1:10" ht="14.25" customHeight="1">
      <c r="A138" s="114" t="s">
        <v>354</v>
      </c>
      <c r="B138" s="143" t="s">
        <v>348</v>
      </c>
      <c r="C138" s="142" t="s">
        <v>348</v>
      </c>
      <c r="D138" s="140">
        <v>7280001000865</v>
      </c>
      <c r="E138" s="170" t="s">
        <v>579</v>
      </c>
      <c r="H138" t="s">
        <v>440</v>
      </c>
      <c r="I138">
        <v>137</v>
      </c>
      <c r="J138" t="str">
        <f t="shared" si="2"/>
        <v>B-137</v>
      </c>
    </row>
    <row r="139" spans="1:10" ht="14.25" customHeight="1">
      <c r="A139" s="114" t="s">
        <v>354</v>
      </c>
      <c r="B139" s="143" t="s">
        <v>331</v>
      </c>
      <c r="C139" s="142" t="s">
        <v>349</v>
      </c>
      <c r="D139" s="140" t="s">
        <v>330</v>
      </c>
      <c r="E139" s="170" t="s">
        <v>580</v>
      </c>
      <c r="H139" t="s">
        <v>440</v>
      </c>
      <c r="I139">
        <v>138</v>
      </c>
      <c r="J139" t="str">
        <f t="shared" si="2"/>
        <v>B-138</v>
      </c>
    </row>
    <row r="140" spans="1:10" ht="14.25" customHeight="1">
      <c r="A140" s="222" t="s">
        <v>354</v>
      </c>
      <c r="B140" s="223" t="s">
        <v>645</v>
      </c>
      <c r="C140" s="224" t="s">
        <v>646</v>
      </c>
      <c r="D140" s="225"/>
      <c r="E140" s="226" t="s">
        <v>581</v>
      </c>
      <c r="H140" t="s">
        <v>647</v>
      </c>
      <c r="I140">
        <v>139</v>
      </c>
      <c r="J140" t="s">
        <v>581</v>
      </c>
    </row>
    <row r="141" spans="1:10" ht="14.25" customHeight="1">
      <c r="A141" s="222" t="s">
        <v>354</v>
      </c>
      <c r="B141" s="223" t="s">
        <v>666</v>
      </c>
      <c r="C141" s="224" t="s">
        <v>648</v>
      </c>
      <c r="D141" s="225"/>
      <c r="E141" s="226" t="s">
        <v>649</v>
      </c>
      <c r="H141" t="s">
        <v>647</v>
      </c>
      <c r="I141">
        <v>140</v>
      </c>
      <c r="J141" t="s">
        <v>649</v>
      </c>
    </row>
    <row r="142" spans="1:10" ht="14.25" customHeight="1">
      <c r="A142" s="222" t="s">
        <v>354</v>
      </c>
      <c r="B142" s="223" t="s">
        <v>650</v>
      </c>
      <c r="C142" s="224" t="s">
        <v>651</v>
      </c>
      <c r="D142" s="225"/>
      <c r="E142" s="226" t="s">
        <v>652</v>
      </c>
      <c r="H142" t="s">
        <v>647</v>
      </c>
      <c r="I142">
        <v>141</v>
      </c>
      <c r="J142" t="s">
        <v>652</v>
      </c>
    </row>
    <row r="143" spans="1:10" ht="14.25" customHeight="1">
      <c r="A143" s="222" t="s">
        <v>354</v>
      </c>
      <c r="B143" s="223" t="s">
        <v>653</v>
      </c>
      <c r="C143" s="224" t="s">
        <v>654</v>
      </c>
      <c r="D143" s="225"/>
      <c r="E143" s="226" t="s">
        <v>655</v>
      </c>
      <c r="H143" t="s">
        <v>647</v>
      </c>
      <c r="I143">
        <v>142</v>
      </c>
      <c r="J143" t="s">
        <v>655</v>
      </c>
    </row>
    <row r="144" spans="1:10" ht="14.25" customHeight="1">
      <c r="A144" s="222" t="s">
        <v>354</v>
      </c>
      <c r="B144" s="223" t="s">
        <v>667</v>
      </c>
      <c r="C144" s="224" t="s">
        <v>656</v>
      </c>
      <c r="D144" s="225"/>
      <c r="E144" s="226" t="s">
        <v>657</v>
      </c>
      <c r="H144" t="s">
        <v>647</v>
      </c>
      <c r="I144">
        <v>143</v>
      </c>
      <c r="J144" t="s">
        <v>657</v>
      </c>
    </row>
    <row r="145" spans="1:10" ht="14.25" customHeight="1">
      <c r="A145" s="222" t="s">
        <v>354</v>
      </c>
      <c r="B145" s="223" t="s">
        <v>668</v>
      </c>
      <c r="C145" s="224" t="s">
        <v>658</v>
      </c>
      <c r="D145" s="225"/>
      <c r="E145" s="226" t="s">
        <v>659</v>
      </c>
      <c r="H145" t="s">
        <v>647</v>
      </c>
      <c r="I145">
        <v>144</v>
      </c>
      <c r="J145" t="s">
        <v>659</v>
      </c>
    </row>
    <row r="146" spans="1:10" ht="14.25" customHeight="1">
      <c r="A146" s="222" t="s">
        <v>354</v>
      </c>
      <c r="B146" s="223" t="s">
        <v>358</v>
      </c>
      <c r="C146" s="224" t="s">
        <v>660</v>
      </c>
      <c r="D146" s="225"/>
      <c r="E146" s="226" t="s">
        <v>661</v>
      </c>
      <c r="H146" t="s">
        <v>647</v>
      </c>
      <c r="I146">
        <v>145</v>
      </c>
      <c r="J146" t="s">
        <v>661</v>
      </c>
    </row>
    <row r="147" spans="1:10" ht="14.25" customHeight="1">
      <c r="A147" s="222" t="s">
        <v>354</v>
      </c>
      <c r="B147" s="223" t="s">
        <v>662</v>
      </c>
      <c r="C147" s="224" t="s">
        <v>669</v>
      </c>
      <c r="D147" s="225"/>
      <c r="E147" s="226" t="s">
        <v>663</v>
      </c>
      <c r="H147" t="s">
        <v>647</v>
      </c>
      <c r="I147">
        <v>146</v>
      </c>
      <c r="J147" t="s">
        <v>663</v>
      </c>
    </row>
    <row r="148" spans="1:10" ht="15.75" customHeight="1">
      <c r="A148" s="222" t="s">
        <v>354</v>
      </c>
      <c r="B148" s="223" t="s">
        <v>670</v>
      </c>
      <c r="C148" s="224" t="s">
        <v>664</v>
      </c>
      <c r="D148" s="225"/>
      <c r="E148" s="226" t="s">
        <v>665</v>
      </c>
      <c r="H148" t="s">
        <v>647</v>
      </c>
      <c r="I148">
        <v>147</v>
      </c>
      <c r="J148" t="s">
        <v>665</v>
      </c>
    </row>
    <row r="149" spans="1:10" ht="15.75" customHeight="1">
      <c r="A149" s="222" t="s">
        <v>354</v>
      </c>
      <c r="B149" s="223" t="s">
        <v>688</v>
      </c>
      <c r="C149" s="224" t="s">
        <v>689</v>
      </c>
      <c r="D149" s="225"/>
      <c r="E149" s="226" t="s">
        <v>686</v>
      </c>
      <c r="H149" t="s">
        <v>647</v>
      </c>
      <c r="I149">
        <v>148</v>
      </c>
      <c r="J149" t="s">
        <v>686</v>
      </c>
    </row>
    <row r="150" spans="1:10" ht="15.75" customHeight="1">
      <c r="A150" s="222" t="s">
        <v>354</v>
      </c>
      <c r="B150" s="223" t="s">
        <v>691</v>
      </c>
      <c r="C150" s="224" t="s">
        <v>690</v>
      </c>
      <c r="D150" s="225"/>
      <c r="E150" s="226" t="s">
        <v>687</v>
      </c>
      <c r="H150" t="s">
        <v>647</v>
      </c>
      <c r="I150">
        <v>149</v>
      </c>
      <c r="J150" t="s">
        <v>687</v>
      </c>
    </row>
    <row r="151" spans="1:10" ht="14.25" customHeight="1">
      <c r="A151" s="222"/>
      <c r="B151" s="223"/>
      <c r="C151" s="224"/>
      <c r="D151" s="225"/>
      <c r="E151" s="226"/>
    </row>
    <row r="152" spans="1:10" ht="14.25" customHeight="1">
      <c r="A152" s="222"/>
      <c r="B152" s="223"/>
      <c r="C152" s="224"/>
      <c r="D152" s="225"/>
      <c r="E152" s="226"/>
    </row>
    <row r="153" spans="1:10" ht="14.25" customHeight="1">
      <c r="A153" s="168" t="s">
        <v>353</v>
      </c>
      <c r="B153" s="165" t="s">
        <v>403</v>
      </c>
      <c r="C153" s="167" t="s">
        <v>352</v>
      </c>
      <c r="D153" s="165" t="s">
        <v>350</v>
      </c>
    </row>
    <row r="154" spans="1:10" ht="14.25" customHeight="1">
      <c r="A154" s="114" t="s">
        <v>402</v>
      </c>
      <c r="B154" s="152" t="s">
        <v>355</v>
      </c>
      <c r="C154" s="122" t="s">
        <v>308</v>
      </c>
      <c r="D154" s="115">
        <v>2280005002103</v>
      </c>
      <c r="E154" t="s">
        <v>582</v>
      </c>
      <c r="H154" t="s">
        <v>441</v>
      </c>
      <c r="I154">
        <v>1</v>
      </c>
      <c r="J154" t="str">
        <f t="shared" si="2"/>
        <v>A（雇用型）-1</v>
      </c>
    </row>
    <row r="155" spans="1:10" ht="14.25" customHeight="1">
      <c r="A155" s="114" t="s">
        <v>87</v>
      </c>
      <c r="B155" s="152" t="s">
        <v>356</v>
      </c>
      <c r="C155" s="122" t="s">
        <v>317</v>
      </c>
      <c r="D155" s="115">
        <v>4280001005248</v>
      </c>
      <c r="E155" t="s">
        <v>583</v>
      </c>
      <c r="H155" t="s">
        <v>441</v>
      </c>
      <c r="I155">
        <v>2</v>
      </c>
      <c r="J155" t="str">
        <f t="shared" si="2"/>
        <v>A（雇用型）-2</v>
      </c>
    </row>
    <row r="156" spans="1:10" ht="14.25" customHeight="1">
      <c r="A156" s="114" t="s">
        <v>87</v>
      </c>
      <c r="B156" s="152" t="s">
        <v>357</v>
      </c>
      <c r="C156" s="122" t="s">
        <v>125</v>
      </c>
      <c r="D156" s="115">
        <v>5280001002871</v>
      </c>
      <c r="E156" t="s">
        <v>584</v>
      </c>
      <c r="H156" t="s">
        <v>441</v>
      </c>
      <c r="I156">
        <v>3</v>
      </c>
      <c r="J156" t="str">
        <f t="shared" si="2"/>
        <v>A（雇用型）-3</v>
      </c>
    </row>
    <row r="157" spans="1:10" ht="14.25" customHeight="1">
      <c r="A157" s="114" t="s">
        <v>87</v>
      </c>
      <c r="B157" s="152" t="s">
        <v>358</v>
      </c>
      <c r="C157" s="124" t="s">
        <v>359</v>
      </c>
      <c r="D157" s="115">
        <v>1280001008559</v>
      </c>
      <c r="E157" t="s">
        <v>585</v>
      </c>
      <c r="H157" t="s">
        <v>441</v>
      </c>
      <c r="I157">
        <v>4</v>
      </c>
      <c r="J157" t="str">
        <f t="shared" si="2"/>
        <v>A（雇用型）-4</v>
      </c>
    </row>
    <row r="158" spans="1:10" ht="14.25" customHeight="1">
      <c r="A158" s="114" t="s">
        <v>87</v>
      </c>
      <c r="B158" s="152" t="s">
        <v>360</v>
      </c>
      <c r="C158" s="124" t="s">
        <v>361</v>
      </c>
      <c r="D158" s="115">
        <v>4280001004150</v>
      </c>
      <c r="E158" t="s">
        <v>586</v>
      </c>
      <c r="H158" t="s">
        <v>441</v>
      </c>
      <c r="I158">
        <v>5</v>
      </c>
      <c r="J158" t="str">
        <f t="shared" si="2"/>
        <v>A（雇用型）-5</v>
      </c>
    </row>
    <row r="159" spans="1:10" ht="14.25" customHeight="1">
      <c r="A159" s="114" t="s">
        <v>87</v>
      </c>
      <c r="B159" s="152" t="s">
        <v>146</v>
      </c>
      <c r="C159" s="122" t="s">
        <v>362</v>
      </c>
      <c r="D159" s="115">
        <v>6280005004145</v>
      </c>
      <c r="E159" t="s">
        <v>587</v>
      </c>
      <c r="H159" t="s">
        <v>441</v>
      </c>
      <c r="I159">
        <v>6</v>
      </c>
      <c r="J159" t="str">
        <f t="shared" si="2"/>
        <v>A（雇用型）-6</v>
      </c>
    </row>
    <row r="160" spans="1:10" ht="14.25" customHeight="1">
      <c r="A160" s="114" t="s">
        <v>87</v>
      </c>
      <c r="B160" s="152" t="s">
        <v>150</v>
      </c>
      <c r="C160" s="131" t="s">
        <v>363</v>
      </c>
      <c r="D160" s="115">
        <v>8280005002469</v>
      </c>
      <c r="E160" t="s">
        <v>588</v>
      </c>
      <c r="H160" t="s">
        <v>441</v>
      </c>
      <c r="I160">
        <v>7</v>
      </c>
      <c r="J160" t="str">
        <f t="shared" si="2"/>
        <v>A（雇用型）-7</v>
      </c>
    </row>
    <row r="161" spans="1:10" ht="14.25" customHeight="1">
      <c r="A161" s="114" t="s">
        <v>87</v>
      </c>
      <c r="B161" s="153" t="s">
        <v>364</v>
      </c>
      <c r="C161" s="154" t="s">
        <v>365</v>
      </c>
      <c r="D161" s="125">
        <v>4280005003594</v>
      </c>
      <c r="E161" t="s">
        <v>589</v>
      </c>
      <c r="H161" t="s">
        <v>441</v>
      </c>
      <c r="I161">
        <v>8</v>
      </c>
      <c r="J161" t="str">
        <f t="shared" si="2"/>
        <v>A（雇用型）-8</v>
      </c>
    </row>
    <row r="162" spans="1:10" ht="14.25" customHeight="1">
      <c r="A162" s="114" t="s">
        <v>87</v>
      </c>
      <c r="B162" s="152" t="s">
        <v>366</v>
      </c>
      <c r="C162" s="155" t="s">
        <v>367</v>
      </c>
      <c r="D162" s="115">
        <v>1280001005515</v>
      </c>
      <c r="E162" t="s">
        <v>590</v>
      </c>
      <c r="H162" t="s">
        <v>441</v>
      </c>
      <c r="I162">
        <v>9</v>
      </c>
      <c r="J162" t="str">
        <f t="shared" si="2"/>
        <v>A（雇用型）-9</v>
      </c>
    </row>
    <row r="163" spans="1:10" ht="14.25" customHeight="1">
      <c r="A163" s="114" t="s">
        <v>87</v>
      </c>
      <c r="B163" s="152" t="s">
        <v>368</v>
      </c>
      <c r="C163" s="131" t="s">
        <v>369</v>
      </c>
      <c r="D163" s="115">
        <v>9280005000430</v>
      </c>
      <c r="E163" t="s">
        <v>591</v>
      </c>
      <c r="H163" t="s">
        <v>441</v>
      </c>
      <c r="I163">
        <v>10</v>
      </c>
      <c r="J163" t="str">
        <f t="shared" si="2"/>
        <v>A（雇用型）-10</v>
      </c>
    </row>
    <row r="164" spans="1:10" ht="14.25" customHeight="1">
      <c r="A164" s="114" t="s">
        <v>87</v>
      </c>
      <c r="B164" s="153" t="s">
        <v>255</v>
      </c>
      <c r="C164" s="154" t="s">
        <v>370</v>
      </c>
      <c r="D164" s="125">
        <v>7280001004577</v>
      </c>
      <c r="E164" t="s">
        <v>592</v>
      </c>
      <c r="H164" t="s">
        <v>441</v>
      </c>
      <c r="I164">
        <v>11</v>
      </c>
      <c r="J164" t="str">
        <f t="shared" si="2"/>
        <v>A（雇用型）-11</v>
      </c>
    </row>
    <row r="165" spans="1:10" ht="14.25" customHeight="1">
      <c r="A165" s="114" t="s">
        <v>87</v>
      </c>
      <c r="B165" s="152" t="s">
        <v>225</v>
      </c>
      <c r="C165" s="131" t="s">
        <v>226</v>
      </c>
      <c r="D165" s="115">
        <v>3280005004098</v>
      </c>
      <c r="E165" t="s">
        <v>593</v>
      </c>
      <c r="H165" t="s">
        <v>441</v>
      </c>
      <c r="I165">
        <v>12</v>
      </c>
      <c r="J165" t="str">
        <f t="shared" si="2"/>
        <v>A（雇用型）-12</v>
      </c>
    </row>
    <row r="166" spans="1:10" ht="14.25" customHeight="1">
      <c r="A166" s="114" t="s">
        <v>87</v>
      </c>
      <c r="B166" s="152" t="s">
        <v>371</v>
      </c>
      <c r="C166" s="122" t="s">
        <v>372</v>
      </c>
      <c r="D166" s="115">
        <v>4280005006589</v>
      </c>
      <c r="E166" t="s">
        <v>594</v>
      </c>
      <c r="H166" t="s">
        <v>441</v>
      </c>
      <c r="I166">
        <v>13</v>
      </c>
      <c r="J166" t="str">
        <f t="shared" si="2"/>
        <v>A（雇用型）-13</v>
      </c>
    </row>
    <row r="167" spans="1:10" ht="14.25" customHeight="1">
      <c r="A167" s="114" t="s">
        <v>87</v>
      </c>
      <c r="B167" s="152" t="s">
        <v>373</v>
      </c>
      <c r="C167" s="122" t="s">
        <v>374</v>
      </c>
      <c r="D167" s="115">
        <v>5280001006195</v>
      </c>
      <c r="E167" t="s">
        <v>595</v>
      </c>
      <c r="H167" t="s">
        <v>441</v>
      </c>
      <c r="I167">
        <v>14</v>
      </c>
      <c r="J167" t="str">
        <f t="shared" si="2"/>
        <v>A（雇用型）-14</v>
      </c>
    </row>
    <row r="168" spans="1:10" ht="14.25" customHeight="1">
      <c r="A168" s="114" t="s">
        <v>87</v>
      </c>
      <c r="B168" s="152" t="s">
        <v>236</v>
      </c>
      <c r="C168" s="124" t="s">
        <v>375</v>
      </c>
      <c r="D168" s="115">
        <v>4280005002150</v>
      </c>
      <c r="E168" t="s">
        <v>596</v>
      </c>
      <c r="H168" t="s">
        <v>441</v>
      </c>
      <c r="I168">
        <v>15</v>
      </c>
      <c r="J168" t="str">
        <f t="shared" si="2"/>
        <v>A（雇用型）-15</v>
      </c>
    </row>
    <row r="169" spans="1:10" ht="14.25" customHeight="1">
      <c r="A169" s="114" t="s">
        <v>87</v>
      </c>
      <c r="B169" s="152" t="s">
        <v>307</v>
      </c>
      <c r="C169" s="122" t="s">
        <v>376</v>
      </c>
      <c r="D169" s="115">
        <v>2280005002103</v>
      </c>
      <c r="E169" t="s">
        <v>597</v>
      </c>
      <c r="H169" t="s">
        <v>441</v>
      </c>
      <c r="I169">
        <v>16</v>
      </c>
      <c r="J169" t="str">
        <f t="shared" si="2"/>
        <v>A（雇用型）-16</v>
      </c>
    </row>
    <row r="170" spans="1:10" ht="14.25" customHeight="1">
      <c r="A170" s="114" t="s">
        <v>87</v>
      </c>
      <c r="B170" s="152" t="s">
        <v>377</v>
      </c>
      <c r="C170" s="156" t="s">
        <v>378</v>
      </c>
      <c r="D170" s="115">
        <v>2280001002767</v>
      </c>
      <c r="E170" t="s">
        <v>598</v>
      </c>
      <c r="H170" t="s">
        <v>441</v>
      </c>
      <c r="I170">
        <v>17</v>
      </c>
      <c r="J170" t="str">
        <f t="shared" si="2"/>
        <v>A（雇用型）-17</v>
      </c>
    </row>
    <row r="171" spans="1:10" ht="14.25" customHeight="1">
      <c r="A171" s="114" t="s">
        <v>87</v>
      </c>
      <c r="B171" s="152" t="s">
        <v>379</v>
      </c>
      <c r="C171" s="156" t="s">
        <v>348</v>
      </c>
      <c r="D171" s="115">
        <v>7280001000865</v>
      </c>
      <c r="E171" t="s">
        <v>599</v>
      </c>
      <c r="H171" t="s">
        <v>441</v>
      </c>
      <c r="I171">
        <v>18</v>
      </c>
      <c r="J171" t="str">
        <f t="shared" si="2"/>
        <v>A（雇用型）-18</v>
      </c>
    </row>
    <row r="172" spans="1:10" ht="14.25" customHeight="1">
      <c r="A172" s="114" t="s">
        <v>87</v>
      </c>
      <c r="B172" s="152" t="s">
        <v>380</v>
      </c>
      <c r="C172" s="156" t="s">
        <v>381</v>
      </c>
      <c r="D172" s="115">
        <v>3280001006123</v>
      </c>
      <c r="E172" t="s">
        <v>600</v>
      </c>
      <c r="H172" t="s">
        <v>441</v>
      </c>
      <c r="I172">
        <v>19</v>
      </c>
      <c r="J172" t="str">
        <f t="shared" si="2"/>
        <v>A（雇用型）-19</v>
      </c>
    </row>
    <row r="173" spans="1:10" ht="14.25" customHeight="1">
      <c r="A173" s="114" t="s">
        <v>87</v>
      </c>
      <c r="B173" s="152" t="s">
        <v>382</v>
      </c>
      <c r="C173" s="157" t="s">
        <v>383</v>
      </c>
      <c r="D173" s="115">
        <v>9280005006725</v>
      </c>
      <c r="E173" t="s">
        <v>601</v>
      </c>
      <c r="H173" t="s">
        <v>441</v>
      </c>
      <c r="I173">
        <v>20</v>
      </c>
      <c r="J173" t="str">
        <f t="shared" si="2"/>
        <v>A（雇用型）-20</v>
      </c>
    </row>
    <row r="174" spans="1:10" ht="14.25" customHeight="1">
      <c r="A174" s="114" t="s">
        <v>87</v>
      </c>
      <c r="B174" s="152" t="s">
        <v>146</v>
      </c>
      <c r="C174" s="157" t="s">
        <v>384</v>
      </c>
      <c r="D174" s="115">
        <v>6280005004145</v>
      </c>
      <c r="E174" t="s">
        <v>602</v>
      </c>
      <c r="H174" t="s">
        <v>441</v>
      </c>
      <c r="I174">
        <v>21</v>
      </c>
      <c r="J174" t="str">
        <f t="shared" si="2"/>
        <v>A（雇用型）-21</v>
      </c>
    </row>
    <row r="175" spans="1:10" ht="14.25" customHeight="1">
      <c r="A175" s="114" t="s">
        <v>87</v>
      </c>
      <c r="B175" s="152" t="s">
        <v>244</v>
      </c>
      <c r="C175" s="157" t="s">
        <v>385</v>
      </c>
      <c r="D175" s="115">
        <v>8280005006577</v>
      </c>
      <c r="E175" t="s">
        <v>603</v>
      </c>
      <c r="H175" t="s">
        <v>441</v>
      </c>
      <c r="I175">
        <v>22</v>
      </c>
      <c r="J175" t="str">
        <f t="shared" si="2"/>
        <v>A（雇用型）-22</v>
      </c>
    </row>
    <row r="176" spans="1:10" ht="14.25" customHeight="1">
      <c r="A176" s="114" t="s">
        <v>87</v>
      </c>
      <c r="B176" s="152" t="s">
        <v>386</v>
      </c>
      <c r="C176" s="157" t="s">
        <v>306</v>
      </c>
      <c r="D176" s="115">
        <v>4280005006993</v>
      </c>
      <c r="E176" t="s">
        <v>604</v>
      </c>
      <c r="H176" t="s">
        <v>441</v>
      </c>
      <c r="I176">
        <v>23</v>
      </c>
      <c r="J176" t="str">
        <f t="shared" si="2"/>
        <v>A（雇用型）-23</v>
      </c>
    </row>
    <row r="177" spans="1:10" ht="14.25" customHeight="1">
      <c r="A177" s="114" t="s">
        <v>87</v>
      </c>
      <c r="B177" s="152" t="s">
        <v>387</v>
      </c>
      <c r="C177" s="157" t="s">
        <v>388</v>
      </c>
      <c r="D177" s="115">
        <v>9280005002468</v>
      </c>
      <c r="E177" t="s">
        <v>605</v>
      </c>
      <c r="H177" t="s">
        <v>441</v>
      </c>
      <c r="I177">
        <v>24</v>
      </c>
      <c r="J177" t="str">
        <f t="shared" si="2"/>
        <v>A（雇用型）-24</v>
      </c>
    </row>
    <row r="178" spans="1:10" ht="14.25" customHeight="1">
      <c r="A178" s="114" t="s">
        <v>87</v>
      </c>
      <c r="B178" s="152" t="s">
        <v>309</v>
      </c>
      <c r="C178" s="157" t="s">
        <v>310</v>
      </c>
      <c r="D178" s="115">
        <v>7280003001234</v>
      </c>
      <c r="E178" t="s">
        <v>606</v>
      </c>
      <c r="H178" t="s">
        <v>441</v>
      </c>
      <c r="I178">
        <v>25</v>
      </c>
      <c r="J178" t="str">
        <f t="shared" si="2"/>
        <v>A（雇用型）-25</v>
      </c>
    </row>
    <row r="179" spans="1:10" ht="14.25" customHeight="1">
      <c r="A179" s="114" t="s">
        <v>87</v>
      </c>
      <c r="B179" s="152" t="s">
        <v>389</v>
      </c>
      <c r="C179" s="132" t="s">
        <v>390</v>
      </c>
      <c r="D179" s="115">
        <v>1280001007098</v>
      </c>
      <c r="E179" t="s">
        <v>607</v>
      </c>
      <c r="H179" t="s">
        <v>441</v>
      </c>
      <c r="I179">
        <v>26</v>
      </c>
      <c r="J179" t="str">
        <f t="shared" si="2"/>
        <v>A（雇用型）-26</v>
      </c>
    </row>
    <row r="180" spans="1:10" ht="14.25" customHeight="1">
      <c r="A180" s="114" t="s">
        <v>87</v>
      </c>
      <c r="B180" s="152" t="s">
        <v>255</v>
      </c>
      <c r="C180" s="132" t="s">
        <v>278</v>
      </c>
      <c r="D180" s="115">
        <v>7280001004577</v>
      </c>
      <c r="E180" t="s">
        <v>608</v>
      </c>
      <c r="H180" t="s">
        <v>441</v>
      </c>
      <c r="I180">
        <v>27</v>
      </c>
      <c r="J180" t="str">
        <f t="shared" si="2"/>
        <v>A（雇用型）-27</v>
      </c>
    </row>
    <row r="181" spans="1:10" ht="14.25" customHeight="1">
      <c r="A181" s="114" t="s">
        <v>87</v>
      </c>
      <c r="B181" s="152" t="s">
        <v>391</v>
      </c>
      <c r="C181" s="132" t="s">
        <v>273</v>
      </c>
      <c r="D181" s="115">
        <v>3280005004098</v>
      </c>
      <c r="E181" t="s">
        <v>609</v>
      </c>
      <c r="H181" t="s">
        <v>441</v>
      </c>
      <c r="I181">
        <v>28</v>
      </c>
      <c r="J181" t="str">
        <f t="shared" si="2"/>
        <v>A（雇用型）-28</v>
      </c>
    </row>
    <row r="182" spans="1:10" ht="14.25" customHeight="1">
      <c r="A182" s="114" t="s">
        <v>87</v>
      </c>
      <c r="B182" s="153" t="s">
        <v>279</v>
      </c>
      <c r="C182" s="138" t="s">
        <v>392</v>
      </c>
      <c r="D182" s="125">
        <v>8280001007158</v>
      </c>
      <c r="E182" t="s">
        <v>610</v>
      </c>
      <c r="H182" t="s">
        <v>441</v>
      </c>
      <c r="I182">
        <v>29</v>
      </c>
      <c r="J182" t="str">
        <f t="shared" si="2"/>
        <v>A（雇用型）-29</v>
      </c>
    </row>
    <row r="183" spans="1:10" ht="14.25" customHeight="1">
      <c r="A183" s="114" t="s">
        <v>87</v>
      </c>
      <c r="B183" s="152" t="s">
        <v>393</v>
      </c>
      <c r="C183" s="132" t="s">
        <v>320</v>
      </c>
      <c r="D183" s="115">
        <v>7280001007729</v>
      </c>
      <c r="E183" t="s">
        <v>611</v>
      </c>
      <c r="H183" t="s">
        <v>441</v>
      </c>
      <c r="I183">
        <v>30</v>
      </c>
      <c r="J183" t="str">
        <f t="shared" si="2"/>
        <v>A（雇用型）-30</v>
      </c>
    </row>
    <row r="184" spans="1:10" ht="14.25" customHeight="1">
      <c r="A184" s="114" t="s">
        <v>87</v>
      </c>
      <c r="B184" s="152" t="s">
        <v>394</v>
      </c>
      <c r="C184" s="132" t="s">
        <v>395</v>
      </c>
      <c r="D184" s="115">
        <v>5280005005111</v>
      </c>
      <c r="E184" t="s">
        <v>612</v>
      </c>
      <c r="H184" t="s">
        <v>441</v>
      </c>
      <c r="I184">
        <v>31</v>
      </c>
      <c r="J184" t="str">
        <f t="shared" si="2"/>
        <v>A（雇用型）-31</v>
      </c>
    </row>
    <row r="185" spans="1:10" ht="14.25" customHeight="1">
      <c r="A185" s="114" t="s">
        <v>87</v>
      </c>
      <c r="B185" s="152" t="s">
        <v>396</v>
      </c>
      <c r="C185" s="136" t="s">
        <v>332</v>
      </c>
      <c r="D185" s="115">
        <v>4140005025479</v>
      </c>
      <c r="E185" t="s">
        <v>613</v>
      </c>
      <c r="H185" t="s">
        <v>441</v>
      </c>
      <c r="I185">
        <v>32</v>
      </c>
      <c r="J185" t="str">
        <f t="shared" si="2"/>
        <v>A（雇用型）-32</v>
      </c>
    </row>
    <row r="186" spans="1:10" ht="14.25" customHeight="1">
      <c r="A186" s="114" t="s">
        <v>87</v>
      </c>
      <c r="B186" s="152" t="s">
        <v>397</v>
      </c>
      <c r="C186" s="132" t="s">
        <v>336</v>
      </c>
      <c r="D186" s="115">
        <v>6280001007795</v>
      </c>
      <c r="E186" t="s">
        <v>614</v>
      </c>
      <c r="H186" t="s">
        <v>441</v>
      </c>
      <c r="I186">
        <v>33</v>
      </c>
      <c r="J186" t="str">
        <f t="shared" si="2"/>
        <v>A（雇用型）-33</v>
      </c>
    </row>
    <row r="187" spans="1:10" ht="14.25" customHeight="1">
      <c r="A187" s="114" t="s">
        <v>87</v>
      </c>
      <c r="B187" s="159"/>
      <c r="C187" s="160" t="s">
        <v>343</v>
      </c>
      <c r="D187" s="158"/>
      <c r="E187" t="s">
        <v>615</v>
      </c>
      <c r="H187" t="s">
        <v>441</v>
      </c>
      <c r="I187">
        <v>34</v>
      </c>
      <c r="J187" t="str">
        <f t="shared" si="2"/>
        <v>A（雇用型）-34</v>
      </c>
    </row>
    <row r="188" spans="1:10" ht="14.25" customHeight="1">
      <c r="A188" s="114" t="s">
        <v>87</v>
      </c>
      <c r="B188" s="162" t="s">
        <v>114</v>
      </c>
      <c r="C188" s="142" t="s">
        <v>398</v>
      </c>
      <c r="D188" s="161">
        <v>4280005003594</v>
      </c>
      <c r="E188" t="s">
        <v>616</v>
      </c>
      <c r="H188" t="s">
        <v>441</v>
      </c>
      <c r="I188">
        <v>35</v>
      </c>
      <c r="J188" t="str">
        <f t="shared" si="2"/>
        <v>A（雇用型）-35</v>
      </c>
    </row>
    <row r="189" spans="1:10" ht="14.25" customHeight="1">
      <c r="A189" s="144" t="s">
        <v>87</v>
      </c>
      <c r="B189" s="163" t="s">
        <v>399</v>
      </c>
      <c r="C189" s="164" t="s">
        <v>400</v>
      </c>
      <c r="D189" s="145">
        <v>1013103001128</v>
      </c>
      <c r="E189" t="s">
        <v>617</v>
      </c>
      <c r="H189" t="s">
        <v>441</v>
      </c>
      <c r="I189">
        <v>36</v>
      </c>
      <c r="J189" t="str">
        <f t="shared" si="2"/>
        <v>A（雇用型）-36</v>
      </c>
    </row>
    <row r="190" spans="1:10" ht="14.25" customHeight="1">
      <c r="A190" s="144" t="s">
        <v>87</v>
      </c>
      <c r="B190" s="227" t="s">
        <v>672</v>
      </c>
      <c r="C190" s="228" t="s">
        <v>671</v>
      </c>
      <c r="D190" s="225"/>
      <c r="E190" t="s">
        <v>675</v>
      </c>
      <c r="H190" t="s">
        <v>441</v>
      </c>
      <c r="I190">
        <v>37</v>
      </c>
      <c r="J190" t="str">
        <f t="shared" si="2"/>
        <v>A（雇用型）-37</v>
      </c>
    </row>
    <row r="191" spans="1:10" ht="14.25" customHeight="1">
      <c r="A191" s="144" t="s">
        <v>87</v>
      </c>
      <c r="B191" s="227" t="s">
        <v>673</v>
      </c>
      <c r="C191" s="228" t="s">
        <v>674</v>
      </c>
      <c r="D191" s="225"/>
      <c r="E191" t="s">
        <v>676</v>
      </c>
      <c r="H191" t="s">
        <v>441</v>
      </c>
      <c r="I191">
        <v>38</v>
      </c>
      <c r="J191" t="str">
        <f t="shared" si="2"/>
        <v>A（雇用型）-38</v>
      </c>
    </row>
    <row r="192" spans="1:10" ht="14.25" customHeight="1">
      <c r="A192" s="222" t="s">
        <v>87</v>
      </c>
      <c r="B192" s="227" t="s">
        <v>692</v>
      </c>
      <c r="C192" s="228" t="s">
        <v>693</v>
      </c>
      <c r="D192" s="225"/>
      <c r="E192" t="s">
        <v>694</v>
      </c>
      <c r="H192" t="s">
        <v>441</v>
      </c>
      <c r="I192">
        <v>39</v>
      </c>
      <c r="J192" t="s">
        <v>694</v>
      </c>
    </row>
    <row r="193" spans="1:10" ht="14.25" customHeight="1">
      <c r="A193" s="168" t="s">
        <v>353</v>
      </c>
      <c r="B193" s="165" t="s">
        <v>351</v>
      </c>
      <c r="C193" s="167" t="s">
        <v>352</v>
      </c>
      <c r="D193" s="165" t="s">
        <v>350</v>
      </c>
    </row>
    <row r="194" spans="1:10" ht="14.25" customHeight="1">
      <c r="A194" s="144" t="s">
        <v>401</v>
      </c>
      <c r="B194" s="150" t="s">
        <v>619</v>
      </c>
      <c r="C194" s="151" t="s">
        <v>310</v>
      </c>
      <c r="D194" s="149">
        <v>7280003001234</v>
      </c>
      <c r="E194" t="s">
        <v>618</v>
      </c>
      <c r="H194" t="s">
        <v>442</v>
      </c>
      <c r="I194">
        <v>1</v>
      </c>
      <c r="J194" t="str">
        <f>H194&amp;-I194</f>
        <v>A（非雇用型）-1</v>
      </c>
    </row>
  </sheetData>
  <phoneticPr fontId="4"/>
  <dataValidations disablePrompts="1" count="1">
    <dataValidation allowBlank="1" showInputMessage="1" showErrorMessage="1" sqref="C93 C96:C99 C102:C109 C2:C83 C89:C91 C154:C162 C166:C169"/>
  </dataValidations>
  <printOptions horizontalCentered="1" verticalCentered="1"/>
  <pageMargins left="0.7" right="0.7" top="0.75" bottom="0.75" header="0.3" footer="0.3"/>
  <pageSetup paperSize="9" orientation="portrait" blackAndWhite="1" horizontalDpi="2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B1:BD52"/>
  <sheetViews>
    <sheetView showGridLines="0" view="pageBreakPreview" zoomScale="65" zoomScaleNormal="100" zoomScaleSheetLayoutView="65" workbookViewId="0">
      <pane xSplit="3" ySplit="13" topLeftCell="D14" activePane="bottomRight" state="frozen"/>
      <selection activeCell="R18" sqref="R18"/>
      <selection pane="topRight" activeCell="R18" sqref="R18"/>
      <selection pane="bottomLeft" activeCell="R18" sqref="R18"/>
      <selection pane="bottomRight" activeCell="E36" sqref="E36:AM37"/>
    </sheetView>
  </sheetViews>
  <sheetFormatPr defaultRowHeight="13.5"/>
  <cols>
    <col min="1" max="2" width="3.125" style="2" customWidth="1"/>
    <col min="3" max="3" width="10.625" style="2" customWidth="1"/>
    <col min="4" max="4" width="6.625" style="2" customWidth="1"/>
    <col min="5" max="6" width="4.375" style="2" customWidth="1"/>
    <col min="7" max="7" width="6.125" style="2" customWidth="1"/>
    <col min="8" max="9" width="4.375" style="2" customWidth="1"/>
    <col min="10" max="10" width="6.125" style="2" customWidth="1"/>
    <col min="11" max="12" width="4.375" style="2" customWidth="1"/>
    <col min="13" max="13" width="6.125" style="2" customWidth="1"/>
    <col min="14" max="15" width="4.375" style="2" customWidth="1"/>
    <col min="16" max="16" width="6.125" style="2" customWidth="1"/>
    <col min="17" max="18" width="4.375" style="2" customWidth="1"/>
    <col min="19" max="19" width="6.125" style="2" customWidth="1"/>
    <col min="20" max="21" width="4.375" style="2" customWidth="1"/>
    <col min="22" max="22" width="6.25" style="2" customWidth="1"/>
    <col min="23" max="24" width="4.375" style="2" customWidth="1"/>
    <col min="25" max="25" width="6.125" style="2" customWidth="1"/>
    <col min="26" max="27" width="4.375" style="2" customWidth="1"/>
    <col min="28" max="28" width="6.125" style="2" customWidth="1"/>
    <col min="29" max="30" width="4.375" style="2" customWidth="1"/>
    <col min="31" max="31" width="6.125" style="2" customWidth="1"/>
    <col min="32" max="33" width="4.375" style="2" customWidth="1"/>
    <col min="34" max="34" width="6.125" style="2" customWidth="1"/>
    <col min="35" max="36" width="4.375" style="2" customWidth="1"/>
    <col min="37" max="37" width="6.125" style="2" customWidth="1"/>
    <col min="38" max="39" width="4.375" style="2" customWidth="1"/>
    <col min="40" max="40" width="6.125" style="2" customWidth="1"/>
    <col min="41" max="41" width="7.75" style="2" customWidth="1"/>
    <col min="42" max="42" width="5.75" style="2" customWidth="1"/>
    <col min="43" max="43" width="10.625" style="2" customWidth="1"/>
    <col min="44" max="45" width="3" style="2" bestFit="1" customWidth="1"/>
    <col min="46" max="56" width="8.125" style="2" customWidth="1"/>
    <col min="57" max="16384" width="9" style="2"/>
  </cols>
  <sheetData>
    <row r="1" spans="2:56" ht="21" customHeight="1">
      <c r="D1" s="40" t="s">
        <v>64</v>
      </c>
    </row>
    <row r="2" spans="2:56" ht="21" customHeight="1" thickBot="1">
      <c r="D2" s="40" t="s">
        <v>60</v>
      </c>
    </row>
    <row r="3" spans="2:56" ht="19.5" thickBot="1">
      <c r="B3" s="1" t="s">
        <v>21</v>
      </c>
      <c r="D3" s="200" t="e">
        <f>VLOOKUP(H5,事業所区分!$B$2:$E$194,4,FALSE)&amp;" "&amp;事業所名</f>
        <v>#N/A</v>
      </c>
      <c r="E3" s="201"/>
      <c r="F3" s="201"/>
      <c r="G3" s="201"/>
      <c r="H3" s="214"/>
      <c r="I3" s="215"/>
      <c r="J3" s="214"/>
      <c r="K3" s="214"/>
      <c r="L3" s="215"/>
      <c r="M3" s="214"/>
      <c r="N3" s="214"/>
      <c r="O3" s="215"/>
      <c r="P3" s="214"/>
      <c r="Q3" s="214"/>
      <c r="R3" s="215"/>
      <c r="S3" s="214"/>
      <c r="T3" s="214"/>
      <c r="U3" s="215"/>
      <c r="V3" s="214"/>
      <c r="W3" s="214"/>
      <c r="X3" s="215"/>
      <c r="Y3" s="214"/>
      <c r="Z3" s="214"/>
      <c r="AA3" s="215"/>
      <c r="AB3" s="214"/>
      <c r="AC3" s="214"/>
      <c r="AD3" s="215"/>
      <c r="AE3" s="214"/>
      <c r="AF3" s="214"/>
      <c r="AG3" s="215"/>
      <c r="AH3" s="214"/>
      <c r="AI3" s="214"/>
      <c r="AJ3" s="215"/>
      <c r="AK3" s="214"/>
      <c r="AL3" s="214"/>
      <c r="AM3" s="215"/>
      <c r="AN3" s="214"/>
      <c r="AT3" s="77">
        <v>1</v>
      </c>
      <c r="AU3" s="77" t="s">
        <v>74</v>
      </c>
      <c r="AV3" s="74"/>
      <c r="AW3" s="74"/>
      <c r="AX3" s="74"/>
    </row>
    <row r="4" spans="2:56" ht="20.25" customHeight="1">
      <c r="G4" s="2" t="s">
        <v>678</v>
      </c>
      <c r="K4" s="173"/>
      <c r="M4" s="172" t="s">
        <v>428</v>
      </c>
      <c r="N4" s="285" t="s">
        <v>636</v>
      </c>
      <c r="O4" s="285"/>
      <c r="P4" s="285"/>
      <c r="Q4" s="285"/>
      <c r="R4" s="203"/>
      <c r="S4" s="285">
        <v>215</v>
      </c>
      <c r="T4" s="285"/>
      <c r="U4" s="203"/>
      <c r="V4" s="3" t="s">
        <v>11</v>
      </c>
      <c r="X4" s="71"/>
      <c r="Y4" s="2" t="s">
        <v>679</v>
      </c>
      <c r="AA4" s="71"/>
      <c r="AD4" s="71"/>
      <c r="AG4" s="203"/>
      <c r="AH4" s="172" t="s">
        <v>428</v>
      </c>
      <c r="AI4" s="285" t="s">
        <v>636</v>
      </c>
      <c r="AJ4" s="285"/>
      <c r="AK4" s="285"/>
      <c r="AL4" s="285">
        <v>210</v>
      </c>
      <c r="AM4" s="285"/>
      <c r="AN4" s="285"/>
      <c r="AO4" s="3" t="s">
        <v>11</v>
      </c>
      <c r="AP4" s="3"/>
      <c r="AQ4" s="3"/>
      <c r="AT4" s="77">
        <v>2</v>
      </c>
      <c r="AU4" s="81" t="s">
        <v>75</v>
      </c>
      <c r="AV4" s="74"/>
      <c r="AW4" s="74"/>
      <c r="AX4" s="74"/>
    </row>
    <row r="5" spans="2:56" ht="20.25" customHeight="1">
      <c r="B5" s="287" t="s">
        <v>406</v>
      </c>
      <c r="C5" s="287"/>
      <c r="D5" s="291" t="s">
        <v>635</v>
      </c>
      <c r="E5" s="291"/>
      <c r="F5" s="291"/>
      <c r="G5" s="291"/>
      <c r="H5" s="291" t="s">
        <v>634</v>
      </c>
      <c r="I5" s="291"/>
      <c r="J5" s="291"/>
      <c r="K5" s="291"/>
      <c r="L5" s="291"/>
      <c r="M5" s="291"/>
      <c r="N5" s="291" t="s">
        <v>633</v>
      </c>
      <c r="O5" s="291"/>
      <c r="P5" s="291"/>
      <c r="Q5" s="291"/>
      <c r="R5" s="291"/>
      <c r="S5" s="291"/>
      <c r="T5" s="289" t="e">
        <f>VLOOKUP(法人名,事業所区分!$B$2:$E$194,3,0)</f>
        <v>#N/A</v>
      </c>
      <c r="U5" s="289"/>
      <c r="V5" s="289"/>
      <c r="Y5" s="2" t="s">
        <v>628</v>
      </c>
      <c r="AH5" s="172" t="s">
        <v>423</v>
      </c>
      <c r="AI5" s="173" t="s">
        <v>29</v>
      </c>
      <c r="AK5" s="173"/>
      <c r="AL5" s="285">
        <v>904</v>
      </c>
      <c r="AM5" s="285"/>
      <c r="AN5" s="285"/>
      <c r="AO5" s="3" t="s">
        <v>11</v>
      </c>
      <c r="AP5" s="3"/>
      <c r="AQ5" s="3"/>
      <c r="AT5" s="77">
        <v>3</v>
      </c>
      <c r="AU5" s="81" t="s">
        <v>76</v>
      </c>
      <c r="AV5" s="74"/>
      <c r="AW5" s="74"/>
      <c r="AX5" s="74"/>
    </row>
    <row r="6" spans="2:56" ht="17.100000000000001" customHeight="1">
      <c r="B6" s="287" t="s">
        <v>407</v>
      </c>
      <c r="C6" s="287"/>
      <c r="D6" s="290">
        <v>2</v>
      </c>
      <c r="E6" s="290"/>
      <c r="F6" s="290"/>
      <c r="G6" s="290"/>
      <c r="P6" s="171"/>
      <c r="Q6" s="171"/>
      <c r="S6" s="171"/>
      <c r="T6" s="171"/>
      <c r="V6" s="171"/>
      <c r="AN6" s="71"/>
      <c r="AO6" s="71"/>
      <c r="AP6" s="3"/>
      <c r="AQ6" s="3"/>
      <c r="AT6" s="77">
        <v>4</v>
      </c>
      <c r="AU6" s="81" t="s">
        <v>77</v>
      </c>
      <c r="AV6" s="74"/>
      <c r="AW6" s="74"/>
      <c r="AX6" s="74"/>
    </row>
    <row r="7" spans="2:56" ht="17.100000000000001" customHeight="1">
      <c r="B7" s="287" t="s">
        <v>408</v>
      </c>
      <c r="C7" s="287"/>
      <c r="D7" s="290">
        <v>20</v>
      </c>
      <c r="E7" s="290"/>
      <c r="F7" s="290"/>
      <c r="G7" s="290"/>
      <c r="H7" s="172"/>
      <c r="I7" s="172"/>
      <c r="J7" s="174"/>
      <c r="K7" s="176"/>
      <c r="L7" s="172"/>
      <c r="M7" s="176"/>
      <c r="N7" s="176"/>
      <c r="O7" s="172"/>
      <c r="P7" s="175"/>
      <c r="Q7" s="175"/>
      <c r="R7" s="172"/>
      <c r="S7" s="175"/>
      <c r="T7" s="175"/>
      <c r="U7" s="172"/>
      <c r="V7" s="175"/>
      <c r="X7" s="172"/>
      <c r="Y7" s="2" t="s">
        <v>627</v>
      </c>
      <c r="AA7" s="172"/>
      <c r="AD7" s="172"/>
      <c r="AG7" s="172"/>
      <c r="AJ7" s="172"/>
      <c r="AM7" s="172"/>
      <c r="AN7" s="71"/>
      <c r="AO7" s="71"/>
      <c r="AP7" s="3"/>
      <c r="AQ7" s="3"/>
      <c r="AT7" s="77">
        <v>5</v>
      </c>
      <c r="AU7" s="81" t="s">
        <v>78</v>
      </c>
      <c r="AV7" s="74"/>
      <c r="AW7" s="74"/>
      <c r="AX7" s="74"/>
    </row>
    <row r="8" spans="2:56" ht="17.100000000000001" customHeight="1" thickBot="1">
      <c r="B8" s="287" t="s">
        <v>409</v>
      </c>
      <c r="C8" s="287"/>
      <c r="D8" s="288" t="s">
        <v>632</v>
      </c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88"/>
      <c r="T8" s="288"/>
      <c r="U8" s="288"/>
      <c r="V8" s="288"/>
      <c r="Y8" s="189" t="s">
        <v>621</v>
      </c>
      <c r="Z8" s="189"/>
      <c r="AA8" s="189"/>
      <c r="AB8" s="189"/>
      <c r="AC8" s="189"/>
      <c r="AD8" s="189"/>
      <c r="AE8" s="189"/>
      <c r="AF8" s="189"/>
      <c r="AG8" s="189"/>
      <c r="AH8" s="189"/>
      <c r="AI8" s="313" t="s">
        <v>631</v>
      </c>
      <c r="AJ8" s="313"/>
      <c r="AK8" s="313"/>
      <c r="AL8" s="313"/>
      <c r="AM8" s="313"/>
      <c r="AN8" s="313"/>
      <c r="AO8" s="313"/>
      <c r="AP8" s="313"/>
      <c r="AQ8" s="3"/>
      <c r="AT8" s="77">
        <v>6</v>
      </c>
      <c r="AU8" s="82" t="s">
        <v>79</v>
      </c>
      <c r="AV8" s="74"/>
      <c r="AW8" s="74"/>
      <c r="AX8" s="74"/>
    </row>
    <row r="9" spans="2:56" ht="17.100000000000001" customHeight="1" thickTop="1">
      <c r="B9" s="286" t="s">
        <v>410</v>
      </c>
      <c r="C9" s="286"/>
      <c r="D9" s="300" t="s">
        <v>630</v>
      </c>
      <c r="E9" s="288"/>
      <c r="F9" s="288"/>
      <c r="G9" s="288"/>
      <c r="H9" s="288"/>
      <c r="I9" s="288"/>
      <c r="J9" s="288"/>
      <c r="K9" s="288"/>
      <c r="L9" s="288"/>
      <c r="M9" s="288"/>
      <c r="N9" s="288"/>
      <c r="O9" s="288"/>
      <c r="P9" s="288"/>
      <c r="Q9" s="288"/>
      <c r="R9" s="288"/>
      <c r="S9" s="288"/>
      <c r="T9" s="288"/>
      <c r="U9" s="288"/>
      <c r="V9" s="288"/>
      <c r="AN9" s="71"/>
      <c r="AO9" s="71"/>
      <c r="AP9" s="3"/>
      <c r="AQ9" s="3"/>
    </row>
    <row r="10" spans="2:56" ht="17.100000000000001" customHeight="1">
      <c r="B10" s="286" t="s">
        <v>411</v>
      </c>
      <c r="C10" s="286"/>
      <c r="D10" s="288" t="s">
        <v>629</v>
      </c>
      <c r="E10" s="288"/>
      <c r="F10" s="288"/>
      <c r="G10" s="288"/>
      <c r="H10" s="288"/>
      <c r="I10" s="288"/>
      <c r="J10" s="288"/>
      <c r="K10" s="288"/>
      <c r="L10" s="288"/>
      <c r="M10" s="288"/>
      <c r="N10" s="288"/>
      <c r="O10" s="288"/>
      <c r="P10" s="288"/>
      <c r="Q10" s="288"/>
      <c r="R10" s="288"/>
      <c r="S10" s="288"/>
      <c r="T10" s="288"/>
      <c r="U10" s="288"/>
      <c r="V10" s="288"/>
      <c r="AN10" s="71"/>
      <c r="AO10" s="71"/>
      <c r="AP10" s="3"/>
      <c r="AQ10" s="3"/>
    </row>
    <row r="11" spans="2:56" ht="21" customHeight="1" thickBot="1">
      <c r="B11" s="56" t="s">
        <v>422</v>
      </c>
      <c r="D11" s="4"/>
    </row>
    <row r="12" spans="2:56" ht="15" customHeight="1">
      <c r="B12" s="236" t="s">
        <v>67</v>
      </c>
      <c r="C12" s="237"/>
      <c r="D12" s="301" t="s">
        <v>12</v>
      </c>
      <c r="E12" s="309" t="s">
        <v>13</v>
      </c>
      <c r="F12" s="309"/>
      <c r="G12" s="238"/>
      <c r="H12" s="238" t="s">
        <v>0</v>
      </c>
      <c r="I12" s="238"/>
      <c r="J12" s="238"/>
      <c r="K12" s="238" t="s">
        <v>1</v>
      </c>
      <c r="L12" s="238"/>
      <c r="M12" s="238"/>
      <c r="N12" s="238" t="s">
        <v>2</v>
      </c>
      <c r="O12" s="238"/>
      <c r="P12" s="238"/>
      <c r="Q12" s="238" t="s">
        <v>3</v>
      </c>
      <c r="R12" s="238"/>
      <c r="S12" s="238"/>
      <c r="T12" s="238" t="s">
        <v>4</v>
      </c>
      <c r="U12" s="238"/>
      <c r="V12" s="238"/>
      <c r="W12" s="238" t="s">
        <v>5</v>
      </c>
      <c r="X12" s="266"/>
      <c r="Y12" s="266"/>
      <c r="Z12" s="238" t="s">
        <v>6</v>
      </c>
      <c r="AA12" s="238"/>
      <c r="AB12" s="238"/>
      <c r="AC12" s="238" t="s">
        <v>7</v>
      </c>
      <c r="AD12" s="238"/>
      <c r="AE12" s="238"/>
      <c r="AF12" s="238" t="s">
        <v>8</v>
      </c>
      <c r="AG12" s="238"/>
      <c r="AH12" s="238"/>
      <c r="AI12" s="238" t="s">
        <v>9</v>
      </c>
      <c r="AJ12" s="238"/>
      <c r="AK12" s="238"/>
      <c r="AL12" s="238" t="s">
        <v>10</v>
      </c>
      <c r="AM12" s="266"/>
      <c r="AN12" s="266"/>
      <c r="AO12" s="11" t="s">
        <v>32</v>
      </c>
      <c r="AP12" s="236" t="s">
        <v>14</v>
      </c>
      <c r="AQ12" s="237"/>
      <c r="AT12" s="233" t="s">
        <v>28</v>
      </c>
      <c r="AU12" s="234"/>
      <c r="AV12" s="234"/>
      <c r="AW12" s="235"/>
      <c r="AX12" s="233" t="s">
        <v>27</v>
      </c>
      <c r="AY12" s="234"/>
      <c r="AZ12" s="234"/>
      <c r="BA12" s="235"/>
      <c r="BB12" s="233" t="s">
        <v>29</v>
      </c>
      <c r="BC12" s="234"/>
      <c r="BD12" s="235"/>
    </row>
    <row r="13" spans="2:56" ht="25.5" customHeight="1" thickBot="1">
      <c r="B13" s="318"/>
      <c r="C13" s="319"/>
      <c r="D13" s="302"/>
      <c r="E13" s="6" t="s">
        <v>15</v>
      </c>
      <c r="F13" s="204" t="s">
        <v>643</v>
      </c>
      <c r="G13" s="5" t="s">
        <v>16</v>
      </c>
      <c r="H13" s="5" t="s">
        <v>15</v>
      </c>
      <c r="I13" s="204" t="s">
        <v>643</v>
      </c>
      <c r="J13" s="5" t="s">
        <v>16</v>
      </c>
      <c r="K13" s="5" t="s">
        <v>15</v>
      </c>
      <c r="L13" s="204" t="s">
        <v>643</v>
      </c>
      <c r="M13" s="5" t="s">
        <v>16</v>
      </c>
      <c r="N13" s="5" t="s">
        <v>15</v>
      </c>
      <c r="O13" s="204" t="s">
        <v>643</v>
      </c>
      <c r="P13" s="5" t="s">
        <v>16</v>
      </c>
      <c r="Q13" s="5" t="s">
        <v>15</v>
      </c>
      <c r="R13" s="204" t="s">
        <v>643</v>
      </c>
      <c r="S13" s="5" t="s">
        <v>16</v>
      </c>
      <c r="T13" s="5" t="s">
        <v>15</v>
      </c>
      <c r="U13" s="204" t="s">
        <v>643</v>
      </c>
      <c r="V13" s="5" t="s">
        <v>16</v>
      </c>
      <c r="W13" s="5" t="s">
        <v>15</v>
      </c>
      <c r="X13" s="204" t="s">
        <v>643</v>
      </c>
      <c r="Y13" s="5" t="s">
        <v>16</v>
      </c>
      <c r="Z13" s="5" t="s">
        <v>15</v>
      </c>
      <c r="AA13" s="204" t="s">
        <v>643</v>
      </c>
      <c r="AB13" s="5" t="s">
        <v>16</v>
      </c>
      <c r="AC13" s="5" t="s">
        <v>15</v>
      </c>
      <c r="AD13" s="204" t="s">
        <v>643</v>
      </c>
      <c r="AE13" s="5" t="s">
        <v>16</v>
      </c>
      <c r="AF13" s="5" t="s">
        <v>15</v>
      </c>
      <c r="AG13" s="204" t="s">
        <v>643</v>
      </c>
      <c r="AH13" s="5" t="s">
        <v>16</v>
      </c>
      <c r="AI13" s="5" t="s">
        <v>15</v>
      </c>
      <c r="AJ13" s="204" t="s">
        <v>643</v>
      </c>
      <c r="AK13" s="5" t="s">
        <v>16</v>
      </c>
      <c r="AL13" s="5" t="s">
        <v>15</v>
      </c>
      <c r="AM13" s="204" t="s">
        <v>643</v>
      </c>
      <c r="AN13" s="5" t="s">
        <v>16</v>
      </c>
      <c r="AO13" s="7" t="s">
        <v>33</v>
      </c>
      <c r="AP13" s="6" t="s">
        <v>15</v>
      </c>
      <c r="AQ13" s="7" t="s">
        <v>43</v>
      </c>
      <c r="AT13" s="6" t="s">
        <v>48</v>
      </c>
      <c r="AU13" s="41" t="s">
        <v>46</v>
      </c>
      <c r="AV13" s="41" t="s">
        <v>33</v>
      </c>
      <c r="AW13" s="42" t="s">
        <v>53</v>
      </c>
      <c r="AX13" s="6" t="s">
        <v>49</v>
      </c>
      <c r="AY13" s="41" t="s">
        <v>47</v>
      </c>
      <c r="AZ13" s="41" t="s">
        <v>33</v>
      </c>
      <c r="BA13" s="42" t="s">
        <v>54</v>
      </c>
      <c r="BB13" s="6" t="s">
        <v>50</v>
      </c>
      <c r="BC13" s="41" t="s">
        <v>33</v>
      </c>
      <c r="BD13" s="42" t="s">
        <v>55</v>
      </c>
    </row>
    <row r="14" spans="2:56" ht="17.25" customHeight="1">
      <c r="B14" s="316">
        <v>1</v>
      </c>
      <c r="C14" s="317"/>
      <c r="D14" s="53" t="s">
        <v>36</v>
      </c>
      <c r="E14" s="30">
        <v>1</v>
      </c>
      <c r="F14" s="205">
        <v>20</v>
      </c>
      <c r="G14" s="31">
        <v>18000</v>
      </c>
      <c r="H14" s="31">
        <v>1</v>
      </c>
      <c r="I14" s="205">
        <v>20</v>
      </c>
      <c r="J14" s="31">
        <v>18000</v>
      </c>
      <c r="K14" s="31">
        <v>1</v>
      </c>
      <c r="L14" s="205">
        <v>20</v>
      </c>
      <c r="M14" s="31">
        <v>18000</v>
      </c>
      <c r="N14" s="31">
        <v>1</v>
      </c>
      <c r="O14" s="205">
        <v>20</v>
      </c>
      <c r="P14" s="31">
        <v>18000</v>
      </c>
      <c r="Q14" s="31">
        <v>1</v>
      </c>
      <c r="R14" s="205">
        <v>20</v>
      </c>
      <c r="S14" s="31">
        <v>18000</v>
      </c>
      <c r="T14" s="31">
        <v>1</v>
      </c>
      <c r="U14" s="205">
        <v>20</v>
      </c>
      <c r="V14" s="31">
        <v>18000</v>
      </c>
      <c r="W14" s="31">
        <v>1</v>
      </c>
      <c r="X14" s="205">
        <v>15</v>
      </c>
      <c r="Y14" s="31">
        <v>20000</v>
      </c>
      <c r="Z14" s="31">
        <v>1</v>
      </c>
      <c r="AA14" s="205">
        <v>20</v>
      </c>
      <c r="AB14" s="31">
        <v>20000</v>
      </c>
      <c r="AC14" s="31">
        <v>1</v>
      </c>
      <c r="AD14" s="205">
        <v>20</v>
      </c>
      <c r="AE14" s="31">
        <v>20000</v>
      </c>
      <c r="AF14" s="31">
        <v>1</v>
      </c>
      <c r="AG14" s="205">
        <v>20</v>
      </c>
      <c r="AH14" s="31">
        <v>20000</v>
      </c>
      <c r="AI14" s="31">
        <v>1</v>
      </c>
      <c r="AJ14" s="205">
        <v>20</v>
      </c>
      <c r="AK14" s="31">
        <v>20000</v>
      </c>
      <c r="AL14" s="31">
        <v>1</v>
      </c>
      <c r="AM14" s="205">
        <v>20</v>
      </c>
      <c r="AN14" s="31">
        <v>20000</v>
      </c>
      <c r="AO14" s="32">
        <v>20000</v>
      </c>
      <c r="AP14" s="14">
        <f t="shared" ref="AP14:AP33" si="0">E14+H14+K14+N14+Q14+T14+W14+Z14+AC14+AF14+AI14+AL14</f>
        <v>12</v>
      </c>
      <c r="AQ14" s="13">
        <f t="shared" ref="AQ14:AQ33" si="1">G14+J14+M14+P14+S14+V14+Y14+AB14+AE14+AH14+AK14+AN14+AO14</f>
        <v>248000</v>
      </c>
      <c r="AT14" s="46">
        <f t="shared" ref="AT14:AT33" si="2">IF($D14=AT$12,$AP14,"")</f>
        <v>12</v>
      </c>
      <c r="AU14" s="47">
        <f t="shared" ref="AU14:AU33" si="3">IF(D14=AT$12,E$37*E14+H$37*H14+K$37*K14+N$37*N14+Q$37*Q14+T$37*T14+W$37*W14+Z$37*Z14+AC$37*AC14+AF$37*AF14+AI$37*AI14+AL$37*AL14,"")</f>
        <v>1920</v>
      </c>
      <c r="AV14" s="47">
        <f t="shared" ref="AV14:AV33" si="4">IF($D14=AT$12,$AQ14,"")</f>
        <v>248000</v>
      </c>
      <c r="AW14" s="48">
        <f t="shared" ref="AW14:AW33" si="5">IF(AV14="","",AV14/AT14)</f>
        <v>20666.666666666668</v>
      </c>
      <c r="AX14" s="46" t="str">
        <f t="shared" ref="AX14:AX33" si="6">IF($D14=AX$12,$AP14,"")</f>
        <v/>
      </c>
      <c r="AY14" s="47" t="str">
        <f t="shared" ref="AY14:AY33" si="7">IF(D14=AX$12,E$39*E14+H$39*H14+K$39*K14+N$39*N14+Q$39*Q14+T$39*T14+W$39*W14+Z$39*Z14+AC$39*AC14+AF$39*AF14+AI$39*AI14+AL$39*AL14,"")</f>
        <v/>
      </c>
      <c r="AZ14" s="47" t="str">
        <f t="shared" ref="AZ14:AZ33" si="8">IF($D14=AX$12,$AQ14,"")</f>
        <v/>
      </c>
      <c r="BA14" s="48" t="str">
        <f t="shared" ref="BA14:BA33" si="9">IF(AZ14="","",AZ14/AX14)</f>
        <v/>
      </c>
      <c r="BB14" s="46" t="str">
        <f t="shared" ref="BB14:BB33" si="10">IF($D14=BB$12,$AP14,"")</f>
        <v/>
      </c>
      <c r="BC14" s="47" t="str">
        <f t="shared" ref="BC14:BC33" si="11">IF($D14=BB$12,$AQ14,"")</f>
        <v/>
      </c>
      <c r="BD14" s="48" t="str">
        <f t="shared" ref="BD14:BD33" si="12">IF(BC14="","",BC14/BB14)</f>
        <v/>
      </c>
    </row>
    <row r="15" spans="2:56" ht="17.25" customHeight="1">
      <c r="B15" s="229">
        <f t="shared" ref="B15:B33" si="13">B14+1</f>
        <v>2</v>
      </c>
      <c r="C15" s="230"/>
      <c r="D15" s="54" t="s">
        <v>36</v>
      </c>
      <c r="E15" s="30">
        <v>1</v>
      </c>
      <c r="F15" s="205">
        <v>20</v>
      </c>
      <c r="G15" s="31">
        <v>16000</v>
      </c>
      <c r="H15" s="31">
        <v>1</v>
      </c>
      <c r="I15" s="205">
        <v>20</v>
      </c>
      <c r="J15" s="31">
        <v>16000</v>
      </c>
      <c r="K15" s="31">
        <v>1</v>
      </c>
      <c r="L15" s="205">
        <v>20</v>
      </c>
      <c r="M15" s="31">
        <v>16000</v>
      </c>
      <c r="N15" s="31">
        <v>1</v>
      </c>
      <c r="O15" s="205">
        <v>20</v>
      </c>
      <c r="P15" s="31">
        <v>16000</v>
      </c>
      <c r="Q15" s="31">
        <v>1</v>
      </c>
      <c r="R15" s="205">
        <v>20</v>
      </c>
      <c r="S15" s="31">
        <v>16000</v>
      </c>
      <c r="T15" s="31">
        <v>1</v>
      </c>
      <c r="U15" s="205">
        <v>20</v>
      </c>
      <c r="V15" s="31">
        <v>16000</v>
      </c>
      <c r="W15" s="31">
        <v>1</v>
      </c>
      <c r="X15" s="205">
        <v>15</v>
      </c>
      <c r="Y15" s="31">
        <v>18000</v>
      </c>
      <c r="Z15" s="31">
        <v>1</v>
      </c>
      <c r="AA15" s="205">
        <v>20</v>
      </c>
      <c r="AB15" s="31">
        <v>18000</v>
      </c>
      <c r="AC15" s="31">
        <v>1</v>
      </c>
      <c r="AD15" s="205">
        <v>20</v>
      </c>
      <c r="AE15" s="31">
        <v>18000</v>
      </c>
      <c r="AF15" s="31">
        <v>1</v>
      </c>
      <c r="AG15" s="205">
        <v>20</v>
      </c>
      <c r="AH15" s="31">
        <v>18000</v>
      </c>
      <c r="AI15" s="31">
        <v>1</v>
      </c>
      <c r="AJ15" s="205">
        <v>20</v>
      </c>
      <c r="AK15" s="31">
        <v>18000</v>
      </c>
      <c r="AL15" s="31">
        <v>1</v>
      </c>
      <c r="AM15" s="205">
        <v>20</v>
      </c>
      <c r="AN15" s="31">
        <v>18000</v>
      </c>
      <c r="AO15" s="32">
        <v>20000</v>
      </c>
      <c r="AP15" s="16">
        <f t="shared" si="0"/>
        <v>12</v>
      </c>
      <c r="AQ15" s="15">
        <f t="shared" si="1"/>
        <v>224000</v>
      </c>
      <c r="AT15" s="49">
        <f t="shared" si="2"/>
        <v>12</v>
      </c>
      <c r="AU15" s="50">
        <f t="shared" si="3"/>
        <v>1920</v>
      </c>
      <c r="AV15" s="50">
        <f t="shared" si="4"/>
        <v>224000</v>
      </c>
      <c r="AW15" s="51">
        <f t="shared" si="5"/>
        <v>18666.666666666668</v>
      </c>
      <c r="AX15" s="49" t="str">
        <f t="shared" si="6"/>
        <v/>
      </c>
      <c r="AY15" s="50" t="str">
        <f t="shared" si="7"/>
        <v/>
      </c>
      <c r="AZ15" s="50" t="str">
        <f t="shared" si="8"/>
        <v/>
      </c>
      <c r="BA15" s="51" t="str">
        <f t="shared" si="9"/>
        <v/>
      </c>
      <c r="BB15" s="49" t="str">
        <f t="shared" si="10"/>
        <v/>
      </c>
      <c r="BC15" s="50" t="str">
        <f t="shared" si="11"/>
        <v/>
      </c>
      <c r="BD15" s="51" t="str">
        <f t="shared" si="12"/>
        <v/>
      </c>
    </row>
    <row r="16" spans="2:56" ht="17.25" customHeight="1">
      <c r="B16" s="229">
        <f t="shared" si="13"/>
        <v>3</v>
      </c>
      <c r="C16" s="230"/>
      <c r="D16" s="54"/>
      <c r="E16" s="33"/>
      <c r="F16" s="206"/>
      <c r="G16" s="29"/>
      <c r="H16" s="29"/>
      <c r="I16" s="206"/>
      <c r="J16" s="29"/>
      <c r="K16" s="29"/>
      <c r="L16" s="206"/>
      <c r="M16" s="29"/>
      <c r="N16" s="29"/>
      <c r="O16" s="206"/>
      <c r="P16" s="29"/>
      <c r="Q16" s="29"/>
      <c r="R16" s="206"/>
      <c r="S16" s="29"/>
      <c r="T16" s="29"/>
      <c r="U16" s="206"/>
      <c r="V16" s="29"/>
      <c r="W16" s="29"/>
      <c r="X16" s="206"/>
      <c r="Y16" s="29"/>
      <c r="Z16" s="29"/>
      <c r="AA16" s="206"/>
      <c r="AB16" s="29"/>
      <c r="AC16" s="29"/>
      <c r="AD16" s="206"/>
      <c r="AE16" s="29"/>
      <c r="AF16" s="29"/>
      <c r="AG16" s="206"/>
      <c r="AH16" s="29"/>
      <c r="AI16" s="29"/>
      <c r="AJ16" s="206"/>
      <c r="AK16" s="29"/>
      <c r="AL16" s="29"/>
      <c r="AM16" s="206"/>
      <c r="AN16" s="29"/>
      <c r="AO16" s="34"/>
      <c r="AP16" s="16">
        <f t="shared" si="0"/>
        <v>0</v>
      </c>
      <c r="AQ16" s="15">
        <f t="shared" si="1"/>
        <v>0</v>
      </c>
      <c r="AT16" s="49" t="str">
        <f t="shared" si="2"/>
        <v/>
      </c>
      <c r="AU16" s="50" t="str">
        <f t="shared" si="3"/>
        <v/>
      </c>
      <c r="AV16" s="50" t="str">
        <f t="shared" si="4"/>
        <v/>
      </c>
      <c r="AW16" s="51" t="str">
        <f t="shared" si="5"/>
        <v/>
      </c>
      <c r="AX16" s="49" t="str">
        <f t="shared" si="6"/>
        <v/>
      </c>
      <c r="AY16" s="50" t="str">
        <f t="shared" si="7"/>
        <v/>
      </c>
      <c r="AZ16" s="50" t="str">
        <f t="shared" si="8"/>
        <v/>
      </c>
      <c r="BA16" s="51" t="str">
        <f t="shared" si="9"/>
        <v/>
      </c>
      <c r="BB16" s="49" t="str">
        <f t="shared" si="10"/>
        <v/>
      </c>
      <c r="BC16" s="50" t="str">
        <f t="shared" si="11"/>
        <v/>
      </c>
      <c r="BD16" s="51" t="str">
        <f t="shared" si="12"/>
        <v/>
      </c>
    </row>
    <row r="17" spans="2:56" ht="17.25" customHeight="1">
      <c r="B17" s="229">
        <f t="shared" si="13"/>
        <v>4</v>
      </c>
      <c r="C17" s="230"/>
      <c r="D17" s="54" t="s">
        <v>37</v>
      </c>
      <c r="E17" s="33">
        <v>21</v>
      </c>
      <c r="F17" s="206">
        <v>21</v>
      </c>
      <c r="G17" s="29">
        <v>20000</v>
      </c>
      <c r="H17" s="29">
        <v>14</v>
      </c>
      <c r="I17" s="206">
        <v>14</v>
      </c>
      <c r="J17" s="29">
        <v>17000</v>
      </c>
      <c r="K17" s="29">
        <v>21</v>
      </c>
      <c r="L17" s="206">
        <v>21</v>
      </c>
      <c r="M17" s="29">
        <v>17000</v>
      </c>
      <c r="N17" s="29">
        <v>20</v>
      </c>
      <c r="O17" s="206">
        <v>20</v>
      </c>
      <c r="P17" s="29">
        <v>20000</v>
      </c>
      <c r="Q17" s="29">
        <v>15</v>
      </c>
      <c r="R17" s="206">
        <v>15</v>
      </c>
      <c r="S17" s="29">
        <v>19000</v>
      </c>
      <c r="T17" s="29">
        <v>15</v>
      </c>
      <c r="U17" s="206">
        <v>15</v>
      </c>
      <c r="V17" s="29">
        <v>17000</v>
      </c>
      <c r="W17" s="29">
        <v>20</v>
      </c>
      <c r="X17" s="206">
        <v>20</v>
      </c>
      <c r="Y17" s="29">
        <v>20000</v>
      </c>
      <c r="Z17" s="29">
        <v>18</v>
      </c>
      <c r="AA17" s="206">
        <v>18</v>
      </c>
      <c r="AB17" s="29">
        <v>18000</v>
      </c>
      <c r="AC17" s="29">
        <v>15</v>
      </c>
      <c r="AD17" s="206">
        <v>15</v>
      </c>
      <c r="AE17" s="29">
        <v>18000</v>
      </c>
      <c r="AF17" s="29">
        <v>14</v>
      </c>
      <c r="AG17" s="206">
        <v>14</v>
      </c>
      <c r="AH17" s="29">
        <v>19000</v>
      </c>
      <c r="AI17" s="29">
        <v>18</v>
      </c>
      <c r="AJ17" s="206">
        <v>18</v>
      </c>
      <c r="AK17" s="29">
        <v>20000</v>
      </c>
      <c r="AL17" s="29">
        <v>15</v>
      </c>
      <c r="AM17" s="206">
        <v>15</v>
      </c>
      <c r="AN17" s="29">
        <v>20000</v>
      </c>
      <c r="AO17" s="34">
        <v>20000</v>
      </c>
      <c r="AP17" s="16">
        <f t="shared" si="0"/>
        <v>206</v>
      </c>
      <c r="AQ17" s="15">
        <f t="shared" si="1"/>
        <v>245000</v>
      </c>
      <c r="AT17" s="49" t="str">
        <f t="shared" si="2"/>
        <v/>
      </c>
      <c r="AU17" s="50" t="str">
        <f t="shared" si="3"/>
        <v/>
      </c>
      <c r="AV17" s="50" t="str">
        <f t="shared" si="4"/>
        <v/>
      </c>
      <c r="AW17" s="51" t="str">
        <f t="shared" si="5"/>
        <v/>
      </c>
      <c r="AX17" s="49">
        <f t="shared" si="6"/>
        <v>206</v>
      </c>
      <c r="AY17" s="50">
        <f t="shared" si="7"/>
        <v>1648</v>
      </c>
      <c r="AZ17" s="50">
        <f t="shared" si="8"/>
        <v>245000</v>
      </c>
      <c r="BA17" s="51">
        <f t="shared" si="9"/>
        <v>1189.3203883495146</v>
      </c>
      <c r="BB17" s="49" t="str">
        <f t="shared" si="10"/>
        <v/>
      </c>
      <c r="BC17" s="50" t="str">
        <f t="shared" si="11"/>
        <v/>
      </c>
      <c r="BD17" s="51" t="str">
        <f t="shared" si="12"/>
        <v/>
      </c>
    </row>
    <row r="18" spans="2:56" ht="17.25" customHeight="1">
      <c r="B18" s="229">
        <f t="shared" si="13"/>
        <v>5</v>
      </c>
      <c r="C18" s="230"/>
      <c r="D18" s="54" t="s">
        <v>37</v>
      </c>
      <c r="E18" s="33">
        <v>19</v>
      </c>
      <c r="F18" s="206">
        <v>19</v>
      </c>
      <c r="G18" s="29">
        <v>19000</v>
      </c>
      <c r="H18" s="29">
        <v>15</v>
      </c>
      <c r="I18" s="206">
        <v>15</v>
      </c>
      <c r="J18" s="29">
        <v>15000</v>
      </c>
      <c r="K18" s="29">
        <v>15</v>
      </c>
      <c r="L18" s="206">
        <v>15</v>
      </c>
      <c r="M18" s="29">
        <v>15000</v>
      </c>
      <c r="N18" s="29">
        <v>19</v>
      </c>
      <c r="O18" s="206">
        <v>19</v>
      </c>
      <c r="P18" s="29">
        <v>19000</v>
      </c>
      <c r="Q18" s="29">
        <v>18</v>
      </c>
      <c r="R18" s="206">
        <v>18</v>
      </c>
      <c r="S18" s="29">
        <v>18000</v>
      </c>
      <c r="T18" s="29">
        <v>18</v>
      </c>
      <c r="U18" s="206">
        <v>18</v>
      </c>
      <c r="V18" s="29">
        <v>18000</v>
      </c>
      <c r="W18" s="29">
        <v>15</v>
      </c>
      <c r="X18" s="206">
        <v>15</v>
      </c>
      <c r="Y18" s="29">
        <v>15000</v>
      </c>
      <c r="Z18" s="29">
        <v>20</v>
      </c>
      <c r="AA18" s="206">
        <v>20</v>
      </c>
      <c r="AB18" s="29">
        <v>20000</v>
      </c>
      <c r="AC18" s="29">
        <v>17</v>
      </c>
      <c r="AD18" s="206">
        <v>17</v>
      </c>
      <c r="AE18" s="29">
        <v>17000</v>
      </c>
      <c r="AF18" s="29">
        <v>15</v>
      </c>
      <c r="AG18" s="206">
        <v>15</v>
      </c>
      <c r="AH18" s="29">
        <v>15000</v>
      </c>
      <c r="AI18" s="29">
        <v>15</v>
      </c>
      <c r="AJ18" s="206">
        <v>15</v>
      </c>
      <c r="AK18" s="29">
        <v>15000</v>
      </c>
      <c r="AL18" s="29">
        <v>20</v>
      </c>
      <c r="AM18" s="206">
        <v>20</v>
      </c>
      <c r="AN18" s="29">
        <v>20000</v>
      </c>
      <c r="AO18" s="34">
        <v>20000</v>
      </c>
      <c r="AP18" s="16">
        <f t="shared" si="0"/>
        <v>206</v>
      </c>
      <c r="AQ18" s="15">
        <f t="shared" si="1"/>
        <v>226000</v>
      </c>
      <c r="AT18" s="49" t="str">
        <f t="shared" si="2"/>
        <v/>
      </c>
      <c r="AU18" s="50" t="str">
        <f t="shared" si="3"/>
        <v/>
      </c>
      <c r="AV18" s="50" t="str">
        <f t="shared" si="4"/>
        <v/>
      </c>
      <c r="AW18" s="51" t="str">
        <f t="shared" si="5"/>
        <v/>
      </c>
      <c r="AX18" s="49">
        <f t="shared" si="6"/>
        <v>206</v>
      </c>
      <c r="AY18" s="50">
        <f t="shared" si="7"/>
        <v>1648</v>
      </c>
      <c r="AZ18" s="50">
        <f t="shared" si="8"/>
        <v>226000</v>
      </c>
      <c r="BA18" s="51">
        <f t="shared" si="9"/>
        <v>1097.0873786407767</v>
      </c>
      <c r="BB18" s="49" t="str">
        <f t="shared" si="10"/>
        <v/>
      </c>
      <c r="BC18" s="50" t="str">
        <f t="shared" si="11"/>
        <v/>
      </c>
      <c r="BD18" s="51" t="str">
        <f t="shared" si="12"/>
        <v/>
      </c>
    </row>
    <row r="19" spans="2:56" ht="17.25" customHeight="1">
      <c r="B19" s="229">
        <f t="shared" si="13"/>
        <v>6</v>
      </c>
      <c r="C19" s="230"/>
      <c r="D19" s="54"/>
      <c r="E19" s="33"/>
      <c r="F19" s="206"/>
      <c r="G19" s="29"/>
      <c r="H19" s="29"/>
      <c r="I19" s="206"/>
      <c r="J19" s="29"/>
      <c r="K19" s="29"/>
      <c r="L19" s="206"/>
      <c r="M19" s="29"/>
      <c r="N19" s="29"/>
      <c r="O19" s="206"/>
      <c r="P19" s="29"/>
      <c r="Q19" s="29"/>
      <c r="R19" s="206"/>
      <c r="S19" s="29"/>
      <c r="T19" s="29"/>
      <c r="U19" s="206"/>
      <c r="V19" s="29"/>
      <c r="W19" s="29"/>
      <c r="X19" s="206"/>
      <c r="Y19" s="29"/>
      <c r="Z19" s="29"/>
      <c r="AA19" s="206"/>
      <c r="AB19" s="29"/>
      <c r="AC19" s="29"/>
      <c r="AD19" s="206"/>
      <c r="AE19" s="29"/>
      <c r="AF19" s="29"/>
      <c r="AG19" s="206"/>
      <c r="AH19" s="29"/>
      <c r="AI19" s="29"/>
      <c r="AJ19" s="206"/>
      <c r="AK19" s="29"/>
      <c r="AL19" s="29"/>
      <c r="AM19" s="206"/>
      <c r="AN19" s="29"/>
      <c r="AO19" s="34"/>
      <c r="AP19" s="16">
        <f t="shared" si="0"/>
        <v>0</v>
      </c>
      <c r="AQ19" s="15">
        <f t="shared" si="1"/>
        <v>0</v>
      </c>
      <c r="AT19" s="49" t="str">
        <f t="shared" si="2"/>
        <v/>
      </c>
      <c r="AU19" s="50" t="str">
        <f t="shared" si="3"/>
        <v/>
      </c>
      <c r="AV19" s="50" t="str">
        <f t="shared" si="4"/>
        <v/>
      </c>
      <c r="AW19" s="51" t="str">
        <f t="shared" si="5"/>
        <v/>
      </c>
      <c r="AX19" s="49" t="str">
        <f t="shared" si="6"/>
        <v/>
      </c>
      <c r="AY19" s="50" t="str">
        <f t="shared" si="7"/>
        <v/>
      </c>
      <c r="AZ19" s="50" t="str">
        <f t="shared" si="8"/>
        <v/>
      </c>
      <c r="BA19" s="51" t="str">
        <f t="shared" si="9"/>
        <v/>
      </c>
      <c r="BB19" s="49" t="str">
        <f t="shared" si="10"/>
        <v/>
      </c>
      <c r="BC19" s="50" t="str">
        <f t="shared" si="11"/>
        <v/>
      </c>
      <c r="BD19" s="51" t="str">
        <f t="shared" si="12"/>
        <v/>
      </c>
    </row>
    <row r="20" spans="2:56" ht="17.25" customHeight="1">
      <c r="B20" s="229">
        <f t="shared" si="13"/>
        <v>7</v>
      </c>
      <c r="C20" s="230"/>
      <c r="D20" s="54" t="s">
        <v>38</v>
      </c>
      <c r="E20" s="33">
        <v>80</v>
      </c>
      <c r="F20" s="206">
        <v>20</v>
      </c>
      <c r="G20" s="29">
        <v>16000</v>
      </c>
      <c r="H20" s="29">
        <v>80</v>
      </c>
      <c r="I20" s="206">
        <v>20</v>
      </c>
      <c r="J20" s="29">
        <v>16000</v>
      </c>
      <c r="K20" s="29">
        <v>105</v>
      </c>
      <c r="L20" s="206">
        <v>20</v>
      </c>
      <c r="M20" s="29">
        <v>21000</v>
      </c>
      <c r="N20" s="29">
        <v>95</v>
      </c>
      <c r="O20" s="206">
        <v>20</v>
      </c>
      <c r="P20" s="29">
        <v>19000</v>
      </c>
      <c r="Q20" s="29">
        <v>80</v>
      </c>
      <c r="R20" s="206">
        <v>20</v>
      </c>
      <c r="S20" s="29">
        <v>16000</v>
      </c>
      <c r="T20" s="29">
        <v>85</v>
      </c>
      <c r="U20" s="206">
        <v>20</v>
      </c>
      <c r="V20" s="29">
        <v>17000</v>
      </c>
      <c r="W20" s="29">
        <v>100</v>
      </c>
      <c r="X20" s="206">
        <v>15</v>
      </c>
      <c r="Y20" s="29">
        <v>20000</v>
      </c>
      <c r="Z20" s="29">
        <v>95</v>
      </c>
      <c r="AA20" s="206">
        <v>20</v>
      </c>
      <c r="AB20" s="29">
        <v>19000</v>
      </c>
      <c r="AC20" s="29">
        <v>90</v>
      </c>
      <c r="AD20" s="206">
        <v>20</v>
      </c>
      <c r="AE20" s="29">
        <v>18000</v>
      </c>
      <c r="AF20" s="29">
        <v>70</v>
      </c>
      <c r="AG20" s="206">
        <v>20</v>
      </c>
      <c r="AH20" s="29">
        <v>14000</v>
      </c>
      <c r="AI20" s="29">
        <v>85</v>
      </c>
      <c r="AJ20" s="206">
        <v>20</v>
      </c>
      <c r="AK20" s="29">
        <v>17000</v>
      </c>
      <c r="AL20" s="29">
        <v>105</v>
      </c>
      <c r="AM20" s="206">
        <v>20</v>
      </c>
      <c r="AN20" s="29">
        <v>21000</v>
      </c>
      <c r="AO20" s="34">
        <v>20000</v>
      </c>
      <c r="AP20" s="16">
        <f t="shared" si="0"/>
        <v>1070</v>
      </c>
      <c r="AQ20" s="15">
        <f t="shared" si="1"/>
        <v>234000</v>
      </c>
      <c r="AT20" s="49" t="str">
        <f t="shared" si="2"/>
        <v/>
      </c>
      <c r="AU20" s="50" t="str">
        <f t="shared" si="3"/>
        <v/>
      </c>
      <c r="AV20" s="50" t="str">
        <f t="shared" si="4"/>
        <v/>
      </c>
      <c r="AW20" s="51" t="str">
        <f t="shared" si="5"/>
        <v/>
      </c>
      <c r="AX20" s="49" t="str">
        <f t="shared" si="6"/>
        <v/>
      </c>
      <c r="AY20" s="50" t="str">
        <f t="shared" si="7"/>
        <v/>
      </c>
      <c r="AZ20" s="50" t="str">
        <f t="shared" si="8"/>
        <v/>
      </c>
      <c r="BA20" s="51" t="str">
        <f t="shared" si="9"/>
        <v/>
      </c>
      <c r="BB20" s="49">
        <f t="shared" si="10"/>
        <v>1070</v>
      </c>
      <c r="BC20" s="50">
        <f t="shared" si="11"/>
        <v>234000</v>
      </c>
      <c r="BD20" s="51">
        <f t="shared" si="12"/>
        <v>218.69158878504672</v>
      </c>
    </row>
    <row r="21" spans="2:56" ht="17.25" customHeight="1">
      <c r="B21" s="229">
        <f t="shared" si="13"/>
        <v>8</v>
      </c>
      <c r="C21" s="230"/>
      <c r="D21" s="54" t="s">
        <v>38</v>
      </c>
      <c r="E21" s="33">
        <v>100</v>
      </c>
      <c r="F21" s="206">
        <v>20</v>
      </c>
      <c r="G21" s="29">
        <v>20000</v>
      </c>
      <c r="H21" s="29">
        <v>85</v>
      </c>
      <c r="I21" s="206">
        <v>20</v>
      </c>
      <c r="J21" s="29">
        <v>17000</v>
      </c>
      <c r="K21" s="29">
        <v>80</v>
      </c>
      <c r="L21" s="206">
        <v>20</v>
      </c>
      <c r="M21" s="29">
        <v>16000</v>
      </c>
      <c r="N21" s="29">
        <v>100</v>
      </c>
      <c r="O21" s="206">
        <v>20</v>
      </c>
      <c r="P21" s="29">
        <v>20000</v>
      </c>
      <c r="Q21" s="29">
        <v>80</v>
      </c>
      <c r="R21" s="206">
        <v>20</v>
      </c>
      <c r="S21" s="29">
        <v>16000</v>
      </c>
      <c r="T21" s="29">
        <v>90</v>
      </c>
      <c r="U21" s="206">
        <v>20</v>
      </c>
      <c r="V21" s="29">
        <v>18000</v>
      </c>
      <c r="W21" s="29">
        <v>105</v>
      </c>
      <c r="X21" s="206">
        <v>15</v>
      </c>
      <c r="Y21" s="29">
        <v>21000</v>
      </c>
      <c r="Z21" s="29">
        <v>80</v>
      </c>
      <c r="AA21" s="206">
        <v>20</v>
      </c>
      <c r="AB21" s="29">
        <v>16000</v>
      </c>
      <c r="AC21" s="29">
        <v>90</v>
      </c>
      <c r="AD21" s="206">
        <v>20</v>
      </c>
      <c r="AE21" s="29">
        <v>18000</v>
      </c>
      <c r="AF21" s="29">
        <v>75</v>
      </c>
      <c r="AG21" s="206">
        <v>20</v>
      </c>
      <c r="AH21" s="29">
        <v>15000</v>
      </c>
      <c r="AI21" s="29">
        <v>90</v>
      </c>
      <c r="AJ21" s="206">
        <v>20</v>
      </c>
      <c r="AK21" s="29">
        <v>18000</v>
      </c>
      <c r="AL21" s="29">
        <v>80</v>
      </c>
      <c r="AM21" s="206">
        <v>20</v>
      </c>
      <c r="AN21" s="29">
        <v>16000</v>
      </c>
      <c r="AO21" s="34">
        <v>20000</v>
      </c>
      <c r="AP21" s="16">
        <f t="shared" si="0"/>
        <v>1055</v>
      </c>
      <c r="AQ21" s="15">
        <f t="shared" si="1"/>
        <v>231000</v>
      </c>
      <c r="AT21" s="49" t="str">
        <f t="shared" si="2"/>
        <v/>
      </c>
      <c r="AU21" s="50" t="str">
        <f t="shared" si="3"/>
        <v/>
      </c>
      <c r="AV21" s="50" t="str">
        <f t="shared" si="4"/>
        <v/>
      </c>
      <c r="AW21" s="51" t="str">
        <f t="shared" si="5"/>
        <v/>
      </c>
      <c r="AX21" s="49" t="str">
        <f t="shared" si="6"/>
        <v/>
      </c>
      <c r="AY21" s="50" t="str">
        <f t="shared" si="7"/>
        <v/>
      </c>
      <c r="AZ21" s="50" t="str">
        <f t="shared" si="8"/>
        <v/>
      </c>
      <c r="BA21" s="51" t="str">
        <f t="shared" si="9"/>
        <v/>
      </c>
      <c r="BB21" s="49">
        <f t="shared" si="10"/>
        <v>1055</v>
      </c>
      <c r="BC21" s="50">
        <f t="shared" si="11"/>
        <v>231000</v>
      </c>
      <c r="BD21" s="51">
        <f t="shared" si="12"/>
        <v>218.95734597156397</v>
      </c>
    </row>
    <row r="22" spans="2:56" ht="17.25" customHeight="1">
      <c r="B22" s="229">
        <f t="shared" si="13"/>
        <v>9</v>
      </c>
      <c r="C22" s="230"/>
      <c r="D22" s="54"/>
      <c r="E22" s="33"/>
      <c r="F22" s="206"/>
      <c r="G22" s="29"/>
      <c r="H22" s="29"/>
      <c r="I22" s="206"/>
      <c r="J22" s="29"/>
      <c r="K22" s="29"/>
      <c r="L22" s="206"/>
      <c r="M22" s="29"/>
      <c r="N22" s="29"/>
      <c r="O22" s="206"/>
      <c r="P22" s="29"/>
      <c r="Q22" s="29"/>
      <c r="R22" s="206"/>
      <c r="S22" s="29"/>
      <c r="T22" s="29"/>
      <c r="U22" s="206"/>
      <c r="V22" s="29"/>
      <c r="W22" s="29"/>
      <c r="X22" s="206"/>
      <c r="Y22" s="29"/>
      <c r="Z22" s="29"/>
      <c r="AA22" s="206"/>
      <c r="AB22" s="29"/>
      <c r="AC22" s="29"/>
      <c r="AD22" s="206"/>
      <c r="AE22" s="29"/>
      <c r="AF22" s="29"/>
      <c r="AG22" s="206"/>
      <c r="AH22" s="29"/>
      <c r="AI22" s="29"/>
      <c r="AJ22" s="206"/>
      <c r="AK22" s="29"/>
      <c r="AL22" s="29"/>
      <c r="AM22" s="206"/>
      <c r="AN22" s="29"/>
      <c r="AO22" s="34"/>
      <c r="AP22" s="16">
        <f t="shared" si="0"/>
        <v>0</v>
      </c>
      <c r="AQ22" s="15">
        <f t="shared" si="1"/>
        <v>0</v>
      </c>
      <c r="AT22" s="49" t="str">
        <f t="shared" si="2"/>
        <v/>
      </c>
      <c r="AU22" s="50" t="str">
        <f t="shared" si="3"/>
        <v/>
      </c>
      <c r="AV22" s="50" t="str">
        <f t="shared" si="4"/>
        <v/>
      </c>
      <c r="AW22" s="51" t="str">
        <f t="shared" si="5"/>
        <v/>
      </c>
      <c r="AX22" s="49" t="str">
        <f t="shared" si="6"/>
        <v/>
      </c>
      <c r="AY22" s="50" t="str">
        <f t="shared" si="7"/>
        <v/>
      </c>
      <c r="AZ22" s="50" t="str">
        <f t="shared" si="8"/>
        <v/>
      </c>
      <c r="BA22" s="51" t="str">
        <f t="shared" si="9"/>
        <v/>
      </c>
      <c r="BB22" s="49" t="str">
        <f t="shared" si="10"/>
        <v/>
      </c>
      <c r="BC22" s="50" t="str">
        <f t="shared" si="11"/>
        <v/>
      </c>
      <c r="BD22" s="51" t="str">
        <f t="shared" si="12"/>
        <v/>
      </c>
    </row>
    <row r="23" spans="2:56" ht="17.25" customHeight="1">
      <c r="B23" s="229">
        <f t="shared" si="13"/>
        <v>10</v>
      </c>
      <c r="C23" s="230"/>
      <c r="D23" s="54"/>
      <c r="E23" s="33"/>
      <c r="F23" s="206"/>
      <c r="G23" s="29"/>
      <c r="H23" s="29"/>
      <c r="I23" s="206"/>
      <c r="J23" s="29"/>
      <c r="K23" s="29"/>
      <c r="L23" s="206"/>
      <c r="M23" s="29"/>
      <c r="N23" s="29"/>
      <c r="O23" s="206"/>
      <c r="P23" s="29"/>
      <c r="Q23" s="29"/>
      <c r="R23" s="206"/>
      <c r="S23" s="29"/>
      <c r="T23" s="29"/>
      <c r="U23" s="206"/>
      <c r="V23" s="29"/>
      <c r="W23" s="29"/>
      <c r="X23" s="206"/>
      <c r="Y23" s="29"/>
      <c r="Z23" s="29"/>
      <c r="AA23" s="206"/>
      <c r="AB23" s="29"/>
      <c r="AC23" s="29"/>
      <c r="AD23" s="206"/>
      <c r="AE23" s="29"/>
      <c r="AF23" s="29"/>
      <c r="AG23" s="206"/>
      <c r="AH23" s="29"/>
      <c r="AI23" s="29"/>
      <c r="AJ23" s="206"/>
      <c r="AK23" s="29"/>
      <c r="AL23" s="29"/>
      <c r="AM23" s="206"/>
      <c r="AN23" s="29"/>
      <c r="AO23" s="34"/>
      <c r="AP23" s="16">
        <f t="shared" si="0"/>
        <v>0</v>
      </c>
      <c r="AQ23" s="15">
        <f t="shared" si="1"/>
        <v>0</v>
      </c>
      <c r="AT23" s="49" t="str">
        <f t="shared" si="2"/>
        <v/>
      </c>
      <c r="AU23" s="50" t="str">
        <f t="shared" si="3"/>
        <v/>
      </c>
      <c r="AV23" s="50" t="str">
        <f t="shared" si="4"/>
        <v/>
      </c>
      <c r="AW23" s="51" t="str">
        <f t="shared" si="5"/>
        <v/>
      </c>
      <c r="AX23" s="49" t="str">
        <f t="shared" si="6"/>
        <v/>
      </c>
      <c r="AY23" s="50" t="str">
        <f t="shared" si="7"/>
        <v/>
      </c>
      <c r="AZ23" s="50" t="str">
        <f t="shared" si="8"/>
        <v/>
      </c>
      <c r="BA23" s="51" t="str">
        <f t="shared" si="9"/>
        <v/>
      </c>
      <c r="BB23" s="49" t="str">
        <f t="shared" si="10"/>
        <v/>
      </c>
      <c r="BC23" s="50" t="str">
        <f t="shared" si="11"/>
        <v/>
      </c>
      <c r="BD23" s="51" t="str">
        <f t="shared" si="12"/>
        <v/>
      </c>
    </row>
    <row r="24" spans="2:56" ht="17.25" customHeight="1">
      <c r="B24" s="229">
        <f t="shared" si="13"/>
        <v>11</v>
      </c>
      <c r="C24" s="230"/>
      <c r="D24" s="54"/>
      <c r="E24" s="33"/>
      <c r="F24" s="206"/>
      <c r="G24" s="29"/>
      <c r="H24" s="29"/>
      <c r="I24" s="206"/>
      <c r="J24" s="29"/>
      <c r="K24" s="29"/>
      <c r="L24" s="206"/>
      <c r="M24" s="29"/>
      <c r="N24" s="29"/>
      <c r="O24" s="206"/>
      <c r="P24" s="29"/>
      <c r="Q24" s="29"/>
      <c r="R24" s="206"/>
      <c r="S24" s="29"/>
      <c r="T24" s="29"/>
      <c r="U24" s="206"/>
      <c r="V24" s="29"/>
      <c r="W24" s="29"/>
      <c r="X24" s="206"/>
      <c r="Y24" s="29"/>
      <c r="Z24" s="29"/>
      <c r="AA24" s="206"/>
      <c r="AB24" s="29"/>
      <c r="AC24" s="29"/>
      <c r="AD24" s="206"/>
      <c r="AE24" s="29"/>
      <c r="AF24" s="29"/>
      <c r="AG24" s="206"/>
      <c r="AH24" s="29"/>
      <c r="AI24" s="29"/>
      <c r="AJ24" s="206"/>
      <c r="AK24" s="29"/>
      <c r="AL24" s="29"/>
      <c r="AM24" s="206"/>
      <c r="AN24" s="29"/>
      <c r="AO24" s="34"/>
      <c r="AP24" s="16">
        <f t="shared" si="0"/>
        <v>0</v>
      </c>
      <c r="AQ24" s="15">
        <f t="shared" si="1"/>
        <v>0</v>
      </c>
      <c r="AT24" s="49" t="str">
        <f t="shared" si="2"/>
        <v/>
      </c>
      <c r="AU24" s="50" t="str">
        <f t="shared" si="3"/>
        <v/>
      </c>
      <c r="AV24" s="50" t="str">
        <f t="shared" si="4"/>
        <v/>
      </c>
      <c r="AW24" s="51" t="str">
        <f t="shared" si="5"/>
        <v/>
      </c>
      <c r="AX24" s="49" t="str">
        <f t="shared" si="6"/>
        <v/>
      </c>
      <c r="AY24" s="50" t="str">
        <f t="shared" si="7"/>
        <v/>
      </c>
      <c r="AZ24" s="50" t="str">
        <f t="shared" si="8"/>
        <v/>
      </c>
      <c r="BA24" s="51" t="str">
        <f t="shared" si="9"/>
        <v/>
      </c>
      <c r="BB24" s="49" t="str">
        <f t="shared" si="10"/>
        <v/>
      </c>
      <c r="BC24" s="50" t="str">
        <f t="shared" si="11"/>
        <v/>
      </c>
      <c r="BD24" s="51" t="str">
        <f t="shared" si="12"/>
        <v/>
      </c>
    </row>
    <row r="25" spans="2:56" ht="17.25" customHeight="1">
      <c r="B25" s="229">
        <f t="shared" si="13"/>
        <v>12</v>
      </c>
      <c r="C25" s="230"/>
      <c r="D25" s="54"/>
      <c r="E25" s="33"/>
      <c r="F25" s="206"/>
      <c r="G25" s="29"/>
      <c r="H25" s="29"/>
      <c r="I25" s="206"/>
      <c r="J25" s="29"/>
      <c r="K25" s="29"/>
      <c r="L25" s="206"/>
      <c r="M25" s="29"/>
      <c r="N25" s="29"/>
      <c r="O25" s="206"/>
      <c r="P25" s="29"/>
      <c r="Q25" s="29"/>
      <c r="R25" s="206"/>
      <c r="S25" s="29"/>
      <c r="T25" s="29"/>
      <c r="U25" s="206"/>
      <c r="V25" s="29"/>
      <c r="W25" s="29"/>
      <c r="X25" s="206"/>
      <c r="Y25" s="29"/>
      <c r="Z25" s="29"/>
      <c r="AA25" s="206"/>
      <c r="AB25" s="29"/>
      <c r="AC25" s="29"/>
      <c r="AD25" s="206"/>
      <c r="AE25" s="29"/>
      <c r="AF25" s="29"/>
      <c r="AG25" s="206"/>
      <c r="AH25" s="29"/>
      <c r="AI25" s="29"/>
      <c r="AJ25" s="206"/>
      <c r="AK25" s="29"/>
      <c r="AL25" s="29"/>
      <c r="AM25" s="206"/>
      <c r="AN25" s="29"/>
      <c r="AO25" s="34"/>
      <c r="AP25" s="16">
        <f t="shared" si="0"/>
        <v>0</v>
      </c>
      <c r="AQ25" s="15">
        <f t="shared" si="1"/>
        <v>0</v>
      </c>
      <c r="AT25" s="49" t="str">
        <f t="shared" si="2"/>
        <v/>
      </c>
      <c r="AU25" s="50" t="str">
        <f t="shared" si="3"/>
        <v/>
      </c>
      <c r="AV25" s="50" t="str">
        <f t="shared" si="4"/>
        <v/>
      </c>
      <c r="AW25" s="51" t="str">
        <f t="shared" si="5"/>
        <v/>
      </c>
      <c r="AX25" s="49" t="str">
        <f t="shared" si="6"/>
        <v/>
      </c>
      <c r="AY25" s="50" t="str">
        <f t="shared" si="7"/>
        <v/>
      </c>
      <c r="AZ25" s="50" t="str">
        <f t="shared" si="8"/>
        <v/>
      </c>
      <c r="BA25" s="51" t="str">
        <f t="shared" si="9"/>
        <v/>
      </c>
      <c r="BB25" s="49" t="str">
        <f t="shared" si="10"/>
        <v/>
      </c>
      <c r="BC25" s="50" t="str">
        <f t="shared" si="11"/>
        <v/>
      </c>
      <c r="BD25" s="51" t="str">
        <f t="shared" si="12"/>
        <v/>
      </c>
    </row>
    <row r="26" spans="2:56" ht="17.25" customHeight="1">
      <c r="B26" s="229">
        <f t="shared" si="13"/>
        <v>13</v>
      </c>
      <c r="C26" s="230"/>
      <c r="D26" s="54"/>
      <c r="E26" s="33"/>
      <c r="F26" s="206"/>
      <c r="G26" s="29"/>
      <c r="H26" s="29"/>
      <c r="I26" s="206"/>
      <c r="J26" s="29"/>
      <c r="K26" s="29"/>
      <c r="L26" s="206"/>
      <c r="M26" s="29"/>
      <c r="N26" s="29"/>
      <c r="O26" s="206"/>
      <c r="P26" s="29"/>
      <c r="Q26" s="29"/>
      <c r="R26" s="206"/>
      <c r="S26" s="29"/>
      <c r="T26" s="29"/>
      <c r="U26" s="206"/>
      <c r="V26" s="29"/>
      <c r="W26" s="29"/>
      <c r="X26" s="206"/>
      <c r="Y26" s="29"/>
      <c r="Z26" s="29"/>
      <c r="AA26" s="206"/>
      <c r="AB26" s="29"/>
      <c r="AC26" s="29"/>
      <c r="AD26" s="206"/>
      <c r="AE26" s="29"/>
      <c r="AF26" s="29"/>
      <c r="AG26" s="206"/>
      <c r="AH26" s="29"/>
      <c r="AI26" s="29"/>
      <c r="AJ26" s="206"/>
      <c r="AK26" s="29"/>
      <c r="AL26" s="29"/>
      <c r="AM26" s="206"/>
      <c r="AN26" s="29"/>
      <c r="AO26" s="34"/>
      <c r="AP26" s="16">
        <f t="shared" si="0"/>
        <v>0</v>
      </c>
      <c r="AQ26" s="15">
        <f t="shared" si="1"/>
        <v>0</v>
      </c>
      <c r="AT26" s="49" t="str">
        <f t="shared" si="2"/>
        <v/>
      </c>
      <c r="AU26" s="50" t="str">
        <f t="shared" si="3"/>
        <v/>
      </c>
      <c r="AV26" s="50" t="str">
        <f t="shared" si="4"/>
        <v/>
      </c>
      <c r="AW26" s="51" t="str">
        <f t="shared" si="5"/>
        <v/>
      </c>
      <c r="AX26" s="49" t="str">
        <f t="shared" si="6"/>
        <v/>
      </c>
      <c r="AY26" s="50" t="str">
        <f t="shared" si="7"/>
        <v/>
      </c>
      <c r="AZ26" s="50" t="str">
        <f t="shared" si="8"/>
        <v/>
      </c>
      <c r="BA26" s="51" t="str">
        <f t="shared" si="9"/>
        <v/>
      </c>
      <c r="BB26" s="49" t="str">
        <f t="shared" si="10"/>
        <v/>
      </c>
      <c r="BC26" s="50" t="str">
        <f t="shared" si="11"/>
        <v/>
      </c>
      <c r="BD26" s="51" t="str">
        <f t="shared" si="12"/>
        <v/>
      </c>
    </row>
    <row r="27" spans="2:56" ht="17.25" customHeight="1">
      <c r="B27" s="229">
        <f t="shared" si="13"/>
        <v>14</v>
      </c>
      <c r="C27" s="230"/>
      <c r="D27" s="54"/>
      <c r="E27" s="33"/>
      <c r="F27" s="206"/>
      <c r="G27" s="29"/>
      <c r="H27" s="29"/>
      <c r="I27" s="206"/>
      <c r="J27" s="29"/>
      <c r="K27" s="29"/>
      <c r="L27" s="206"/>
      <c r="M27" s="29"/>
      <c r="N27" s="29"/>
      <c r="O27" s="206"/>
      <c r="P27" s="29"/>
      <c r="Q27" s="29"/>
      <c r="R27" s="206"/>
      <c r="S27" s="29"/>
      <c r="T27" s="29"/>
      <c r="U27" s="206"/>
      <c r="V27" s="29"/>
      <c r="W27" s="29"/>
      <c r="X27" s="206"/>
      <c r="Y27" s="29"/>
      <c r="Z27" s="29"/>
      <c r="AA27" s="206"/>
      <c r="AB27" s="29"/>
      <c r="AC27" s="29"/>
      <c r="AD27" s="206"/>
      <c r="AE27" s="29"/>
      <c r="AF27" s="29"/>
      <c r="AG27" s="206"/>
      <c r="AH27" s="29"/>
      <c r="AI27" s="29"/>
      <c r="AJ27" s="206"/>
      <c r="AK27" s="29"/>
      <c r="AL27" s="29"/>
      <c r="AM27" s="206"/>
      <c r="AN27" s="29"/>
      <c r="AO27" s="34"/>
      <c r="AP27" s="16">
        <f t="shared" si="0"/>
        <v>0</v>
      </c>
      <c r="AQ27" s="15">
        <f t="shared" si="1"/>
        <v>0</v>
      </c>
      <c r="AT27" s="49" t="str">
        <f t="shared" si="2"/>
        <v/>
      </c>
      <c r="AU27" s="50" t="str">
        <f t="shared" si="3"/>
        <v/>
      </c>
      <c r="AV27" s="50" t="str">
        <f t="shared" si="4"/>
        <v/>
      </c>
      <c r="AW27" s="51" t="str">
        <f t="shared" si="5"/>
        <v/>
      </c>
      <c r="AX27" s="49" t="str">
        <f t="shared" si="6"/>
        <v/>
      </c>
      <c r="AY27" s="50" t="str">
        <f t="shared" si="7"/>
        <v/>
      </c>
      <c r="AZ27" s="50" t="str">
        <f t="shared" si="8"/>
        <v/>
      </c>
      <c r="BA27" s="51" t="str">
        <f t="shared" si="9"/>
        <v/>
      </c>
      <c r="BB27" s="49" t="str">
        <f t="shared" si="10"/>
        <v/>
      </c>
      <c r="BC27" s="50" t="str">
        <f t="shared" si="11"/>
        <v/>
      </c>
      <c r="BD27" s="51" t="str">
        <f t="shared" si="12"/>
        <v/>
      </c>
    </row>
    <row r="28" spans="2:56" ht="17.25" customHeight="1">
      <c r="B28" s="229">
        <f t="shared" si="13"/>
        <v>15</v>
      </c>
      <c r="C28" s="230"/>
      <c r="D28" s="54"/>
      <c r="E28" s="33"/>
      <c r="F28" s="206"/>
      <c r="G28" s="29"/>
      <c r="H28" s="29"/>
      <c r="I28" s="206"/>
      <c r="J28" s="29"/>
      <c r="K28" s="29"/>
      <c r="L28" s="206"/>
      <c r="M28" s="29"/>
      <c r="N28" s="29"/>
      <c r="O28" s="206"/>
      <c r="P28" s="29"/>
      <c r="Q28" s="29"/>
      <c r="R28" s="206"/>
      <c r="S28" s="29"/>
      <c r="T28" s="29"/>
      <c r="U28" s="206"/>
      <c r="V28" s="29"/>
      <c r="W28" s="29"/>
      <c r="X28" s="206"/>
      <c r="Y28" s="29"/>
      <c r="Z28" s="29"/>
      <c r="AA28" s="206"/>
      <c r="AB28" s="29"/>
      <c r="AC28" s="29"/>
      <c r="AD28" s="206"/>
      <c r="AE28" s="29"/>
      <c r="AF28" s="29"/>
      <c r="AG28" s="206"/>
      <c r="AH28" s="29"/>
      <c r="AI28" s="29"/>
      <c r="AJ28" s="206"/>
      <c r="AK28" s="29"/>
      <c r="AL28" s="29"/>
      <c r="AM28" s="206"/>
      <c r="AN28" s="29"/>
      <c r="AO28" s="34"/>
      <c r="AP28" s="16">
        <f t="shared" si="0"/>
        <v>0</v>
      </c>
      <c r="AQ28" s="15">
        <f t="shared" si="1"/>
        <v>0</v>
      </c>
      <c r="AT28" s="49" t="str">
        <f t="shared" si="2"/>
        <v/>
      </c>
      <c r="AU28" s="50" t="str">
        <f t="shared" si="3"/>
        <v/>
      </c>
      <c r="AV28" s="50" t="str">
        <f t="shared" si="4"/>
        <v/>
      </c>
      <c r="AW28" s="51" t="str">
        <f t="shared" si="5"/>
        <v/>
      </c>
      <c r="AX28" s="49" t="str">
        <f t="shared" si="6"/>
        <v/>
      </c>
      <c r="AY28" s="50" t="str">
        <f t="shared" si="7"/>
        <v/>
      </c>
      <c r="AZ28" s="50" t="str">
        <f t="shared" si="8"/>
        <v/>
      </c>
      <c r="BA28" s="51" t="str">
        <f t="shared" si="9"/>
        <v/>
      </c>
      <c r="BB28" s="49" t="str">
        <f t="shared" si="10"/>
        <v/>
      </c>
      <c r="BC28" s="50" t="str">
        <f t="shared" si="11"/>
        <v/>
      </c>
      <c r="BD28" s="51" t="str">
        <f t="shared" si="12"/>
        <v/>
      </c>
    </row>
    <row r="29" spans="2:56" ht="17.25" customHeight="1">
      <c r="B29" s="229">
        <f t="shared" si="13"/>
        <v>16</v>
      </c>
      <c r="C29" s="230"/>
      <c r="D29" s="54"/>
      <c r="E29" s="33"/>
      <c r="F29" s="206"/>
      <c r="G29" s="29"/>
      <c r="H29" s="29"/>
      <c r="I29" s="206"/>
      <c r="J29" s="29"/>
      <c r="K29" s="29"/>
      <c r="L29" s="206"/>
      <c r="M29" s="29"/>
      <c r="N29" s="29"/>
      <c r="O29" s="206"/>
      <c r="P29" s="29"/>
      <c r="Q29" s="29"/>
      <c r="R29" s="206"/>
      <c r="S29" s="29"/>
      <c r="T29" s="29"/>
      <c r="U29" s="206"/>
      <c r="V29" s="29"/>
      <c r="W29" s="29"/>
      <c r="X29" s="206"/>
      <c r="Y29" s="29"/>
      <c r="Z29" s="29"/>
      <c r="AA29" s="206"/>
      <c r="AB29" s="29"/>
      <c r="AC29" s="29"/>
      <c r="AD29" s="206"/>
      <c r="AE29" s="29"/>
      <c r="AF29" s="29"/>
      <c r="AG29" s="206"/>
      <c r="AH29" s="29"/>
      <c r="AI29" s="29"/>
      <c r="AJ29" s="206"/>
      <c r="AK29" s="29"/>
      <c r="AL29" s="29"/>
      <c r="AM29" s="206"/>
      <c r="AN29" s="29"/>
      <c r="AO29" s="34"/>
      <c r="AP29" s="16">
        <f t="shared" si="0"/>
        <v>0</v>
      </c>
      <c r="AQ29" s="15">
        <f t="shared" si="1"/>
        <v>0</v>
      </c>
      <c r="AT29" s="49" t="str">
        <f t="shared" si="2"/>
        <v/>
      </c>
      <c r="AU29" s="50" t="str">
        <f t="shared" si="3"/>
        <v/>
      </c>
      <c r="AV29" s="50" t="str">
        <f t="shared" si="4"/>
        <v/>
      </c>
      <c r="AW29" s="51" t="str">
        <f t="shared" si="5"/>
        <v/>
      </c>
      <c r="AX29" s="49" t="str">
        <f t="shared" si="6"/>
        <v/>
      </c>
      <c r="AY29" s="50" t="str">
        <f t="shared" si="7"/>
        <v/>
      </c>
      <c r="AZ29" s="50" t="str">
        <f t="shared" si="8"/>
        <v/>
      </c>
      <c r="BA29" s="51" t="str">
        <f t="shared" si="9"/>
        <v/>
      </c>
      <c r="BB29" s="49" t="str">
        <f t="shared" si="10"/>
        <v/>
      </c>
      <c r="BC29" s="50" t="str">
        <f t="shared" si="11"/>
        <v/>
      </c>
      <c r="BD29" s="51" t="str">
        <f t="shared" si="12"/>
        <v/>
      </c>
    </row>
    <row r="30" spans="2:56" ht="17.25" customHeight="1">
      <c r="B30" s="229">
        <f t="shared" si="13"/>
        <v>17</v>
      </c>
      <c r="C30" s="230"/>
      <c r="D30" s="54"/>
      <c r="E30" s="33"/>
      <c r="F30" s="206"/>
      <c r="G30" s="29"/>
      <c r="H30" s="29"/>
      <c r="I30" s="206"/>
      <c r="J30" s="29"/>
      <c r="K30" s="29"/>
      <c r="L30" s="206"/>
      <c r="M30" s="29"/>
      <c r="N30" s="29"/>
      <c r="O30" s="206"/>
      <c r="P30" s="29"/>
      <c r="Q30" s="29"/>
      <c r="R30" s="206"/>
      <c r="S30" s="29"/>
      <c r="T30" s="29"/>
      <c r="U30" s="206"/>
      <c r="V30" s="29"/>
      <c r="W30" s="29"/>
      <c r="X30" s="206"/>
      <c r="Y30" s="29"/>
      <c r="Z30" s="29"/>
      <c r="AA30" s="206"/>
      <c r="AB30" s="29"/>
      <c r="AC30" s="29"/>
      <c r="AD30" s="206"/>
      <c r="AE30" s="29"/>
      <c r="AF30" s="29"/>
      <c r="AG30" s="206"/>
      <c r="AH30" s="29"/>
      <c r="AI30" s="29"/>
      <c r="AJ30" s="206"/>
      <c r="AK30" s="29"/>
      <c r="AL30" s="29"/>
      <c r="AM30" s="206"/>
      <c r="AN30" s="29"/>
      <c r="AO30" s="34"/>
      <c r="AP30" s="16">
        <f t="shared" si="0"/>
        <v>0</v>
      </c>
      <c r="AQ30" s="15">
        <f t="shared" si="1"/>
        <v>0</v>
      </c>
      <c r="AT30" s="49" t="str">
        <f t="shared" si="2"/>
        <v/>
      </c>
      <c r="AU30" s="50" t="str">
        <f t="shared" si="3"/>
        <v/>
      </c>
      <c r="AV30" s="50" t="str">
        <f t="shared" si="4"/>
        <v/>
      </c>
      <c r="AW30" s="51" t="str">
        <f t="shared" si="5"/>
        <v/>
      </c>
      <c r="AX30" s="49" t="str">
        <f t="shared" si="6"/>
        <v/>
      </c>
      <c r="AY30" s="50" t="str">
        <f t="shared" si="7"/>
        <v/>
      </c>
      <c r="AZ30" s="50" t="str">
        <f t="shared" si="8"/>
        <v/>
      </c>
      <c r="BA30" s="51" t="str">
        <f t="shared" si="9"/>
        <v/>
      </c>
      <c r="BB30" s="49" t="str">
        <f t="shared" si="10"/>
        <v/>
      </c>
      <c r="BC30" s="50" t="str">
        <f t="shared" si="11"/>
        <v/>
      </c>
      <c r="BD30" s="51" t="str">
        <f t="shared" si="12"/>
        <v/>
      </c>
    </row>
    <row r="31" spans="2:56" ht="17.25" customHeight="1">
      <c r="B31" s="229">
        <f t="shared" si="13"/>
        <v>18</v>
      </c>
      <c r="C31" s="230"/>
      <c r="D31" s="54"/>
      <c r="E31" s="33"/>
      <c r="F31" s="206"/>
      <c r="G31" s="29"/>
      <c r="H31" s="29"/>
      <c r="I31" s="206"/>
      <c r="J31" s="29"/>
      <c r="K31" s="29"/>
      <c r="L31" s="206"/>
      <c r="M31" s="29"/>
      <c r="N31" s="29"/>
      <c r="O31" s="206"/>
      <c r="P31" s="29"/>
      <c r="Q31" s="29"/>
      <c r="R31" s="206"/>
      <c r="S31" s="29"/>
      <c r="T31" s="29"/>
      <c r="U31" s="206"/>
      <c r="V31" s="29"/>
      <c r="W31" s="29"/>
      <c r="X31" s="206"/>
      <c r="Y31" s="29"/>
      <c r="Z31" s="29"/>
      <c r="AA31" s="206"/>
      <c r="AB31" s="29"/>
      <c r="AC31" s="29"/>
      <c r="AD31" s="206"/>
      <c r="AE31" s="29"/>
      <c r="AF31" s="29"/>
      <c r="AG31" s="206"/>
      <c r="AH31" s="29"/>
      <c r="AI31" s="29"/>
      <c r="AJ31" s="206"/>
      <c r="AK31" s="29"/>
      <c r="AL31" s="29"/>
      <c r="AM31" s="206"/>
      <c r="AN31" s="29"/>
      <c r="AO31" s="34"/>
      <c r="AP31" s="16">
        <f t="shared" si="0"/>
        <v>0</v>
      </c>
      <c r="AQ31" s="15">
        <f t="shared" si="1"/>
        <v>0</v>
      </c>
      <c r="AT31" s="49" t="str">
        <f t="shared" si="2"/>
        <v/>
      </c>
      <c r="AU31" s="50" t="str">
        <f t="shared" si="3"/>
        <v/>
      </c>
      <c r="AV31" s="50" t="str">
        <f t="shared" si="4"/>
        <v/>
      </c>
      <c r="AW31" s="51" t="str">
        <f t="shared" si="5"/>
        <v/>
      </c>
      <c r="AX31" s="49" t="str">
        <f t="shared" si="6"/>
        <v/>
      </c>
      <c r="AY31" s="50" t="str">
        <f t="shared" si="7"/>
        <v/>
      </c>
      <c r="AZ31" s="50" t="str">
        <f t="shared" si="8"/>
        <v/>
      </c>
      <c r="BA31" s="51" t="str">
        <f t="shared" si="9"/>
        <v/>
      </c>
      <c r="BB31" s="49" t="str">
        <f t="shared" si="10"/>
        <v/>
      </c>
      <c r="BC31" s="50" t="str">
        <f t="shared" si="11"/>
        <v/>
      </c>
      <c r="BD31" s="51" t="str">
        <f t="shared" si="12"/>
        <v/>
      </c>
    </row>
    <row r="32" spans="2:56" ht="17.25" customHeight="1">
      <c r="B32" s="229">
        <f t="shared" si="13"/>
        <v>19</v>
      </c>
      <c r="C32" s="230"/>
      <c r="D32" s="54"/>
      <c r="E32" s="33"/>
      <c r="F32" s="206"/>
      <c r="G32" s="29"/>
      <c r="H32" s="29"/>
      <c r="I32" s="206"/>
      <c r="J32" s="29"/>
      <c r="K32" s="29"/>
      <c r="L32" s="206"/>
      <c r="M32" s="29"/>
      <c r="N32" s="29"/>
      <c r="O32" s="206"/>
      <c r="P32" s="29"/>
      <c r="Q32" s="29"/>
      <c r="R32" s="206"/>
      <c r="S32" s="29"/>
      <c r="T32" s="29"/>
      <c r="U32" s="206"/>
      <c r="V32" s="29"/>
      <c r="W32" s="29"/>
      <c r="X32" s="206"/>
      <c r="Y32" s="29"/>
      <c r="Z32" s="29"/>
      <c r="AA32" s="206"/>
      <c r="AB32" s="29"/>
      <c r="AC32" s="29"/>
      <c r="AD32" s="206"/>
      <c r="AE32" s="29"/>
      <c r="AF32" s="29"/>
      <c r="AG32" s="206"/>
      <c r="AH32" s="29"/>
      <c r="AI32" s="29"/>
      <c r="AJ32" s="206"/>
      <c r="AK32" s="29"/>
      <c r="AL32" s="29"/>
      <c r="AM32" s="206"/>
      <c r="AN32" s="29"/>
      <c r="AO32" s="34"/>
      <c r="AP32" s="16">
        <f t="shared" si="0"/>
        <v>0</v>
      </c>
      <c r="AQ32" s="15">
        <f t="shared" si="1"/>
        <v>0</v>
      </c>
      <c r="AT32" s="49" t="str">
        <f t="shared" si="2"/>
        <v/>
      </c>
      <c r="AU32" s="50" t="str">
        <f t="shared" si="3"/>
        <v/>
      </c>
      <c r="AV32" s="50" t="str">
        <f t="shared" si="4"/>
        <v/>
      </c>
      <c r="AW32" s="51" t="str">
        <f t="shared" si="5"/>
        <v/>
      </c>
      <c r="AX32" s="49" t="str">
        <f t="shared" si="6"/>
        <v/>
      </c>
      <c r="AY32" s="50" t="str">
        <f t="shared" si="7"/>
        <v/>
      </c>
      <c r="AZ32" s="50" t="str">
        <f t="shared" si="8"/>
        <v/>
      </c>
      <c r="BA32" s="51" t="str">
        <f t="shared" si="9"/>
        <v/>
      </c>
      <c r="BB32" s="49" t="str">
        <f t="shared" si="10"/>
        <v/>
      </c>
      <c r="BC32" s="50" t="str">
        <f t="shared" si="11"/>
        <v/>
      </c>
      <c r="BD32" s="51" t="str">
        <f t="shared" si="12"/>
        <v/>
      </c>
    </row>
    <row r="33" spans="2:56" ht="17.25" customHeight="1">
      <c r="B33" s="231">
        <f t="shared" si="13"/>
        <v>20</v>
      </c>
      <c r="C33" s="232"/>
      <c r="D33" s="55"/>
      <c r="E33" s="35"/>
      <c r="F33" s="207"/>
      <c r="G33" s="36"/>
      <c r="H33" s="36"/>
      <c r="I33" s="207"/>
      <c r="J33" s="36"/>
      <c r="K33" s="36"/>
      <c r="L33" s="207"/>
      <c r="M33" s="36"/>
      <c r="N33" s="36"/>
      <c r="O33" s="207"/>
      <c r="P33" s="36"/>
      <c r="Q33" s="36"/>
      <c r="R33" s="207"/>
      <c r="S33" s="36"/>
      <c r="T33" s="36"/>
      <c r="U33" s="207"/>
      <c r="V33" s="36"/>
      <c r="W33" s="36"/>
      <c r="X33" s="207"/>
      <c r="Y33" s="36"/>
      <c r="Z33" s="36"/>
      <c r="AA33" s="207"/>
      <c r="AB33" s="36"/>
      <c r="AC33" s="36"/>
      <c r="AD33" s="207"/>
      <c r="AE33" s="36"/>
      <c r="AF33" s="36"/>
      <c r="AG33" s="207"/>
      <c r="AH33" s="36"/>
      <c r="AI33" s="36"/>
      <c r="AJ33" s="207"/>
      <c r="AK33" s="36"/>
      <c r="AL33" s="36"/>
      <c r="AM33" s="207"/>
      <c r="AN33" s="36"/>
      <c r="AO33" s="37"/>
      <c r="AP33" s="18">
        <f t="shared" si="0"/>
        <v>0</v>
      </c>
      <c r="AQ33" s="17">
        <f t="shared" si="1"/>
        <v>0</v>
      </c>
      <c r="AT33" s="57" t="str">
        <f t="shared" si="2"/>
        <v/>
      </c>
      <c r="AU33" s="58" t="str">
        <f t="shared" si="3"/>
        <v/>
      </c>
      <c r="AV33" s="58" t="str">
        <f t="shared" si="4"/>
        <v/>
      </c>
      <c r="AW33" s="59" t="str">
        <f t="shared" si="5"/>
        <v/>
      </c>
      <c r="AX33" s="57" t="str">
        <f t="shared" si="6"/>
        <v/>
      </c>
      <c r="AY33" s="58" t="str">
        <f t="shared" si="7"/>
        <v/>
      </c>
      <c r="AZ33" s="58" t="str">
        <f t="shared" si="8"/>
        <v/>
      </c>
      <c r="BA33" s="59" t="str">
        <f t="shared" si="9"/>
        <v/>
      </c>
      <c r="BB33" s="57" t="str">
        <f t="shared" si="10"/>
        <v/>
      </c>
      <c r="BC33" s="58" t="str">
        <f t="shared" si="11"/>
        <v/>
      </c>
      <c r="BD33" s="59" t="str">
        <f t="shared" si="12"/>
        <v/>
      </c>
    </row>
    <row r="34" spans="2:56" ht="7.5" customHeight="1" thickBot="1">
      <c r="B34" s="60"/>
      <c r="C34" s="61"/>
      <c r="D34" s="62"/>
      <c r="E34" s="63"/>
      <c r="F34" s="208"/>
      <c r="G34" s="64"/>
      <c r="H34" s="64"/>
      <c r="I34" s="208"/>
      <c r="J34" s="64"/>
      <c r="K34" s="64"/>
      <c r="L34" s="208"/>
      <c r="M34" s="64"/>
      <c r="N34" s="64"/>
      <c r="O34" s="208"/>
      <c r="P34" s="64"/>
      <c r="Q34" s="64"/>
      <c r="R34" s="208"/>
      <c r="S34" s="64"/>
      <c r="T34" s="64"/>
      <c r="U34" s="208"/>
      <c r="V34" s="64"/>
      <c r="W34" s="64"/>
      <c r="X34" s="208"/>
      <c r="Y34" s="64"/>
      <c r="Z34" s="64"/>
      <c r="AA34" s="208"/>
      <c r="AB34" s="64"/>
      <c r="AC34" s="64"/>
      <c r="AD34" s="208"/>
      <c r="AE34" s="64"/>
      <c r="AF34" s="64"/>
      <c r="AG34" s="208"/>
      <c r="AH34" s="64"/>
      <c r="AI34" s="64"/>
      <c r="AJ34" s="208"/>
      <c r="AK34" s="64"/>
      <c r="AL34" s="64"/>
      <c r="AM34" s="208"/>
      <c r="AN34" s="64"/>
      <c r="AO34" s="65"/>
      <c r="AP34" s="63"/>
      <c r="AQ34" s="65"/>
      <c r="AT34" s="66"/>
      <c r="AU34" s="67"/>
      <c r="AV34" s="67"/>
      <c r="AW34" s="68"/>
      <c r="AX34" s="66"/>
      <c r="AY34" s="67"/>
      <c r="AZ34" s="67"/>
      <c r="BA34" s="68"/>
      <c r="BB34" s="66"/>
      <c r="BC34" s="67"/>
      <c r="BD34" s="68"/>
    </row>
    <row r="35" spans="2:56" ht="16.5" customHeight="1" thickBot="1">
      <c r="B35" s="324" t="s">
        <v>14</v>
      </c>
      <c r="C35" s="325"/>
      <c r="D35" s="12"/>
      <c r="E35" s="21">
        <f>COUNTA(E14:E34)</f>
        <v>6</v>
      </c>
      <c r="F35" s="209"/>
      <c r="G35" s="19">
        <f>SUM(G14:G34)</f>
        <v>109000</v>
      </c>
      <c r="H35" s="19">
        <f>COUNTA(H14:H34)</f>
        <v>6</v>
      </c>
      <c r="I35" s="209"/>
      <c r="J35" s="19">
        <f>SUM(J14:J34)</f>
        <v>99000</v>
      </c>
      <c r="K35" s="19">
        <f>COUNTA(K14:K34)</f>
        <v>6</v>
      </c>
      <c r="L35" s="209"/>
      <c r="M35" s="19">
        <f>SUM(M14:M34)</f>
        <v>103000</v>
      </c>
      <c r="N35" s="19">
        <f>COUNTA(N14:N34)</f>
        <v>6</v>
      </c>
      <c r="O35" s="209"/>
      <c r="P35" s="19">
        <f>SUM(P14:P34)</f>
        <v>112000</v>
      </c>
      <c r="Q35" s="19">
        <f>COUNTA(Q14:Q34)</f>
        <v>6</v>
      </c>
      <c r="R35" s="209"/>
      <c r="S35" s="19">
        <f>SUM(S14:S34)</f>
        <v>103000</v>
      </c>
      <c r="T35" s="19">
        <f>COUNTA(T14:T34)</f>
        <v>6</v>
      </c>
      <c r="U35" s="209"/>
      <c r="V35" s="19">
        <f>SUM(V14:V34)</f>
        <v>104000</v>
      </c>
      <c r="W35" s="19">
        <f>COUNTA(W14:W34)</f>
        <v>6</v>
      </c>
      <c r="X35" s="209"/>
      <c r="Y35" s="19">
        <f>SUM(Y14:Y34)</f>
        <v>114000</v>
      </c>
      <c r="Z35" s="19">
        <f>COUNTA(Z14:Z34)</f>
        <v>6</v>
      </c>
      <c r="AA35" s="209"/>
      <c r="AB35" s="19">
        <f>SUM(AB14:AB34)</f>
        <v>111000</v>
      </c>
      <c r="AC35" s="19">
        <f>COUNTA(AC14:AC34)</f>
        <v>6</v>
      </c>
      <c r="AD35" s="209"/>
      <c r="AE35" s="19">
        <f>SUM(AE14:AE34)</f>
        <v>109000</v>
      </c>
      <c r="AF35" s="19">
        <f>COUNTA(AF14:AF34)</f>
        <v>6</v>
      </c>
      <c r="AG35" s="209"/>
      <c r="AH35" s="19">
        <f>SUM(AH14:AH34)</f>
        <v>101000</v>
      </c>
      <c r="AI35" s="19">
        <f>COUNTA(AI14:AI34)</f>
        <v>6</v>
      </c>
      <c r="AJ35" s="209"/>
      <c r="AK35" s="19">
        <f>SUM(AK14:AK34)</f>
        <v>108000</v>
      </c>
      <c r="AL35" s="19">
        <f>COUNTA(AL14:AL34)</f>
        <v>6</v>
      </c>
      <c r="AM35" s="209"/>
      <c r="AN35" s="19">
        <f>SUM(AN14:AN34)</f>
        <v>115000</v>
      </c>
      <c r="AO35" s="20">
        <f>SUM(AO14:AO34)</f>
        <v>120000</v>
      </c>
      <c r="AP35" s="21">
        <f>E35+H35+K35+N35+Q35+T35+W35+Z35+AC35+AF35+AI35+AL35</f>
        <v>72</v>
      </c>
      <c r="AQ35" s="20">
        <f>G35+J35+M35+P35+S35+V35+Y35+AB35+AE35+AH35+AK35+AN35+AO35</f>
        <v>1408000</v>
      </c>
      <c r="AS35" s="52" t="str">
        <f>IF((G35+J35+M35+P35+S35+V35+Y35+AB35+AE35+AH35+AK35+AN35+AO35)=SUM(AQ14:AQ34),"OK","ERR")</f>
        <v>OK</v>
      </c>
      <c r="AT35" s="43">
        <f>SUM(AT14:AT34)</f>
        <v>24</v>
      </c>
      <c r="AU35" s="44">
        <f>SUM(AU14:AU34)</f>
        <v>3840</v>
      </c>
      <c r="AV35" s="44">
        <f>SUM(AV14:AV34)</f>
        <v>472000</v>
      </c>
      <c r="AW35" s="45">
        <f>IF(AV35=0,0,AV35/AT35)</f>
        <v>19666.666666666668</v>
      </c>
      <c r="AX35" s="43">
        <f>SUM(AX14:AX34)</f>
        <v>412</v>
      </c>
      <c r="AY35" s="44">
        <f>SUM(AY14:AY34)</f>
        <v>3296</v>
      </c>
      <c r="AZ35" s="44">
        <f>SUM(AZ14:AZ34)</f>
        <v>471000</v>
      </c>
      <c r="BA35" s="45">
        <f>IF(AZ35=0,0,AZ35/AX35)</f>
        <v>1143.2038834951456</v>
      </c>
      <c r="BB35" s="43">
        <f>SUM(BB14:BB34)</f>
        <v>2125</v>
      </c>
      <c r="BC35" s="44">
        <f>SUM(BC14:BC34)</f>
        <v>465000</v>
      </c>
      <c r="BD35" s="45">
        <f>IF(BC35=0,0,BC35/BB35)</f>
        <v>218.8235294117647</v>
      </c>
    </row>
    <row r="36" spans="2:56" ht="17.25" customHeight="1" thickBot="1">
      <c r="B36" s="322" t="s">
        <v>26</v>
      </c>
      <c r="C36" s="323"/>
      <c r="D36" s="8"/>
      <c r="E36" s="38">
        <v>20</v>
      </c>
      <c r="F36" s="212"/>
      <c r="G36" s="22"/>
      <c r="H36" s="39">
        <v>20</v>
      </c>
      <c r="I36" s="212"/>
      <c r="J36" s="22"/>
      <c r="K36" s="39">
        <v>20</v>
      </c>
      <c r="L36" s="212"/>
      <c r="M36" s="22"/>
      <c r="N36" s="39">
        <v>20</v>
      </c>
      <c r="O36" s="212"/>
      <c r="P36" s="22"/>
      <c r="Q36" s="39">
        <v>20</v>
      </c>
      <c r="R36" s="212"/>
      <c r="S36" s="22"/>
      <c r="T36" s="39">
        <v>20</v>
      </c>
      <c r="U36" s="212"/>
      <c r="V36" s="22"/>
      <c r="W36" s="39">
        <v>20</v>
      </c>
      <c r="X36" s="212"/>
      <c r="Y36" s="22"/>
      <c r="Z36" s="39">
        <v>20</v>
      </c>
      <c r="AA36" s="212"/>
      <c r="AB36" s="22"/>
      <c r="AC36" s="39">
        <v>20</v>
      </c>
      <c r="AD36" s="212"/>
      <c r="AE36" s="22"/>
      <c r="AF36" s="39">
        <v>20</v>
      </c>
      <c r="AG36" s="212"/>
      <c r="AH36" s="22"/>
      <c r="AI36" s="39">
        <v>20</v>
      </c>
      <c r="AJ36" s="212"/>
      <c r="AK36" s="22"/>
      <c r="AL36" s="39">
        <v>20</v>
      </c>
      <c r="AM36" s="212"/>
      <c r="AN36" s="22"/>
      <c r="AO36" s="23"/>
      <c r="AP36" s="24">
        <f>E36+H36+K36+N36+Q36+T36+W36+Z36+AC36+AF36+AI36+AL36</f>
        <v>240</v>
      </c>
      <c r="AQ36" s="23"/>
      <c r="AT36" s="2">
        <f>COUNT(AT14:AT34)</f>
        <v>2</v>
      </c>
      <c r="AX36" s="2">
        <f>COUNT(AX14:AX34)</f>
        <v>2</v>
      </c>
      <c r="BB36" s="2">
        <f>COUNT(BB14:BB34)</f>
        <v>2</v>
      </c>
    </row>
    <row r="37" spans="2:56" ht="17.25" customHeight="1" thickBot="1">
      <c r="B37" s="320" t="s">
        <v>30</v>
      </c>
      <c r="C37" s="321"/>
      <c r="D37" s="191"/>
      <c r="E37" s="192">
        <v>160</v>
      </c>
      <c r="F37" s="213"/>
      <c r="G37" s="193"/>
      <c r="H37" s="192">
        <v>160</v>
      </c>
      <c r="I37" s="213"/>
      <c r="J37" s="193"/>
      <c r="K37" s="192">
        <v>160</v>
      </c>
      <c r="L37" s="213"/>
      <c r="M37" s="193"/>
      <c r="N37" s="192">
        <v>160</v>
      </c>
      <c r="O37" s="213"/>
      <c r="P37" s="193"/>
      <c r="Q37" s="192">
        <v>160</v>
      </c>
      <c r="R37" s="213"/>
      <c r="S37" s="193"/>
      <c r="T37" s="192">
        <v>160</v>
      </c>
      <c r="U37" s="213"/>
      <c r="V37" s="193"/>
      <c r="W37" s="192">
        <v>160</v>
      </c>
      <c r="X37" s="213"/>
      <c r="Y37" s="193"/>
      <c r="Z37" s="192">
        <v>160</v>
      </c>
      <c r="AA37" s="213"/>
      <c r="AB37" s="193"/>
      <c r="AC37" s="192">
        <v>160</v>
      </c>
      <c r="AD37" s="213"/>
      <c r="AE37" s="193"/>
      <c r="AF37" s="192">
        <v>160</v>
      </c>
      <c r="AG37" s="213"/>
      <c r="AH37" s="193"/>
      <c r="AI37" s="192">
        <v>160</v>
      </c>
      <c r="AJ37" s="213"/>
      <c r="AK37" s="193"/>
      <c r="AL37" s="192">
        <v>160</v>
      </c>
      <c r="AM37" s="213"/>
      <c r="AN37" s="193"/>
      <c r="AO37" s="195"/>
      <c r="AP37" s="18">
        <f>E37+H37+K37+N37+Q37+T37+W37+Z37+AC37+AF37+AI37+AL37</f>
        <v>1920</v>
      </c>
      <c r="AQ37" s="196"/>
      <c r="AT37" s="202" t="s">
        <v>637</v>
      </c>
    </row>
    <row r="38" spans="2:56" ht="36" customHeight="1" thickBot="1">
      <c r="B38" s="314" t="s">
        <v>622</v>
      </c>
      <c r="C38" s="315"/>
      <c r="D38" s="199"/>
      <c r="E38" s="210"/>
      <c r="F38" s="198">
        <f>SUM(F14:F33)</f>
        <v>120</v>
      </c>
      <c r="G38" s="22"/>
      <c r="H38" s="210"/>
      <c r="I38" s="198">
        <f>SUM(I14:I33)</f>
        <v>109</v>
      </c>
      <c r="J38" s="22"/>
      <c r="K38" s="210"/>
      <c r="L38" s="198">
        <f>SUM(L14:L33)</f>
        <v>116</v>
      </c>
      <c r="M38" s="22"/>
      <c r="N38" s="210"/>
      <c r="O38" s="198">
        <f>SUM(O14:O33)</f>
        <v>119</v>
      </c>
      <c r="P38" s="22"/>
      <c r="Q38" s="210"/>
      <c r="R38" s="198">
        <f>SUM(R14:R33)</f>
        <v>113</v>
      </c>
      <c r="S38" s="22"/>
      <c r="T38" s="210"/>
      <c r="U38" s="198">
        <f>SUM(U14:U33)</f>
        <v>113</v>
      </c>
      <c r="V38" s="22"/>
      <c r="W38" s="210"/>
      <c r="X38" s="198">
        <f>SUM(X14:X33)</f>
        <v>95</v>
      </c>
      <c r="Y38" s="22"/>
      <c r="Z38" s="210"/>
      <c r="AA38" s="198">
        <f>SUM(AA14:AA33)</f>
        <v>118</v>
      </c>
      <c r="AB38" s="22"/>
      <c r="AC38" s="210"/>
      <c r="AD38" s="198">
        <f>SUM(AD14:AD33)</f>
        <v>112</v>
      </c>
      <c r="AE38" s="22"/>
      <c r="AF38" s="210"/>
      <c r="AG38" s="198">
        <f>SUM(AG14:AG33)</f>
        <v>109</v>
      </c>
      <c r="AH38" s="22"/>
      <c r="AI38" s="210"/>
      <c r="AJ38" s="198">
        <f>SUM(AJ14:AJ33)</f>
        <v>113</v>
      </c>
      <c r="AK38" s="22"/>
      <c r="AL38" s="210"/>
      <c r="AM38" s="198">
        <f>SUM(AM14:AM33)</f>
        <v>115</v>
      </c>
      <c r="AN38" s="22"/>
      <c r="AO38" s="22"/>
      <c r="AP38" s="197">
        <f>F38+I38+L38+O38+R38+U38+X38+AA38+AD38+AG38+AJ38+AM38</f>
        <v>1352</v>
      </c>
      <c r="AQ38" s="23"/>
      <c r="AT38" s="202">
        <f>COUNTA(E37,H37,K37,N37,Q37,T37,W37,Z37,AC37,AF37,AI37,AL37)</f>
        <v>12</v>
      </c>
      <c r="AU38" s="52" t="str">
        <f>IF((AT38)=12,"OK","ERROR")</f>
        <v>OK</v>
      </c>
    </row>
    <row r="39" spans="2:56" ht="15.75" customHeight="1" thickBot="1">
      <c r="E39" s="25">
        <f>IF(E36=0,0,E37/E36)</f>
        <v>8</v>
      </c>
      <c r="F39" s="25"/>
      <c r="G39" s="25"/>
      <c r="H39" s="25">
        <f>IF(H36=0,0,H37/H36)</f>
        <v>8</v>
      </c>
      <c r="I39" s="25"/>
      <c r="J39" s="25"/>
      <c r="K39" s="25">
        <f>IF(K36=0,0,K37/K36)</f>
        <v>8</v>
      </c>
      <c r="L39" s="25"/>
      <c r="M39" s="25"/>
      <c r="N39" s="25">
        <f>IF(N36=0,0,N37/N36)</f>
        <v>8</v>
      </c>
      <c r="O39" s="25"/>
      <c r="P39" s="25"/>
      <c r="Q39" s="25">
        <f>IF(Q36=0,0,Q37/Q36)</f>
        <v>8</v>
      </c>
      <c r="R39" s="25"/>
      <c r="S39" s="25"/>
      <c r="T39" s="25">
        <f>IF(T36=0,0,T37/T36)</f>
        <v>8</v>
      </c>
      <c r="U39" s="25"/>
      <c r="V39" s="25"/>
      <c r="W39" s="25">
        <f>IF(W36=0,0,W37/W36)</f>
        <v>8</v>
      </c>
      <c r="X39" s="25"/>
      <c r="Y39" s="25"/>
      <c r="Z39" s="25">
        <f>IF(Z36=0,0,Z37/Z36)</f>
        <v>8</v>
      </c>
      <c r="AA39" s="25"/>
      <c r="AB39" s="25"/>
      <c r="AC39" s="25">
        <f>IF(AC36=0,0,AC37/AC36)</f>
        <v>8</v>
      </c>
      <c r="AD39" s="25"/>
      <c r="AE39" s="25"/>
      <c r="AF39" s="25">
        <f>IF(AF36=0,0,AF37/AF36)</f>
        <v>8</v>
      </c>
      <c r="AG39" s="25"/>
      <c r="AH39" s="25"/>
      <c r="AI39" s="25">
        <f>IF(AI36=0,0,AI37/AI36)</f>
        <v>8</v>
      </c>
      <c r="AJ39" s="25"/>
      <c r="AK39" s="25"/>
      <c r="AL39" s="25">
        <f>IF(AL36=0,0,AL37/AL36)</f>
        <v>8</v>
      </c>
      <c r="AM39" s="25"/>
      <c r="AN39" s="25"/>
      <c r="AO39" s="25"/>
      <c r="AP39" s="25"/>
      <c r="AQ39" s="25"/>
    </row>
    <row r="40" spans="2:56" ht="15.75" customHeight="1" thickBot="1">
      <c r="E40" s="245" t="s">
        <v>17</v>
      </c>
      <c r="F40" s="246"/>
      <c r="G40" s="246"/>
      <c r="H40" s="246"/>
      <c r="I40" s="246"/>
      <c r="J40" s="246"/>
      <c r="K40" s="246"/>
      <c r="L40" s="246"/>
      <c r="M40" s="247"/>
      <c r="N40" s="245" t="s">
        <v>18</v>
      </c>
      <c r="O40" s="246"/>
      <c r="P40" s="246"/>
      <c r="Q40" s="246"/>
      <c r="R40" s="246"/>
      <c r="S40" s="246"/>
      <c r="T40" s="246"/>
      <c r="U40" s="246"/>
      <c r="V40" s="247"/>
      <c r="W40" s="245" t="s">
        <v>19</v>
      </c>
      <c r="X40" s="246"/>
      <c r="Y40" s="246"/>
      <c r="Z40" s="246"/>
      <c r="AA40" s="246"/>
      <c r="AB40" s="246"/>
      <c r="AC40" s="246"/>
      <c r="AD40" s="246"/>
      <c r="AE40" s="247"/>
      <c r="AF40" s="26"/>
      <c r="AG40" s="26"/>
      <c r="AH40" s="26"/>
      <c r="AJ40" s="26"/>
      <c r="AK40" s="245" t="s">
        <v>42</v>
      </c>
      <c r="AL40" s="246"/>
      <c r="AM40" s="246"/>
      <c r="AN40" s="246"/>
      <c r="AO40" s="246"/>
      <c r="AP40" s="246"/>
      <c r="AQ40" s="247"/>
    </row>
    <row r="41" spans="2:56" ht="15.75" customHeight="1">
      <c r="E41" s="254" t="s">
        <v>39</v>
      </c>
      <c r="F41" s="255"/>
      <c r="G41" s="256"/>
      <c r="H41" s="260" t="s">
        <v>23</v>
      </c>
      <c r="I41" s="260"/>
      <c r="J41" s="256"/>
      <c r="K41" s="260" t="s">
        <v>45</v>
      </c>
      <c r="L41" s="261"/>
      <c r="M41" s="262"/>
      <c r="N41" s="254" t="s">
        <v>40</v>
      </c>
      <c r="O41" s="255"/>
      <c r="P41" s="256"/>
      <c r="Q41" s="260" t="s">
        <v>24</v>
      </c>
      <c r="R41" s="260"/>
      <c r="S41" s="256"/>
      <c r="T41" s="260" t="s">
        <v>44</v>
      </c>
      <c r="U41" s="261"/>
      <c r="V41" s="262"/>
      <c r="W41" s="254" t="s">
        <v>41</v>
      </c>
      <c r="X41" s="255"/>
      <c r="Y41" s="256"/>
      <c r="Z41" s="260" t="s">
        <v>25</v>
      </c>
      <c r="AA41" s="260"/>
      <c r="AB41" s="256"/>
      <c r="AC41" s="260" t="s">
        <v>63</v>
      </c>
      <c r="AD41" s="261"/>
      <c r="AE41" s="262"/>
      <c r="AF41" s="27"/>
      <c r="AG41" s="27"/>
      <c r="AH41" s="27"/>
      <c r="AI41" s="9"/>
      <c r="AJ41" s="27"/>
      <c r="AK41" s="267" t="s">
        <v>22</v>
      </c>
      <c r="AL41" s="268"/>
      <c r="AM41" s="269"/>
      <c r="AN41" s="248" t="s">
        <v>43</v>
      </c>
      <c r="AO41" s="249"/>
      <c r="AP41" s="249" t="s">
        <v>66</v>
      </c>
      <c r="AQ41" s="252"/>
    </row>
    <row r="42" spans="2:56" ht="15.75" customHeight="1" thickBot="1">
      <c r="E42" s="257"/>
      <c r="F42" s="258"/>
      <c r="G42" s="259"/>
      <c r="H42" s="259"/>
      <c r="I42" s="259"/>
      <c r="J42" s="259"/>
      <c r="K42" s="263"/>
      <c r="L42" s="264"/>
      <c r="M42" s="265"/>
      <c r="N42" s="257"/>
      <c r="O42" s="258"/>
      <c r="P42" s="259"/>
      <c r="Q42" s="259"/>
      <c r="R42" s="259"/>
      <c r="S42" s="259"/>
      <c r="T42" s="263"/>
      <c r="U42" s="264"/>
      <c r="V42" s="265"/>
      <c r="W42" s="257"/>
      <c r="X42" s="258"/>
      <c r="Y42" s="259"/>
      <c r="Z42" s="259"/>
      <c r="AA42" s="259"/>
      <c r="AB42" s="259"/>
      <c r="AC42" s="263"/>
      <c r="AD42" s="264"/>
      <c r="AE42" s="265"/>
      <c r="AF42" s="27"/>
      <c r="AG42" s="27"/>
      <c r="AH42" s="27"/>
      <c r="AI42" s="9"/>
      <c r="AJ42" s="27"/>
      <c r="AK42" s="270"/>
      <c r="AL42" s="271"/>
      <c r="AM42" s="272"/>
      <c r="AN42" s="250"/>
      <c r="AO42" s="251"/>
      <c r="AP42" s="251"/>
      <c r="AQ42" s="253"/>
      <c r="AT42" s="2" t="s">
        <v>57</v>
      </c>
    </row>
    <row r="43" spans="2:56" ht="15.75" customHeight="1">
      <c r="E43" s="305">
        <f>AT35</f>
        <v>24</v>
      </c>
      <c r="F43" s="306"/>
      <c r="G43" s="239"/>
      <c r="H43" s="239">
        <f>AV35</f>
        <v>472000</v>
      </c>
      <c r="I43" s="239"/>
      <c r="J43" s="239"/>
      <c r="K43" s="239">
        <f>IF(E43=0,0,H43/E43)</f>
        <v>19666.666666666668</v>
      </c>
      <c r="L43" s="240"/>
      <c r="M43" s="241"/>
      <c r="N43" s="305">
        <f>AX35</f>
        <v>412</v>
      </c>
      <c r="O43" s="306"/>
      <c r="P43" s="239"/>
      <c r="Q43" s="239">
        <f>AZ35</f>
        <v>471000</v>
      </c>
      <c r="R43" s="239"/>
      <c r="S43" s="239"/>
      <c r="T43" s="239">
        <f>IF(N43=0,0,Q43/N43)</f>
        <v>1143.2038834951456</v>
      </c>
      <c r="U43" s="240"/>
      <c r="V43" s="241"/>
      <c r="W43" s="305">
        <f>BB35</f>
        <v>2125</v>
      </c>
      <c r="X43" s="306"/>
      <c r="Y43" s="239"/>
      <c r="Z43" s="239">
        <f>BC35</f>
        <v>465000</v>
      </c>
      <c r="AA43" s="239"/>
      <c r="AB43" s="239"/>
      <c r="AC43" s="239">
        <f>IF(W43=0,0,Z43/W43)</f>
        <v>218.8235294117647</v>
      </c>
      <c r="AD43" s="240"/>
      <c r="AE43" s="241"/>
      <c r="AF43" s="28"/>
      <c r="AG43" s="28"/>
      <c r="AH43" s="282" t="s">
        <v>51</v>
      </c>
      <c r="AI43" s="284"/>
      <c r="AJ43" s="28"/>
      <c r="AK43" s="282">
        <f>AP35</f>
        <v>72</v>
      </c>
      <c r="AL43" s="283"/>
      <c r="AM43" s="284"/>
      <c r="AN43" s="275">
        <f>AQ35</f>
        <v>1408000</v>
      </c>
      <c r="AO43" s="276"/>
      <c r="AP43" s="273">
        <f>IF(AK43=0,0,AN43/ROUNDUP(AP38/AP36,1)/COUNTA(E36,H36,K36,N36,Q36,T36,W36,Z36,AC36,AF36,AI36,AL36))</f>
        <v>20584.79532163743</v>
      </c>
      <c r="AQ43" s="274"/>
      <c r="AT43" s="9" t="s">
        <v>29</v>
      </c>
      <c r="AU43" s="9" t="s">
        <v>27</v>
      </c>
      <c r="AV43" s="9" t="s">
        <v>28</v>
      </c>
      <c r="AW43" s="69" t="s">
        <v>58</v>
      </c>
      <c r="AX43" s="69" t="s">
        <v>59</v>
      </c>
    </row>
    <row r="44" spans="2:56" ht="15.75" customHeight="1" thickBot="1">
      <c r="E44" s="307"/>
      <c r="F44" s="308"/>
      <c r="G44" s="242"/>
      <c r="H44" s="242"/>
      <c r="I44" s="242"/>
      <c r="J44" s="242"/>
      <c r="K44" s="242"/>
      <c r="L44" s="243"/>
      <c r="M44" s="244"/>
      <c r="N44" s="307"/>
      <c r="O44" s="308"/>
      <c r="P44" s="242"/>
      <c r="Q44" s="242"/>
      <c r="R44" s="242"/>
      <c r="S44" s="242"/>
      <c r="T44" s="242"/>
      <c r="U44" s="243"/>
      <c r="V44" s="244"/>
      <c r="W44" s="307"/>
      <c r="X44" s="308"/>
      <c r="Y44" s="242"/>
      <c r="Z44" s="242"/>
      <c r="AA44" s="242"/>
      <c r="AB44" s="242"/>
      <c r="AC44" s="242"/>
      <c r="AD44" s="243"/>
      <c r="AE44" s="244"/>
      <c r="AF44" s="28"/>
      <c r="AG44" s="28"/>
      <c r="AH44" s="303" t="s">
        <v>52</v>
      </c>
      <c r="AI44" s="304"/>
      <c r="AJ44" s="28"/>
      <c r="AK44" s="279">
        <f>AU35+AY35+BB35</f>
        <v>9261</v>
      </c>
      <c r="AL44" s="280"/>
      <c r="AM44" s="281"/>
      <c r="AN44" s="277"/>
      <c r="AO44" s="278"/>
      <c r="AP44" s="242">
        <f>IF(AK44=0,0,AN43/AK44)</f>
        <v>152.03541734153978</v>
      </c>
      <c r="AQ44" s="244"/>
      <c r="AT44" s="25">
        <f>AC43</f>
        <v>218.8235294117647</v>
      </c>
      <c r="AU44" s="25">
        <f>T43</f>
        <v>1143.2038834951456</v>
      </c>
      <c r="AV44" s="25">
        <f>K43</f>
        <v>19666.666666666668</v>
      </c>
      <c r="AW44" s="25">
        <f>AP43</f>
        <v>20584.79532163743</v>
      </c>
      <c r="AX44" s="25">
        <f>AP47</f>
        <v>25847.503014150643</v>
      </c>
    </row>
    <row r="45" spans="2:56" ht="15.75" customHeight="1" thickBot="1"/>
    <row r="46" spans="2:56" s="4" customFormat="1" ht="15.75" customHeight="1">
      <c r="C46" s="4" t="s">
        <v>20</v>
      </c>
      <c r="AI46" s="2"/>
      <c r="AK46" s="3" t="s">
        <v>56</v>
      </c>
      <c r="AL46" s="236" t="s">
        <v>61</v>
      </c>
      <c r="AM46" s="309"/>
      <c r="AN46" s="238"/>
      <c r="AO46" s="238"/>
      <c r="AP46" s="273">
        <f>AP43</f>
        <v>20584.79532163743</v>
      </c>
      <c r="AQ46" s="274"/>
    </row>
    <row r="47" spans="2:56" s="4" customFormat="1" ht="15.75" customHeight="1" thickBot="1">
      <c r="C47" s="4" t="s">
        <v>31</v>
      </c>
      <c r="AI47" s="2"/>
      <c r="AK47" s="2"/>
      <c r="AL47" s="318" t="s">
        <v>62</v>
      </c>
      <c r="AM47" s="326"/>
      <c r="AN47" s="327"/>
      <c r="AO47" s="327"/>
      <c r="AP47" s="242">
        <f>IF(AT36+AX36+BB36=0,0,((K43*AT36)+(T43*AP36/12)*AX36+(AC43*AP37/12)*BB36)/(AT36+AX36+BB36))</f>
        <v>25847.503014150643</v>
      </c>
      <c r="AQ47" s="244"/>
    </row>
    <row r="48" spans="2:56" s="4" customFormat="1" ht="15.75" customHeight="1">
      <c r="C48" s="70" t="s">
        <v>35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2"/>
      <c r="AJ48" s="10"/>
      <c r="AK48" s="2"/>
      <c r="AL48" s="2"/>
      <c r="AM48" s="10"/>
      <c r="AN48" s="2"/>
      <c r="AO48" s="2"/>
      <c r="AP48" s="2"/>
    </row>
    <row r="49" spans="3:43" ht="15.75" customHeight="1">
      <c r="C49" s="4" t="s">
        <v>65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J49" s="4"/>
      <c r="AM49" s="4"/>
    </row>
    <row r="50" spans="3:43" ht="15.75" customHeight="1" thickBot="1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G50" s="4"/>
      <c r="AH50" s="190" t="s">
        <v>623</v>
      </c>
      <c r="AJ50" s="4"/>
      <c r="AM50" s="4"/>
      <c r="AQ50" s="4"/>
    </row>
    <row r="51" spans="3:43" ht="15.75" customHeight="1" thickBot="1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G51" s="4"/>
      <c r="AH51" s="190"/>
      <c r="AJ51" s="4"/>
      <c r="AK51" s="298" t="s">
        <v>624</v>
      </c>
      <c r="AL51" s="299"/>
      <c r="AM51" s="4"/>
      <c r="AN51" s="310" t="s">
        <v>625</v>
      </c>
      <c r="AO51" s="299"/>
      <c r="AP51" s="311" t="s">
        <v>626</v>
      </c>
      <c r="AQ51" s="312"/>
    </row>
    <row r="52" spans="3:43" ht="14.25" thickBot="1">
      <c r="AH52" s="292" t="s">
        <v>51</v>
      </c>
      <c r="AI52" s="293"/>
      <c r="AK52" s="292">
        <f>AK43</f>
        <v>72</v>
      </c>
      <c r="AL52" s="294"/>
      <c r="AN52" s="295">
        <f>AN43</f>
        <v>1408000</v>
      </c>
      <c r="AO52" s="294"/>
      <c r="AP52" s="296">
        <f>IF(AK52=0,0,AN52/AK52)</f>
        <v>19555.555555555555</v>
      </c>
      <c r="AQ52" s="297"/>
    </row>
  </sheetData>
  <mergeCells count="106">
    <mergeCell ref="N4:Q4"/>
    <mergeCell ref="S4:T4"/>
    <mergeCell ref="AI4:AK4"/>
    <mergeCell ref="AL4:AN4"/>
    <mergeCell ref="B5:C5"/>
    <mergeCell ref="D5:G5"/>
    <mergeCell ref="H5:M5"/>
    <mergeCell ref="N5:S5"/>
    <mergeCell ref="T5:V5"/>
    <mergeCell ref="AL5:AN5"/>
    <mergeCell ref="B6:C6"/>
    <mergeCell ref="D6:G6"/>
    <mergeCell ref="B7:C7"/>
    <mergeCell ref="D7:G7"/>
    <mergeCell ref="B8:C8"/>
    <mergeCell ref="D8:V8"/>
    <mergeCell ref="AI8:AP8"/>
    <mergeCell ref="B9:C9"/>
    <mergeCell ref="D9:V9"/>
    <mergeCell ref="B10:C10"/>
    <mergeCell ref="D10:V10"/>
    <mergeCell ref="B12:C13"/>
    <mergeCell ref="D12:D13"/>
    <mergeCell ref="E12:G12"/>
    <mergeCell ref="H12:J12"/>
    <mergeCell ref="K12:M12"/>
    <mergeCell ref="AT12:AW12"/>
    <mergeCell ref="AX12:BA12"/>
    <mergeCell ref="N12:P12"/>
    <mergeCell ref="Q12:S12"/>
    <mergeCell ref="T12:V12"/>
    <mergeCell ref="W12:Y12"/>
    <mergeCell ref="Z12:AB12"/>
    <mergeCell ref="AC12:AE12"/>
    <mergeCell ref="BB12:BD12"/>
    <mergeCell ref="B14:C14"/>
    <mergeCell ref="B15:C15"/>
    <mergeCell ref="B16:C16"/>
    <mergeCell ref="B17:C17"/>
    <mergeCell ref="B18:C18"/>
    <mergeCell ref="AF12:AH12"/>
    <mergeCell ref="AI12:AK12"/>
    <mergeCell ref="AL12:AN12"/>
    <mergeCell ref="AP12:AQ12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5:C35"/>
    <mergeCell ref="B36:C36"/>
    <mergeCell ref="B37:C37"/>
    <mergeCell ref="B38:C38"/>
    <mergeCell ref="E40:M40"/>
    <mergeCell ref="N40:V40"/>
    <mergeCell ref="W40:AE40"/>
    <mergeCell ref="AK40:AQ40"/>
    <mergeCell ref="E41:G42"/>
    <mergeCell ref="H41:J42"/>
    <mergeCell ref="K41:M42"/>
    <mergeCell ref="N41:P42"/>
    <mergeCell ref="Q41:S42"/>
    <mergeCell ref="T41:V42"/>
    <mergeCell ref="W41:Y42"/>
    <mergeCell ref="Z41:AB42"/>
    <mergeCell ref="AC41:AE42"/>
    <mergeCell ref="AN41:AO42"/>
    <mergeCell ref="AK41:AM42"/>
    <mergeCell ref="AP41:AQ42"/>
    <mergeCell ref="E43:G44"/>
    <mergeCell ref="H43:J44"/>
    <mergeCell ref="K43:M44"/>
    <mergeCell ref="N43:P44"/>
    <mergeCell ref="Q43:S44"/>
    <mergeCell ref="T43:V44"/>
    <mergeCell ref="W43:Y44"/>
    <mergeCell ref="Z43:AB44"/>
    <mergeCell ref="AC43:AE44"/>
    <mergeCell ref="AP51:AQ51"/>
    <mergeCell ref="AH43:AI43"/>
    <mergeCell ref="AN43:AO44"/>
    <mergeCell ref="AP43:AQ43"/>
    <mergeCell ref="AH44:AI44"/>
    <mergeCell ref="AP44:AQ44"/>
    <mergeCell ref="AK44:AM44"/>
    <mergeCell ref="AK43:AM43"/>
    <mergeCell ref="AH52:AI52"/>
    <mergeCell ref="AK52:AL52"/>
    <mergeCell ref="AN52:AO52"/>
    <mergeCell ref="AP52:AQ52"/>
    <mergeCell ref="AL46:AO46"/>
    <mergeCell ref="AP46:AQ46"/>
    <mergeCell ref="AL47:AO47"/>
    <mergeCell ref="AP47:AQ47"/>
    <mergeCell ref="AK51:AL51"/>
    <mergeCell ref="AN51:AO51"/>
  </mergeCells>
  <phoneticPr fontId="4"/>
  <dataValidations count="8">
    <dataValidation allowBlank="1" showInputMessage="1" showErrorMessage="1" sqref="AN43 AK43 E43:J44 L43:L44 K43 N43:S44 U43:U44 T43 W43:AB44 AD43:AD44 AC43 AG43:AG44 AJ43:AJ44 E15:AN37 AO14:AQ37"/>
    <dataValidation type="list" allowBlank="1" showInputMessage="1" showErrorMessage="1" sqref="D15:D33">
      <formula1>"月給,日給,時給"</formula1>
    </dataValidation>
    <dataValidation allowBlank="1" showInputMessage="1" showErrorMessage="1" sqref="C34"/>
    <dataValidation type="list" allowBlank="1" showInputMessage="1" showErrorMessage="1" sqref="D14">
      <formula1>"月給,日給,時給"</formula1>
    </dataValidation>
    <dataValidation allowBlank="1" showInputMessage="1" showErrorMessage="1" sqref="AN51:AN52 AP43 AK51:AK52 AP51:AP52 E38:AQ38 E14:AN14"/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_x000a_" sqref="F6 I6 L6 O6 R6 U6 X6 AA6 AD6 AG6 AJ6 AM6">
      <formula1>"1,2,3,4,5,6"</formula1>
    </dataValidation>
    <dataValidation type="list" allowBlank="1" showInputMessage="1" showErrorMessage="1" prompt="就労継続の区分を選択ください" sqref="F5 I5 L5 O5 R5 U5 X5 AA5 AD5 AG5 AJ5 AM5">
      <formula1>"就労Ａ型雇用型,就労Ａ型非雇用型,就労Ｂ型"</formula1>
    </dataValidation>
    <dataValidation allowBlank="1" showInputMessage="1" showErrorMessage="1" prompt="開所月が12か月でない場合はERRORメッセージがでます_x000a_１２か月にならない場合は確認してください" sqref="AU38"/>
  </dataValidations>
  <hyperlinks>
    <hyperlink ref="D9" r:id="rId1"/>
  </hyperlinks>
  <printOptions horizontalCentered="1" verticalCentered="1"/>
  <pageMargins left="0.39370078740157483" right="0.27559055118110237" top="0.39370078740157483" bottom="0.15748031496062992" header="0.19685039370078741" footer="0"/>
  <pageSetup paperSize="9" scale="44" fitToWidth="0" fitToHeight="0" orientation="portrait" blackAndWhite="1" r:id="rId2"/>
  <headerFooter alignWithMargins="0">
    <oddHeader>&amp;C&amp;14目標工賃、工賃実績報告様式</oddHeader>
    <oddFooter>&amp;C&amp;P / &amp;N ページ</oddFooter>
  </headerFooter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"/>
  <sheetViews>
    <sheetView zoomScaleNormal="100" workbookViewId="0">
      <selection activeCell="G2" sqref="G2"/>
    </sheetView>
  </sheetViews>
  <sheetFormatPr defaultColWidth="9.5" defaultRowHeight="27.75" customHeight="1"/>
  <sheetData>
    <row r="1" spans="1:31" ht="45" customHeight="1">
      <c r="A1" s="178" t="s">
        <v>429</v>
      </c>
      <c r="B1" s="178" t="s">
        <v>430</v>
      </c>
      <c r="C1" s="178" t="s">
        <v>431</v>
      </c>
      <c r="D1" s="178" t="s">
        <v>432</v>
      </c>
      <c r="E1" s="178" t="s">
        <v>433</v>
      </c>
      <c r="F1" s="178" t="s">
        <v>434</v>
      </c>
      <c r="G1" s="178" t="s">
        <v>435</v>
      </c>
      <c r="H1" s="178" t="s">
        <v>412</v>
      </c>
      <c r="I1" s="178" t="s">
        <v>413</v>
      </c>
      <c r="J1" s="178" t="s">
        <v>641</v>
      </c>
      <c r="K1" s="178" t="s">
        <v>640</v>
      </c>
      <c r="L1" s="178" t="s">
        <v>639</v>
      </c>
      <c r="M1" s="178" t="s">
        <v>638</v>
      </c>
      <c r="N1" s="178" t="s">
        <v>414</v>
      </c>
      <c r="O1" s="178" t="s">
        <v>415</v>
      </c>
      <c r="P1" s="178" t="s">
        <v>416</v>
      </c>
      <c r="Q1" s="219" t="s">
        <v>436</v>
      </c>
      <c r="R1" s="219" t="s">
        <v>437</v>
      </c>
      <c r="S1" s="219" t="s">
        <v>417</v>
      </c>
      <c r="T1" s="219" t="s">
        <v>418</v>
      </c>
      <c r="U1" s="219" t="s">
        <v>421</v>
      </c>
      <c r="V1" s="219" t="s">
        <v>419</v>
      </c>
      <c r="W1" s="219" t="s">
        <v>420</v>
      </c>
      <c r="X1" s="179" t="s">
        <v>438</v>
      </c>
      <c r="Y1" s="179" t="s">
        <v>68</v>
      </c>
      <c r="Z1" s="179" t="s">
        <v>439</v>
      </c>
      <c r="AA1" s="180" t="s">
        <v>424</v>
      </c>
      <c r="AB1" s="180" t="s">
        <v>425</v>
      </c>
      <c r="AC1" s="180" t="s">
        <v>426</v>
      </c>
      <c r="AD1" s="180" t="s">
        <v>427</v>
      </c>
      <c r="AE1" s="187" t="s">
        <v>620</v>
      </c>
    </row>
    <row r="2" spans="1:31" s="183" customFormat="1" ht="27.75" customHeight="1">
      <c r="A2" s="177"/>
      <c r="B2" s="177" t="e">
        <f>番号</f>
        <v>#N/A</v>
      </c>
      <c r="C2" s="177">
        <f>法人種別</f>
        <v>0</v>
      </c>
      <c r="D2" s="186" t="e">
        <f>法人番号</f>
        <v>#N/A</v>
      </c>
      <c r="E2" s="177">
        <f>法人名</f>
        <v>0</v>
      </c>
      <c r="F2" s="177">
        <f>事業所名</f>
        <v>0</v>
      </c>
      <c r="G2" s="177">
        <f>定員</f>
        <v>0</v>
      </c>
      <c r="H2" s="177">
        <f>対象者延人数</f>
        <v>0</v>
      </c>
      <c r="I2" s="185">
        <f>工賃支払総額</f>
        <v>0</v>
      </c>
      <c r="J2" s="185">
        <f>延べ利用回数</f>
        <v>0</v>
      </c>
      <c r="K2" s="185">
        <f>開所日数</f>
        <v>0</v>
      </c>
      <c r="L2" s="185">
        <f>開所月</f>
        <v>0</v>
      </c>
      <c r="M2" s="185">
        <f>工賃平均額</f>
        <v>0</v>
      </c>
      <c r="N2" s="185">
        <f>対象者延人数_時間額</f>
        <v>0</v>
      </c>
      <c r="O2" s="185">
        <f>工賃支払総額</f>
        <v>0</v>
      </c>
      <c r="P2" s="185">
        <f>工賃_時間額</f>
        <v>0</v>
      </c>
      <c r="Q2" s="220">
        <f>新設</f>
        <v>0</v>
      </c>
      <c r="R2" s="221">
        <f>備考</f>
        <v>0</v>
      </c>
      <c r="S2" s="220">
        <f>実施状況</f>
        <v>0</v>
      </c>
      <c r="T2" s="220">
        <f>新規実施</f>
        <v>0</v>
      </c>
      <c r="U2" s="221">
        <f>収入の割合</f>
        <v>0</v>
      </c>
      <c r="V2" s="220">
        <f>実施状況</f>
        <v>0</v>
      </c>
      <c r="W2" s="221">
        <f>利用者の割合</f>
        <v>0</v>
      </c>
      <c r="X2" s="181">
        <f>記入者</f>
        <v>0</v>
      </c>
      <c r="Y2" s="182">
        <f>メールアドレス</f>
        <v>0</v>
      </c>
      <c r="Z2" s="182">
        <f>電話番号</f>
        <v>0</v>
      </c>
      <c r="AA2" s="184">
        <f>令和６年度_目標工賃_区分</f>
        <v>0</v>
      </c>
      <c r="AB2" s="184">
        <f>令和６年度目標工賃</f>
        <v>0</v>
      </c>
      <c r="AC2" s="184">
        <f>令和５年度目標工賃_区分</f>
        <v>0</v>
      </c>
      <c r="AD2" s="184">
        <f>令和５年度目標工賃</f>
        <v>0</v>
      </c>
      <c r="AE2" s="188" t="str">
        <f>LEFT(報酬体系,1)</f>
        <v/>
      </c>
    </row>
  </sheetData>
  <phoneticPr fontId="4"/>
  <printOptions horizontalCentered="1" verticalCentered="1"/>
  <pageMargins left="0.7" right="0.7" top="0.75" bottom="0.75" header="0.3" footer="0.3"/>
  <pageSetup paperSize="9" orientation="portrait" blackAndWhite="1" horizontalDpi="2" verticalDpi="3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s F A A B Q S w M E F A A C A A g A c X O R W O V p a 4 O n A A A A + A A A A B I A H A B D b 2 5 m a W c v U G F j a 2 F n Z S 5 4 b W w g o h g A K K A U A A A A A A A A A A A A A A A A A A A A A A A A A A A A h Y + 9 D o I w G E V f h X S n f y p R 8 l E G N y M J i Y l x b a B C F Y q h R X g 3 B x / J V 5 B E U T f H e 3 K G c x + 3 O 8 R D X X l X 1 V r d m A g x T J G n T N b k 2 h Q R 6 t z R X 6 J Y Q C q z s y y U N 8 r G h o P N I 1 Q 6 d w k J 6 f s e 9 z P c t A X h l D J y S L a 7 r F S 1 R B 9 Z / 5 d 9 b a y T J l N I w P 4 V I z g O G F 6 w F c f z g A G Z M C T a f B U + F m M K 5 A f C u q t c 1 y p x k v 4 m B T J N I O 8 X 4 g l Q S w M E F A A C A A g A c X O R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F z k V j V Q W E g M g I A A E 4 F A A A T A B w A R m 9 y b X V s Y X M v U 2 V j d G l v b j E u b S C i G A A o o B Q A A A A A A A A A A A A A A A A A A A A A A A A A A A C d l F 9 r 2 m A U x u 8 F v 0 P w q g U R N s Z u S q 9 k F 7 v p z Y R d l F 5 o l 7 F S T U a M 0 C K C J t i Z 1 U 4 3 q 8 z p 1 t m q i 7 X G f 6 V i 1 H 6 Y v Z 4 3 y Z V f Y a + N G 7 a N / b P c J J z z / J 7 n 8 L 6 c B O l N f o t l q F f m + 8 m K 3 W a 3 B d 9 5 O f o N h c Q 9 J A 6 R m E N i / S m 1 S v l p 3 m 6 j y I O E 0 b Q h 9 E n x x c 4 m 7 X e 5 Q x x H M / x r l t v 2 s e z 2 0 n J 4 f c 0 b o F c d 1 z w c G 5 F 1 N 8 v w R L n h N K 2 g L O H C O Y p l k Z B E s S P 4 s U 8 8 P V 6 f n 3 Z 5 O C 8 T f M t y A T f r D w U Y z + 5 7 O r j 0 L 9 o Z D j t + f / 5 p i C M j l g G 1 q B W T k D 5 w O C m e 6 C g v s x t x U l N F a Y 1 1 / a 3 y 9 A 4 / K x / j b n a s q p q s Q K J C + i 8 Z / v k z 1 z R j J j i Z C b K n k O p Z C c q m Y C 5 0 z r 4 y V v d x p Y G l q H W / C s o 3 y J S s f H 9 B 8 1 J v l / R o H A Y X J A B n W 5 N h A h c T R u l g M p S s E B l 6 F b 0 r 4 s M m l r J a L 3 W l v B u p m Q j 0 u / D 9 w w P 0 p 9 Z T 5 Q U j l 1 l M 1 a 0 H u 4 c 6 s 5 j t H q S B c y 1 d b l i c t A J C X o + K V l A T l C O c G 2 k f L 3 A 3 R k L 0 y 4 5 W T R n R E 5 x W z Z y b Z q 1 p T D V l c g 8 i 2 p D 6 B P E K i i k g d S C d I N B k G C d a 8 g F F G Z Q 4 J G r a o T x H M 6 G A j + Z m f O f G j A u Y u c S u 2 S Q 3 9 Z + h u v y V T E z 4 2 2 e G x N L V N t e R c I x E C Y l n Z B N v y 4 z C Q K + 1 F 6 3 O e F C G L 8 n J M A f 9 c 1 C r W k H B c n 5 2 5 U k V E n u P Q h a L s 4 / 3 t 0 C u i y P L d t s W s + j X t f I H U E s B A i 0 A F A A C A A g A c X O R W O V p a 4 O n A A A A + A A A A B I A A A A A A A A A A A A A A A A A A A A A A E N v b m Z p Z y 9 Q Y W N r Y W d l L n h t b F B L A Q I t A B Q A A g A I A H F z k V g P y u m r p A A A A O k A A A A T A A A A A A A A A A A A A A A A A P M A A A B b Q 2 9 u d G V u d F 9 U e X B l c 1 0 u e G 1 s U E s B A i 0 A F A A C A A g A c X O R W N V B Y S A y A g A A T g U A A B M A A A A A A A A A A A A A A A A A 5 A E A A E Z v c m 1 1 b G F z L 1 N l Y 3 R p b 2 4 x L m 1 Q S w U G A A A A A A M A A w D C A A A A Y w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3 w U A A A A A A A C 9 B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I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+ O D i u O D k + O C s u O D v O O C t + O D p + O D s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R m l s b E x h c 3 R V c G R h d G V k I i B W Y W x 1 Z T 0 i Z D I w M j Q t M D E t M j N U M D E 6 N D M 6 M D k u O T M y O T Q 0 M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i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y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h R O D W 0 O f n Q I 9 S R j G t U Q G d A A A A A A I A A A A A A A N m A A D A A A A A E A A A A F a n C d 1 K y B 2 c e 0 U K 6 u P X T J U A A A A A B I A A A K A A A A A Q A A A A Y 0 o g 9 W I J U w 3 T v Y V V J d Z n c 1 A A A A D 9 H 7 0 6 M W z T n 9 5 w A 6 m p o 1 e z U s M R 4 o 5 e J R f Y + f x T V y 3 k O 4 g 9 H v t O 3 + I z 4 w P N n e 9 Z 0 + 1 G f Z k i v r t w m i 7 v O H r a c D Q g P t 9 p E U l t 8 H 0 d n G z D l t y O 4 B Q A A A B C t i u p T R c X O B z l S M w h L v f r p g z R B A = = < / D a t a M a s h u p > 
</file>

<file path=customXml/itemProps1.xml><?xml version="1.0" encoding="utf-8"?>
<ds:datastoreItem xmlns:ds="http://schemas.openxmlformats.org/officeDocument/2006/customXml" ds:itemID="{B66C7DDD-424E-43AC-AAA3-7BB2B8B1F88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60</vt:i4>
      </vt:variant>
    </vt:vector>
  </HeadingPairs>
  <TitlesOfParts>
    <vt:vector size="65" baseType="lpstr">
      <vt:lpstr>目標工賃調査表</vt:lpstr>
      <vt:lpstr>サービスの提供状況調査表</vt:lpstr>
      <vt:lpstr>事業所区分</vt:lpstr>
      <vt:lpstr>目標工賃調査 (記載例)</vt:lpstr>
      <vt:lpstr>集計シート</vt:lpstr>
      <vt:lpstr>サービスの提供状況調査表!Print_Area</vt:lpstr>
      <vt:lpstr>'目標工賃調査 (記載例)'!Print_Area</vt:lpstr>
      <vt:lpstr>目標工賃調査表!Print_Area</vt:lpstr>
      <vt:lpstr>'目標工賃調査 (記載例)'!Print_Titles</vt:lpstr>
      <vt:lpstr>目標工賃調査表!Print_Titles</vt:lpstr>
      <vt:lpstr>'目標工賃調査 (記載例)'!メールアドレス</vt:lpstr>
      <vt:lpstr>メールアドレス</vt:lpstr>
      <vt:lpstr>延べ利用回数</vt:lpstr>
      <vt:lpstr>開所月</vt:lpstr>
      <vt:lpstr>開所日数</vt:lpstr>
      <vt:lpstr>'目標工賃調査 (記載例)'!記入者</vt:lpstr>
      <vt:lpstr>記入者</vt:lpstr>
      <vt:lpstr>'目標工賃調査 (記載例)'!工賃_時間額</vt:lpstr>
      <vt:lpstr>工賃_時間額</vt:lpstr>
      <vt:lpstr>'目標工賃調査 (記載例)'!工賃支払総額</vt:lpstr>
      <vt:lpstr>工賃支払総額</vt:lpstr>
      <vt:lpstr>'目標工賃調査 (記載例)'!工賃平均額</vt:lpstr>
      <vt:lpstr>工賃平均額</vt:lpstr>
      <vt:lpstr>在宅_実施状況</vt:lpstr>
      <vt:lpstr>在宅_利用者の割合</vt:lpstr>
      <vt:lpstr>'目標工賃調査 (記載例)'!事業所名</vt:lpstr>
      <vt:lpstr>事業所名</vt:lpstr>
      <vt:lpstr>実施状況</vt:lpstr>
      <vt:lpstr>収入の割合</vt:lpstr>
      <vt:lpstr>就労Ａ型雇用型</vt:lpstr>
      <vt:lpstr>就労Ａ型非雇用型</vt:lpstr>
      <vt:lpstr>就労Ｂ型</vt:lpstr>
      <vt:lpstr>新規実施</vt:lpstr>
      <vt:lpstr>新設</vt:lpstr>
      <vt:lpstr>'目標工賃調査 (記載例)'!対象者延人数</vt:lpstr>
      <vt:lpstr>対象者延人数</vt:lpstr>
      <vt:lpstr>'目標工賃調査 (記載例)'!対象者延人数_時間額</vt:lpstr>
      <vt:lpstr>対象者延人数_時間額</vt:lpstr>
      <vt:lpstr>'目標工賃調査 (記載例)'!定員</vt:lpstr>
      <vt:lpstr>定員</vt:lpstr>
      <vt:lpstr>'目標工賃調査 (記載例)'!電話番号</vt:lpstr>
      <vt:lpstr>電話番号</vt:lpstr>
      <vt:lpstr>農福_入の割合</vt:lpstr>
      <vt:lpstr>'目標工賃調査 (記載例)'!番号</vt:lpstr>
      <vt:lpstr>番号</vt:lpstr>
      <vt:lpstr>'目標工賃調査 (記載例)'!備考</vt:lpstr>
      <vt:lpstr>備考</vt:lpstr>
      <vt:lpstr>'目標工賃調査 (記載例)'!報酬体系</vt:lpstr>
      <vt:lpstr>報酬体系</vt:lpstr>
      <vt:lpstr>'目標工賃調査 (記載例)'!法人種別</vt:lpstr>
      <vt:lpstr>法人種別</vt:lpstr>
      <vt:lpstr>'目標工賃調査 (記載例)'!法人番号</vt:lpstr>
      <vt:lpstr>法人番号</vt:lpstr>
      <vt:lpstr>'目標工賃調査 (記載例)'!法人名</vt:lpstr>
      <vt:lpstr>法人名</vt:lpstr>
      <vt:lpstr>法人名２</vt:lpstr>
      <vt:lpstr>利用者の割合</vt:lpstr>
      <vt:lpstr>'目標工賃調査 (記載例)'!令和５年度目標工賃</vt:lpstr>
      <vt:lpstr>令和５年度目標工賃</vt:lpstr>
      <vt:lpstr>'目標工賃調査 (記載例)'!令和５年度目標工賃_区分</vt:lpstr>
      <vt:lpstr>令和５年度目標工賃_区分</vt:lpstr>
      <vt:lpstr>'目標工賃調査 (記載例)'!令和６年度_目標工賃_区分</vt:lpstr>
      <vt:lpstr>令和６年度_目標工賃_区分</vt:lpstr>
      <vt:lpstr>'目標工賃調査 (記載例)'!令和６年度目標工賃</vt:lpstr>
      <vt:lpstr>令和６年度目標工賃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内田　克己</cp:lastModifiedBy>
  <cp:lastPrinted>2025-03-31T12:03:25Z</cp:lastPrinted>
  <dcterms:created xsi:type="dcterms:W3CDTF">2006-06-14T03:20:38Z</dcterms:created>
  <dcterms:modified xsi:type="dcterms:W3CDTF">2025-04-07T07:18:23Z</dcterms:modified>
</cp:coreProperties>
</file>