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健康福祉部\高齢者福祉課\★03_計画推進係\10_特養入所申込調査\R7.4.1申込者調査\01_依頼\様式\"/>
    </mc:Choice>
  </mc:AlternateContent>
  <bookViews>
    <workbookView xWindow="0" yWindow="0" windowWidth="2160" windowHeight="0"/>
  </bookViews>
  <sheets>
    <sheet name="入所申込者一覧（様式１－１用）" sheetId="19" r:id="rId1"/>
    <sheet name="様式１－１" sheetId="4" r:id="rId2"/>
    <sheet name="入所申込者一覧（様式１－２用）" sheetId="20" r:id="rId3"/>
    <sheet name="様式１－２" sheetId="11" r:id="rId4"/>
    <sheet name="入所申込者一覧（様式１－３用）" sheetId="21" r:id="rId5"/>
    <sheet name="様式１－３" sheetId="12" r:id="rId6"/>
    <sheet name="入所申込者一覧（様式３用）" sheetId="22" r:id="rId7"/>
    <sheet name="様式３" sheetId="13" r:id="rId8"/>
    <sheet name="様式２－１" sheetId="7" r:id="rId9"/>
    <sheet name="様式２－２" sheetId="6" r:id="rId10"/>
    <sheet name="様式２－３" sheetId="32" r:id="rId11"/>
    <sheet name="入所申込者一覧（様式１－１用） (記入例)" sheetId="26" r:id="rId12"/>
    <sheet name="様式１－１ (記入例)" sheetId="27" r:id="rId13"/>
    <sheet name="入所申込者一覧（様式１－２用） (記入例)" sheetId="28" r:id="rId14"/>
    <sheet name="様式１－２ (記入例)" sheetId="29" r:id="rId15"/>
    <sheet name="入所申込者一覧（様式１－３用） (記入例)" sheetId="30" r:id="rId16"/>
    <sheet name="様式１－３ (記入例)" sheetId="31" r:id="rId17"/>
    <sheet name="様式２－１ (記入例)" sheetId="17" r:id="rId18"/>
    <sheet name="様式２－２ (記入例)" sheetId="18" r:id="rId19"/>
    <sheet name="様式２－３（記入例）" sheetId="33" r:id="rId20"/>
  </sheets>
  <definedNames>
    <definedName name="_xlnm.Print_Area" localSheetId="0">'入所申込者一覧（様式１－１用）'!$A$1:$J$261</definedName>
    <definedName name="_xlnm.Print_Area" localSheetId="11">'入所申込者一覧（様式１－１用） (記入例)'!$A$1:$J$261</definedName>
    <definedName name="_xlnm.Print_Area" localSheetId="1">'様式１－１'!$A$1:$K$74</definedName>
    <definedName name="_xlnm.Print_Area" localSheetId="12">'様式１－１ (記入例)'!$A$1:$K$74</definedName>
    <definedName name="_xlnm.Print_Area" localSheetId="3">'様式１－２'!$A$1:$K$63</definedName>
    <definedName name="_xlnm.Print_Area" localSheetId="14">'様式１－２ (記入例)'!$A$1:$K$63</definedName>
    <definedName name="_xlnm.Print_Area" localSheetId="5">'様式１－３'!$A$1:$K$63</definedName>
    <definedName name="_xlnm.Print_Area" localSheetId="16">'様式１－３ (記入例)'!$A$1:$K$63</definedName>
    <definedName name="_xlnm.Print_Area" localSheetId="8">'様式２－１'!$A$1:$DN$28</definedName>
    <definedName name="_xlnm.Print_Area" localSheetId="17">'様式２－１ (記入例)'!$A$1:$DN$28</definedName>
    <definedName name="_xlnm.Print_Area" localSheetId="9">'様式２－２'!$A$1:$CF$27</definedName>
    <definedName name="_xlnm.Print_Area" localSheetId="18">'様式２－２ (記入例)'!$A$1:$CF$27</definedName>
    <definedName name="_xlnm.Print_Area" localSheetId="10">'様式２－３'!$B$1:$P$23</definedName>
    <definedName name="_xlnm.Print_Area" localSheetId="19">'様式２－３（記入例）'!$B$1:$P$23</definedName>
    <definedName name="_xlnm.Print_Area" localSheetId="7">様式３!$A$1:$K$56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3" l="1"/>
  <c r="I27" i="12"/>
  <c r="H27" i="12"/>
  <c r="G27" i="12"/>
  <c r="F27" i="12"/>
  <c r="E27" i="12"/>
  <c r="I26" i="12"/>
  <c r="H26" i="12"/>
  <c r="G26" i="12"/>
  <c r="F26" i="12"/>
  <c r="E26" i="12"/>
  <c r="I25" i="12"/>
  <c r="H25" i="12"/>
  <c r="G25" i="12"/>
  <c r="F25" i="12"/>
  <c r="E25" i="12"/>
  <c r="I24" i="12"/>
  <c r="H24" i="12"/>
  <c r="G24" i="12"/>
  <c r="F24" i="12"/>
  <c r="E24" i="12"/>
  <c r="I23" i="12"/>
  <c r="H23" i="12"/>
  <c r="G23" i="12"/>
  <c r="F23" i="12"/>
  <c r="E23" i="12"/>
  <c r="I22" i="12"/>
  <c r="H22" i="12"/>
  <c r="G22" i="12"/>
  <c r="F22" i="12"/>
  <c r="E22" i="12"/>
  <c r="I21" i="12"/>
  <c r="H21" i="12"/>
  <c r="G21" i="12"/>
  <c r="F21" i="12"/>
  <c r="E21" i="12"/>
  <c r="I20" i="12"/>
  <c r="H20" i="12"/>
  <c r="G20" i="12"/>
  <c r="F20" i="12"/>
  <c r="E20" i="12"/>
  <c r="I19" i="12"/>
  <c r="H19" i="12"/>
  <c r="G19" i="12"/>
  <c r="F19" i="12"/>
  <c r="E19" i="12"/>
  <c r="I18" i="12"/>
  <c r="H18" i="12"/>
  <c r="G18" i="12"/>
  <c r="F18" i="12"/>
  <c r="E18" i="12"/>
  <c r="I17" i="12"/>
  <c r="H17" i="12"/>
  <c r="G17" i="12"/>
  <c r="F17" i="12"/>
  <c r="E17" i="12"/>
  <c r="I16" i="12"/>
  <c r="H16" i="12"/>
  <c r="G16" i="12"/>
  <c r="F16" i="12"/>
  <c r="E16" i="12"/>
  <c r="I15" i="12"/>
  <c r="H15" i="12"/>
  <c r="G15" i="12"/>
  <c r="F15" i="12"/>
  <c r="E15" i="12"/>
  <c r="N21" i="33"/>
  <c r="J21" i="33"/>
  <c r="P21" i="33" s="1"/>
  <c r="N20" i="33"/>
  <c r="J20" i="33"/>
  <c r="P20" i="33" s="1"/>
  <c r="N19" i="33"/>
  <c r="J19" i="33"/>
  <c r="P19" i="33" s="1"/>
  <c r="N18" i="33"/>
  <c r="J18" i="33"/>
  <c r="J16" i="33" s="1"/>
  <c r="M16" i="33"/>
  <c r="L16" i="33"/>
  <c r="N16" i="33" s="1"/>
  <c r="I16" i="33"/>
  <c r="H16" i="33"/>
  <c r="G16" i="33"/>
  <c r="N14" i="33"/>
  <c r="P14" i="33" s="1"/>
  <c r="J14" i="33"/>
  <c r="N13" i="33"/>
  <c r="J13" i="33"/>
  <c r="P13" i="33" s="1"/>
  <c r="N12" i="33"/>
  <c r="J12" i="33"/>
  <c r="P12" i="33" s="1"/>
  <c r="N11" i="33"/>
  <c r="J11" i="33"/>
  <c r="J9" i="33" s="1"/>
  <c r="J8" i="33" s="1"/>
  <c r="N9" i="33"/>
  <c r="N8" i="33" s="1"/>
  <c r="M9" i="33"/>
  <c r="L9" i="33"/>
  <c r="I9" i="33"/>
  <c r="H9" i="33"/>
  <c r="H8" i="33" s="1"/>
  <c r="G9" i="33"/>
  <c r="G8" i="33" s="1"/>
  <c r="M8" i="33"/>
  <c r="L8" i="33"/>
  <c r="I8" i="33"/>
  <c r="P18" i="33" l="1"/>
  <c r="P16" i="33" s="1"/>
  <c r="P11" i="33"/>
  <c r="P9" i="33" s="1"/>
  <c r="P8" i="33" s="1"/>
  <c r="I22" i="13" l="1"/>
  <c r="H22" i="13"/>
  <c r="G22" i="13"/>
  <c r="F22" i="13"/>
  <c r="E22" i="13"/>
  <c r="G9" i="32"/>
  <c r="N21" i="32"/>
  <c r="J21" i="32"/>
  <c r="P21" i="32" s="1"/>
  <c r="N20" i="32"/>
  <c r="J20" i="32"/>
  <c r="P20" i="32" s="1"/>
  <c r="N19" i="32"/>
  <c r="J19" i="32"/>
  <c r="J16" i="32" s="1"/>
  <c r="N18" i="32"/>
  <c r="P18" i="32" s="1"/>
  <c r="J18" i="32"/>
  <c r="M16" i="32"/>
  <c r="L16" i="32"/>
  <c r="N16" i="32" s="1"/>
  <c r="I16" i="32"/>
  <c r="H16" i="32"/>
  <c r="G16" i="32"/>
  <c r="N14" i="32"/>
  <c r="J14" i="32"/>
  <c r="P14" i="32" s="1"/>
  <c r="N13" i="32"/>
  <c r="J13" i="32"/>
  <c r="P13" i="32" s="1"/>
  <c r="N12" i="32"/>
  <c r="J12" i="32"/>
  <c r="P12" i="32" s="1"/>
  <c r="N11" i="32"/>
  <c r="J11" i="32"/>
  <c r="J9" i="32" s="1"/>
  <c r="J8" i="32" s="1"/>
  <c r="N9" i="32"/>
  <c r="N8" i="32" s="1"/>
  <c r="M9" i="32"/>
  <c r="M8" i="32" s="1"/>
  <c r="L9" i="32"/>
  <c r="I9" i="32"/>
  <c r="H9" i="32"/>
  <c r="G8" i="32"/>
  <c r="L8" i="32"/>
  <c r="I8" i="32"/>
  <c r="H8" i="32"/>
  <c r="P19" i="32" l="1"/>
  <c r="P16" i="32" s="1"/>
  <c r="P11" i="32"/>
  <c r="P9" i="32" s="1"/>
  <c r="P8" i="32" l="1"/>
  <c r="I27" i="13" l="1"/>
  <c r="H27" i="13"/>
  <c r="G27" i="13"/>
  <c r="F27" i="13"/>
  <c r="E27" i="13"/>
  <c r="I26" i="13"/>
  <c r="H26" i="13"/>
  <c r="G26" i="13"/>
  <c r="F26" i="13"/>
  <c r="E26" i="13"/>
  <c r="I25" i="13"/>
  <c r="H25" i="13"/>
  <c r="G25" i="13"/>
  <c r="F25" i="13"/>
  <c r="E25" i="13"/>
  <c r="I24" i="13"/>
  <c r="H24" i="13"/>
  <c r="G24" i="13"/>
  <c r="F24" i="13"/>
  <c r="E24" i="13"/>
  <c r="I23" i="13"/>
  <c r="H23" i="13"/>
  <c r="G23" i="13"/>
  <c r="F23" i="13"/>
  <c r="E23" i="13"/>
  <c r="I21" i="13"/>
  <c r="H21" i="13"/>
  <c r="G21" i="13"/>
  <c r="F21" i="13"/>
  <c r="E21" i="13"/>
  <c r="I20" i="13"/>
  <c r="H20" i="13"/>
  <c r="G20" i="13"/>
  <c r="F20" i="13"/>
  <c r="E20" i="13"/>
  <c r="I19" i="13"/>
  <c r="H19" i="13"/>
  <c r="G19" i="13"/>
  <c r="F19" i="13"/>
  <c r="E19" i="13"/>
  <c r="I18" i="13"/>
  <c r="H18" i="13"/>
  <c r="G18" i="13"/>
  <c r="F18" i="13"/>
  <c r="E18" i="13"/>
  <c r="I17" i="13"/>
  <c r="H17" i="13"/>
  <c r="G17" i="13"/>
  <c r="F17" i="13"/>
  <c r="E17" i="13"/>
  <c r="I16" i="13"/>
  <c r="H16" i="13"/>
  <c r="G16" i="13"/>
  <c r="F16" i="13"/>
  <c r="E16" i="13"/>
  <c r="I15" i="13"/>
  <c r="H15" i="13"/>
  <c r="G15" i="13"/>
  <c r="F15" i="13"/>
  <c r="E15" i="13"/>
  <c r="I27" i="27"/>
  <c r="H27" i="27"/>
  <c r="G27" i="27"/>
  <c r="F27" i="27"/>
  <c r="E27" i="27"/>
  <c r="I26" i="27"/>
  <c r="H26" i="27"/>
  <c r="G26" i="27"/>
  <c r="F26" i="27"/>
  <c r="E26" i="27"/>
  <c r="I25" i="27"/>
  <c r="H25" i="27"/>
  <c r="G25" i="27"/>
  <c r="F25" i="27"/>
  <c r="E25" i="27"/>
  <c r="I24" i="27"/>
  <c r="H24" i="27"/>
  <c r="G24" i="27"/>
  <c r="F24" i="27"/>
  <c r="E24" i="27"/>
  <c r="I23" i="27"/>
  <c r="H23" i="27"/>
  <c r="G23" i="27"/>
  <c r="F23" i="27"/>
  <c r="E23" i="27"/>
  <c r="I22" i="27"/>
  <c r="H22" i="27"/>
  <c r="G22" i="27"/>
  <c r="F22" i="27"/>
  <c r="E22" i="27"/>
  <c r="I21" i="27"/>
  <c r="H21" i="27"/>
  <c r="G21" i="27"/>
  <c r="F21" i="27"/>
  <c r="E21" i="27"/>
  <c r="I20" i="27"/>
  <c r="H20" i="27"/>
  <c r="G20" i="27"/>
  <c r="F20" i="27"/>
  <c r="E20" i="27"/>
  <c r="I19" i="27"/>
  <c r="H19" i="27"/>
  <c r="G19" i="27"/>
  <c r="F19" i="27"/>
  <c r="E19" i="27"/>
  <c r="I18" i="27"/>
  <c r="H18" i="27"/>
  <c r="G18" i="27"/>
  <c r="F18" i="27"/>
  <c r="E18" i="27"/>
  <c r="I17" i="27"/>
  <c r="H17" i="27"/>
  <c r="G17" i="27"/>
  <c r="F17" i="27"/>
  <c r="E17" i="27"/>
  <c r="I16" i="27"/>
  <c r="H16" i="27"/>
  <c r="G16" i="27"/>
  <c r="F16" i="27"/>
  <c r="E16" i="27"/>
  <c r="I15" i="27"/>
  <c r="H15" i="27"/>
  <c r="G15" i="27"/>
  <c r="F15" i="27"/>
  <c r="E15" i="27"/>
  <c r="I27" i="11" l="1"/>
  <c r="H27" i="11"/>
  <c r="G27" i="11"/>
  <c r="F27" i="11"/>
  <c r="E27" i="11"/>
  <c r="I26" i="11"/>
  <c r="H26" i="11"/>
  <c r="G26" i="11"/>
  <c r="F26" i="11"/>
  <c r="E26" i="11"/>
  <c r="I25" i="11"/>
  <c r="H25" i="11"/>
  <c r="G25" i="11"/>
  <c r="F25" i="11"/>
  <c r="E25" i="11"/>
  <c r="I24" i="11"/>
  <c r="H24" i="11"/>
  <c r="G24" i="11"/>
  <c r="F24" i="11"/>
  <c r="E24" i="11"/>
  <c r="I23" i="11"/>
  <c r="H23" i="11"/>
  <c r="G23" i="11"/>
  <c r="F23" i="11"/>
  <c r="E23" i="11"/>
  <c r="I22" i="11"/>
  <c r="H22" i="11"/>
  <c r="G22" i="11"/>
  <c r="F22" i="11"/>
  <c r="E22" i="11"/>
  <c r="I21" i="11"/>
  <c r="H21" i="11"/>
  <c r="G21" i="11"/>
  <c r="F21" i="11"/>
  <c r="E21" i="11"/>
  <c r="I20" i="11"/>
  <c r="H20" i="11"/>
  <c r="G20" i="11"/>
  <c r="F20" i="11"/>
  <c r="E20" i="11"/>
  <c r="I19" i="11"/>
  <c r="H19" i="11"/>
  <c r="G19" i="11"/>
  <c r="F19" i="11"/>
  <c r="E19" i="11"/>
  <c r="I18" i="11"/>
  <c r="H18" i="11"/>
  <c r="G18" i="11"/>
  <c r="F18" i="11"/>
  <c r="E18" i="11"/>
  <c r="I17" i="11"/>
  <c r="H17" i="11"/>
  <c r="G17" i="11"/>
  <c r="F17" i="11"/>
  <c r="E17" i="11"/>
  <c r="I16" i="11"/>
  <c r="H16" i="11"/>
  <c r="G16" i="11"/>
  <c r="F16" i="11"/>
  <c r="E16" i="11"/>
  <c r="I15" i="11"/>
  <c r="H15" i="11"/>
  <c r="G15" i="11"/>
  <c r="F15" i="11"/>
  <c r="E15" i="11"/>
  <c r="F14" i="11"/>
  <c r="G14" i="11"/>
  <c r="H14" i="11"/>
  <c r="I14" i="11"/>
  <c r="G39" i="4"/>
  <c r="J39" i="4"/>
  <c r="I27" i="4"/>
  <c r="H27" i="4"/>
  <c r="G27" i="4"/>
  <c r="F27" i="4"/>
  <c r="E27" i="4"/>
  <c r="I25" i="4"/>
  <c r="H25" i="4"/>
  <c r="G25" i="4"/>
  <c r="F25" i="4"/>
  <c r="E25" i="4"/>
  <c r="I24" i="4"/>
  <c r="H24" i="4"/>
  <c r="G24" i="4"/>
  <c r="F24" i="4"/>
  <c r="E24" i="4"/>
  <c r="I23" i="4"/>
  <c r="H23" i="4"/>
  <c r="G23" i="4"/>
  <c r="F23" i="4"/>
  <c r="E23" i="4"/>
  <c r="I22" i="4"/>
  <c r="H22" i="4"/>
  <c r="G22" i="4"/>
  <c r="F22" i="4"/>
  <c r="E22" i="4"/>
  <c r="I20" i="4"/>
  <c r="H20" i="4"/>
  <c r="G20" i="4"/>
  <c r="F20" i="4"/>
  <c r="E20" i="4"/>
  <c r="I21" i="4"/>
  <c r="H21" i="4"/>
  <c r="G21" i="4"/>
  <c r="F21" i="4"/>
  <c r="E21" i="4"/>
  <c r="I19" i="4"/>
  <c r="H19" i="4"/>
  <c r="G19" i="4"/>
  <c r="F19" i="4"/>
  <c r="E19" i="4"/>
  <c r="I18" i="4"/>
  <c r="H18" i="4"/>
  <c r="G18" i="4"/>
  <c r="F18" i="4"/>
  <c r="E18" i="4"/>
  <c r="I17" i="4"/>
  <c r="H17" i="4"/>
  <c r="G17" i="4"/>
  <c r="F17" i="4"/>
  <c r="E17" i="4"/>
  <c r="I16" i="4"/>
  <c r="H16" i="4"/>
  <c r="G16" i="4"/>
  <c r="F16" i="4"/>
  <c r="E16" i="4"/>
  <c r="I15" i="4"/>
  <c r="H15" i="4"/>
  <c r="G15" i="4"/>
  <c r="F15" i="4"/>
  <c r="E15" i="4"/>
  <c r="BA17" i="18" l="1"/>
  <c r="BA18" i="18"/>
  <c r="BA19" i="18"/>
  <c r="BA20" i="18"/>
  <c r="BA21" i="18"/>
  <c r="BA22" i="18"/>
  <c r="BA23" i="18"/>
  <c r="AZ17" i="18"/>
  <c r="AZ18" i="18"/>
  <c r="AZ19" i="18"/>
  <c r="AZ20" i="18"/>
  <c r="AZ21" i="18"/>
  <c r="AZ22" i="18"/>
  <c r="AZ23" i="18"/>
  <c r="AY17" i="18"/>
  <c r="AY18" i="18"/>
  <c r="AY19" i="18"/>
  <c r="AY20" i="18"/>
  <c r="AY21" i="18"/>
  <c r="AY22" i="18"/>
  <c r="AY23" i="18"/>
  <c r="AX17" i="18"/>
  <c r="AX18" i="18"/>
  <c r="AX19" i="18"/>
  <c r="AX20" i="18"/>
  <c r="AX21" i="18"/>
  <c r="AX22" i="18"/>
  <c r="AX23" i="18"/>
  <c r="AW17" i="18"/>
  <c r="AW18" i="18"/>
  <c r="AW19" i="18"/>
  <c r="AW20" i="18"/>
  <c r="AW21" i="18"/>
  <c r="AW22" i="18"/>
  <c r="AW23" i="18"/>
  <c r="AW16" i="18"/>
  <c r="AX16" i="18"/>
  <c r="AY16" i="18"/>
  <c r="AZ16" i="18"/>
  <c r="BA16" i="18"/>
  <c r="CL24" i="18"/>
  <c r="CK24" i="18"/>
  <c r="CJ24" i="18"/>
  <c r="CI24" i="18"/>
  <c r="CH24" i="18"/>
  <c r="CG23" i="18"/>
  <c r="CG22" i="18"/>
  <c r="CG21" i="18"/>
  <c r="CG20" i="18"/>
  <c r="CG19" i="18"/>
  <c r="CG18" i="18"/>
  <c r="CG17" i="18"/>
  <c r="CG16" i="18"/>
  <c r="CG24" i="18" s="1"/>
  <c r="J17" i="18"/>
  <c r="J18" i="18"/>
  <c r="J19" i="18"/>
  <c r="J20" i="18"/>
  <c r="J21" i="18"/>
  <c r="J22" i="18"/>
  <c r="J23" i="18"/>
  <c r="I17" i="18"/>
  <c r="I18" i="18"/>
  <c r="I19" i="18"/>
  <c r="I20" i="18"/>
  <c r="I21" i="18"/>
  <c r="I22" i="18"/>
  <c r="I23" i="18"/>
  <c r="H17" i="18"/>
  <c r="H18" i="18"/>
  <c r="H19" i="18"/>
  <c r="H20" i="18"/>
  <c r="H21" i="18"/>
  <c r="H22" i="18"/>
  <c r="H23" i="18"/>
  <c r="G17" i="18"/>
  <c r="G18" i="18"/>
  <c r="G19" i="18"/>
  <c r="G20" i="18"/>
  <c r="G21" i="18"/>
  <c r="G22" i="18"/>
  <c r="G23" i="18"/>
  <c r="F17" i="18"/>
  <c r="F18" i="18"/>
  <c r="F19" i="18"/>
  <c r="F20" i="18"/>
  <c r="F21" i="18"/>
  <c r="F22" i="18"/>
  <c r="F23" i="18"/>
  <c r="I16" i="18"/>
  <c r="H16" i="18"/>
  <c r="G16" i="18"/>
  <c r="F16" i="18"/>
  <c r="J16" i="18"/>
  <c r="J16" i="6"/>
  <c r="BA16" i="6"/>
  <c r="DE17" i="7"/>
  <c r="AW16" i="6"/>
  <c r="J17" i="6"/>
  <c r="J18" i="6"/>
  <c r="J19" i="6"/>
  <c r="J20" i="6"/>
  <c r="J21" i="6"/>
  <c r="J22" i="6"/>
  <c r="J23" i="6"/>
  <c r="I23" i="6"/>
  <c r="I17" i="6"/>
  <c r="I18" i="6"/>
  <c r="I19" i="6"/>
  <c r="I20" i="6"/>
  <c r="I21" i="6"/>
  <c r="I22" i="6"/>
  <c r="H17" i="6"/>
  <c r="H18" i="6"/>
  <c r="H19" i="6"/>
  <c r="H20" i="6"/>
  <c r="H21" i="6"/>
  <c r="H22" i="6"/>
  <c r="H23" i="6"/>
  <c r="G17" i="6"/>
  <c r="G18" i="6"/>
  <c r="G19" i="6"/>
  <c r="G20" i="6"/>
  <c r="G21" i="6"/>
  <c r="G22" i="6"/>
  <c r="G23" i="6"/>
  <c r="F17" i="6"/>
  <c r="F18" i="6"/>
  <c r="F19" i="6"/>
  <c r="F20" i="6"/>
  <c r="F21" i="6"/>
  <c r="F22" i="6"/>
  <c r="F23" i="6"/>
  <c r="I16" i="6"/>
  <c r="H16" i="6"/>
  <c r="G16" i="6"/>
  <c r="F16" i="6"/>
  <c r="X17" i="7"/>
  <c r="Q17" i="7"/>
  <c r="L16" i="18"/>
  <c r="AU24" i="18"/>
  <c r="AT24" i="18"/>
  <c r="AS24" i="18"/>
  <c r="AR24" i="18"/>
  <c r="AQ24" i="18"/>
  <c r="AP23" i="18"/>
  <c r="AP22" i="18"/>
  <c r="AP21" i="18"/>
  <c r="AP20" i="18"/>
  <c r="AP19" i="18"/>
  <c r="AP18" i="18"/>
  <c r="AP17" i="18"/>
  <c r="AP16" i="18"/>
  <c r="AP24" i="18" s="1"/>
  <c r="CW25" i="17"/>
  <c r="CV25" i="17"/>
  <c r="CU25" i="17"/>
  <c r="CT25" i="17"/>
  <c r="CS25" i="17"/>
  <c r="CR24" i="17"/>
  <c r="CR23" i="17"/>
  <c r="CR22" i="17"/>
  <c r="CR21" i="17"/>
  <c r="CR20" i="17"/>
  <c r="CR19" i="17"/>
  <c r="CR18" i="17"/>
  <c r="CR17" i="17"/>
  <c r="CK25" i="17"/>
  <c r="CJ25" i="17"/>
  <c r="CI25" i="17"/>
  <c r="CH25" i="17"/>
  <c r="CG25" i="17"/>
  <c r="CF24" i="17"/>
  <c r="CF23" i="17"/>
  <c r="CF22" i="17"/>
  <c r="CF21" i="17"/>
  <c r="CF20" i="17"/>
  <c r="CF19" i="17"/>
  <c r="CF18" i="17"/>
  <c r="CF17" i="17"/>
  <c r="CL17" i="17"/>
  <c r="CL18" i="17"/>
  <c r="CL19" i="17"/>
  <c r="CL20" i="17"/>
  <c r="CL21" i="17"/>
  <c r="CL22" i="17"/>
  <c r="CL23" i="17"/>
  <c r="CL24" i="17"/>
  <c r="CL25" i="17"/>
  <c r="CM25" i="17"/>
  <c r="CN25" i="17"/>
  <c r="CO25" i="17"/>
  <c r="CP25" i="17"/>
  <c r="CQ25" i="17"/>
  <c r="BS25" i="17"/>
  <c r="BR25" i="17"/>
  <c r="BQ25" i="17"/>
  <c r="BP25" i="17"/>
  <c r="BO25" i="17"/>
  <c r="BN24" i="17"/>
  <c r="BN23" i="17"/>
  <c r="BN22" i="17"/>
  <c r="BN21" i="17"/>
  <c r="BN20" i="17"/>
  <c r="BN19" i="17"/>
  <c r="BN18" i="17"/>
  <c r="BN17" i="17"/>
  <c r="BN25" i="17" l="1"/>
  <c r="CF25" i="17"/>
  <c r="CR25" i="17"/>
  <c r="BG25" i="17"/>
  <c r="BF25" i="17"/>
  <c r="BE25" i="17"/>
  <c r="BD25" i="17"/>
  <c r="BC25" i="17"/>
  <c r="BB24" i="17"/>
  <c r="BB23" i="17"/>
  <c r="BB22" i="17"/>
  <c r="BB21" i="17"/>
  <c r="BB20" i="17"/>
  <c r="BB19" i="17"/>
  <c r="BB18" i="17"/>
  <c r="BB17" i="17"/>
  <c r="BB25" i="17" s="1"/>
  <c r="BH17" i="17"/>
  <c r="BH18" i="17"/>
  <c r="BH19" i="17"/>
  <c r="BH20" i="17"/>
  <c r="BH21" i="17"/>
  <c r="BH22" i="17"/>
  <c r="BH23" i="17"/>
  <c r="BH24" i="17"/>
  <c r="BI25" i="17"/>
  <c r="BJ25" i="17"/>
  <c r="BK25" i="17"/>
  <c r="BL25" i="17"/>
  <c r="BM25" i="17"/>
  <c r="I26" i="31"/>
  <c r="H26" i="31"/>
  <c r="G26" i="31"/>
  <c r="F26" i="31"/>
  <c r="E26" i="31"/>
  <c r="I24" i="31"/>
  <c r="H24" i="31"/>
  <c r="G24" i="31"/>
  <c r="F24" i="31"/>
  <c r="E24" i="31"/>
  <c r="I21" i="31"/>
  <c r="H21" i="31"/>
  <c r="G21" i="31"/>
  <c r="F21" i="31"/>
  <c r="E21" i="31"/>
  <c r="I19" i="31"/>
  <c r="H19" i="31"/>
  <c r="G19" i="31"/>
  <c r="F19" i="31"/>
  <c r="E19" i="31"/>
  <c r="I26" i="29"/>
  <c r="H26" i="29"/>
  <c r="G26" i="29"/>
  <c r="F26" i="29"/>
  <c r="E26" i="29"/>
  <c r="I24" i="29"/>
  <c r="H24" i="29"/>
  <c r="G24" i="29"/>
  <c r="F24" i="29"/>
  <c r="E24" i="29"/>
  <c r="I21" i="29"/>
  <c r="H21" i="29"/>
  <c r="G21" i="29"/>
  <c r="F21" i="29"/>
  <c r="E21" i="29"/>
  <c r="I19" i="29"/>
  <c r="H19" i="29"/>
  <c r="G19" i="29"/>
  <c r="F19" i="29"/>
  <c r="E19" i="29"/>
  <c r="BH25" i="17" l="1"/>
  <c r="D26" i="31"/>
  <c r="D24" i="31"/>
  <c r="D21" i="31"/>
  <c r="D19" i="31"/>
  <c r="D26" i="29"/>
  <c r="D24" i="29"/>
  <c r="D21" i="29"/>
  <c r="D19" i="29"/>
  <c r="D26" i="27"/>
  <c r="D24" i="27"/>
  <c r="D21" i="27"/>
  <c r="D19" i="27"/>
  <c r="CG25" i="7"/>
  <c r="CW25" i="7"/>
  <c r="CV25" i="7"/>
  <c r="CU25" i="7"/>
  <c r="CT25" i="7"/>
  <c r="CS25" i="7"/>
  <c r="CR24" i="7"/>
  <c r="CR23" i="7"/>
  <c r="CR22" i="7"/>
  <c r="CR21" i="7"/>
  <c r="CR20" i="7"/>
  <c r="CR19" i="7"/>
  <c r="CR18" i="7"/>
  <c r="CR17" i="7"/>
  <c r="CK25" i="7"/>
  <c r="CJ25" i="7"/>
  <c r="CI25" i="7"/>
  <c r="CH25" i="7"/>
  <c r="CF24" i="7"/>
  <c r="CF23" i="7"/>
  <c r="CF22" i="7"/>
  <c r="CF21" i="7"/>
  <c r="CF20" i="7"/>
  <c r="CF19" i="7"/>
  <c r="CF18" i="7"/>
  <c r="CF17" i="7"/>
  <c r="BS25" i="7"/>
  <c r="BR25" i="7"/>
  <c r="BQ25" i="7"/>
  <c r="BP25" i="7"/>
  <c r="BO25" i="7"/>
  <c r="BN24" i="7"/>
  <c r="BN23" i="7"/>
  <c r="BN22" i="7"/>
  <c r="BN21" i="7"/>
  <c r="BN20" i="7"/>
  <c r="BN19" i="7"/>
  <c r="BN18" i="7"/>
  <c r="BN17" i="7"/>
  <c r="BT17" i="7"/>
  <c r="BT25" i="7" s="1"/>
  <c r="BT18" i="7"/>
  <c r="BT19" i="7"/>
  <c r="BT20" i="7"/>
  <c r="BT21" i="7"/>
  <c r="BT22" i="7"/>
  <c r="BT23" i="7"/>
  <c r="BT24" i="7"/>
  <c r="BU25" i="7"/>
  <c r="BV25" i="7"/>
  <c r="BW25" i="7"/>
  <c r="BX25" i="7"/>
  <c r="BY25" i="7"/>
  <c r="BB17" i="7"/>
  <c r="BG25" i="7"/>
  <c r="BF25" i="7"/>
  <c r="BE25" i="7"/>
  <c r="BD25" i="7"/>
  <c r="BC25" i="7"/>
  <c r="BB24" i="7"/>
  <c r="BB23" i="7"/>
  <c r="BB22" i="7"/>
  <c r="BB21" i="7"/>
  <c r="BB20" i="7"/>
  <c r="BB19" i="7"/>
  <c r="BB18" i="7"/>
  <c r="BH17" i="7"/>
  <c r="BH18" i="7"/>
  <c r="BH19" i="7"/>
  <c r="BH20" i="7"/>
  <c r="BH21" i="7"/>
  <c r="BH22" i="7"/>
  <c r="BH23" i="7"/>
  <c r="BH24" i="7"/>
  <c r="BI25" i="7"/>
  <c r="BJ25" i="7"/>
  <c r="BK25" i="7"/>
  <c r="BL25" i="7"/>
  <c r="BM25" i="7"/>
  <c r="D24" i="11"/>
  <c r="D21" i="11"/>
  <c r="I26" i="4"/>
  <c r="H26" i="4"/>
  <c r="G26" i="4"/>
  <c r="F26" i="4"/>
  <c r="E26" i="4"/>
  <c r="BH25" i="7" l="1"/>
  <c r="CF25" i="7"/>
  <c r="BB25" i="7"/>
  <c r="BN25" i="7"/>
  <c r="CR25" i="7"/>
  <c r="D26" i="11"/>
  <c r="D26" i="13"/>
  <c r="D24" i="13"/>
  <c r="D21" i="13"/>
  <c r="D19" i="13"/>
  <c r="D26" i="12"/>
  <c r="D24" i="12"/>
  <c r="D21" i="12"/>
  <c r="D19" i="12"/>
  <c r="D19" i="11"/>
  <c r="D22" i="11"/>
  <c r="D26" i="4"/>
  <c r="D24" i="4"/>
  <c r="D19" i="4"/>
  <c r="D21" i="4"/>
  <c r="E17" i="17" l="1"/>
  <c r="J39" i="31" l="1"/>
  <c r="I39" i="31"/>
  <c r="H39" i="31"/>
  <c r="G39" i="31"/>
  <c r="F39" i="31"/>
  <c r="J38" i="31"/>
  <c r="I38" i="31"/>
  <c r="H38" i="31"/>
  <c r="G38" i="31"/>
  <c r="F38" i="31"/>
  <c r="I33" i="31"/>
  <c r="I32" i="31"/>
  <c r="I31" i="31"/>
  <c r="I30" i="31"/>
  <c r="I29" i="31"/>
  <c r="H33" i="31"/>
  <c r="H32" i="31"/>
  <c r="H31" i="31"/>
  <c r="H30" i="31"/>
  <c r="H29" i="31"/>
  <c r="G33" i="31"/>
  <c r="G32" i="31"/>
  <c r="G31" i="31"/>
  <c r="G30" i="31"/>
  <c r="G29" i="31"/>
  <c r="F33" i="31"/>
  <c r="F32" i="31"/>
  <c r="F31" i="31"/>
  <c r="F30" i="31"/>
  <c r="F29" i="31"/>
  <c r="E33" i="31"/>
  <c r="E32" i="31"/>
  <c r="E31" i="31"/>
  <c r="E30" i="31"/>
  <c r="E29" i="31"/>
  <c r="I28" i="31"/>
  <c r="H28" i="31"/>
  <c r="G28" i="31"/>
  <c r="F28" i="31"/>
  <c r="E28" i="31"/>
  <c r="I27" i="31"/>
  <c r="I25" i="31"/>
  <c r="I23" i="31"/>
  <c r="I22" i="31"/>
  <c r="I20" i="31"/>
  <c r="I18" i="31"/>
  <c r="I17" i="31"/>
  <c r="I16" i="31"/>
  <c r="I15" i="31"/>
  <c r="H27" i="31"/>
  <c r="H25" i="31"/>
  <c r="H23" i="31"/>
  <c r="H22" i="31"/>
  <c r="H20" i="31"/>
  <c r="H18" i="31"/>
  <c r="H17" i="31"/>
  <c r="H16" i="31"/>
  <c r="H15" i="31"/>
  <c r="G27" i="31"/>
  <c r="G25" i="31"/>
  <c r="G23" i="31"/>
  <c r="G22" i="31"/>
  <c r="G20" i="31"/>
  <c r="G18" i="31"/>
  <c r="G17" i="31"/>
  <c r="G16" i="31"/>
  <c r="G15" i="31"/>
  <c r="F27" i="31"/>
  <c r="F25" i="31"/>
  <c r="F23" i="31"/>
  <c r="F22" i="31"/>
  <c r="F20" i="31"/>
  <c r="F18" i="31"/>
  <c r="F17" i="31"/>
  <c r="F16" i="31"/>
  <c r="F15" i="31"/>
  <c r="E27" i="31"/>
  <c r="E25" i="31"/>
  <c r="E23" i="31"/>
  <c r="E22" i="31"/>
  <c r="E20" i="31"/>
  <c r="E18" i="31"/>
  <c r="E17" i="31"/>
  <c r="E16" i="31"/>
  <c r="E15" i="31"/>
  <c r="I14" i="31"/>
  <c r="H14" i="31"/>
  <c r="G14" i="31"/>
  <c r="F14" i="31"/>
  <c r="E14" i="31"/>
  <c r="I12" i="31"/>
  <c r="I11" i="31"/>
  <c r="I10" i="31"/>
  <c r="I9" i="31"/>
  <c r="I8" i="31"/>
  <c r="H12" i="31"/>
  <c r="H11" i="31"/>
  <c r="H10" i="31"/>
  <c r="H9" i="31"/>
  <c r="H8" i="31"/>
  <c r="G12" i="31"/>
  <c r="G11" i="31"/>
  <c r="G10" i="31"/>
  <c r="G9" i="31"/>
  <c r="G8" i="31"/>
  <c r="F12" i="31"/>
  <c r="F11" i="31"/>
  <c r="F10" i="31"/>
  <c r="F9" i="31"/>
  <c r="F8" i="31"/>
  <c r="E12" i="31"/>
  <c r="E11" i="31"/>
  <c r="E10" i="31"/>
  <c r="E9" i="31"/>
  <c r="E8" i="31"/>
  <c r="I7" i="31"/>
  <c r="H7" i="31"/>
  <c r="G7" i="31"/>
  <c r="F7" i="31"/>
  <c r="E7" i="31"/>
  <c r="F13" i="31" l="1"/>
  <c r="H13" i="31"/>
  <c r="G13" i="31"/>
  <c r="I13" i="31"/>
  <c r="E13" i="31"/>
  <c r="H56" i="31"/>
  <c r="G56" i="31"/>
  <c r="F56" i="31"/>
  <c r="E56" i="31"/>
  <c r="D56" i="31"/>
  <c r="I56" i="31" s="1"/>
  <c r="I55" i="31"/>
  <c r="I54" i="31"/>
  <c r="I53" i="31"/>
  <c r="J37" i="31"/>
  <c r="E38" i="31"/>
  <c r="H37" i="31"/>
  <c r="G37" i="31"/>
  <c r="D33" i="31"/>
  <c r="D32" i="31"/>
  <c r="D31" i="31"/>
  <c r="D30" i="31"/>
  <c r="D29" i="31"/>
  <c r="D28" i="31"/>
  <c r="D27" i="31"/>
  <c r="D25" i="31"/>
  <c r="D23" i="31"/>
  <c r="D22" i="31"/>
  <c r="D20" i="31"/>
  <c r="D18" i="31"/>
  <c r="D17" i="31"/>
  <c r="D16" i="31"/>
  <c r="D15" i="31"/>
  <c r="H44" i="31"/>
  <c r="D14" i="31"/>
  <c r="I44" i="31"/>
  <c r="G44" i="31"/>
  <c r="D12" i="31"/>
  <c r="D11" i="31"/>
  <c r="D10" i="31"/>
  <c r="D9" i="31"/>
  <c r="F6" i="31"/>
  <c r="D8" i="31"/>
  <c r="H6" i="31"/>
  <c r="G6" i="31"/>
  <c r="E6" i="31"/>
  <c r="I6" i="31"/>
  <c r="J43" i="31" s="1"/>
  <c r="F265" i="30"/>
  <c r="E265" i="30"/>
  <c r="F264" i="30"/>
  <c r="E264" i="30"/>
  <c r="F261" i="30"/>
  <c r="F260" i="30"/>
  <c r="G265" i="30" l="1"/>
  <c r="E266" i="30"/>
  <c r="F266" i="30"/>
  <c r="G5" i="31"/>
  <c r="H43" i="31"/>
  <c r="H42" i="31" s="1"/>
  <c r="F43" i="31"/>
  <c r="D6" i="31"/>
  <c r="I5" i="31"/>
  <c r="J44" i="31"/>
  <c r="J49" i="31" s="1"/>
  <c r="G49" i="31"/>
  <c r="G43" i="31"/>
  <c r="G42" i="31" s="1"/>
  <c r="F5" i="31"/>
  <c r="H49" i="31"/>
  <c r="H5" i="31"/>
  <c r="I43" i="31"/>
  <c r="I42" i="31" s="1"/>
  <c r="I49" i="31"/>
  <c r="J48" i="31"/>
  <c r="D7" i="31"/>
  <c r="I37" i="31"/>
  <c r="E39" i="31"/>
  <c r="E37" i="31" s="1"/>
  <c r="F37" i="31"/>
  <c r="G264" i="30"/>
  <c r="J39" i="29"/>
  <c r="I39" i="29"/>
  <c r="H39" i="29"/>
  <c r="G39" i="29"/>
  <c r="F39" i="29"/>
  <c r="J38" i="29"/>
  <c r="I38" i="29"/>
  <c r="H38" i="29"/>
  <c r="G38" i="29"/>
  <c r="F38" i="29"/>
  <c r="I33" i="29"/>
  <c r="I32" i="29"/>
  <c r="I31" i="29"/>
  <c r="I30" i="29"/>
  <c r="I29" i="29"/>
  <c r="H33" i="29"/>
  <c r="H32" i="29"/>
  <c r="H31" i="29"/>
  <c r="H30" i="29"/>
  <c r="H29" i="29"/>
  <c r="G33" i="29"/>
  <c r="G32" i="29"/>
  <c r="G31" i="29"/>
  <c r="G30" i="29"/>
  <c r="G29" i="29"/>
  <c r="F33" i="29"/>
  <c r="F32" i="29"/>
  <c r="F31" i="29"/>
  <c r="F30" i="29"/>
  <c r="F29" i="29"/>
  <c r="E33" i="29"/>
  <c r="E32" i="29"/>
  <c r="E31" i="29"/>
  <c r="E30" i="29"/>
  <c r="E29" i="29"/>
  <c r="I28" i="29"/>
  <c r="H28" i="29"/>
  <c r="G28" i="29"/>
  <c r="F28" i="29"/>
  <c r="E28" i="29"/>
  <c r="I27" i="29"/>
  <c r="I25" i="29"/>
  <c r="I23" i="29"/>
  <c r="I22" i="29"/>
  <c r="I20" i="29"/>
  <c r="I18" i="29"/>
  <c r="I17" i="29"/>
  <c r="I16" i="29"/>
  <c r="I15" i="29"/>
  <c r="H27" i="29"/>
  <c r="H25" i="29"/>
  <c r="H23" i="29"/>
  <c r="H22" i="29"/>
  <c r="H20" i="29"/>
  <c r="H18" i="29"/>
  <c r="H17" i="29"/>
  <c r="H16" i="29"/>
  <c r="H15" i="29"/>
  <c r="G27" i="29"/>
  <c r="G25" i="29"/>
  <c r="G23" i="29"/>
  <c r="G22" i="29"/>
  <c r="G20" i="29"/>
  <c r="G18" i="29"/>
  <c r="G17" i="29"/>
  <c r="G16" i="29"/>
  <c r="G15" i="29"/>
  <c r="F27" i="29"/>
  <c r="F25" i="29"/>
  <c r="F23" i="29"/>
  <c r="F22" i="29"/>
  <c r="F20" i="29"/>
  <c r="F18" i="29"/>
  <c r="F17" i="29"/>
  <c r="F16" i="29"/>
  <c r="F15" i="29"/>
  <c r="E27" i="29"/>
  <c r="E25" i="29"/>
  <c r="E23" i="29"/>
  <c r="E22" i="29"/>
  <c r="E20" i="29"/>
  <c r="E18" i="29"/>
  <c r="E17" i="29"/>
  <c r="E16" i="29"/>
  <c r="E15" i="29"/>
  <c r="I14" i="29"/>
  <c r="I13" i="29" s="1"/>
  <c r="H14" i="29"/>
  <c r="G14" i="29"/>
  <c r="F14" i="29"/>
  <c r="E14" i="29"/>
  <c r="I7" i="29"/>
  <c r="I12" i="29"/>
  <c r="I11" i="29"/>
  <c r="I10" i="29"/>
  <c r="I9" i="29"/>
  <c r="I8" i="29"/>
  <c r="H12" i="29"/>
  <c r="H11" i="29"/>
  <c r="H10" i="29"/>
  <c r="H9" i="29"/>
  <c r="H8" i="29"/>
  <c r="G12" i="29"/>
  <c r="G11" i="29"/>
  <c r="G10" i="29"/>
  <c r="G9" i="29"/>
  <c r="G8" i="29"/>
  <c r="F12" i="29"/>
  <c r="F11" i="29"/>
  <c r="F10" i="29"/>
  <c r="F9" i="29"/>
  <c r="F8" i="29"/>
  <c r="H7" i="29"/>
  <c r="G7" i="29"/>
  <c r="F7" i="29"/>
  <c r="E12" i="29"/>
  <c r="E11" i="29"/>
  <c r="E10" i="29"/>
  <c r="E9" i="29"/>
  <c r="E8" i="29"/>
  <c r="E7" i="29"/>
  <c r="E13" i="29" l="1"/>
  <c r="D14" i="29"/>
  <c r="F13" i="29"/>
  <c r="G13" i="29"/>
  <c r="H13" i="29"/>
  <c r="J42" i="31"/>
  <c r="G266" i="30"/>
  <c r="H48" i="31"/>
  <c r="H47" i="31" s="1"/>
  <c r="D13" i="31"/>
  <c r="F44" i="31"/>
  <c r="F42" i="31" s="1"/>
  <c r="E5" i="31"/>
  <c r="D5" i="31" s="1"/>
  <c r="J5" i="31" s="1"/>
  <c r="G48" i="31"/>
  <c r="G47" i="31" s="1"/>
  <c r="J47" i="31"/>
  <c r="I48" i="31"/>
  <c r="I47" i="31" s="1"/>
  <c r="E43" i="31"/>
  <c r="F48" i="31"/>
  <c r="I6" i="29"/>
  <c r="J43" i="29" s="1"/>
  <c r="E6" i="29"/>
  <c r="H56" i="29"/>
  <c r="G56" i="29"/>
  <c r="F56" i="29"/>
  <c r="E56" i="29"/>
  <c r="D56" i="29"/>
  <c r="I56" i="29" s="1"/>
  <c r="I55" i="29"/>
  <c r="I54" i="29"/>
  <c r="I53" i="29"/>
  <c r="J37" i="29"/>
  <c r="E38" i="29"/>
  <c r="H37" i="29"/>
  <c r="G37" i="29"/>
  <c r="D33" i="29"/>
  <c r="D32" i="29"/>
  <c r="D31" i="29"/>
  <c r="D30" i="29"/>
  <c r="D29" i="29"/>
  <c r="D28" i="29"/>
  <c r="D27" i="29"/>
  <c r="D25" i="29"/>
  <c r="D23" i="29"/>
  <c r="D22" i="29"/>
  <c r="D20" i="29"/>
  <c r="D18" i="29"/>
  <c r="D17" i="29"/>
  <c r="D16" i="29"/>
  <c r="D15" i="29"/>
  <c r="I44" i="29"/>
  <c r="G44" i="29"/>
  <c r="D12" i="29"/>
  <c r="D11" i="29"/>
  <c r="D10" i="29"/>
  <c r="D9" i="29"/>
  <c r="D8" i="29"/>
  <c r="G6" i="29"/>
  <c r="H43" i="29" s="1"/>
  <c r="F265" i="28"/>
  <c r="E265" i="28"/>
  <c r="F264" i="28"/>
  <c r="E264" i="28"/>
  <c r="F261" i="28"/>
  <c r="F260" i="28"/>
  <c r="J39" i="27"/>
  <c r="I39" i="27"/>
  <c r="H39" i="27"/>
  <c r="G39" i="27"/>
  <c r="F39" i="27"/>
  <c r="J38" i="27"/>
  <c r="I38" i="27"/>
  <c r="H38" i="27"/>
  <c r="G38" i="27"/>
  <c r="F38" i="27"/>
  <c r="I33" i="27"/>
  <c r="I32" i="27"/>
  <c r="I31" i="27"/>
  <c r="I30" i="27"/>
  <c r="I29" i="27"/>
  <c r="H33" i="27"/>
  <c r="H32" i="27"/>
  <c r="H31" i="27"/>
  <c r="H30" i="27"/>
  <c r="H29" i="27"/>
  <c r="G33" i="27"/>
  <c r="G32" i="27"/>
  <c r="G31" i="27"/>
  <c r="G30" i="27"/>
  <c r="G29" i="27"/>
  <c r="F33" i="27"/>
  <c r="F32" i="27"/>
  <c r="F31" i="27"/>
  <c r="F30" i="27"/>
  <c r="F29" i="27"/>
  <c r="I28" i="27"/>
  <c r="H28" i="27"/>
  <c r="G28" i="27"/>
  <c r="F28" i="27"/>
  <c r="E33" i="27"/>
  <c r="E32" i="27"/>
  <c r="E31" i="27"/>
  <c r="E30" i="27"/>
  <c r="E29" i="27"/>
  <c r="E28" i="27"/>
  <c r="I14" i="27"/>
  <c r="H14" i="27"/>
  <c r="G14" i="27"/>
  <c r="F14" i="27"/>
  <c r="E14" i="27"/>
  <c r="I13" i="27" l="1"/>
  <c r="G13" i="27"/>
  <c r="F13" i="27"/>
  <c r="E13" i="27"/>
  <c r="H13" i="27"/>
  <c r="E266" i="28"/>
  <c r="J13" i="31"/>
  <c r="E44" i="31"/>
  <c r="E42" i="31" s="1"/>
  <c r="F49" i="31"/>
  <c r="E49" i="31" s="1"/>
  <c r="E48" i="31"/>
  <c r="I5" i="29"/>
  <c r="F266" i="28"/>
  <c r="G265" i="28"/>
  <c r="D7" i="29"/>
  <c r="F43" i="29"/>
  <c r="F48" i="29" s="1"/>
  <c r="J44" i="29"/>
  <c r="J49" i="29" s="1"/>
  <c r="H48" i="29"/>
  <c r="G49" i="29"/>
  <c r="H44" i="29"/>
  <c r="H49" i="29" s="1"/>
  <c r="G5" i="29"/>
  <c r="I49" i="29"/>
  <c r="J48" i="29"/>
  <c r="I37" i="29"/>
  <c r="E39" i="29"/>
  <c r="E37" i="29" s="1"/>
  <c r="H6" i="29"/>
  <c r="F37" i="29"/>
  <c r="F6" i="29"/>
  <c r="G264" i="28"/>
  <c r="I12" i="27"/>
  <c r="I11" i="27"/>
  <c r="I10" i="27"/>
  <c r="I9" i="27"/>
  <c r="I8" i="27"/>
  <c r="H12" i="27"/>
  <c r="H11" i="27"/>
  <c r="H10" i="27"/>
  <c r="H9" i="27"/>
  <c r="H8" i="27"/>
  <c r="G12" i="27"/>
  <c r="G11" i="27"/>
  <c r="G10" i="27"/>
  <c r="G9" i="27"/>
  <c r="G8" i="27"/>
  <c r="F12" i="27"/>
  <c r="F11" i="27"/>
  <c r="F10" i="27"/>
  <c r="F9" i="27"/>
  <c r="F8" i="27"/>
  <c r="I7" i="27"/>
  <c r="H7" i="27"/>
  <c r="G7" i="27"/>
  <c r="F7" i="27"/>
  <c r="E11" i="27"/>
  <c r="E10" i="27"/>
  <c r="E9" i="27"/>
  <c r="E8" i="27"/>
  <c r="E7" i="27"/>
  <c r="E12" i="27"/>
  <c r="D13" i="27" l="1"/>
  <c r="F47" i="31"/>
  <c r="E47" i="31"/>
  <c r="H42" i="29"/>
  <c r="G266" i="28"/>
  <c r="D6" i="29"/>
  <c r="H47" i="29"/>
  <c r="H5" i="29"/>
  <c r="I43" i="29"/>
  <c r="J47" i="29"/>
  <c r="J42" i="29"/>
  <c r="G43" i="29"/>
  <c r="F5" i="29"/>
  <c r="D13" i="29"/>
  <c r="F44" i="29"/>
  <c r="F42" i="29" s="1"/>
  <c r="E5" i="29"/>
  <c r="E6" i="27"/>
  <c r="H56" i="27"/>
  <c r="G56" i="27"/>
  <c r="F56" i="27"/>
  <c r="E56" i="27"/>
  <c r="D56" i="27"/>
  <c r="I55" i="27"/>
  <c r="I54" i="27"/>
  <c r="I53" i="27"/>
  <c r="E39" i="27"/>
  <c r="J37" i="27"/>
  <c r="G37" i="27"/>
  <c r="E38" i="27"/>
  <c r="I37" i="27"/>
  <c r="H37" i="27"/>
  <c r="D33" i="27"/>
  <c r="D32" i="27"/>
  <c r="D31" i="27"/>
  <c r="D30" i="27"/>
  <c r="D29" i="27"/>
  <c r="D28" i="27"/>
  <c r="D27" i="27"/>
  <c r="D25" i="27"/>
  <c r="D23" i="27"/>
  <c r="D22" i="27"/>
  <c r="D20" i="27"/>
  <c r="D18" i="27"/>
  <c r="D17" i="27"/>
  <c r="D16" i="27"/>
  <c r="D15" i="27"/>
  <c r="J44" i="27"/>
  <c r="H44" i="27"/>
  <c r="G44" i="27"/>
  <c r="D14" i="27"/>
  <c r="I44" i="27"/>
  <c r="D12" i="27"/>
  <c r="D11" i="27"/>
  <c r="D10" i="27"/>
  <c r="D9" i="27"/>
  <c r="F6" i="27"/>
  <c r="I6" i="27"/>
  <c r="H6" i="27"/>
  <c r="G6" i="27"/>
  <c r="F265" i="26"/>
  <c r="E265" i="26"/>
  <c r="F264" i="26"/>
  <c r="E264" i="26"/>
  <c r="F261" i="26"/>
  <c r="F260" i="26"/>
  <c r="I56" i="27" l="1"/>
  <c r="G265" i="26"/>
  <c r="D5" i="29"/>
  <c r="G42" i="29"/>
  <c r="G48" i="29"/>
  <c r="I42" i="29"/>
  <c r="I48" i="29"/>
  <c r="I47" i="29" s="1"/>
  <c r="E43" i="29"/>
  <c r="E44" i="29"/>
  <c r="F49" i="29"/>
  <c r="G5" i="27"/>
  <c r="F266" i="26"/>
  <c r="E266" i="26"/>
  <c r="H43" i="27"/>
  <c r="H48" i="27" s="1"/>
  <c r="D6" i="27"/>
  <c r="F43" i="27"/>
  <c r="F48" i="27" s="1"/>
  <c r="G43" i="27"/>
  <c r="G42" i="27" s="1"/>
  <c r="F5" i="27"/>
  <c r="E37" i="27"/>
  <c r="I49" i="27"/>
  <c r="H5" i="27"/>
  <c r="I43" i="27"/>
  <c r="I42" i="27" s="1"/>
  <c r="J49" i="27"/>
  <c r="I5" i="27"/>
  <c r="J43" i="27"/>
  <c r="J42" i="27" s="1"/>
  <c r="G49" i="27"/>
  <c r="H49" i="27"/>
  <c r="E5" i="27"/>
  <c r="D8" i="27"/>
  <c r="F37" i="27"/>
  <c r="D7" i="27"/>
  <c r="G264" i="26"/>
  <c r="G266" i="26" s="1"/>
  <c r="F125" i="22"/>
  <c r="J39" i="13"/>
  <c r="J38" i="13"/>
  <c r="I39" i="13"/>
  <c r="I38" i="13"/>
  <c r="H39" i="13"/>
  <c r="H38" i="13"/>
  <c r="G39" i="13"/>
  <c r="G38" i="13"/>
  <c r="F39" i="13"/>
  <c r="F38" i="13"/>
  <c r="J39" i="12"/>
  <c r="J38" i="12"/>
  <c r="I39" i="12"/>
  <c r="I38" i="12"/>
  <c r="H39" i="12"/>
  <c r="H38" i="12"/>
  <c r="G39" i="12"/>
  <c r="G38" i="12"/>
  <c r="F39" i="12"/>
  <c r="F38" i="12"/>
  <c r="I53" i="12"/>
  <c r="I54" i="12"/>
  <c r="I55" i="12"/>
  <c r="I33" i="13"/>
  <c r="I32" i="13"/>
  <c r="H33" i="13"/>
  <c r="H32" i="13"/>
  <c r="G33" i="13"/>
  <c r="G32" i="13"/>
  <c r="F33" i="13"/>
  <c r="F32" i="13"/>
  <c r="E33" i="13"/>
  <c r="E32" i="13"/>
  <c r="I12" i="13"/>
  <c r="I11" i="13"/>
  <c r="H12" i="13"/>
  <c r="H11" i="13"/>
  <c r="G12" i="13"/>
  <c r="G11" i="13"/>
  <c r="F12" i="13"/>
  <c r="F11" i="13"/>
  <c r="E12" i="13"/>
  <c r="E11" i="13"/>
  <c r="F124" i="22"/>
  <c r="E125" i="22"/>
  <c r="E124" i="22"/>
  <c r="F265" i="21"/>
  <c r="I33" i="12"/>
  <c r="I32" i="12"/>
  <c r="H33" i="12"/>
  <c r="H32" i="12"/>
  <c r="G33" i="12"/>
  <c r="G32" i="12"/>
  <c r="F33" i="12"/>
  <c r="F32" i="12"/>
  <c r="E33" i="12"/>
  <c r="E32" i="12"/>
  <c r="I12" i="12"/>
  <c r="I11" i="12"/>
  <c r="H12" i="12"/>
  <c r="H11" i="12"/>
  <c r="G12" i="12"/>
  <c r="G11" i="12"/>
  <c r="F12" i="12"/>
  <c r="F11" i="12"/>
  <c r="E12" i="12"/>
  <c r="E11" i="12"/>
  <c r="J39" i="11"/>
  <c r="J38" i="11"/>
  <c r="I39" i="11"/>
  <c r="I38" i="11"/>
  <c r="H39" i="11"/>
  <c r="H38" i="11"/>
  <c r="G39" i="11"/>
  <c r="G38" i="11"/>
  <c r="F39" i="11"/>
  <c r="F38" i="11"/>
  <c r="I33" i="11"/>
  <c r="I32" i="11"/>
  <c r="H33" i="11"/>
  <c r="H32" i="11"/>
  <c r="G33" i="11"/>
  <c r="G32" i="11"/>
  <c r="F33" i="11"/>
  <c r="F32" i="11"/>
  <c r="E33" i="11"/>
  <c r="E32" i="11"/>
  <c r="I12" i="11"/>
  <c r="I11" i="11"/>
  <c r="H12" i="11"/>
  <c r="H11" i="11"/>
  <c r="G12" i="11"/>
  <c r="G11" i="11"/>
  <c r="F12" i="11"/>
  <c r="F11" i="11"/>
  <c r="E12" i="11"/>
  <c r="E11" i="11"/>
  <c r="F261" i="20"/>
  <c r="E264" i="20"/>
  <c r="F264" i="20"/>
  <c r="E265" i="21"/>
  <c r="F264" i="21"/>
  <c r="E264" i="21"/>
  <c r="E265" i="20"/>
  <c r="F265" i="20"/>
  <c r="BA24" i="6"/>
  <c r="BA23" i="6"/>
  <c r="BA17" i="6"/>
  <c r="BA18" i="6"/>
  <c r="BA19" i="6"/>
  <c r="BA20" i="6"/>
  <c r="BA21" i="6"/>
  <c r="BA22" i="6"/>
  <c r="AZ17" i="6"/>
  <c r="AZ18" i="6"/>
  <c r="AZ19" i="6"/>
  <c r="AZ20" i="6"/>
  <c r="AZ21" i="6"/>
  <c r="AZ22" i="6"/>
  <c r="AZ23" i="6"/>
  <c r="AY17" i="6"/>
  <c r="AY18" i="6"/>
  <c r="AY19" i="6"/>
  <c r="AY20" i="6"/>
  <c r="AY21" i="6"/>
  <c r="AY22" i="6"/>
  <c r="AY23" i="6"/>
  <c r="AX17" i="6"/>
  <c r="AX18" i="6"/>
  <c r="AX19" i="6"/>
  <c r="AX20" i="6"/>
  <c r="AX21" i="6"/>
  <c r="AX22" i="6"/>
  <c r="AX23" i="6"/>
  <c r="AW23" i="6"/>
  <c r="AW17" i="6"/>
  <c r="AW18" i="6"/>
  <c r="AW19" i="6"/>
  <c r="AW20" i="6"/>
  <c r="AW21" i="6"/>
  <c r="AW22" i="6"/>
  <c r="AX16" i="6"/>
  <c r="AY16" i="6"/>
  <c r="AZ16" i="6"/>
  <c r="CL24" i="6"/>
  <c r="CK24" i="6"/>
  <c r="CJ24" i="6"/>
  <c r="CI24" i="6"/>
  <c r="CH24" i="6"/>
  <c r="CG23" i="6"/>
  <c r="CG22" i="6"/>
  <c r="CG21" i="6"/>
  <c r="CG20" i="6"/>
  <c r="CG19" i="6"/>
  <c r="CG18" i="6"/>
  <c r="CG17" i="6"/>
  <c r="CG16" i="6"/>
  <c r="CG24" i="6" s="1"/>
  <c r="AP16" i="6"/>
  <c r="AU24" i="6"/>
  <c r="AT24" i="6"/>
  <c r="AS24" i="6"/>
  <c r="AR24" i="6"/>
  <c r="AQ24" i="6"/>
  <c r="AP23" i="6"/>
  <c r="AP22" i="6"/>
  <c r="AP21" i="6"/>
  <c r="AP20" i="6"/>
  <c r="AP19" i="6"/>
  <c r="AP18" i="6"/>
  <c r="AP17" i="6"/>
  <c r="AP24" i="6"/>
  <c r="I33" i="4"/>
  <c r="I32" i="4"/>
  <c r="H33" i="4"/>
  <c r="H32" i="4"/>
  <c r="G33" i="4"/>
  <c r="G32" i="4"/>
  <c r="F33" i="4"/>
  <c r="F32" i="4"/>
  <c r="E33" i="4"/>
  <c r="E32" i="4"/>
  <c r="I12" i="4"/>
  <c r="I11" i="4"/>
  <c r="H12" i="4"/>
  <c r="H11" i="4"/>
  <c r="G12" i="4"/>
  <c r="G11" i="4"/>
  <c r="F12" i="4"/>
  <c r="F11" i="4"/>
  <c r="E12" i="4"/>
  <c r="E11" i="4"/>
  <c r="J38" i="4"/>
  <c r="J37" i="4" s="1"/>
  <c r="I39" i="4"/>
  <c r="I38" i="4"/>
  <c r="H39" i="4"/>
  <c r="H38" i="4"/>
  <c r="G38" i="4"/>
  <c r="G37" i="4" s="1"/>
  <c r="F39" i="4"/>
  <c r="F38" i="4"/>
  <c r="E264" i="19"/>
  <c r="F264" i="19"/>
  <c r="D33" i="4" l="1"/>
  <c r="J13" i="29"/>
  <c r="J5" i="29"/>
  <c r="E42" i="29"/>
  <c r="G47" i="29"/>
  <c r="E48" i="29"/>
  <c r="E49" i="29"/>
  <c r="F47" i="29"/>
  <c r="H42" i="27"/>
  <c r="G48" i="27"/>
  <c r="G47" i="27" s="1"/>
  <c r="D5" i="27"/>
  <c r="J5" i="27" s="1"/>
  <c r="H47" i="27"/>
  <c r="I48" i="27"/>
  <c r="I47" i="27" s="1"/>
  <c r="J48" i="27"/>
  <c r="J47" i="27" s="1"/>
  <c r="E43" i="27"/>
  <c r="F44" i="27"/>
  <c r="F49" i="27" s="1"/>
  <c r="F37" i="13"/>
  <c r="G37" i="13"/>
  <c r="J37" i="13"/>
  <c r="E38" i="13"/>
  <c r="H37" i="13"/>
  <c r="I37" i="13"/>
  <c r="E39" i="13"/>
  <c r="D33" i="13"/>
  <c r="H37" i="12"/>
  <c r="E39" i="12"/>
  <c r="J37" i="12"/>
  <c r="I37" i="12"/>
  <c r="G37" i="12"/>
  <c r="D33" i="12"/>
  <c r="F37" i="12"/>
  <c r="E38" i="12"/>
  <c r="D12" i="13"/>
  <c r="F126" i="22"/>
  <c r="E126" i="22"/>
  <c r="G125" i="22"/>
  <c r="G124" i="22"/>
  <c r="D12" i="12"/>
  <c r="G265" i="21"/>
  <c r="F266" i="21"/>
  <c r="E266" i="21"/>
  <c r="G265" i="20"/>
  <c r="G37" i="11"/>
  <c r="J37" i="11"/>
  <c r="E38" i="11"/>
  <c r="F37" i="11"/>
  <c r="H37" i="11"/>
  <c r="I37" i="11"/>
  <c r="E39" i="11"/>
  <c r="D33" i="11"/>
  <c r="D12" i="11"/>
  <c r="F266" i="20"/>
  <c r="E266" i="20"/>
  <c r="G264" i="20"/>
  <c r="G264" i="21"/>
  <c r="G266" i="21" s="1"/>
  <c r="AV16" i="6"/>
  <c r="D11" i="4"/>
  <c r="D12" i="4"/>
  <c r="H37" i="4"/>
  <c r="I37" i="4"/>
  <c r="F37" i="4"/>
  <c r="E39" i="4"/>
  <c r="E38" i="4"/>
  <c r="G264" i="19"/>
  <c r="E265" i="19"/>
  <c r="F265" i="19"/>
  <c r="F266" i="19" s="1"/>
  <c r="E47" i="29" l="1"/>
  <c r="J13" i="27"/>
  <c r="E48" i="27"/>
  <c r="E44" i="27"/>
  <c r="E42" i="27" s="1"/>
  <c r="F42" i="27"/>
  <c r="E37" i="13"/>
  <c r="E37" i="12"/>
  <c r="G126" i="22"/>
  <c r="G266" i="20"/>
  <c r="E37" i="11"/>
  <c r="E37" i="4"/>
  <c r="G265" i="19"/>
  <c r="G266" i="19" s="1"/>
  <c r="E266" i="19"/>
  <c r="E49" i="27" l="1"/>
  <c r="E47" i="27" s="1"/>
  <c r="F47" i="27"/>
  <c r="F260" i="20"/>
  <c r="I31" i="13" l="1"/>
  <c r="H31" i="13"/>
  <c r="G31" i="13"/>
  <c r="F31" i="13"/>
  <c r="E31" i="13"/>
  <c r="I30" i="13"/>
  <c r="H30" i="13"/>
  <c r="G30" i="13"/>
  <c r="F30" i="13"/>
  <c r="E30" i="13"/>
  <c r="I29" i="13"/>
  <c r="H29" i="13"/>
  <c r="G29" i="13"/>
  <c r="F29" i="13"/>
  <c r="E29" i="13"/>
  <c r="I28" i="13"/>
  <c r="H28" i="13"/>
  <c r="G28" i="13"/>
  <c r="F28" i="13"/>
  <c r="E28" i="13"/>
  <c r="I14" i="13"/>
  <c r="H14" i="13"/>
  <c r="G14" i="13"/>
  <c r="F14" i="13"/>
  <c r="E14" i="13"/>
  <c r="I10" i="13"/>
  <c r="H10" i="13"/>
  <c r="G10" i="13"/>
  <c r="F10" i="13"/>
  <c r="E10" i="13"/>
  <c r="I9" i="13"/>
  <c r="H9" i="13"/>
  <c r="G9" i="13"/>
  <c r="F9" i="13"/>
  <c r="E9" i="13"/>
  <c r="I8" i="13"/>
  <c r="H8" i="13"/>
  <c r="G8" i="13"/>
  <c r="F8" i="13"/>
  <c r="E8" i="13"/>
  <c r="I7" i="13"/>
  <c r="H7" i="13"/>
  <c r="G7" i="13"/>
  <c r="F7" i="13"/>
  <c r="E7" i="13"/>
  <c r="I31" i="12"/>
  <c r="H31" i="12"/>
  <c r="G31" i="12"/>
  <c r="F31" i="12"/>
  <c r="E31" i="12"/>
  <c r="I30" i="12"/>
  <c r="H30" i="12"/>
  <c r="G30" i="12"/>
  <c r="F30" i="12"/>
  <c r="E30" i="12"/>
  <c r="I29" i="12"/>
  <c r="H29" i="12"/>
  <c r="G29" i="12"/>
  <c r="F29" i="12"/>
  <c r="E29" i="12"/>
  <c r="I28" i="12"/>
  <c r="H28" i="12"/>
  <c r="G28" i="12"/>
  <c r="F28" i="12"/>
  <c r="E28" i="12"/>
  <c r="I14" i="12"/>
  <c r="H14" i="12"/>
  <c r="G14" i="12"/>
  <c r="F14" i="12"/>
  <c r="E14" i="12"/>
  <c r="I10" i="12"/>
  <c r="H10" i="12"/>
  <c r="G10" i="12"/>
  <c r="F10" i="12"/>
  <c r="E10" i="12"/>
  <c r="I9" i="12"/>
  <c r="H9" i="12"/>
  <c r="G9" i="12"/>
  <c r="F9" i="12"/>
  <c r="E9" i="12"/>
  <c r="I8" i="12"/>
  <c r="H8" i="12"/>
  <c r="G8" i="12"/>
  <c r="F8" i="12"/>
  <c r="E8" i="12"/>
  <c r="I7" i="12"/>
  <c r="H7" i="12"/>
  <c r="G7" i="12"/>
  <c r="F7" i="12"/>
  <c r="E7" i="12"/>
  <c r="I31" i="11"/>
  <c r="H31" i="11"/>
  <c r="G31" i="11"/>
  <c r="F31" i="11"/>
  <c r="E31" i="11"/>
  <c r="I30" i="11"/>
  <c r="H30" i="11"/>
  <c r="G30" i="11"/>
  <c r="F30" i="11"/>
  <c r="E30" i="11"/>
  <c r="I29" i="11"/>
  <c r="H29" i="11"/>
  <c r="G29" i="11"/>
  <c r="F29" i="11"/>
  <c r="E29" i="11"/>
  <c r="I28" i="11"/>
  <c r="H28" i="11"/>
  <c r="G28" i="11"/>
  <c r="F28" i="11"/>
  <c r="E28" i="11"/>
  <c r="E14" i="11"/>
  <c r="I10" i="11"/>
  <c r="H10" i="11"/>
  <c r="G10" i="11"/>
  <c r="F10" i="11"/>
  <c r="E10" i="11"/>
  <c r="I9" i="11"/>
  <c r="H9" i="11"/>
  <c r="G9" i="11"/>
  <c r="F9" i="11"/>
  <c r="E9" i="11"/>
  <c r="I8" i="11"/>
  <c r="H8" i="11"/>
  <c r="G8" i="11"/>
  <c r="F8" i="11"/>
  <c r="E8" i="11"/>
  <c r="I7" i="11"/>
  <c r="H7" i="11"/>
  <c r="F7" i="11"/>
  <c r="G7" i="11"/>
  <c r="E7" i="11"/>
  <c r="I31" i="4"/>
  <c r="H31" i="4"/>
  <c r="G31" i="4"/>
  <c r="F31" i="4"/>
  <c r="E31" i="4"/>
  <c r="I30" i="4"/>
  <c r="H30" i="4"/>
  <c r="G30" i="4"/>
  <c r="F30" i="4"/>
  <c r="E30" i="4"/>
  <c r="I29" i="4"/>
  <c r="H29" i="4"/>
  <c r="G29" i="4"/>
  <c r="F29" i="4"/>
  <c r="E29" i="4"/>
  <c r="I28" i="4"/>
  <c r="H28" i="4"/>
  <c r="G28" i="4"/>
  <c r="F28" i="4"/>
  <c r="E28" i="4"/>
  <c r="I14" i="4"/>
  <c r="I13" i="4" s="1"/>
  <c r="J44" i="4" s="1"/>
  <c r="J49" i="4" s="1"/>
  <c r="H14" i="4"/>
  <c r="G14" i="4"/>
  <c r="G13" i="4" s="1"/>
  <c r="F14" i="4"/>
  <c r="E14" i="4"/>
  <c r="E13" i="4" s="1"/>
  <c r="I10" i="4"/>
  <c r="H10" i="4"/>
  <c r="G10" i="4"/>
  <c r="F10" i="4"/>
  <c r="E10" i="4"/>
  <c r="I9" i="4"/>
  <c r="H9" i="4"/>
  <c r="G9" i="4"/>
  <c r="F9" i="4"/>
  <c r="E9" i="4"/>
  <c r="I8" i="4"/>
  <c r="H8" i="4"/>
  <c r="G8" i="4"/>
  <c r="F8" i="4"/>
  <c r="E8" i="4"/>
  <c r="I7" i="4"/>
  <c r="H7" i="4"/>
  <c r="G7" i="4"/>
  <c r="F7" i="4"/>
  <c r="E7" i="4"/>
  <c r="E13" i="13" l="1"/>
  <c r="F44" i="13" s="1"/>
  <c r="F13" i="13"/>
  <c r="H13" i="13"/>
  <c r="I13" i="13"/>
  <c r="I13" i="12"/>
  <c r="E13" i="12"/>
  <c r="F44" i="12" s="1"/>
  <c r="F13" i="12"/>
  <c r="G13" i="12"/>
  <c r="H13" i="12"/>
  <c r="I44" i="12" s="1"/>
  <c r="F13" i="11"/>
  <c r="G44" i="11" s="1"/>
  <c r="G13" i="11"/>
  <c r="H44" i="11" s="1"/>
  <c r="H49" i="11" s="1"/>
  <c r="H13" i="11"/>
  <c r="E13" i="11"/>
  <c r="I13" i="11"/>
  <c r="J44" i="11" s="1"/>
  <c r="J49" i="11" s="1"/>
  <c r="I44" i="11"/>
  <c r="I49" i="11" s="1"/>
  <c r="F44" i="4"/>
  <c r="F49" i="4" s="1"/>
  <c r="F13" i="4"/>
  <c r="H44" i="4"/>
  <c r="H49" i="4" s="1"/>
  <c r="H13" i="4"/>
  <c r="I44" i="4" s="1"/>
  <c r="I49" i="4" s="1"/>
  <c r="H6" i="13"/>
  <c r="I43" i="13" s="1"/>
  <c r="E6" i="13"/>
  <c r="F43" i="13" s="1"/>
  <c r="I6" i="13"/>
  <c r="J43" i="13" s="1"/>
  <c r="F6" i="13"/>
  <c r="G43" i="13" s="1"/>
  <c r="G6" i="13"/>
  <c r="H43" i="13" s="1"/>
  <c r="F6" i="12"/>
  <c r="G43" i="12" s="1"/>
  <c r="E6" i="12"/>
  <c r="F43" i="12" s="1"/>
  <c r="G6" i="12"/>
  <c r="H43" i="12" s="1"/>
  <c r="H6" i="12"/>
  <c r="I6" i="12"/>
  <c r="J43" i="12" s="1"/>
  <c r="G6" i="11"/>
  <c r="H43" i="11" s="1"/>
  <c r="F6" i="11"/>
  <c r="G43" i="11" s="1"/>
  <c r="H6" i="11"/>
  <c r="I43" i="11" s="1"/>
  <c r="E6" i="11"/>
  <c r="F43" i="11" s="1"/>
  <c r="I6" i="11"/>
  <c r="J43" i="11" s="1"/>
  <c r="F6" i="4"/>
  <c r="G43" i="4" s="1"/>
  <c r="G48" i="4" s="1"/>
  <c r="G6" i="4"/>
  <c r="H6" i="4"/>
  <c r="I43" i="4" s="1"/>
  <c r="I48" i="4" s="1"/>
  <c r="E6" i="4"/>
  <c r="I6" i="4"/>
  <c r="J43" i="4" s="1"/>
  <c r="D31" i="4"/>
  <c r="D10" i="4"/>
  <c r="D18" i="13"/>
  <c r="D25" i="13"/>
  <c r="D30" i="13"/>
  <c r="D20" i="11"/>
  <c r="D27" i="11"/>
  <c r="D31" i="11"/>
  <c r="D11" i="11"/>
  <c r="D11" i="12"/>
  <c r="D22" i="12"/>
  <c r="D28" i="12"/>
  <c r="D16" i="12"/>
  <c r="D32" i="12"/>
  <c r="D9" i="13"/>
  <c r="D10" i="13"/>
  <c r="D15" i="13"/>
  <c r="D20" i="13"/>
  <c r="D27" i="13"/>
  <c r="D31" i="13"/>
  <c r="D7" i="13"/>
  <c r="D11" i="13"/>
  <c r="D16" i="13"/>
  <c r="D22" i="13"/>
  <c r="D28" i="13"/>
  <c r="D32" i="13"/>
  <c r="D8" i="13"/>
  <c r="D14" i="13"/>
  <c r="D17" i="13"/>
  <c r="D23" i="13"/>
  <c r="D29" i="13"/>
  <c r="D10" i="12"/>
  <c r="D15" i="12"/>
  <c r="D20" i="12"/>
  <c r="D27" i="12"/>
  <c r="D31" i="12"/>
  <c r="D17" i="12"/>
  <c r="D23" i="12"/>
  <c r="D29" i="12"/>
  <c r="D7" i="12"/>
  <c r="D8" i="12"/>
  <c r="D14" i="12"/>
  <c r="D9" i="12"/>
  <c r="D18" i="12"/>
  <c r="D25" i="12"/>
  <c r="D30" i="12"/>
  <c r="D10" i="11"/>
  <c r="D15" i="11"/>
  <c r="D16" i="11"/>
  <c r="D28" i="11"/>
  <c r="D32" i="11"/>
  <c r="D7" i="11"/>
  <c r="D17" i="11"/>
  <c r="D23" i="11"/>
  <c r="D29" i="11"/>
  <c r="D8" i="11"/>
  <c r="F44" i="11"/>
  <c r="F49" i="11" s="1"/>
  <c r="D14" i="11"/>
  <c r="D9" i="11"/>
  <c r="D18" i="11"/>
  <c r="D25" i="11"/>
  <c r="D30" i="11"/>
  <c r="D15" i="4"/>
  <c r="D27" i="4"/>
  <c r="D7" i="4"/>
  <c r="D16" i="4"/>
  <c r="D22" i="4"/>
  <c r="D28" i="4"/>
  <c r="D32" i="4"/>
  <c r="D20" i="4"/>
  <c r="D17" i="4"/>
  <c r="D23" i="4"/>
  <c r="D29" i="4"/>
  <c r="D8" i="4"/>
  <c r="D14" i="4"/>
  <c r="D9" i="4"/>
  <c r="D18" i="4"/>
  <c r="D25" i="4"/>
  <c r="D30" i="4"/>
  <c r="D13" i="4" l="1"/>
  <c r="J48" i="4"/>
  <c r="J47" i="4" s="1"/>
  <c r="J42" i="4"/>
  <c r="G44" i="4"/>
  <c r="G49" i="4" s="1"/>
  <c r="G47" i="4" s="1"/>
  <c r="J44" i="13"/>
  <c r="J49" i="13" s="1"/>
  <c r="H44" i="13"/>
  <c r="H49" i="13" s="1"/>
  <c r="I44" i="13"/>
  <c r="I49" i="13" s="1"/>
  <c r="G44" i="13"/>
  <c r="F49" i="13"/>
  <c r="H48" i="13"/>
  <c r="I48" i="13"/>
  <c r="E43" i="13"/>
  <c r="G48" i="13"/>
  <c r="J48" i="13"/>
  <c r="F42" i="13"/>
  <c r="F48" i="13"/>
  <c r="H44" i="12"/>
  <c r="H49" i="12" s="1"/>
  <c r="G44" i="12"/>
  <c r="G42" i="12" s="1"/>
  <c r="J44" i="12"/>
  <c r="J49" i="12" s="1"/>
  <c r="I43" i="12"/>
  <c r="I42" i="12" s="1"/>
  <c r="F49" i="12"/>
  <c r="H48" i="12"/>
  <c r="I49" i="12"/>
  <c r="F48" i="12"/>
  <c r="F42" i="12"/>
  <c r="J48" i="12"/>
  <c r="G48" i="12"/>
  <c r="F5" i="13"/>
  <c r="I5" i="13"/>
  <c r="G5" i="13"/>
  <c r="D6" i="12"/>
  <c r="I5" i="12"/>
  <c r="F5" i="12"/>
  <c r="E44" i="11"/>
  <c r="G49" i="11"/>
  <c r="E49" i="11" s="1"/>
  <c r="F42" i="11"/>
  <c r="F48" i="11"/>
  <c r="I42" i="11"/>
  <c r="I48" i="11"/>
  <c r="I47" i="11" s="1"/>
  <c r="G48" i="11"/>
  <c r="G42" i="11"/>
  <c r="E43" i="11"/>
  <c r="J48" i="11"/>
  <c r="J47" i="11" s="1"/>
  <c r="J42" i="11"/>
  <c r="H42" i="11"/>
  <c r="H48" i="11"/>
  <c r="H47" i="11" s="1"/>
  <c r="H5" i="11"/>
  <c r="E5" i="4"/>
  <c r="F43" i="4"/>
  <c r="F42" i="4" s="1"/>
  <c r="I47" i="4"/>
  <c r="I42" i="4"/>
  <c r="G5" i="4"/>
  <c r="H43" i="4"/>
  <c r="H5" i="4"/>
  <c r="I5" i="11"/>
  <c r="F5" i="11"/>
  <c r="D13" i="11"/>
  <c r="G5" i="12"/>
  <c r="E5" i="13"/>
  <c r="D6" i="13"/>
  <c r="D13" i="13"/>
  <c r="H5" i="13"/>
  <c r="H5" i="12"/>
  <c r="D13" i="12"/>
  <c r="E5" i="12"/>
  <c r="E5" i="11"/>
  <c r="D6" i="11"/>
  <c r="G5" i="11"/>
  <c r="I5" i="4"/>
  <c r="D6" i="4"/>
  <c r="F5" i="4"/>
  <c r="J42" i="12" l="1"/>
  <c r="E49" i="4"/>
  <c r="G42" i="4"/>
  <c r="E44" i="4"/>
  <c r="H42" i="12"/>
  <c r="E42" i="11"/>
  <c r="G47" i="11"/>
  <c r="J42" i="13"/>
  <c r="E44" i="13"/>
  <c r="E42" i="13" s="1"/>
  <c r="J47" i="13"/>
  <c r="H42" i="13"/>
  <c r="I47" i="13"/>
  <c r="H47" i="13"/>
  <c r="G49" i="13"/>
  <c r="G47" i="13" s="1"/>
  <c r="G42" i="13"/>
  <c r="I42" i="13"/>
  <c r="F47" i="13"/>
  <c r="E48" i="13"/>
  <c r="H47" i="12"/>
  <c r="I48" i="12"/>
  <c r="I47" i="12" s="1"/>
  <c r="G49" i="12"/>
  <c r="G47" i="12" s="1"/>
  <c r="J47" i="12"/>
  <c r="E44" i="12"/>
  <c r="E43" i="12"/>
  <c r="F47" i="12"/>
  <c r="F47" i="11"/>
  <c r="E48" i="11"/>
  <c r="E47" i="11" s="1"/>
  <c r="F48" i="4"/>
  <c r="F47" i="4" s="1"/>
  <c r="H42" i="4"/>
  <c r="H48" i="4"/>
  <c r="H47" i="4" s="1"/>
  <c r="E43" i="4"/>
  <c r="D5" i="11"/>
  <c r="D5" i="12"/>
  <c r="D5" i="13"/>
  <c r="D5" i="4"/>
  <c r="E42" i="4" l="1"/>
  <c r="E48" i="12"/>
  <c r="J13" i="4"/>
  <c r="E49" i="13"/>
  <c r="E47" i="13" s="1"/>
  <c r="E42" i="12"/>
  <c r="E49" i="12"/>
  <c r="E47" i="12" s="1"/>
  <c r="E48" i="4"/>
  <c r="E47" i="4" s="1"/>
  <c r="F121" i="22"/>
  <c r="F120" i="22"/>
  <c r="F261" i="21"/>
  <c r="F260" i="21"/>
  <c r="F260" i="19"/>
  <c r="F261" i="19"/>
  <c r="J5" i="4" s="1"/>
  <c r="J13" i="12" l="1"/>
  <c r="J5" i="11"/>
  <c r="J13" i="13"/>
  <c r="J5" i="13"/>
  <c r="J5" i="12" l="1"/>
  <c r="J13" i="11"/>
  <c r="X17" i="17"/>
  <c r="Q17" i="17"/>
  <c r="AV17" i="17"/>
  <c r="BT17" i="17"/>
  <c r="BZ17" i="17"/>
  <c r="CX17" i="17"/>
  <c r="AP17" i="17" l="1"/>
  <c r="AJ17" i="17"/>
  <c r="AD17" i="17"/>
  <c r="DD17" i="17" s="1"/>
  <c r="CF24" i="6" l="1"/>
  <c r="M24" i="6"/>
  <c r="C24" i="6"/>
  <c r="CA23" i="6"/>
  <c r="CA16" i="6"/>
  <c r="BU23" i="6"/>
  <c r="BU16" i="6"/>
  <c r="BO23" i="6"/>
  <c r="BO16" i="6"/>
  <c r="BI23" i="6"/>
  <c r="BI16" i="6"/>
  <c r="BC23" i="6"/>
  <c r="BC16" i="6"/>
  <c r="BB16" i="6"/>
  <c r="AV23" i="6"/>
  <c r="AJ23" i="6"/>
  <c r="AJ16" i="6"/>
  <c r="AJ24" i="6" s="1"/>
  <c r="AD23" i="6"/>
  <c r="AD16" i="6"/>
  <c r="X23" i="6"/>
  <c r="X16" i="6"/>
  <c r="X24" i="6" s="1"/>
  <c r="R23" i="6"/>
  <c r="R16" i="6"/>
  <c r="L23" i="6"/>
  <c r="L16" i="6"/>
  <c r="E23" i="6"/>
  <c r="E16" i="6"/>
  <c r="AV22" i="6"/>
  <c r="AV21" i="6"/>
  <c r="AV20" i="6"/>
  <c r="AV19" i="6"/>
  <c r="AV18" i="6"/>
  <c r="AV17" i="6"/>
  <c r="AJ22" i="6"/>
  <c r="AJ21" i="6"/>
  <c r="AJ20" i="6"/>
  <c r="AJ19" i="6"/>
  <c r="AJ18" i="6"/>
  <c r="AJ17" i="6"/>
  <c r="AD24" i="6"/>
  <c r="AD22" i="6"/>
  <c r="AD21" i="6"/>
  <c r="AD20" i="6"/>
  <c r="AD19" i="6"/>
  <c r="AD18" i="6"/>
  <c r="AD17" i="6"/>
  <c r="X22" i="6"/>
  <c r="X21" i="6"/>
  <c r="X20" i="6"/>
  <c r="X19" i="6"/>
  <c r="X18" i="6"/>
  <c r="X17" i="6"/>
  <c r="R24" i="6"/>
  <c r="R22" i="6"/>
  <c r="R21" i="6"/>
  <c r="R20" i="6"/>
  <c r="R19" i="6"/>
  <c r="R18" i="6"/>
  <c r="R17" i="6"/>
  <c r="L24" i="6"/>
  <c r="L22" i="6"/>
  <c r="L21" i="6"/>
  <c r="L20" i="6"/>
  <c r="L19" i="6"/>
  <c r="L18" i="6"/>
  <c r="L17" i="6"/>
  <c r="E19" i="6"/>
  <c r="E18" i="6"/>
  <c r="E17" i="6"/>
  <c r="DM25" i="7"/>
  <c r="C25" i="7"/>
  <c r="DE24" i="7"/>
  <c r="CX24" i="7"/>
  <c r="CX17" i="7"/>
  <c r="CL24" i="7"/>
  <c r="CL17" i="7"/>
  <c r="BZ24" i="7"/>
  <c r="BZ17" i="7"/>
  <c r="AV24" i="7"/>
  <c r="AV17" i="7"/>
  <c r="AP24" i="7"/>
  <c r="AP17" i="7"/>
  <c r="AJ24" i="7"/>
  <c r="AJ17" i="7"/>
  <c r="AD24" i="7"/>
  <c r="AD17" i="7"/>
  <c r="X24" i="7"/>
  <c r="Q24" i="7"/>
  <c r="K24" i="7"/>
  <c r="K17" i="7"/>
  <c r="E24" i="7"/>
  <c r="W24" i="7" s="1"/>
  <c r="E18" i="7"/>
  <c r="E17" i="7"/>
  <c r="W17" i="7" s="1"/>
  <c r="DD24" i="7" l="1"/>
  <c r="DD17" i="7"/>
  <c r="K16" i="6"/>
  <c r="AV24" i="6"/>
  <c r="H56" i="13"/>
  <c r="G56" i="13"/>
  <c r="F56" i="13"/>
  <c r="E56" i="13"/>
  <c r="D56" i="13"/>
  <c r="I55" i="13"/>
  <c r="I54" i="13"/>
  <c r="I53" i="13"/>
  <c r="H56" i="12"/>
  <c r="G56" i="12"/>
  <c r="F56" i="12"/>
  <c r="E56" i="12"/>
  <c r="D56" i="12"/>
  <c r="H56" i="11"/>
  <c r="G56" i="11"/>
  <c r="F56" i="11"/>
  <c r="E56" i="11"/>
  <c r="D56" i="11"/>
  <c r="I55" i="11"/>
  <c r="I54" i="11"/>
  <c r="I53" i="11"/>
  <c r="I55" i="4"/>
  <c r="I54" i="4"/>
  <c r="I53" i="4"/>
  <c r="H56" i="4"/>
  <c r="G56" i="4"/>
  <c r="F56" i="4"/>
  <c r="E56" i="4"/>
  <c r="D56" i="4"/>
  <c r="I56" i="12" l="1"/>
  <c r="I56" i="4"/>
  <c r="I56" i="11"/>
  <c r="CF24" i="18"/>
  <c r="CE24" i="18"/>
  <c r="CD24" i="18"/>
  <c r="CC24" i="18"/>
  <c r="CB24" i="18"/>
  <c r="BZ24" i="18"/>
  <c r="BY24" i="18"/>
  <c r="BX24" i="18"/>
  <c r="BW24" i="18"/>
  <c r="BV24" i="18"/>
  <c r="BT24" i="18"/>
  <c r="BS24" i="18"/>
  <c r="BR24" i="18"/>
  <c r="BQ24" i="18"/>
  <c r="BP24" i="18"/>
  <c r="BN24" i="18"/>
  <c r="BM24" i="18"/>
  <c r="BL24" i="18"/>
  <c r="BK24" i="18"/>
  <c r="BJ24" i="18"/>
  <c r="BH24" i="18"/>
  <c r="BG24" i="18"/>
  <c r="BF24" i="18"/>
  <c r="BE24" i="18"/>
  <c r="BD24" i="18"/>
  <c r="AO24" i="18"/>
  <c r="AN24" i="18"/>
  <c r="AM24" i="18"/>
  <c r="AL24" i="18"/>
  <c r="AK24" i="18"/>
  <c r="AI24" i="18"/>
  <c r="AH24" i="18"/>
  <c r="AG24" i="18"/>
  <c r="AF24" i="18"/>
  <c r="AE24" i="18"/>
  <c r="AC24" i="18"/>
  <c r="AB24" i="18"/>
  <c r="AA24" i="18"/>
  <c r="Z24" i="18"/>
  <c r="Y24" i="18"/>
  <c r="W24" i="18"/>
  <c r="V24" i="18"/>
  <c r="U24" i="18"/>
  <c r="T24" i="18"/>
  <c r="S24" i="18"/>
  <c r="Q24" i="18"/>
  <c r="P24" i="18"/>
  <c r="O24" i="18"/>
  <c r="N24" i="18"/>
  <c r="M24" i="18"/>
  <c r="D24" i="18"/>
  <c r="C24" i="18"/>
  <c r="CA23" i="18"/>
  <c r="BU23" i="18"/>
  <c r="BO23" i="18"/>
  <c r="BI23" i="18"/>
  <c r="BC23" i="18"/>
  <c r="AV23" i="18"/>
  <c r="AJ23" i="18"/>
  <c r="AD23" i="18"/>
  <c r="X23" i="18"/>
  <c r="R23" i="18"/>
  <c r="L23" i="18"/>
  <c r="E23" i="18"/>
  <c r="CA22" i="18"/>
  <c r="BU22" i="18"/>
  <c r="BO22" i="18"/>
  <c r="BI22" i="18"/>
  <c r="BC22" i="18"/>
  <c r="AV22" i="18"/>
  <c r="AJ22" i="18"/>
  <c r="AD22" i="18"/>
  <c r="X22" i="18"/>
  <c r="R22" i="18"/>
  <c r="L22" i="18"/>
  <c r="CA21" i="18"/>
  <c r="BU21" i="18"/>
  <c r="BO21" i="18"/>
  <c r="BI21" i="18"/>
  <c r="BC21" i="18"/>
  <c r="AV21" i="18"/>
  <c r="BB21" i="18" s="1"/>
  <c r="AJ21" i="18"/>
  <c r="AD21" i="18"/>
  <c r="X21" i="18"/>
  <c r="R21" i="18"/>
  <c r="L21" i="18"/>
  <c r="CA20" i="18"/>
  <c r="BU20" i="18"/>
  <c r="BO20" i="18"/>
  <c r="BI20" i="18"/>
  <c r="BC20" i="18"/>
  <c r="AV20" i="18"/>
  <c r="AJ20" i="18"/>
  <c r="AD20" i="18"/>
  <c r="X20" i="18"/>
  <c r="R20" i="18"/>
  <c r="L20" i="18"/>
  <c r="CA19" i="18"/>
  <c r="BU19" i="18"/>
  <c r="BO19" i="18"/>
  <c r="BI19" i="18"/>
  <c r="BC19" i="18"/>
  <c r="AV19" i="18"/>
  <c r="AJ19" i="18"/>
  <c r="AD19" i="18"/>
  <c r="X19" i="18"/>
  <c r="R19" i="18"/>
  <c r="L19" i="18"/>
  <c r="CA18" i="18"/>
  <c r="BU18" i="18"/>
  <c r="BO18" i="18"/>
  <c r="BI18" i="18"/>
  <c r="BC18" i="18"/>
  <c r="AV18" i="18"/>
  <c r="AJ18" i="18"/>
  <c r="AD18" i="18"/>
  <c r="X18" i="18"/>
  <c r="R18" i="18"/>
  <c r="L18" i="18"/>
  <c r="CA17" i="18"/>
  <c r="BU17" i="18"/>
  <c r="BO17" i="18"/>
  <c r="BI17" i="18"/>
  <c r="BC17" i="18"/>
  <c r="AV17" i="18"/>
  <c r="AJ17" i="18"/>
  <c r="AD17" i="18"/>
  <c r="X17" i="18"/>
  <c r="R17" i="18"/>
  <c r="L17" i="18"/>
  <c r="F24" i="18"/>
  <c r="CA16" i="18"/>
  <c r="CA24" i="18" s="1"/>
  <c r="BU16" i="18"/>
  <c r="BU24" i="18" s="1"/>
  <c r="BO16" i="18"/>
  <c r="BO24" i="18" s="1"/>
  <c r="BI16" i="18"/>
  <c r="BI24" i="18" s="1"/>
  <c r="BC16" i="18"/>
  <c r="BC24" i="18" s="1"/>
  <c r="BA24" i="18"/>
  <c r="AZ24" i="18"/>
  <c r="AY24" i="18"/>
  <c r="AX24" i="18"/>
  <c r="AW24" i="18"/>
  <c r="AJ16" i="18"/>
  <c r="AJ24" i="18" s="1"/>
  <c r="AD16" i="18"/>
  <c r="AD24" i="18" s="1"/>
  <c r="X16" i="18"/>
  <c r="X24" i="18" s="1"/>
  <c r="R16" i="18"/>
  <c r="R24" i="18" s="1"/>
  <c r="L24" i="18"/>
  <c r="J24" i="18"/>
  <c r="H24" i="18"/>
  <c r="G24" i="18"/>
  <c r="DM25" i="17"/>
  <c r="DL25" i="17"/>
  <c r="DK25" i="17"/>
  <c r="DJ25" i="17"/>
  <c r="DI25" i="17"/>
  <c r="DH25" i="17"/>
  <c r="DG25" i="17"/>
  <c r="DF25" i="17"/>
  <c r="DC25" i="17"/>
  <c r="DB25" i="17"/>
  <c r="DA25" i="17"/>
  <c r="CZ25" i="17"/>
  <c r="CY25" i="17"/>
  <c r="CE25" i="17"/>
  <c r="CD25" i="17"/>
  <c r="CC25" i="17"/>
  <c r="CB25" i="17"/>
  <c r="CA25" i="17"/>
  <c r="BY25" i="17"/>
  <c r="BX25" i="17"/>
  <c r="BW25" i="17"/>
  <c r="BV25" i="17"/>
  <c r="BU25" i="17"/>
  <c r="BA25" i="17"/>
  <c r="AZ25" i="17"/>
  <c r="AY25" i="17"/>
  <c r="AX25" i="17"/>
  <c r="AW25" i="17"/>
  <c r="AU25" i="17"/>
  <c r="AT25" i="17"/>
  <c r="AS25" i="17"/>
  <c r="AR25" i="17"/>
  <c r="AQ25" i="17"/>
  <c r="AO25" i="17"/>
  <c r="AN25" i="17"/>
  <c r="AM25" i="17"/>
  <c r="AL25" i="17"/>
  <c r="AK25" i="17"/>
  <c r="AI25" i="17"/>
  <c r="AH25" i="17"/>
  <c r="AG25" i="17"/>
  <c r="AF25" i="17"/>
  <c r="AE25" i="17"/>
  <c r="AC25" i="17"/>
  <c r="AB25" i="17"/>
  <c r="AA25" i="17"/>
  <c r="Z25" i="17"/>
  <c r="Y25" i="17"/>
  <c r="V25" i="17"/>
  <c r="U25" i="17"/>
  <c r="T25" i="17"/>
  <c r="S25" i="17"/>
  <c r="R25" i="17"/>
  <c r="P25" i="17"/>
  <c r="O25" i="17"/>
  <c r="N25" i="17"/>
  <c r="M25" i="17"/>
  <c r="L25" i="17"/>
  <c r="J25" i="17"/>
  <c r="I25" i="17"/>
  <c r="H25" i="17"/>
  <c r="G25" i="17"/>
  <c r="F25" i="17"/>
  <c r="D25" i="17"/>
  <c r="C25" i="17"/>
  <c r="DE24" i="17"/>
  <c r="CX24" i="17"/>
  <c r="BZ24" i="17"/>
  <c r="BT24" i="17"/>
  <c r="AV24" i="17"/>
  <c r="AP24" i="17"/>
  <c r="AJ24" i="17"/>
  <c r="AD24" i="17"/>
  <c r="X24" i="17"/>
  <c r="Q24" i="17"/>
  <c r="DD24" i="17" s="1"/>
  <c r="K24" i="17"/>
  <c r="K23" i="18" s="1"/>
  <c r="E24" i="17"/>
  <c r="DE23" i="17"/>
  <c r="CX23" i="17"/>
  <c r="BZ23" i="17"/>
  <c r="BT23" i="17"/>
  <c r="AV23" i="17"/>
  <c r="AP23" i="17"/>
  <c r="AJ23" i="17"/>
  <c r="AD23" i="17"/>
  <c r="X23" i="17"/>
  <c r="Q23" i="17"/>
  <c r="DD23" i="17" s="1"/>
  <c r="K23" i="17"/>
  <c r="K22" i="18" s="1"/>
  <c r="E23" i="17"/>
  <c r="DE22" i="17"/>
  <c r="CX22" i="17"/>
  <c r="BZ22" i="17"/>
  <c r="BT22" i="17"/>
  <c r="AV22" i="17"/>
  <c r="AP22" i="17"/>
  <c r="AJ22" i="17"/>
  <c r="AD22" i="17"/>
  <c r="X22" i="17"/>
  <c r="Q22" i="17"/>
  <c r="DD22" i="17" s="1"/>
  <c r="K22" i="17"/>
  <c r="K21" i="18" s="1"/>
  <c r="E22" i="17"/>
  <c r="DE21" i="17"/>
  <c r="CX21" i="17"/>
  <c r="BZ21" i="17"/>
  <c r="BT21" i="17"/>
  <c r="AV21" i="17"/>
  <c r="AP21" i="17"/>
  <c r="AJ21" i="17"/>
  <c r="AD21" i="17"/>
  <c r="X21" i="17"/>
  <c r="Q21" i="17"/>
  <c r="DD21" i="17" s="1"/>
  <c r="K21" i="17"/>
  <c r="K20" i="18" s="1"/>
  <c r="E21" i="17"/>
  <c r="DE20" i="17"/>
  <c r="CX20" i="17"/>
  <c r="BZ20" i="17"/>
  <c r="BT20" i="17"/>
  <c r="AV20" i="17"/>
  <c r="AP20" i="17"/>
  <c r="AJ20" i="17"/>
  <c r="AD20" i="17"/>
  <c r="X20" i="17"/>
  <c r="Q20" i="17"/>
  <c r="DD20" i="17" s="1"/>
  <c r="K20" i="17"/>
  <c r="K19" i="18" s="1"/>
  <c r="E20" i="17"/>
  <c r="DE19" i="17"/>
  <c r="CX19" i="17"/>
  <c r="BZ19" i="17"/>
  <c r="BT19" i="17"/>
  <c r="AV19" i="17"/>
  <c r="AP19" i="17"/>
  <c r="AJ19" i="17"/>
  <c r="AD19" i="17"/>
  <c r="X19" i="17"/>
  <c r="Q19" i="17"/>
  <c r="DD19" i="17" s="1"/>
  <c r="K19" i="17"/>
  <c r="K18" i="18" s="1"/>
  <c r="E19" i="17"/>
  <c r="DE18" i="17"/>
  <c r="CX18" i="17"/>
  <c r="BZ18" i="17"/>
  <c r="BT18" i="17"/>
  <c r="BT25" i="17" s="1"/>
  <c r="AV18" i="17"/>
  <c r="AP18" i="17"/>
  <c r="AP25" i="17" s="1"/>
  <c r="AJ18" i="17"/>
  <c r="AD18" i="17"/>
  <c r="AD25" i="17" s="1"/>
  <c r="X18" i="17"/>
  <c r="X25" i="17" s="1"/>
  <c r="Q18" i="17"/>
  <c r="DD18" i="17" s="1"/>
  <c r="K18" i="17"/>
  <c r="K17" i="18" s="1"/>
  <c r="E18" i="17"/>
  <c r="DE17" i="17"/>
  <c r="DE25" i="17" s="1"/>
  <c r="K17" i="17"/>
  <c r="W17" i="17" s="1"/>
  <c r="BB20" i="18" l="1"/>
  <c r="BB19" i="18"/>
  <c r="BB18" i="18"/>
  <c r="BB17" i="18"/>
  <c r="W20" i="17"/>
  <c r="AV25" i="17"/>
  <c r="BZ25" i="17"/>
  <c r="AJ25" i="17"/>
  <c r="CX25" i="17"/>
  <c r="W21" i="17"/>
  <c r="W23" i="17"/>
  <c r="W24" i="17"/>
  <c r="BB22" i="18"/>
  <c r="BB23" i="18"/>
  <c r="I24" i="18"/>
  <c r="E17" i="18"/>
  <c r="E18" i="18"/>
  <c r="E19" i="18"/>
  <c r="E20" i="18"/>
  <c r="E21" i="18"/>
  <c r="E22" i="18"/>
  <c r="K25" i="17"/>
  <c r="K24" i="18" s="1"/>
  <c r="W18" i="17"/>
  <c r="W22" i="17"/>
  <c r="W19" i="17"/>
  <c r="E16" i="18"/>
  <c r="K16" i="18" s="1"/>
  <c r="AV16" i="18"/>
  <c r="BB16" i="18" s="1"/>
  <c r="E25" i="17"/>
  <c r="Q25" i="17"/>
  <c r="BD24" i="6"/>
  <c r="BE24" i="6"/>
  <c r="BF24" i="6"/>
  <c r="BG24" i="6"/>
  <c r="BH24" i="6"/>
  <c r="BI24" i="6"/>
  <c r="BJ24" i="6"/>
  <c r="BK24" i="6"/>
  <c r="BL24" i="6"/>
  <c r="BM24" i="6"/>
  <c r="BN24" i="6"/>
  <c r="BO24" i="6"/>
  <c r="BP24" i="6"/>
  <c r="BQ24" i="6"/>
  <c r="BR24" i="6"/>
  <c r="BS24" i="6"/>
  <c r="BT24" i="6"/>
  <c r="BU24" i="6"/>
  <c r="BV24" i="6"/>
  <c r="BW24" i="6"/>
  <c r="BX24" i="6"/>
  <c r="BY24" i="6"/>
  <c r="BZ24" i="6"/>
  <c r="CA24" i="6"/>
  <c r="CB24" i="6"/>
  <c r="CC24" i="6"/>
  <c r="CD24" i="6"/>
  <c r="CE24" i="6"/>
  <c r="BC24" i="6"/>
  <c r="AW24" i="6"/>
  <c r="AX24" i="6"/>
  <c r="AY24" i="6"/>
  <c r="AZ24" i="6"/>
  <c r="AO24" i="6"/>
  <c r="AN24" i="6"/>
  <c r="AM24" i="6"/>
  <c r="AL24" i="6"/>
  <c r="AK24" i="6"/>
  <c r="AI24" i="6"/>
  <c r="AH24" i="6"/>
  <c r="AG24" i="6"/>
  <c r="AF24" i="6"/>
  <c r="AE24" i="6"/>
  <c r="AC24" i="6"/>
  <c r="AB24" i="6"/>
  <c r="AA24" i="6"/>
  <c r="Z24" i="6"/>
  <c r="Y24" i="6"/>
  <c r="W24" i="6"/>
  <c r="V24" i="6"/>
  <c r="U24" i="6"/>
  <c r="T24" i="6"/>
  <c r="S24" i="6"/>
  <c r="Q24" i="6"/>
  <c r="P24" i="6"/>
  <c r="O24" i="6"/>
  <c r="N24" i="6"/>
  <c r="J24" i="6"/>
  <c r="I24" i="6"/>
  <c r="H24" i="6"/>
  <c r="G24" i="6"/>
  <c r="F24" i="6"/>
  <c r="D24" i="6"/>
  <c r="CA17" i="6"/>
  <c r="CA18" i="6"/>
  <c r="CA19" i="6"/>
  <c r="CA20" i="6"/>
  <c r="CA21" i="6"/>
  <c r="CA22" i="6"/>
  <c r="BU17" i="6"/>
  <c r="BU18" i="6"/>
  <c r="BU19" i="6"/>
  <c r="BU20" i="6"/>
  <c r="BU21" i="6"/>
  <c r="BU22" i="6"/>
  <c r="BO17" i="6"/>
  <c r="BO18" i="6"/>
  <c r="BO19" i="6"/>
  <c r="BO20" i="6"/>
  <c r="BO21" i="6"/>
  <c r="BO22" i="6"/>
  <c r="BI17" i="6"/>
  <c r="BI18" i="6"/>
  <c r="BI19" i="6"/>
  <c r="BI20" i="6"/>
  <c r="BI21" i="6"/>
  <c r="BI22" i="6"/>
  <c r="BC17" i="6"/>
  <c r="BC18" i="6"/>
  <c r="BC19" i="6"/>
  <c r="BC20" i="6"/>
  <c r="BC21" i="6"/>
  <c r="BC22" i="6"/>
  <c r="BB17" i="6"/>
  <c r="BB18" i="6"/>
  <c r="BB19" i="6"/>
  <c r="BB20" i="6"/>
  <c r="BB21" i="6"/>
  <c r="BB22" i="6"/>
  <c r="BB23" i="6"/>
  <c r="K23" i="6"/>
  <c r="E21" i="6"/>
  <c r="E22" i="6"/>
  <c r="DL25" i="7"/>
  <c r="DK25" i="7"/>
  <c r="DJ25" i="7"/>
  <c r="DI25" i="7"/>
  <c r="DH25" i="7"/>
  <c r="DG25" i="7"/>
  <c r="DF25" i="7"/>
  <c r="AG25" i="7"/>
  <c r="DC25" i="7"/>
  <c r="AE25" i="7"/>
  <c r="AF25" i="7"/>
  <c r="AH25" i="7"/>
  <c r="AI25" i="7"/>
  <c r="AK25" i="7"/>
  <c r="AL25" i="7"/>
  <c r="AM25" i="7"/>
  <c r="AN25" i="7"/>
  <c r="AO25" i="7"/>
  <c r="AQ25" i="7"/>
  <c r="AR25" i="7"/>
  <c r="AS25" i="7"/>
  <c r="AT25" i="7"/>
  <c r="AU25" i="7"/>
  <c r="AW25" i="7"/>
  <c r="AX25" i="7"/>
  <c r="AY25" i="7"/>
  <c r="AZ25" i="7"/>
  <c r="BA25" i="7"/>
  <c r="CA25" i="7"/>
  <c r="CB25" i="7"/>
  <c r="CC25" i="7"/>
  <c r="CD25" i="7"/>
  <c r="CE25" i="7"/>
  <c r="CM25" i="7"/>
  <c r="CN25" i="7"/>
  <c r="CO25" i="7"/>
  <c r="CP25" i="7"/>
  <c r="CQ25" i="7"/>
  <c r="CY25" i="7"/>
  <c r="CZ25" i="7"/>
  <c r="DA25" i="7"/>
  <c r="DB25" i="7"/>
  <c r="AC25" i="7"/>
  <c r="AB25" i="7"/>
  <c r="AA25" i="7"/>
  <c r="Z25" i="7"/>
  <c r="Y25" i="7"/>
  <c r="V25" i="7"/>
  <c r="U25" i="7"/>
  <c r="T25" i="7"/>
  <c r="S25" i="7"/>
  <c r="R25" i="7"/>
  <c r="P25" i="7"/>
  <c r="O25" i="7"/>
  <c r="N25" i="7"/>
  <c r="M25" i="7"/>
  <c r="L25" i="7"/>
  <c r="J25" i="7"/>
  <c r="I25" i="7"/>
  <c r="H25" i="7"/>
  <c r="G25" i="7"/>
  <c r="F25" i="7"/>
  <c r="D25" i="7"/>
  <c r="DE18" i="7"/>
  <c r="DE19" i="7"/>
  <c r="DE20" i="7"/>
  <c r="DE21" i="7"/>
  <c r="DE22" i="7"/>
  <c r="DE23" i="7"/>
  <c r="CX18" i="7"/>
  <c r="CX19" i="7"/>
  <c r="CX20" i="7"/>
  <c r="CX21" i="7"/>
  <c r="CX22" i="7"/>
  <c r="CX23" i="7"/>
  <c r="CL18" i="7"/>
  <c r="CL19" i="7"/>
  <c r="CL20" i="7"/>
  <c r="CL21" i="7"/>
  <c r="CL22" i="7"/>
  <c r="CL23" i="7"/>
  <c r="BZ18" i="7"/>
  <c r="BZ19" i="7"/>
  <c r="BZ20" i="7"/>
  <c r="BZ21" i="7"/>
  <c r="BZ22" i="7"/>
  <c r="BZ23" i="7"/>
  <c r="AV18" i="7"/>
  <c r="AV19" i="7"/>
  <c r="AV20" i="7"/>
  <c r="AV21" i="7"/>
  <c r="AV22" i="7"/>
  <c r="AV23" i="7"/>
  <c r="AP18" i="7"/>
  <c r="AP19" i="7"/>
  <c r="AP20" i="7"/>
  <c r="AP21" i="7"/>
  <c r="AP22" i="7"/>
  <c r="AP23" i="7"/>
  <c r="AJ18" i="7"/>
  <c r="AJ19" i="7"/>
  <c r="AJ20" i="7"/>
  <c r="AJ21" i="7"/>
  <c r="AJ22" i="7"/>
  <c r="AJ23" i="7"/>
  <c r="AD18" i="7"/>
  <c r="AD19" i="7"/>
  <c r="AD20" i="7"/>
  <c r="AD21" i="7"/>
  <c r="AD22" i="7"/>
  <c r="AD23" i="7"/>
  <c r="X18" i="7"/>
  <c r="X19" i="7"/>
  <c r="X20" i="7"/>
  <c r="X21" i="7"/>
  <c r="X22" i="7"/>
  <c r="X23" i="7"/>
  <c r="Q18" i="7"/>
  <c r="Q19" i="7"/>
  <c r="Q20" i="7"/>
  <c r="Q21" i="7"/>
  <c r="Q22" i="7"/>
  <c r="Q23" i="7"/>
  <c r="K18" i="7"/>
  <c r="K17" i="6" s="1"/>
  <c r="K19" i="7"/>
  <c r="K18" i="6" s="1"/>
  <c r="K20" i="7"/>
  <c r="K19" i="6" s="1"/>
  <c r="K21" i="7"/>
  <c r="K22" i="7"/>
  <c r="K23" i="7"/>
  <c r="E19" i="7"/>
  <c r="E20" i="7"/>
  <c r="E21" i="7"/>
  <c r="E22" i="7"/>
  <c r="E23" i="7"/>
  <c r="E25" i="7" s="1"/>
  <c r="DD25" i="17" l="1"/>
  <c r="AJ25" i="7"/>
  <c r="DD23" i="7"/>
  <c r="DD22" i="7"/>
  <c r="DD21" i="7"/>
  <c r="DD20" i="7"/>
  <c r="AV25" i="7"/>
  <c r="DD19" i="7"/>
  <c r="CL25" i="7"/>
  <c r="W19" i="7"/>
  <c r="DD18" i="7"/>
  <c r="W21" i="7"/>
  <c r="AP25" i="7"/>
  <c r="K22" i="6"/>
  <c r="Q25" i="7"/>
  <c r="W22" i="7"/>
  <c r="AD25" i="7"/>
  <c r="BZ25" i="7"/>
  <c r="K21" i="6"/>
  <c r="X25" i="7"/>
  <c r="DE25" i="7"/>
  <c r="CX25" i="7"/>
  <c r="W20" i="7"/>
  <c r="W23" i="7"/>
  <c r="K25" i="7"/>
  <c r="W25" i="7" s="1"/>
  <c r="W18" i="7"/>
  <c r="AV24" i="18"/>
  <c r="BB24" i="18" s="1"/>
  <c r="E24" i="18"/>
  <c r="W25" i="17"/>
  <c r="E20" i="6"/>
  <c r="I56" i="13"/>
  <c r="BB24" i="6" l="1"/>
  <c r="DD25" i="7"/>
  <c r="K20" i="6"/>
  <c r="E24" i="6"/>
  <c r="K24" i="6" s="1"/>
</calcChain>
</file>

<file path=xl/sharedStrings.xml><?xml version="1.0" encoding="utf-8"?>
<sst xmlns="http://schemas.openxmlformats.org/spreadsheetml/2006/main" count="3808" uniqueCount="315">
  <si>
    <t>被保険者番号</t>
    <rPh sb="0" eb="4">
      <t>ヒホケンシャ</t>
    </rPh>
    <rPh sb="4" eb="6">
      <t>バンゴウ</t>
    </rPh>
    <phoneticPr fontId="1"/>
  </si>
  <si>
    <t>人役</t>
    <rPh sb="0" eb="1">
      <t>ニン</t>
    </rPh>
    <rPh sb="1" eb="2">
      <t>ヤク</t>
    </rPh>
    <phoneticPr fontId="1"/>
  </si>
  <si>
    <t>申込時期</t>
    <rPh sb="0" eb="2">
      <t>モウシコミ</t>
    </rPh>
    <rPh sb="2" eb="4">
      <t>ジキ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</si>
  <si>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</si>
  <si>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</si>
  <si>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</si>
  <si>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</si>
  <si>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</si>
  <si>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介護度</t>
    <rPh sb="0" eb="2">
      <t>カイゴ</t>
    </rPh>
    <rPh sb="2" eb="3">
      <t>ド</t>
    </rPh>
    <phoneticPr fontId="1"/>
  </si>
  <si>
    <t>場所</t>
    <rPh sb="0" eb="2">
      <t>バショ</t>
    </rPh>
    <phoneticPr fontId="1"/>
  </si>
  <si>
    <t>３か月以内</t>
  </si>
  <si>
    <t>３か月～６か月前</t>
  </si>
  <si>
    <t>１～２年前</t>
  </si>
  <si>
    <t>６か月～１年前</t>
  </si>
  <si>
    <t>1.介護医療院</t>
  </si>
  <si>
    <t>特別養護老人ホームの入所申込者等の実態調査について</t>
    <rPh sb="0" eb="2">
      <t>トクベツ</t>
    </rPh>
    <rPh sb="2" eb="4">
      <t>ヨウゴ</t>
    </rPh>
    <rPh sb="4" eb="6">
      <t>ロウジン</t>
    </rPh>
    <rPh sb="10" eb="12">
      <t>ニュウショ</t>
    </rPh>
    <rPh sb="12" eb="14">
      <t>モウシコミ</t>
    </rPh>
    <rPh sb="14" eb="15">
      <t>シャ</t>
    </rPh>
    <rPh sb="15" eb="16">
      <t>トウ</t>
    </rPh>
    <rPh sb="17" eb="19">
      <t>ジッタイ</t>
    </rPh>
    <rPh sb="19" eb="21">
      <t>チョウサ</t>
    </rPh>
    <phoneticPr fontId="3"/>
  </si>
  <si>
    <t>県高齢者福祉課あて</t>
    <rPh sb="0" eb="1">
      <t>ケン</t>
    </rPh>
    <rPh sb="1" eb="4">
      <t>コウレイシャ</t>
    </rPh>
    <rPh sb="4" eb="7">
      <t>フクシカ</t>
    </rPh>
    <phoneticPr fontId="3"/>
  </si>
  <si>
    <t>　　　　　　　     年　月　　日</t>
    <rPh sb="12" eb="13">
      <t>ネン</t>
    </rPh>
    <rPh sb="14" eb="15">
      <t>ガツ</t>
    </rPh>
    <rPh sb="17" eb="18">
      <t>ニチ</t>
    </rPh>
    <phoneticPr fontId="3"/>
  </si>
  <si>
    <t>○○市町村介護保険課</t>
    <rPh sb="2" eb="5">
      <t>シチョウソン</t>
    </rPh>
    <rPh sb="5" eb="7">
      <t>カイゴ</t>
    </rPh>
    <rPh sb="7" eb="9">
      <t>ホケン</t>
    </rPh>
    <rPh sb="9" eb="10">
      <t>カ</t>
    </rPh>
    <phoneticPr fontId="3"/>
  </si>
  <si>
    <t>担当</t>
    <rPh sb="0" eb="2">
      <t>タントウ</t>
    </rPh>
    <phoneticPr fontId="3"/>
  </si>
  <si>
    <t>連絡先</t>
    <rPh sb="0" eb="3">
      <t>レンラクサキ</t>
    </rPh>
    <phoneticPr fontId="3"/>
  </si>
  <si>
    <t>ＴＥＬ</t>
    <phoneticPr fontId="3"/>
  </si>
  <si>
    <t xml:space="preserve">   -</t>
    <phoneticPr fontId="3"/>
  </si>
  <si>
    <t>A.申し込み者数</t>
    <rPh sb="2" eb="3">
      <t>モウ</t>
    </rPh>
    <rPh sb="4" eb="5">
      <t>コ</t>
    </rPh>
    <rPh sb="6" eb="7">
      <t>シャ</t>
    </rPh>
    <rPh sb="7" eb="8">
      <t>スウ</t>
    </rPh>
    <phoneticPr fontId="3"/>
  </si>
  <si>
    <t>B  うち在宅者</t>
  </si>
  <si>
    <t>C　うち在宅以外</t>
    <rPh sb="4" eb="6">
      <t>ザイタク</t>
    </rPh>
    <rPh sb="6" eb="8">
      <t>イガイ</t>
    </rPh>
    <phoneticPr fontId="3"/>
  </si>
  <si>
    <t>　B 　在宅のうち短期入所生活介護の利用</t>
    <rPh sb="4" eb="6">
      <t>ザイタク</t>
    </rPh>
    <rPh sb="9" eb="11">
      <t>タンキ</t>
    </rPh>
    <rPh sb="11" eb="13">
      <t>ニュウショ</t>
    </rPh>
    <rPh sb="13" eb="15">
      <t>セイカツ</t>
    </rPh>
    <rPh sb="15" eb="17">
      <t>カイゴ</t>
    </rPh>
    <rPh sb="18" eb="20">
      <t>リヨウ</t>
    </rPh>
    <phoneticPr fontId="3"/>
  </si>
  <si>
    <t>過去1年間の入所・退所に関する事項</t>
    <rPh sb="0" eb="2">
      <t>カコ</t>
    </rPh>
    <rPh sb="3" eb="5">
      <t>ネンカン</t>
    </rPh>
    <rPh sb="6" eb="8">
      <t>ニュウショ</t>
    </rPh>
    <rPh sb="9" eb="11">
      <t>タイショ</t>
    </rPh>
    <rPh sb="12" eb="13">
      <t>カン</t>
    </rPh>
    <rPh sb="15" eb="17">
      <t>ジコウ</t>
    </rPh>
    <phoneticPr fontId="3"/>
  </si>
  <si>
    <t>事業所名</t>
  </si>
  <si>
    <t>定員</t>
    <rPh sb="0" eb="2">
      <t>テイイン</t>
    </rPh>
    <phoneticPr fontId="3"/>
  </si>
  <si>
    <t>　　C　在宅でないものの内訳</t>
    <rPh sb="4" eb="6">
      <t>ザイタク</t>
    </rPh>
    <rPh sb="12" eb="14">
      <t>ウチワケ</t>
    </rPh>
    <phoneticPr fontId="3"/>
  </si>
  <si>
    <t>　　者</t>
    <rPh sb="2" eb="3">
      <t>シャ</t>
    </rPh>
    <phoneticPr fontId="3"/>
  </si>
  <si>
    <t>延べ</t>
    <rPh sb="0" eb="1">
      <t>ノ</t>
    </rPh>
    <phoneticPr fontId="3"/>
  </si>
  <si>
    <t>要介護１</t>
    <rPh sb="0" eb="3">
      <t>ヨウカイゴ</t>
    </rPh>
    <phoneticPr fontId="3"/>
  </si>
  <si>
    <t>要介護２</t>
    <rPh sb="0" eb="3">
      <t>ヨウカイゴ</t>
    </rPh>
    <phoneticPr fontId="3"/>
  </si>
  <si>
    <t>要介護３</t>
    <rPh sb="0" eb="3">
      <t>ヨウカイゴ</t>
    </rPh>
    <phoneticPr fontId="3"/>
  </si>
  <si>
    <t>要介護４</t>
    <rPh sb="0" eb="3">
      <t>ヨウカイゴ</t>
    </rPh>
    <phoneticPr fontId="3"/>
  </si>
  <si>
    <t>要介護５</t>
    <rPh sb="0" eb="3">
      <t>ヨウカイゴ</t>
    </rPh>
    <phoneticPr fontId="3"/>
  </si>
  <si>
    <t>１　介護医療院</t>
    <rPh sb="2" eb="4">
      <t>カイゴ</t>
    </rPh>
    <rPh sb="4" eb="6">
      <t>イリョウ</t>
    </rPh>
    <rPh sb="6" eb="7">
      <t>イン</t>
    </rPh>
    <phoneticPr fontId="3"/>
  </si>
  <si>
    <t>退所（人）</t>
    <rPh sb="0" eb="2">
      <t>タイショ</t>
    </rPh>
    <rPh sb="3" eb="4">
      <t>ニン</t>
    </rPh>
    <phoneticPr fontId="3"/>
  </si>
  <si>
    <t>入所（人）</t>
    <rPh sb="0" eb="2">
      <t>ニュウショ</t>
    </rPh>
    <rPh sb="3" eb="4">
      <t>ニン</t>
    </rPh>
    <phoneticPr fontId="3"/>
  </si>
  <si>
    <t>委員会開催回数</t>
    <rPh sb="0" eb="3">
      <t>イインカイ</t>
    </rPh>
    <rPh sb="3" eb="5">
      <t>カイサイ</t>
    </rPh>
    <rPh sb="5" eb="7">
      <t>カイスウ</t>
    </rPh>
    <phoneticPr fontId="3"/>
  </si>
  <si>
    <t>開催時期</t>
    <rPh sb="0" eb="2">
      <t>カイサイ</t>
    </rPh>
    <rPh sb="2" eb="4">
      <t>ジキ</t>
    </rPh>
    <phoneticPr fontId="3"/>
  </si>
  <si>
    <t>　　　　　計</t>
    <rPh sb="5" eb="6">
      <t>ケイ</t>
    </rPh>
    <phoneticPr fontId="3"/>
  </si>
  <si>
    <t>※　高齢者福祉課担当者までメールで送付願います</t>
    <rPh sb="2" eb="5">
      <t>コウレイシャ</t>
    </rPh>
    <rPh sb="5" eb="8">
      <t>フクシカ</t>
    </rPh>
    <rPh sb="8" eb="10">
      <t>タントウ</t>
    </rPh>
    <rPh sb="10" eb="11">
      <t>シャ</t>
    </rPh>
    <rPh sb="17" eb="19">
      <t>ソウフ</t>
    </rPh>
    <rPh sb="19" eb="20">
      <t>ネガ</t>
    </rPh>
    <phoneticPr fontId="3"/>
  </si>
  <si>
    <t>３ヶ月以内に申込み</t>
    <rPh sb="2" eb="3">
      <t>ゲツ</t>
    </rPh>
    <rPh sb="3" eb="5">
      <t>イナイ</t>
    </rPh>
    <rPh sb="6" eb="8">
      <t>モウシコ</t>
    </rPh>
    <phoneticPr fontId="3"/>
  </si>
  <si>
    <t>３～６ヶ月前に申込み</t>
    <rPh sb="4" eb="5">
      <t>ゲツ</t>
    </rPh>
    <rPh sb="5" eb="6">
      <t>マエ</t>
    </rPh>
    <rPh sb="7" eb="9">
      <t>モウシコ</t>
    </rPh>
    <phoneticPr fontId="3"/>
  </si>
  <si>
    <t>６ヶ月～１年前に申込み</t>
    <rPh sb="2" eb="3">
      <t>ゲツ</t>
    </rPh>
    <rPh sb="5" eb="7">
      <t>ネンマエ</t>
    </rPh>
    <rPh sb="8" eb="10">
      <t>モウシコ</t>
    </rPh>
    <phoneticPr fontId="3"/>
  </si>
  <si>
    <t>１～２年前に申込み</t>
    <rPh sb="3" eb="4">
      <t>ネン</t>
    </rPh>
    <rPh sb="4" eb="5">
      <t>マエ</t>
    </rPh>
    <rPh sb="6" eb="8">
      <t>モウシコ</t>
    </rPh>
    <phoneticPr fontId="3"/>
  </si>
  <si>
    <r>
      <t>Ｃ＝</t>
    </r>
    <r>
      <rPr>
        <sz val="10"/>
        <rFont val="ＭＳ Ｐゴシック"/>
        <family val="3"/>
        <charset val="128"/>
      </rPr>
      <t>内訳</t>
    </r>
    <r>
      <rPr>
        <sz val="11"/>
        <rFont val="ＭＳ Ｐゴシック"/>
        <family val="3"/>
        <charset val="128"/>
      </rPr>
      <t>(1～11)計</t>
    </r>
    <rPh sb="2" eb="4">
      <t>ウチワケ</t>
    </rPh>
    <rPh sb="10" eb="11">
      <t>ケイ</t>
    </rPh>
    <phoneticPr fontId="3"/>
  </si>
  <si>
    <t>様式２－２</t>
    <rPh sb="0" eb="2">
      <t>ヨウシキ</t>
    </rPh>
    <phoneticPr fontId="3"/>
  </si>
  <si>
    <t>ＴＥＬ</t>
    <phoneticPr fontId="3"/>
  </si>
  <si>
    <t xml:space="preserve">     -</t>
    <phoneticPr fontId="3"/>
  </si>
  <si>
    <t>１～２年前に申込み</t>
    <rPh sb="3" eb="5">
      <t>ネンマエ</t>
    </rPh>
    <rPh sb="6" eb="8">
      <t>モウシコ</t>
    </rPh>
    <phoneticPr fontId="3"/>
  </si>
  <si>
    <t>特別養護老人ホーム○○</t>
    <phoneticPr fontId="3"/>
  </si>
  <si>
    <t>特別養護老人ホーム○○２</t>
    <phoneticPr fontId="3"/>
  </si>
  <si>
    <t>特別養護老人ホーム○○３</t>
    <phoneticPr fontId="3"/>
  </si>
  <si>
    <t>特別養護老人ホーム○○４</t>
    <phoneticPr fontId="3"/>
  </si>
  <si>
    <t>特別養護老人ホーム○○５</t>
    <phoneticPr fontId="3"/>
  </si>
  <si>
    <t>特別養護老人ホーム○○６</t>
    <phoneticPr fontId="3"/>
  </si>
  <si>
    <t>特別養護老人ホーム○○７</t>
    <phoneticPr fontId="3"/>
  </si>
  <si>
    <t>特別養護老人ホーム○○８</t>
    <phoneticPr fontId="3"/>
  </si>
  <si>
    <t>様式２－１</t>
    <rPh sb="0" eb="2">
      <t>ヨウシキ</t>
    </rPh>
    <phoneticPr fontId="3"/>
  </si>
  <si>
    <t xml:space="preserve">   -</t>
    <phoneticPr fontId="3"/>
  </si>
  <si>
    <t xml:space="preserve">     -</t>
    <phoneticPr fontId="3"/>
  </si>
  <si>
    <t>Ａ＝</t>
    <phoneticPr fontId="3"/>
  </si>
  <si>
    <t>B+C</t>
    <phoneticPr fontId="3"/>
  </si>
  <si>
    <t>特別養護老人ホーム○○</t>
    <phoneticPr fontId="3"/>
  </si>
  <si>
    <t>特別養護老人ホーム○○２</t>
    <phoneticPr fontId="3"/>
  </si>
  <si>
    <t>特別養護老人ホーム○○３</t>
    <phoneticPr fontId="3"/>
  </si>
  <si>
    <t>特別養護老人ホーム○○４</t>
    <phoneticPr fontId="3"/>
  </si>
  <si>
    <t>特別養護老人ホーム○○５</t>
    <phoneticPr fontId="3"/>
  </si>
  <si>
    <t>特別養護老人ホーム○○６</t>
    <phoneticPr fontId="3"/>
  </si>
  <si>
    <t>特別養護老人ホーム○○７</t>
    <phoneticPr fontId="3"/>
  </si>
  <si>
    <t>特別養護老人ホーム○○８</t>
    <phoneticPr fontId="3"/>
  </si>
  <si>
    <t>様式2-1B=様式2-2Bなら○</t>
    <rPh sb="0" eb="2">
      <t>ヨウシキ</t>
    </rPh>
    <rPh sb="7" eb="9">
      <t>ヨウシキ</t>
    </rPh>
    <phoneticPr fontId="1"/>
  </si>
  <si>
    <t>１）特別養護老人ホームの入所申込者一覧</t>
    <rPh sb="2" eb="4">
      <t>トクベツ</t>
    </rPh>
    <rPh sb="4" eb="6">
      <t>ヨウゴ</t>
    </rPh>
    <rPh sb="6" eb="8">
      <t>ロウジン</t>
    </rPh>
    <rPh sb="12" eb="14">
      <t>ニュウショ</t>
    </rPh>
    <rPh sb="14" eb="16">
      <t>モウシコミ</t>
    </rPh>
    <rPh sb="16" eb="17">
      <t>シャ</t>
    </rPh>
    <rPh sb="17" eb="19">
      <t>イチラン</t>
    </rPh>
    <phoneticPr fontId="1"/>
  </si>
  <si>
    <t>２）１）の集計</t>
    <rPh sb="5" eb="7">
      <t>シュウケイ</t>
    </rPh>
    <phoneticPr fontId="1"/>
  </si>
  <si>
    <t>計</t>
    <rPh sb="0" eb="1">
      <t>ケイ</t>
    </rPh>
    <phoneticPr fontId="1"/>
  </si>
  <si>
    <t>B在宅</t>
    <phoneticPr fontId="1"/>
  </si>
  <si>
    <t>C在宅以外</t>
    <phoneticPr fontId="1"/>
  </si>
  <si>
    <t>合否</t>
    <rPh sb="0" eb="2">
      <t>ゴウヒ</t>
    </rPh>
    <phoneticPr fontId="1"/>
  </si>
  <si>
    <t>申込時期</t>
    <rPh sb="0" eb="2">
      <t>モウシコミ</t>
    </rPh>
    <rPh sb="2" eb="4">
      <t>ジキ</t>
    </rPh>
    <phoneticPr fontId="1"/>
  </si>
  <si>
    <t>現在の入院・入所施設等</t>
    <rPh sb="0" eb="2">
      <t>ゲンザイ</t>
    </rPh>
    <rPh sb="3" eb="5">
      <t>ニュウイン</t>
    </rPh>
    <rPh sb="6" eb="8">
      <t>ニュウショ</t>
    </rPh>
    <rPh sb="8" eb="10">
      <t>シセツ</t>
    </rPh>
    <rPh sb="10" eb="11">
      <t>トウ</t>
    </rPh>
    <phoneticPr fontId="1"/>
  </si>
  <si>
    <t>特別養護老人ホーム○○○○</t>
    <rPh sb="0" eb="2">
      <t>トクベツ</t>
    </rPh>
    <rPh sb="2" eb="4">
      <t>ヨウゴ</t>
    </rPh>
    <rPh sb="4" eb="6">
      <t>ロウジン</t>
    </rPh>
    <phoneticPr fontId="1"/>
  </si>
  <si>
    <t>特別養護老人ホームの入所申込者等に係る実態調査について</t>
    <rPh sb="0" eb="2">
      <t>トクベツ</t>
    </rPh>
    <rPh sb="2" eb="4">
      <t>ヨウゴ</t>
    </rPh>
    <rPh sb="4" eb="6">
      <t>ロウジン</t>
    </rPh>
    <rPh sb="10" eb="12">
      <t>ニュウショ</t>
    </rPh>
    <rPh sb="12" eb="14">
      <t>モウシコミ</t>
    </rPh>
    <rPh sb="14" eb="15">
      <t>シャ</t>
    </rPh>
    <rPh sb="15" eb="16">
      <t>トウ</t>
    </rPh>
    <rPh sb="17" eb="18">
      <t>カカ</t>
    </rPh>
    <rPh sb="19" eb="21">
      <t>ジッタイ</t>
    </rPh>
    <rPh sb="21" eb="23">
      <t>チョウサ</t>
    </rPh>
    <phoneticPr fontId="1"/>
  </si>
  <si>
    <t>（施設の所在市町村の被保険者）</t>
    <rPh sb="1" eb="3">
      <t>シセツ</t>
    </rPh>
    <rPh sb="4" eb="6">
      <t>ショザイ</t>
    </rPh>
    <rPh sb="6" eb="9">
      <t>シチョウソン</t>
    </rPh>
    <rPh sb="10" eb="14">
      <t>ヒホケンシャ</t>
    </rPh>
    <phoneticPr fontId="1"/>
  </si>
  <si>
    <t>②=③なら○</t>
    <phoneticPr fontId="1"/>
  </si>
  <si>
    <t>Ａ=Ｂ+Ｃなら○</t>
    <phoneticPr fontId="1"/>
  </si>
  <si>
    <t>A申込者数…③</t>
    <rPh sb="1" eb="3">
      <t>モウシコミ</t>
    </rPh>
    <rPh sb="3" eb="4">
      <t>シャ</t>
    </rPh>
    <rPh sb="4" eb="5">
      <t>スウ</t>
    </rPh>
    <phoneticPr fontId="1"/>
  </si>
  <si>
    <t>記入担当者</t>
    <rPh sb="0" eb="2">
      <t>キニュウ</t>
    </rPh>
    <rPh sb="2" eb="5">
      <t>タントウシャ</t>
    </rPh>
    <phoneticPr fontId="1"/>
  </si>
  <si>
    <t>計</t>
    <rPh sb="0" eb="1">
      <t>ケイ</t>
    </rPh>
    <phoneticPr fontId="3"/>
  </si>
  <si>
    <t>保険者番号</t>
    <rPh sb="0" eb="3">
      <t>ホケンシャ</t>
    </rPh>
    <rPh sb="3" eb="5">
      <t>バンゴウ</t>
    </rPh>
    <phoneticPr fontId="3"/>
  </si>
  <si>
    <t>松江</t>
    <rPh sb="0" eb="2">
      <t>マツエ</t>
    </rPh>
    <phoneticPr fontId="3"/>
  </si>
  <si>
    <t>浜田</t>
    <rPh sb="0" eb="2">
      <t>ハマダ</t>
    </rPh>
    <phoneticPr fontId="3"/>
  </si>
  <si>
    <t>出雲</t>
    <rPh sb="0" eb="2">
      <t>イズモ</t>
    </rPh>
    <phoneticPr fontId="3"/>
  </si>
  <si>
    <t>益田</t>
    <rPh sb="0" eb="2">
      <t>マスダ</t>
    </rPh>
    <phoneticPr fontId="3"/>
  </si>
  <si>
    <t>内容を確認し、適当で</t>
    <rPh sb="0" eb="2">
      <t>ナイヨウ</t>
    </rPh>
    <rPh sb="3" eb="5">
      <t>カクニン</t>
    </rPh>
    <rPh sb="7" eb="9">
      <t>テキトウ</t>
    </rPh>
    <phoneticPr fontId="3"/>
  </si>
  <si>
    <t>大田</t>
    <rPh sb="0" eb="2">
      <t>オオダ</t>
    </rPh>
    <phoneticPr fontId="3"/>
  </si>
  <si>
    <t>あれば、チェック後に</t>
    <rPh sb="8" eb="9">
      <t>ゴ</t>
    </rPh>
    <phoneticPr fontId="3"/>
  </si>
  <si>
    <t>※４　１）の 11.その他には、1～10以外に入所している方の人役を記載してください。</t>
    <rPh sb="12" eb="13">
      <t>タ</t>
    </rPh>
    <rPh sb="20" eb="22">
      <t>イガイ</t>
    </rPh>
    <rPh sb="23" eb="25">
      <t>ニュウショ</t>
    </rPh>
    <rPh sb="29" eb="30">
      <t>カタ</t>
    </rPh>
    <rPh sb="31" eb="32">
      <t>ニン</t>
    </rPh>
    <rPh sb="32" eb="33">
      <t>ヤク</t>
    </rPh>
    <rPh sb="34" eb="36">
      <t>キサイ</t>
    </rPh>
    <phoneticPr fontId="3"/>
  </si>
  <si>
    <t>チェック</t>
    <phoneticPr fontId="3"/>
  </si>
  <si>
    <t>計</t>
    <rPh sb="0" eb="1">
      <t>ケイ</t>
    </rPh>
    <phoneticPr fontId="1"/>
  </si>
  <si>
    <t>入所（人）</t>
    <rPh sb="0" eb="2">
      <t>ニュウショ</t>
    </rPh>
    <rPh sb="3" eb="4">
      <t>ニン</t>
    </rPh>
    <phoneticPr fontId="1"/>
  </si>
  <si>
    <t>開催・未開催</t>
    <rPh sb="0" eb="2">
      <t>カイサイ</t>
    </rPh>
    <rPh sb="3" eb="6">
      <t>ミカイサイ</t>
    </rPh>
    <phoneticPr fontId="1"/>
  </si>
  <si>
    <t>回数</t>
    <rPh sb="0" eb="2">
      <t>カイスウ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</si>
  <si>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</si>
  <si>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</si>
  <si>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</si>
  <si>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</si>
  <si>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</si>
  <si>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3"/>
  </si>
  <si>
    <t>判定委員会</t>
    <rPh sb="0" eb="2">
      <t>ハンテイ</t>
    </rPh>
    <rPh sb="2" eb="5">
      <t>イインカイ</t>
    </rPh>
    <phoneticPr fontId="1"/>
  </si>
  <si>
    <t>開催時期</t>
    <rPh sb="0" eb="2">
      <t>カイサイ</t>
    </rPh>
    <rPh sb="2" eb="4">
      <t>ジキ</t>
    </rPh>
    <phoneticPr fontId="1"/>
  </si>
  <si>
    <t>安来</t>
    <rPh sb="0" eb="2">
      <t>ヤスギ</t>
    </rPh>
    <phoneticPr fontId="1"/>
  </si>
  <si>
    <t>江津</t>
    <rPh sb="0" eb="2">
      <t>ゴウツ</t>
    </rPh>
    <phoneticPr fontId="1"/>
  </si>
  <si>
    <t>雲南</t>
    <rPh sb="0" eb="2">
      <t>ウンナン</t>
    </rPh>
    <phoneticPr fontId="1"/>
  </si>
  <si>
    <t>奥出雲</t>
    <rPh sb="0" eb="3">
      <t>オクイズモ</t>
    </rPh>
    <phoneticPr fontId="1"/>
  </si>
  <si>
    <t>飯南</t>
    <rPh sb="0" eb="2">
      <t>イイナン</t>
    </rPh>
    <phoneticPr fontId="1"/>
  </si>
  <si>
    <t>川本</t>
    <rPh sb="0" eb="2">
      <t>カワモト</t>
    </rPh>
    <phoneticPr fontId="1"/>
  </si>
  <si>
    <t>美郷</t>
    <rPh sb="0" eb="2">
      <t>ミサト</t>
    </rPh>
    <phoneticPr fontId="1"/>
  </si>
  <si>
    <t>邑南</t>
    <rPh sb="0" eb="2">
      <t>オオナン</t>
    </rPh>
    <phoneticPr fontId="1"/>
  </si>
  <si>
    <t>津和野</t>
    <rPh sb="0" eb="3">
      <t>ツワノ</t>
    </rPh>
    <phoneticPr fontId="1"/>
  </si>
  <si>
    <t>吉賀</t>
    <rPh sb="0" eb="2">
      <t>ヨシカ</t>
    </rPh>
    <phoneticPr fontId="1"/>
  </si>
  <si>
    <t>海士</t>
    <rPh sb="0" eb="2">
      <t>アマ</t>
    </rPh>
    <phoneticPr fontId="1"/>
  </si>
  <si>
    <t>西ノ島</t>
    <rPh sb="0" eb="1">
      <t>ニシ</t>
    </rPh>
    <rPh sb="2" eb="3">
      <t>シマ</t>
    </rPh>
    <phoneticPr fontId="1"/>
  </si>
  <si>
    <t>知夫</t>
    <rPh sb="0" eb="2">
      <t>チブ</t>
    </rPh>
    <phoneticPr fontId="1"/>
  </si>
  <si>
    <t>隠岐の島</t>
    <rPh sb="0" eb="2">
      <t>オキ</t>
    </rPh>
    <rPh sb="3" eb="4">
      <t>シマ</t>
    </rPh>
    <phoneticPr fontId="1"/>
  </si>
  <si>
    <t>３)　在宅（上記）のうち当施設での短期入所者生活介護の利用状況（被保険者番号のみ入力）</t>
    <rPh sb="3" eb="5">
      <t>ザイタク</t>
    </rPh>
    <rPh sb="6" eb="8">
      <t>ジョウキ</t>
    </rPh>
    <rPh sb="12" eb="13">
      <t>トウ</t>
    </rPh>
    <rPh sb="13" eb="15">
      <t>シセツ</t>
    </rPh>
    <rPh sb="17" eb="19">
      <t>タンキ</t>
    </rPh>
    <rPh sb="19" eb="21">
      <t>ニュウショ</t>
    </rPh>
    <rPh sb="21" eb="22">
      <t>シャ</t>
    </rPh>
    <rPh sb="22" eb="24">
      <t>セイカツ</t>
    </rPh>
    <rPh sb="24" eb="26">
      <t>カイゴ</t>
    </rPh>
    <rPh sb="27" eb="29">
      <t>リヨウ</t>
    </rPh>
    <rPh sb="29" eb="31">
      <t>ジョウキョウ</t>
    </rPh>
    <rPh sb="32" eb="36">
      <t>ヒホケンシャ</t>
    </rPh>
    <rPh sb="36" eb="38">
      <t>バンゴウ</t>
    </rPh>
    <rPh sb="40" eb="42">
      <t>ニュウリョク</t>
    </rPh>
    <phoneticPr fontId="3"/>
  </si>
  <si>
    <t>５）　様式１－２関連（他市町村からの申込状況）　該当市町村に○を、施設の所在市町村には斜線をつけてください。</t>
    <rPh sb="2" eb="4">
      <t>ヨウシキ</t>
    </rPh>
    <rPh sb="7" eb="9">
      <t>カンレン</t>
    </rPh>
    <rPh sb="10" eb="11">
      <t>タ</t>
    </rPh>
    <rPh sb="11" eb="14">
      <t>シチョウソン</t>
    </rPh>
    <rPh sb="17" eb="19">
      <t>モウシコミ</t>
    </rPh>
    <rPh sb="19" eb="21">
      <t>ジョウキョウ</t>
    </rPh>
    <rPh sb="23" eb="25">
      <t>ガイトウ</t>
    </rPh>
    <rPh sb="25" eb="28">
      <t>シチョウソン</t>
    </rPh>
    <rPh sb="32" eb="34">
      <t>シセツ</t>
    </rPh>
    <rPh sb="35" eb="37">
      <t>ショザイ</t>
    </rPh>
    <rPh sb="37" eb="40">
      <t>シチョウソン</t>
    </rPh>
    <rPh sb="42" eb="44">
      <t>シャセン</t>
    </rPh>
    <phoneticPr fontId="3"/>
  </si>
  <si>
    <t>定員（人）</t>
    <rPh sb="0" eb="2">
      <t>テイイン</t>
    </rPh>
    <rPh sb="3" eb="4">
      <t>ニン</t>
    </rPh>
    <phoneticPr fontId="1"/>
  </si>
  <si>
    <t>延べ…①</t>
    <rPh sb="0" eb="1">
      <t>ノ</t>
    </rPh>
    <phoneticPr fontId="1"/>
  </si>
  <si>
    <t>実数…②</t>
    <rPh sb="0" eb="2">
      <t>ジッスウ</t>
    </rPh>
    <phoneticPr fontId="1"/>
  </si>
  <si>
    <t>TEL</t>
    <phoneticPr fontId="1"/>
  </si>
  <si>
    <t>FAX</t>
    <phoneticPr fontId="1"/>
  </si>
  <si>
    <t>　年　月　日</t>
    <rPh sb="1" eb="2">
      <t>ネン</t>
    </rPh>
    <rPh sb="3" eb="4">
      <t>ガツ</t>
    </rPh>
    <rPh sb="5" eb="6">
      <t>ニチ</t>
    </rPh>
    <phoneticPr fontId="1"/>
  </si>
  <si>
    <t>※１　１）～５）の色が塗られているセルについては入力又は選択してください。</t>
    <rPh sb="9" eb="10">
      <t>イロ</t>
    </rPh>
    <rPh sb="11" eb="12">
      <t>ヌ</t>
    </rPh>
    <rPh sb="24" eb="26">
      <t>ニュウリョク</t>
    </rPh>
    <rPh sb="26" eb="27">
      <t>マタ</t>
    </rPh>
    <rPh sb="28" eb="30">
      <t>センタク</t>
    </rPh>
    <phoneticPr fontId="3"/>
  </si>
  <si>
    <t>※２　２）の合計と内訳が合う場合は、合否が「○」　合わない場合は「×」になります。</t>
    <rPh sb="6" eb="8">
      <t>ゴウケイ</t>
    </rPh>
    <rPh sb="9" eb="11">
      <t>ウチワケ</t>
    </rPh>
    <rPh sb="12" eb="13">
      <t>ア</t>
    </rPh>
    <rPh sb="14" eb="16">
      <t>バアイ</t>
    </rPh>
    <rPh sb="18" eb="20">
      <t>ゴウヒ</t>
    </rPh>
    <rPh sb="25" eb="26">
      <t>ア</t>
    </rPh>
    <rPh sb="29" eb="31">
      <t>バアイ</t>
    </rPh>
    <phoneticPr fontId="3"/>
  </si>
  <si>
    <t>市町村へ提出願います。</t>
    <phoneticPr fontId="1"/>
  </si>
  <si>
    <t>　1）の「申込時期」には、重複申込みの場合、最も古い時期を記載してください。</t>
    <rPh sb="5" eb="7">
      <t>モウシコミ</t>
    </rPh>
    <rPh sb="7" eb="9">
      <t>ジキ</t>
    </rPh>
    <rPh sb="13" eb="15">
      <t>チョウフク</t>
    </rPh>
    <rPh sb="15" eb="17">
      <t>モウシコミ</t>
    </rPh>
    <rPh sb="19" eb="21">
      <t>バアイ</t>
    </rPh>
    <rPh sb="22" eb="23">
      <t>モット</t>
    </rPh>
    <rPh sb="24" eb="25">
      <t>フル</t>
    </rPh>
    <rPh sb="26" eb="28">
      <t>ジキ</t>
    </rPh>
    <rPh sb="29" eb="31">
      <t>キサイ</t>
    </rPh>
    <phoneticPr fontId="1"/>
  </si>
  <si>
    <t>様式１－１（施設が所在する市町村への提出用）</t>
    <rPh sb="0" eb="2">
      <t>ヨウシキ</t>
    </rPh>
    <rPh sb="6" eb="8">
      <t>シセツ</t>
    </rPh>
    <rPh sb="9" eb="11">
      <t>ショザイ</t>
    </rPh>
    <rPh sb="13" eb="16">
      <t>シチョウソン</t>
    </rPh>
    <rPh sb="18" eb="20">
      <t>テイシュツ</t>
    </rPh>
    <rPh sb="20" eb="21">
      <t>ヨウ</t>
    </rPh>
    <phoneticPr fontId="1"/>
  </si>
  <si>
    <t>様式１－２（県内他市町村提出用）</t>
    <rPh sb="0" eb="2">
      <t>ヨウシキ</t>
    </rPh>
    <rPh sb="6" eb="8">
      <t>ケンナイ</t>
    </rPh>
    <rPh sb="8" eb="9">
      <t>タ</t>
    </rPh>
    <rPh sb="9" eb="12">
      <t>シチョウソン</t>
    </rPh>
    <rPh sb="12" eb="15">
      <t>テイシュツヨウ</t>
    </rPh>
    <phoneticPr fontId="1"/>
  </si>
  <si>
    <t>（県内の他市町村の被保険者）</t>
    <rPh sb="1" eb="3">
      <t>ケンナイ</t>
    </rPh>
    <rPh sb="4" eb="5">
      <t>タ</t>
    </rPh>
    <rPh sb="5" eb="8">
      <t>シチョウソン</t>
    </rPh>
    <rPh sb="9" eb="13">
      <t>ヒホケンシャ</t>
    </rPh>
    <phoneticPr fontId="1"/>
  </si>
  <si>
    <t>様式１－３（施設所在市町村提出用）</t>
    <rPh sb="0" eb="2">
      <t>ヨウシキ</t>
    </rPh>
    <rPh sb="6" eb="8">
      <t>シセツ</t>
    </rPh>
    <rPh sb="8" eb="10">
      <t>ショザイ</t>
    </rPh>
    <rPh sb="10" eb="13">
      <t>シチョウソン</t>
    </rPh>
    <rPh sb="13" eb="15">
      <t>テイシュツ</t>
    </rPh>
    <rPh sb="15" eb="16">
      <t>ヨウ</t>
    </rPh>
    <phoneticPr fontId="1"/>
  </si>
  <si>
    <t>（県外の他市町村の被保険者）</t>
    <rPh sb="1" eb="3">
      <t>ケンガイ</t>
    </rPh>
    <rPh sb="4" eb="5">
      <t>タ</t>
    </rPh>
    <rPh sb="5" eb="8">
      <t>シチョウソン</t>
    </rPh>
    <rPh sb="9" eb="13">
      <t>ヒホケンシャ</t>
    </rPh>
    <phoneticPr fontId="1"/>
  </si>
  <si>
    <t>様式３</t>
    <rPh sb="0" eb="2">
      <t>ヨウシキ</t>
    </rPh>
    <phoneticPr fontId="1"/>
  </si>
  <si>
    <t>△△市高齢者福祉課</t>
    <rPh sb="2" eb="3">
      <t>シ</t>
    </rPh>
    <rPh sb="3" eb="6">
      <t>コウレイシャ</t>
    </rPh>
    <rPh sb="6" eb="9">
      <t>フクシカ</t>
    </rPh>
    <phoneticPr fontId="1"/>
  </si>
  <si>
    <t>（県内他市町村の被保険者の確定）</t>
    <rPh sb="1" eb="3">
      <t>ケンナイ</t>
    </rPh>
    <rPh sb="3" eb="4">
      <t>タ</t>
    </rPh>
    <rPh sb="4" eb="7">
      <t>シチョウソン</t>
    </rPh>
    <rPh sb="8" eb="12">
      <t>ヒホケンシャ</t>
    </rPh>
    <rPh sb="13" eb="15">
      <t>カクテイ</t>
    </rPh>
    <phoneticPr fontId="1"/>
  </si>
  <si>
    <t>　このことについて、下記のとおり回答します。</t>
    <rPh sb="10" eb="12">
      <t>カキ</t>
    </rPh>
    <rPh sb="16" eb="18">
      <t>カイトウ</t>
    </rPh>
    <phoneticPr fontId="1"/>
  </si>
  <si>
    <t>１．施設名</t>
    <rPh sb="2" eb="4">
      <t>シセツ</t>
    </rPh>
    <rPh sb="4" eb="5">
      <t>メイ</t>
    </rPh>
    <phoneticPr fontId="1"/>
  </si>
  <si>
    <t>特別養護老人ホーム○○○○（○○市所在）</t>
    <rPh sb="0" eb="2">
      <t>トクベツ</t>
    </rPh>
    <rPh sb="2" eb="4">
      <t>ヨウゴ</t>
    </rPh>
    <rPh sb="4" eb="6">
      <t>ロウジン</t>
    </rPh>
    <rPh sb="16" eb="17">
      <t>シ</t>
    </rPh>
    <rPh sb="17" eb="19">
      <t>ショザイ</t>
    </rPh>
    <phoneticPr fontId="1"/>
  </si>
  <si>
    <t>２．訂正の有無（該当箇所に○をつけること。）</t>
    <rPh sb="2" eb="4">
      <t>テイセイ</t>
    </rPh>
    <rPh sb="5" eb="7">
      <t>ウム</t>
    </rPh>
    <rPh sb="8" eb="10">
      <t>ガイトウ</t>
    </rPh>
    <rPh sb="10" eb="12">
      <t>カショ</t>
    </rPh>
    <phoneticPr fontId="1"/>
  </si>
  <si>
    <t>有　　　・　　　無</t>
    <rPh sb="0" eb="1">
      <t>ユウ</t>
    </rPh>
    <rPh sb="8" eb="9">
      <t>ナシ</t>
    </rPh>
    <phoneticPr fontId="1"/>
  </si>
  <si>
    <t>→※無の場合は、別添、様式１－２のとおり</t>
    <rPh sb="2" eb="3">
      <t>ナシ</t>
    </rPh>
    <rPh sb="4" eb="6">
      <t>バアイ</t>
    </rPh>
    <rPh sb="8" eb="10">
      <t>ベッテン</t>
    </rPh>
    <rPh sb="11" eb="13">
      <t>ヨウシキ</t>
    </rPh>
    <phoneticPr fontId="1"/>
  </si>
  <si>
    <t>　　　↓</t>
    <phoneticPr fontId="1"/>
  </si>
  <si>
    <t>※有の場合、訂正後の数値を記載すること。</t>
    <rPh sb="1" eb="2">
      <t>アリ</t>
    </rPh>
    <rPh sb="3" eb="5">
      <t>バアイ</t>
    </rPh>
    <rPh sb="6" eb="8">
      <t>テイセイ</t>
    </rPh>
    <rPh sb="8" eb="9">
      <t>ゴ</t>
    </rPh>
    <rPh sb="10" eb="12">
      <t>スウチ</t>
    </rPh>
    <rPh sb="13" eb="15">
      <t>キサイ</t>
    </rPh>
    <phoneticPr fontId="1"/>
  </si>
  <si>
    <t>計</t>
    <rPh sb="0" eb="1">
      <t>ケイ</t>
    </rPh>
    <phoneticPr fontId="1"/>
  </si>
  <si>
    <t>申込時期</t>
    <phoneticPr fontId="1"/>
  </si>
  <si>
    <t>申込時期</t>
    <phoneticPr fontId="1"/>
  </si>
  <si>
    <t>○○市介護保険担当者様</t>
    <rPh sb="2" eb="3">
      <t>シ</t>
    </rPh>
    <rPh sb="3" eb="5">
      <t>カイゴ</t>
    </rPh>
    <rPh sb="5" eb="7">
      <t>ホケン</t>
    </rPh>
    <rPh sb="7" eb="10">
      <t>タントウシャ</t>
    </rPh>
    <rPh sb="10" eb="11">
      <t>サマ</t>
    </rPh>
    <phoneticPr fontId="1"/>
  </si>
  <si>
    <t>△△市介護保険担当者様</t>
    <rPh sb="2" eb="3">
      <t>シ</t>
    </rPh>
    <rPh sb="3" eb="5">
      <t>カイゴ</t>
    </rPh>
    <rPh sb="5" eb="7">
      <t>ホケン</t>
    </rPh>
    <rPh sb="7" eb="10">
      <t>タントウシャ</t>
    </rPh>
    <rPh sb="10" eb="11">
      <t>サマ</t>
    </rPh>
    <phoneticPr fontId="1"/>
  </si>
  <si>
    <t>退所（人）</t>
    <rPh sb="0" eb="2">
      <t>タイショ</t>
    </rPh>
    <rPh sb="3" eb="4">
      <t>ニン</t>
    </rPh>
    <phoneticPr fontId="1"/>
  </si>
  <si>
    <t>在宅以外内訳</t>
    <rPh sb="0" eb="2">
      <t>ザイタク</t>
    </rPh>
    <rPh sb="2" eb="4">
      <t>イガイ</t>
    </rPh>
    <rPh sb="4" eb="6">
      <t>ウチワケ</t>
    </rPh>
    <phoneticPr fontId="1"/>
  </si>
  <si>
    <t>ＴＥＬ</t>
    <phoneticPr fontId="1"/>
  </si>
  <si>
    <t>FAX</t>
    <phoneticPr fontId="1"/>
  </si>
  <si>
    <t>TEL</t>
    <phoneticPr fontId="1"/>
  </si>
  <si>
    <t>FAX</t>
    <phoneticPr fontId="1"/>
  </si>
  <si>
    <t>記</t>
    <rPh sb="0" eb="1">
      <t>キ</t>
    </rPh>
    <phoneticPr fontId="1"/>
  </si>
  <si>
    <t>※５</t>
    <phoneticPr fontId="1"/>
  </si>
  <si>
    <t>※３　２）は１）の内容が自動で集計されます。１）の表に行を追加される際は、間の行</t>
    <rPh sb="9" eb="11">
      <t>ナイヨウ</t>
    </rPh>
    <rPh sb="12" eb="14">
      <t>ジドウ</t>
    </rPh>
    <rPh sb="15" eb="17">
      <t>シュウケイ</t>
    </rPh>
    <rPh sb="25" eb="26">
      <t>ヒョウ</t>
    </rPh>
    <rPh sb="27" eb="28">
      <t>ギョウ</t>
    </rPh>
    <rPh sb="29" eb="31">
      <t>ツイカ</t>
    </rPh>
    <rPh sb="34" eb="35">
      <t>サイ</t>
    </rPh>
    <phoneticPr fontId="3"/>
  </si>
  <si>
    <t>に追加するようお願いします。</t>
    <rPh sb="8" eb="9">
      <t>ネガ</t>
    </rPh>
    <phoneticPr fontId="1"/>
  </si>
  <si>
    <t>　</t>
  </si>
  <si>
    <t>↓在宅からの申込者の場合は選択しないでください。</t>
    <rPh sb="1" eb="3">
      <t>ザイタク</t>
    </rPh>
    <rPh sb="6" eb="8">
      <t>モウシコミ</t>
    </rPh>
    <rPh sb="8" eb="9">
      <t>シャ</t>
    </rPh>
    <rPh sb="10" eb="12">
      <t>バアイ</t>
    </rPh>
    <rPh sb="13" eb="15">
      <t>センタク</t>
    </rPh>
    <phoneticPr fontId="1"/>
  </si>
  <si>
    <t>2施設…0.50</t>
    <rPh sb="1" eb="3">
      <t>シセツ</t>
    </rPh>
    <phoneticPr fontId="1"/>
  </si>
  <si>
    <t>1施設…1.00</t>
    <rPh sb="1" eb="3">
      <t>シセツ</t>
    </rPh>
    <phoneticPr fontId="1"/>
  </si>
  <si>
    <t>3施設…0.33</t>
    <rPh sb="1" eb="3">
      <t>シセツ</t>
    </rPh>
    <phoneticPr fontId="1"/>
  </si>
  <si>
    <t>4施設…0.25</t>
    <rPh sb="1" eb="3">
      <t>シセツ</t>
    </rPh>
    <phoneticPr fontId="1"/>
  </si>
  <si>
    <t>5施設…0.20</t>
    <rPh sb="1" eb="3">
      <t>シセツ</t>
    </rPh>
    <phoneticPr fontId="1"/>
  </si>
  <si>
    <t>6施設…0.17</t>
    <rPh sb="1" eb="3">
      <t>シセツ</t>
    </rPh>
    <phoneticPr fontId="1"/>
  </si>
  <si>
    <t>7施設…0.14</t>
    <rPh sb="1" eb="3">
      <t>シセツ</t>
    </rPh>
    <phoneticPr fontId="1"/>
  </si>
  <si>
    <t>8施設…0.13</t>
    <rPh sb="1" eb="3">
      <t>シセツ</t>
    </rPh>
    <phoneticPr fontId="1"/>
  </si>
  <si>
    <t>10施設…0.1</t>
    <rPh sb="2" eb="4">
      <t>シセツ</t>
    </rPh>
    <phoneticPr fontId="1"/>
  </si>
  <si>
    <t>9施設…0.11</t>
    <rPh sb="1" eb="3">
      <t>シセツ</t>
    </rPh>
    <phoneticPr fontId="1"/>
  </si>
  <si>
    <t>　　　人役は以下を参考に入力してください。</t>
    <rPh sb="3" eb="4">
      <t>ニン</t>
    </rPh>
    <rPh sb="4" eb="5">
      <t>ヤク</t>
    </rPh>
    <rPh sb="6" eb="8">
      <t>イカ</t>
    </rPh>
    <rPh sb="9" eb="11">
      <t>サンコウ</t>
    </rPh>
    <rPh sb="12" eb="14">
      <t>ニュウリョク</t>
    </rPh>
    <phoneticPr fontId="1"/>
  </si>
  <si>
    <t>（※小数点第3以下を四捨五入してください。）</t>
    <rPh sb="2" eb="5">
      <t>ショウスウテン</t>
    </rPh>
    <rPh sb="5" eb="6">
      <t>ダイ</t>
    </rPh>
    <rPh sb="7" eb="9">
      <t>イカ</t>
    </rPh>
    <rPh sb="10" eb="14">
      <t>シシャゴニュウ</t>
    </rPh>
    <phoneticPr fontId="1"/>
  </si>
  <si>
    <t>※様式1-1，1-2,  1-3の合計を報告願います</t>
    <rPh sb="0" eb="2">
      <t>ヨウシキ</t>
    </rPh>
    <rPh sb="16" eb="18">
      <t>ゴウケイ</t>
    </rPh>
    <rPh sb="19" eb="22">
      <t>ホウコクネガ</t>
    </rPh>
    <phoneticPr fontId="1"/>
  </si>
  <si>
    <t>※ 「延べ」については、様式１－１、１－２、１－３の「延べ」の合計を入力してください。</t>
    <rPh sb="3" eb="4">
      <t>ノベ</t>
    </rPh>
    <rPh sb="12" eb="14">
      <t>ヨウシキ</t>
    </rPh>
    <rPh sb="27" eb="28">
      <t>ノ</t>
    </rPh>
    <rPh sb="31" eb="33">
      <t>ゴウケイ</t>
    </rPh>
    <rPh sb="34" eb="36">
      <t>ニュウリョク</t>
    </rPh>
    <phoneticPr fontId="3"/>
  </si>
  <si>
    <t>４)過去1年間（令和3年4月1日～令和4年3月31日の特養の入退所状況）の入退所の実績</t>
    <rPh sb="2" eb="4">
      <t>カコ</t>
    </rPh>
    <rPh sb="5" eb="7">
      <t>ネンカン</t>
    </rPh>
    <rPh sb="8" eb="10">
      <t>レイワ</t>
    </rPh>
    <rPh sb="11" eb="12">
      <t>ネン</t>
    </rPh>
    <rPh sb="13" eb="14">
      <t>ガツ</t>
    </rPh>
    <rPh sb="14" eb="16">
      <t>ツイタチ</t>
    </rPh>
    <rPh sb="17" eb="19">
      <t>レイワ</t>
    </rPh>
    <rPh sb="20" eb="21">
      <t>ネン</t>
    </rPh>
    <rPh sb="22" eb="23">
      <t>ガツ</t>
    </rPh>
    <rPh sb="25" eb="26">
      <t>ニチ</t>
    </rPh>
    <rPh sb="27" eb="29">
      <t>トクヨウ</t>
    </rPh>
    <rPh sb="30" eb="32">
      <t>ニュウタイ</t>
    </rPh>
    <rPh sb="32" eb="33">
      <t>ジョ</t>
    </rPh>
    <rPh sb="33" eb="35">
      <t>ジョウキョウ</t>
    </rPh>
    <rPh sb="37" eb="39">
      <t>ニュウタイ</t>
    </rPh>
    <rPh sb="39" eb="40">
      <t>ジョ</t>
    </rPh>
    <rPh sb="41" eb="43">
      <t>ジッセキ</t>
    </rPh>
    <phoneticPr fontId="3"/>
  </si>
  <si>
    <t>在宅</t>
    <rPh sb="0" eb="2">
      <t>ザイタク</t>
    </rPh>
    <phoneticPr fontId="1"/>
  </si>
  <si>
    <t>集計</t>
    <rPh sb="0" eb="2">
      <t>シュウケイ</t>
    </rPh>
    <phoneticPr fontId="1"/>
  </si>
  <si>
    <t>在宅以外</t>
    <rPh sb="0" eb="2">
      <t>ザイタク</t>
    </rPh>
    <rPh sb="2" eb="4">
      <t>イガイ</t>
    </rPh>
    <phoneticPr fontId="1"/>
  </si>
  <si>
    <t>在宅or在宅以外の別</t>
    <rPh sb="0" eb="2">
      <t>ザイタク</t>
    </rPh>
    <rPh sb="4" eb="6">
      <t>ザイタク</t>
    </rPh>
    <rPh sb="6" eb="8">
      <t>イガイ</t>
    </rPh>
    <rPh sb="9" eb="10">
      <t>ベツ</t>
    </rPh>
    <phoneticPr fontId="1"/>
  </si>
  <si>
    <t>計</t>
    <rPh sb="0" eb="1">
      <t>ケイ</t>
    </rPh>
    <phoneticPr fontId="1"/>
  </si>
  <si>
    <t>延べ（A）</t>
    <rPh sb="0" eb="1">
      <t>ノ</t>
    </rPh>
    <phoneticPr fontId="1"/>
  </si>
  <si>
    <t>実数（B）</t>
    <rPh sb="0" eb="2">
      <t>ジッスウ</t>
    </rPh>
    <phoneticPr fontId="1"/>
  </si>
  <si>
    <t>重複（A）－（B）</t>
    <rPh sb="0" eb="2">
      <t>チョウフク</t>
    </rPh>
    <phoneticPr fontId="1"/>
  </si>
  <si>
    <t>★重複者の計</t>
    <rPh sb="1" eb="3">
      <t>チョウフク</t>
    </rPh>
    <rPh sb="3" eb="4">
      <t>シャ</t>
    </rPh>
    <rPh sb="5" eb="6">
      <t>ケイ</t>
    </rPh>
    <phoneticPr fontId="1"/>
  </si>
  <si>
    <t>A申込者数（延べ）</t>
  </si>
  <si>
    <t>B在宅（延べ）</t>
    <rPh sb="4" eb="5">
      <t>ノ</t>
    </rPh>
    <phoneticPr fontId="1"/>
  </si>
  <si>
    <t>C在宅以外（延べ）</t>
    <rPh sb="6" eb="7">
      <t>ノ</t>
    </rPh>
    <phoneticPr fontId="1"/>
  </si>
  <si>
    <t>A'申込者数（実数）</t>
    <rPh sb="2" eb="4">
      <t>モウシコミ</t>
    </rPh>
    <rPh sb="4" eb="5">
      <t>シャ</t>
    </rPh>
    <rPh sb="5" eb="6">
      <t>スウ</t>
    </rPh>
    <rPh sb="7" eb="9">
      <t>ジッスウ</t>
    </rPh>
    <phoneticPr fontId="1"/>
  </si>
  <si>
    <t>B'在宅（実数）</t>
    <rPh sb="5" eb="7">
      <t>ジッスウ</t>
    </rPh>
    <phoneticPr fontId="1"/>
  </si>
  <si>
    <t>C'在宅以外（実数）</t>
    <rPh sb="7" eb="9">
      <t>ジッスウ</t>
    </rPh>
    <phoneticPr fontId="1"/>
  </si>
  <si>
    <t>A－A'：申込者数（重複）</t>
    <rPh sb="5" eb="7">
      <t>モウシコミ</t>
    </rPh>
    <rPh sb="7" eb="8">
      <t>シャ</t>
    </rPh>
    <rPh sb="8" eb="9">
      <t>スウ</t>
    </rPh>
    <rPh sb="10" eb="12">
      <t>チョウフク</t>
    </rPh>
    <phoneticPr fontId="1"/>
  </si>
  <si>
    <t>B－B'：在宅（重複）</t>
    <rPh sb="8" eb="10">
      <t>チョウフク</t>
    </rPh>
    <phoneticPr fontId="1"/>
  </si>
  <si>
    <t>C－C'：在宅以外（重複）</t>
    <rPh sb="10" eb="12">
      <t>チョウフク</t>
    </rPh>
    <phoneticPr fontId="1"/>
  </si>
  <si>
    <t>２～３年前</t>
    <rPh sb="3" eb="5">
      <t>ネンマエ</t>
    </rPh>
    <phoneticPr fontId="1"/>
  </si>
  <si>
    <t>３年以上前</t>
    <rPh sb="1" eb="2">
      <t>ネン</t>
    </rPh>
    <rPh sb="2" eb="4">
      <t>イジョウ</t>
    </rPh>
    <rPh sb="4" eb="5">
      <t>マエ</t>
    </rPh>
    <phoneticPr fontId="1"/>
  </si>
  <si>
    <t>３年以上前</t>
    <rPh sb="1" eb="4">
      <t>ネンイジョウ</t>
    </rPh>
    <rPh sb="4" eb="5">
      <t>マエ</t>
    </rPh>
    <phoneticPr fontId="1"/>
  </si>
  <si>
    <t>２～３年前に申込み</t>
    <rPh sb="3" eb="4">
      <t>ネン</t>
    </rPh>
    <rPh sb="6" eb="8">
      <t>モウシコ</t>
    </rPh>
    <phoneticPr fontId="3"/>
  </si>
  <si>
    <t>３年以上前に申込み</t>
    <rPh sb="1" eb="2">
      <t>ネン</t>
    </rPh>
    <rPh sb="2" eb="4">
      <t>イジョウ</t>
    </rPh>
    <rPh sb="6" eb="8">
      <t>モウシコ</t>
    </rPh>
    <phoneticPr fontId="3"/>
  </si>
  <si>
    <t>２～３年前に申込み</t>
    <rPh sb="3" eb="5">
      <t>ネンマエ</t>
    </rPh>
    <rPh sb="6" eb="8">
      <t>モウシコ</t>
    </rPh>
    <phoneticPr fontId="3"/>
  </si>
  <si>
    <t>３年以上前に申込み</t>
    <rPh sb="1" eb="4">
      <t>ネンイジョウ</t>
    </rPh>
    <rPh sb="4" eb="5">
      <t>マエ</t>
    </rPh>
    <rPh sb="6" eb="8">
      <t>モウシコ</t>
    </rPh>
    <phoneticPr fontId="3"/>
  </si>
  <si>
    <t>２～３年前</t>
    <phoneticPr fontId="1"/>
  </si>
  <si>
    <t>うち</t>
    <phoneticPr fontId="1"/>
  </si>
  <si>
    <t>２～３年前</t>
    <rPh sb="3" eb="4">
      <t>ネン</t>
    </rPh>
    <phoneticPr fontId="1"/>
  </si>
  <si>
    <t>特別養護老人ホーム安来園</t>
    <rPh sb="0" eb="2">
      <t>トクベツ</t>
    </rPh>
    <rPh sb="2" eb="4">
      <t>ヨウゴ</t>
    </rPh>
    <rPh sb="4" eb="6">
      <t>ロウジン</t>
    </rPh>
    <rPh sb="9" eb="11">
      <t>ヤスギ</t>
    </rPh>
    <rPh sb="11" eb="12">
      <t>エン</t>
    </rPh>
    <phoneticPr fontId="1"/>
  </si>
  <si>
    <t>※施設名は実在しません</t>
    <rPh sb="1" eb="4">
      <t>シセツメイ</t>
    </rPh>
    <rPh sb="5" eb="7">
      <t>ジツザイ</t>
    </rPh>
    <phoneticPr fontId="1"/>
  </si>
  <si>
    <t>安来市介護保険担当者様</t>
    <rPh sb="0" eb="2">
      <t>ヤスギ</t>
    </rPh>
    <rPh sb="2" eb="3">
      <t>シ</t>
    </rPh>
    <rPh sb="3" eb="5">
      <t>カイゴ</t>
    </rPh>
    <rPh sb="5" eb="7">
      <t>ホケン</t>
    </rPh>
    <rPh sb="7" eb="10">
      <t>タントウシャ</t>
    </rPh>
    <rPh sb="10" eb="11">
      <t>サマ</t>
    </rPh>
    <phoneticPr fontId="1"/>
  </si>
  <si>
    <t>※施設名は実在しません</t>
    <rPh sb="1" eb="4">
      <t>シセツメイ</t>
    </rPh>
    <rPh sb="5" eb="7">
      <t>ジツザイ</t>
    </rPh>
    <phoneticPr fontId="1"/>
  </si>
  <si>
    <t>松江市介護保険担当者様</t>
    <rPh sb="0" eb="2">
      <t>マツエ</t>
    </rPh>
    <rPh sb="2" eb="3">
      <t>シ</t>
    </rPh>
    <rPh sb="3" eb="5">
      <t>カイゴ</t>
    </rPh>
    <rPh sb="5" eb="7">
      <t>ホケン</t>
    </rPh>
    <rPh sb="7" eb="10">
      <t>タントウシャ</t>
    </rPh>
    <rPh sb="10" eb="11">
      <t>サマ</t>
    </rPh>
    <phoneticPr fontId="1"/>
  </si>
  <si>
    <t>安来市介護保険担当者様</t>
    <rPh sb="0" eb="3">
      <t>ヤスギシ</t>
    </rPh>
    <rPh sb="3" eb="5">
      <t>カイゴ</t>
    </rPh>
    <rPh sb="5" eb="7">
      <t>ホケン</t>
    </rPh>
    <rPh sb="7" eb="10">
      <t>タントウシャ</t>
    </rPh>
    <rPh sb="10" eb="11">
      <t>サマ</t>
    </rPh>
    <phoneticPr fontId="1"/>
  </si>
  <si>
    <t>0000000011</t>
  </si>
  <si>
    <t>0000000015</t>
  </si>
  <si>
    <t>0000000016</t>
  </si>
  <si>
    <t>0000000017</t>
  </si>
  <si>
    <t>0000000020</t>
  </si>
  <si>
    <t>0000000025</t>
  </si>
  <si>
    <t>0000000030</t>
  </si>
  <si>
    <t>0000000040</t>
  </si>
  <si>
    <t>0000000050</t>
  </si>
  <si>
    <t>0000000057</t>
  </si>
  <si>
    <t>0000000100</t>
  </si>
  <si>
    <t>要介護１</t>
  </si>
  <si>
    <t>要介護２</t>
  </si>
  <si>
    <t>要介護３</t>
  </si>
  <si>
    <t>要介護４</t>
  </si>
  <si>
    <t>要介護５</t>
  </si>
  <si>
    <t>③６か月～１年前</t>
  </si>
  <si>
    <t>④１～２年前</t>
  </si>
  <si>
    <t>⑤２～３年前</t>
  </si>
  <si>
    <t>②３か月～６か月前</t>
  </si>
  <si>
    <t>①３か月以内</t>
  </si>
  <si>
    <t>在宅</t>
  </si>
  <si>
    <t>在宅以外</t>
  </si>
  <si>
    <t>①介護医療院</t>
  </si>
  <si>
    <t>0000000001</t>
  </si>
  <si>
    <t>500000</t>
  </si>
  <si>
    <t>在宅以外のうち、
特定施設入居者生活介護</t>
    <rPh sb="0" eb="2">
      <t>ザイタク</t>
    </rPh>
    <rPh sb="2" eb="4">
      <t>イガイ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1"/>
  </si>
  <si>
    <t>うち特定施設入所者生活介護</t>
    <rPh sb="2" eb="4">
      <t>トクテイ</t>
    </rPh>
    <rPh sb="4" eb="6">
      <t>シセツ</t>
    </rPh>
    <rPh sb="6" eb="9">
      <t>ニュウショシャ</t>
    </rPh>
    <rPh sb="9" eb="11">
      <t>セイカツ</t>
    </rPh>
    <rPh sb="11" eb="13">
      <t>カイゴ</t>
    </rPh>
    <phoneticPr fontId="1"/>
  </si>
  <si>
    <t>３か月以内</t>
    <phoneticPr fontId="1"/>
  </si>
  <si>
    <t>１～２年前</t>
    <phoneticPr fontId="1"/>
  </si>
  <si>
    <t>うち特定施設入居者生活介護</t>
    <rPh sb="2" eb="4">
      <t>トクテイ</t>
    </rPh>
    <rPh sb="4" eb="6">
      <t>シセツ</t>
    </rPh>
    <rPh sb="6" eb="8">
      <t>ニュウキョ</t>
    </rPh>
    <rPh sb="8" eb="9">
      <t>シャ</t>
    </rPh>
    <rPh sb="9" eb="11">
      <t>セイカツ</t>
    </rPh>
    <rPh sb="11" eb="13">
      <t>カイゴ</t>
    </rPh>
    <phoneticPr fontId="1"/>
  </si>
  <si>
    <t>開催</t>
    <rPh sb="0" eb="2">
      <t>カイサイ</t>
    </rPh>
    <phoneticPr fontId="1"/>
  </si>
  <si>
    <t>令和3年8月、令和4年2月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1"/>
  </si>
  <si>
    <t>○</t>
    <phoneticPr fontId="1"/>
  </si>
  <si>
    <t>✔</t>
    <phoneticPr fontId="1"/>
  </si>
  <si>
    <t>令和3年8月、令和4年2月</t>
    <rPh sb="0" eb="2">
      <t>レイワ</t>
    </rPh>
    <rPh sb="3" eb="4">
      <t>ネン</t>
    </rPh>
    <rPh sb="5" eb="6">
      <t>ガツ</t>
    </rPh>
    <rPh sb="7" eb="9">
      <t>レイワ</t>
    </rPh>
    <rPh sb="10" eb="11">
      <t>ネン</t>
    </rPh>
    <rPh sb="12" eb="13">
      <t>ガツ</t>
    </rPh>
    <phoneticPr fontId="1"/>
  </si>
  <si>
    <t>2.介護老人保健施設</t>
    <phoneticPr fontId="1"/>
  </si>
  <si>
    <t>4.他の特別養護老人ホーム</t>
    <phoneticPr fontId="1"/>
  </si>
  <si>
    <t>5.養護老人ホーム</t>
    <phoneticPr fontId="1"/>
  </si>
  <si>
    <t>6.軽費老人ホーム</t>
    <phoneticPr fontId="1"/>
  </si>
  <si>
    <t>7.グループホーム</t>
    <phoneticPr fontId="1"/>
  </si>
  <si>
    <t>8.有料老人ホーム</t>
    <phoneticPr fontId="1"/>
  </si>
  <si>
    <t>9.サービス付き高齢者向け住宅</t>
    <phoneticPr fontId="1"/>
  </si>
  <si>
    <t>10.その他</t>
    <phoneticPr fontId="1"/>
  </si>
  <si>
    <t>４)過去1年間（令和6年4月1日～令和7年3月31日の特養の入退所状況）の入退所の実績</t>
    <rPh sb="2" eb="4">
      <t>カコ</t>
    </rPh>
    <rPh sb="5" eb="7">
      <t>ネンカン</t>
    </rPh>
    <rPh sb="8" eb="10">
      <t>レイワ</t>
    </rPh>
    <rPh sb="11" eb="12">
      <t>ネン</t>
    </rPh>
    <rPh sb="13" eb="14">
      <t>ガツ</t>
    </rPh>
    <rPh sb="14" eb="16">
      <t>ツイタチ</t>
    </rPh>
    <rPh sb="17" eb="19">
      <t>レイワ</t>
    </rPh>
    <rPh sb="20" eb="21">
      <t>ネン</t>
    </rPh>
    <rPh sb="22" eb="23">
      <t>ガツ</t>
    </rPh>
    <rPh sb="25" eb="26">
      <t>ニチ</t>
    </rPh>
    <rPh sb="27" eb="29">
      <t>トクヨウ</t>
    </rPh>
    <rPh sb="30" eb="32">
      <t>ニュウタイ</t>
    </rPh>
    <rPh sb="32" eb="33">
      <t>ジョ</t>
    </rPh>
    <rPh sb="33" eb="35">
      <t>ジョウキョウ</t>
    </rPh>
    <rPh sb="37" eb="39">
      <t>ニュウタイ</t>
    </rPh>
    <rPh sb="39" eb="40">
      <t>ジョ</t>
    </rPh>
    <rPh sb="41" eb="43">
      <t>ジッセキ</t>
    </rPh>
    <phoneticPr fontId="3"/>
  </si>
  <si>
    <t>6.軽費老人ホーム</t>
    <phoneticPr fontId="1"/>
  </si>
  <si>
    <t>8.有料老人ホーム</t>
    <phoneticPr fontId="1"/>
  </si>
  <si>
    <t>9.サービス付き高齢者向け住宅</t>
    <phoneticPr fontId="1"/>
  </si>
  <si>
    <t>3.医療機関（病院又は診療所）※1を除く</t>
    <phoneticPr fontId="1"/>
  </si>
  <si>
    <t>2.介護老人保健施設</t>
    <phoneticPr fontId="1"/>
  </si>
  <si>
    <t>3.医療機関（病院又は診療所）※1,2を除く</t>
    <phoneticPr fontId="1"/>
  </si>
  <si>
    <t>4.他の特別養護老人ホーム</t>
    <phoneticPr fontId="1"/>
  </si>
  <si>
    <t>5.養護老人ホーム</t>
    <phoneticPr fontId="1"/>
  </si>
  <si>
    <t>6.軽費老人ホーム</t>
    <phoneticPr fontId="1"/>
  </si>
  <si>
    <t>7.グループホーム</t>
    <phoneticPr fontId="1"/>
  </si>
  <si>
    <t>8.有料老人ホーム</t>
    <phoneticPr fontId="1"/>
  </si>
  <si>
    <t>10.その他</t>
    <phoneticPr fontId="1"/>
  </si>
  <si>
    <t>3.医療機関（病院又は診療所）※1を除く</t>
    <phoneticPr fontId="1"/>
  </si>
  <si>
    <t>9.サービス付き高齢者向け住宅</t>
    <phoneticPr fontId="1"/>
  </si>
  <si>
    <t>2　介護老人保健施設</t>
    <rPh sb="2" eb="4">
      <t>カイゴ</t>
    </rPh>
    <rPh sb="4" eb="6">
      <t>ロウジン</t>
    </rPh>
    <rPh sb="6" eb="8">
      <t>ホケン</t>
    </rPh>
    <rPh sb="8" eb="10">
      <t>シセツ</t>
    </rPh>
    <phoneticPr fontId="3"/>
  </si>
  <si>
    <t>4　他の特別養護老人ホーム</t>
    <rPh sb="2" eb="3">
      <t>ホカ</t>
    </rPh>
    <rPh sb="4" eb="6">
      <t>トクベツ</t>
    </rPh>
    <rPh sb="6" eb="8">
      <t>ヨウゴ</t>
    </rPh>
    <rPh sb="8" eb="10">
      <t>ロウジン</t>
    </rPh>
    <phoneticPr fontId="3"/>
  </si>
  <si>
    <t>5　養護老人ホーム</t>
    <rPh sb="2" eb="4">
      <t>ヨウゴ</t>
    </rPh>
    <rPh sb="4" eb="6">
      <t>ロウジン</t>
    </rPh>
    <phoneticPr fontId="3"/>
  </si>
  <si>
    <t>6　軽費老人ホーム</t>
    <rPh sb="2" eb="4">
      <t>ケイヒ</t>
    </rPh>
    <rPh sb="4" eb="6">
      <t>ロウジン</t>
    </rPh>
    <phoneticPr fontId="3"/>
  </si>
  <si>
    <t>7　グループホーム</t>
    <phoneticPr fontId="3"/>
  </si>
  <si>
    <t>8　有料老人ホーム</t>
    <rPh sb="2" eb="4">
      <t>ユウリョウ</t>
    </rPh>
    <rPh sb="4" eb="6">
      <t>ロウジン</t>
    </rPh>
    <phoneticPr fontId="3"/>
  </si>
  <si>
    <r>
      <t>9　</t>
    </r>
    <r>
      <rPr>
        <sz val="11"/>
        <color theme="1"/>
        <rFont val="游ゴシック"/>
        <family val="2"/>
        <charset val="128"/>
        <scheme val="minor"/>
      </rPr>
      <t>サービス付き高齢者向け住宅</t>
    </r>
    <rPh sb="6" eb="7">
      <t>ツ</t>
    </rPh>
    <rPh sb="8" eb="11">
      <t>コウレイシャ</t>
    </rPh>
    <rPh sb="11" eb="12">
      <t>ム</t>
    </rPh>
    <rPh sb="13" eb="15">
      <t>ジュウタク</t>
    </rPh>
    <phoneticPr fontId="3"/>
  </si>
  <si>
    <t>1　介護医療院</t>
    <rPh sb="2" eb="4">
      <t>カイゴ</t>
    </rPh>
    <rPh sb="4" eb="6">
      <t>イリョウ</t>
    </rPh>
    <rPh sb="6" eb="7">
      <t>イン</t>
    </rPh>
    <phoneticPr fontId="3"/>
  </si>
  <si>
    <t>3　医療機関（病院又は診療所）※1、2を除く</t>
    <rPh sb="2" eb="4">
      <t>イリョウ</t>
    </rPh>
    <rPh sb="4" eb="6">
      <t>キカン</t>
    </rPh>
    <rPh sb="7" eb="9">
      <t>ビョウイン</t>
    </rPh>
    <rPh sb="9" eb="10">
      <t>マタ</t>
    </rPh>
    <rPh sb="11" eb="14">
      <t>シンリョウショ</t>
    </rPh>
    <rPh sb="20" eb="21">
      <t>ノゾ</t>
    </rPh>
    <phoneticPr fontId="3"/>
  </si>
  <si>
    <t>10　その他</t>
    <rPh sb="5" eb="6">
      <t>タ</t>
    </rPh>
    <phoneticPr fontId="3"/>
  </si>
  <si>
    <t>②介護老人保健施設</t>
  </si>
  <si>
    <t>⑦グループホーム</t>
  </si>
  <si>
    <t>特別養護老人ホームへの入所申込者状況調査票（附票）</t>
    <rPh sb="0" eb="2">
      <t>トクベツ</t>
    </rPh>
    <rPh sb="2" eb="4">
      <t>ヨウゴ</t>
    </rPh>
    <rPh sb="4" eb="6">
      <t>ロウジン</t>
    </rPh>
    <rPh sb="11" eb="13">
      <t>ニュウショ</t>
    </rPh>
    <rPh sb="13" eb="14">
      <t>モウ</t>
    </rPh>
    <rPh sb="14" eb="15">
      <t>コ</t>
    </rPh>
    <rPh sb="15" eb="16">
      <t>シャ</t>
    </rPh>
    <rPh sb="16" eb="18">
      <t>ジョウキョウ</t>
    </rPh>
    <rPh sb="18" eb="21">
      <t>チョウサヒョウ</t>
    </rPh>
    <rPh sb="22" eb="24">
      <t>フヒョウ</t>
    </rPh>
    <phoneticPr fontId="3"/>
  </si>
  <si>
    <t>市町村名：　　　　　　　　　　　　　</t>
    <rPh sb="0" eb="3">
      <t>シチョウソン</t>
    </rPh>
    <rPh sb="3" eb="4">
      <t>メイ</t>
    </rPh>
    <phoneticPr fontId="3"/>
  </si>
  <si>
    <t>（単位：人）</t>
    <phoneticPr fontId="3"/>
  </si>
  <si>
    <t>（参考）特例入所</t>
    <rPh sb="1" eb="3">
      <t>サンコウ</t>
    </rPh>
    <rPh sb="4" eb="6">
      <t>トクレイ</t>
    </rPh>
    <rPh sb="6" eb="8">
      <t>ニュウショ</t>
    </rPh>
    <phoneticPr fontId="36"/>
  </si>
  <si>
    <t>要介護３</t>
    <rPh sb="0" eb="1">
      <t>ヨウ</t>
    </rPh>
    <rPh sb="1" eb="3">
      <t>カイゴ</t>
    </rPh>
    <phoneticPr fontId="3"/>
  </si>
  <si>
    <t>要介護４</t>
    <rPh sb="0" eb="1">
      <t>ヨウ</t>
    </rPh>
    <rPh sb="1" eb="3">
      <t>カイゴ</t>
    </rPh>
    <phoneticPr fontId="3"/>
  </si>
  <si>
    <t>要介護５</t>
    <rPh sb="0" eb="1">
      <t>ヨウ</t>
    </rPh>
    <rPh sb="1" eb="3">
      <t>カイゴ</t>
    </rPh>
    <phoneticPr fontId="3"/>
  </si>
  <si>
    <t>計①</t>
    <rPh sb="0" eb="1">
      <t>ケイ</t>
    </rPh>
    <phoneticPr fontId="3"/>
  </si>
  <si>
    <t>要介護１</t>
    <rPh sb="0" eb="1">
      <t>ヨウ</t>
    </rPh>
    <rPh sb="1" eb="3">
      <t>カイゴ</t>
    </rPh>
    <phoneticPr fontId="3"/>
  </si>
  <si>
    <t>計②</t>
    <rPh sb="0" eb="1">
      <t>ケイ</t>
    </rPh>
    <phoneticPr fontId="3"/>
  </si>
  <si>
    <t>①＋②</t>
    <phoneticPr fontId="3"/>
  </si>
  <si>
    <r>
      <t>　重複申込、死亡、既入所、他都道府
　県からの申込みにより除外した者
　（Ｃ）＋（Ｄ）　</t>
    </r>
    <r>
      <rPr>
        <b/>
        <sz val="12"/>
        <color theme="1"/>
        <rFont val="ＭＳ ゴシック"/>
        <family val="3"/>
        <charset val="128"/>
      </rPr>
      <t>様式2-1、2-2の外数</t>
    </r>
    <rPh sb="1" eb="3">
      <t>チョウフク</t>
    </rPh>
    <rPh sb="3" eb="5">
      <t>モウシコ</t>
    </rPh>
    <rPh sb="6" eb="8">
      <t>シボウ</t>
    </rPh>
    <rPh sb="9" eb="12">
      <t>キニュウショ</t>
    </rPh>
    <rPh sb="13" eb="14">
      <t>ホカ</t>
    </rPh>
    <rPh sb="14" eb="16">
      <t>トドウ</t>
    </rPh>
    <rPh sb="16" eb="17">
      <t>フ</t>
    </rPh>
    <rPh sb="19" eb="20">
      <t>ケン</t>
    </rPh>
    <rPh sb="23" eb="25">
      <t>モウシコ</t>
    </rPh>
    <rPh sb="29" eb="31">
      <t>ジョガイ</t>
    </rPh>
    <rPh sb="33" eb="34">
      <t>シャ</t>
    </rPh>
    <rPh sb="44" eb="46">
      <t>ヨウシキ</t>
    </rPh>
    <rPh sb="54" eb="55">
      <t>ホカ</t>
    </rPh>
    <rPh sb="55" eb="56">
      <t>スウ</t>
    </rPh>
    <phoneticPr fontId="3"/>
  </si>
  <si>
    <t>在宅者　（Ｃ）</t>
    <rPh sb="0" eb="1">
      <t>ザイ</t>
    </rPh>
    <rPh sb="1" eb="2">
      <t>タク</t>
    </rPh>
    <rPh sb="2" eb="3">
      <t>モノ</t>
    </rPh>
    <phoneticPr fontId="3"/>
  </si>
  <si>
    <t>重複申込者　※</t>
    <rPh sb="0" eb="2">
      <t>チョウフク</t>
    </rPh>
    <rPh sb="2" eb="5">
      <t>モウシコミシャ</t>
    </rPh>
    <phoneticPr fontId="36"/>
  </si>
  <si>
    <t>申込時点以後の死亡者</t>
    <rPh sb="0" eb="2">
      <t>モウシコミ</t>
    </rPh>
    <rPh sb="2" eb="4">
      <t>ジテン</t>
    </rPh>
    <rPh sb="4" eb="6">
      <t>イゴ</t>
    </rPh>
    <rPh sb="6" eb="8">
      <t>ジイゴ</t>
    </rPh>
    <phoneticPr fontId="36"/>
  </si>
  <si>
    <t>申込時点以後の既入所者</t>
    <rPh sb="0" eb="2">
      <t>モウシコミ</t>
    </rPh>
    <rPh sb="2" eb="4">
      <t>ジテン</t>
    </rPh>
    <rPh sb="4" eb="6">
      <t>イゴ</t>
    </rPh>
    <rPh sb="7" eb="8">
      <t>キ</t>
    </rPh>
    <rPh sb="8" eb="10">
      <t>ニュウショ</t>
    </rPh>
    <phoneticPr fontId="36"/>
  </si>
  <si>
    <t>他都道府県からの申込者</t>
    <rPh sb="0" eb="1">
      <t>ホカ</t>
    </rPh>
    <rPh sb="1" eb="5">
      <t>トドウフケン</t>
    </rPh>
    <rPh sb="8" eb="11">
      <t>モウシコミシャ</t>
    </rPh>
    <phoneticPr fontId="36"/>
  </si>
  <si>
    <t>在宅等でない者　（Ｄ）</t>
    <rPh sb="0" eb="2">
      <t>ザイタク</t>
    </rPh>
    <rPh sb="2" eb="3">
      <t>トウ</t>
    </rPh>
    <rPh sb="6" eb="7">
      <t>モノ</t>
    </rPh>
    <phoneticPr fontId="3"/>
  </si>
  <si>
    <t>申込時点以後の死亡者</t>
    <rPh sb="0" eb="2">
      <t>モウシコミ</t>
    </rPh>
    <rPh sb="2" eb="4">
      <t>ジテン</t>
    </rPh>
    <rPh sb="4" eb="6">
      <t>イゴ</t>
    </rPh>
    <phoneticPr fontId="36"/>
  </si>
  <si>
    <t>様式２－３</t>
    <rPh sb="0" eb="2">
      <t>ヨウシキ</t>
    </rPh>
    <phoneticPr fontId="3"/>
  </si>
  <si>
    <t>市町村名：　○○市　　　　　　　　　　　　</t>
    <rPh sb="0" eb="3">
      <t>シチョウソン</t>
    </rPh>
    <rPh sb="3" eb="4">
      <t>メイ</t>
    </rPh>
    <rPh sb="8" eb="9">
      <t>シ</t>
    </rPh>
    <phoneticPr fontId="3"/>
  </si>
  <si>
    <r>
      <t>※重複申込者数については、様式１－１、１－２</t>
    </r>
    <r>
      <rPr>
        <sz val="11"/>
        <color theme="1"/>
        <rFont val="游ゴシック"/>
        <family val="3"/>
        <charset val="128"/>
        <scheme val="minor"/>
      </rPr>
      <t>「申込者数（重複）」の人数の計を記載してください。</t>
    </r>
    <rPh sb="23" eb="26">
      <t>モウシコミシャ</t>
    </rPh>
    <rPh sb="26" eb="27">
      <t>スウ</t>
    </rPh>
    <rPh sb="36" eb="37">
      <t>ケイ</t>
    </rPh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</si>
</sst>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);[Red]\(0.00\)"/>
    <numFmt numFmtId="177" formatCode="0_);[Red]\(0\)"/>
    <numFmt numFmtId="178" formatCode="0.00_ "/>
  </numFmts>
  <fonts count="4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4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0" fillId="0" borderId="0"/>
  </cellStyleXfs>
  <cellXfs count="54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2" fillId="0" borderId="0" xfId="1">
      <alignment vertical="center"/>
    </xf>
    <xf numFmtId="0" fontId="4" fillId="0" borderId="0" xfId="1" applyFont="1">
      <alignment vertical="center"/>
    </xf>
    <xf numFmtId="0" fontId="5" fillId="0" borderId="0" xfId="1" applyFont="1">
      <alignment vertical="center"/>
    </xf>
    <xf numFmtId="0" fontId="2" fillId="0" borderId="2" xfId="1" applyBorder="1">
      <alignment vertical="center"/>
    </xf>
    <xf numFmtId="0" fontId="2" fillId="0" borderId="4" xfId="1" applyBorder="1">
      <alignment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quotePrefix="1" applyBorder="1" applyAlignment="1">
      <alignment horizontal="left" vertical="center"/>
    </xf>
    <xf numFmtId="0" fontId="2" fillId="0" borderId="3" xfId="1" quotePrefix="1" applyBorder="1">
      <alignment vertical="center"/>
    </xf>
    <xf numFmtId="0" fontId="2" fillId="0" borderId="0" xfId="1" quotePrefix="1" applyBorder="1">
      <alignment vertical="center"/>
    </xf>
    <xf numFmtId="0" fontId="2" fillId="0" borderId="0" xfId="1" applyBorder="1">
      <alignment vertical="center"/>
    </xf>
    <xf numFmtId="0" fontId="2" fillId="0" borderId="5" xfId="1" quotePrefix="1" applyBorder="1">
      <alignment vertical="center"/>
    </xf>
    <xf numFmtId="0" fontId="2" fillId="3" borderId="6" xfId="1" applyFill="1" applyBorder="1">
      <alignment vertical="center"/>
    </xf>
    <xf numFmtId="0" fontId="5" fillId="3" borderId="7" xfId="1" applyFont="1" applyFill="1" applyBorder="1" applyAlignment="1" applyProtection="1">
      <alignment horizontal="center" vertical="center" wrapText="1"/>
    </xf>
    <xf numFmtId="0" fontId="6" fillId="3" borderId="7" xfId="1" applyFont="1" applyFill="1" applyBorder="1" applyAlignment="1" applyProtection="1">
      <alignment horizontal="center" vertical="center" wrapText="1"/>
    </xf>
    <xf numFmtId="0" fontId="5" fillId="3" borderId="8" xfId="1" applyFont="1" applyFill="1" applyBorder="1" applyAlignment="1" applyProtection="1">
      <alignment horizontal="center" vertical="center" wrapText="1"/>
    </xf>
    <xf numFmtId="0" fontId="5" fillId="3" borderId="10" xfId="1" applyFont="1" applyFill="1" applyBorder="1" applyAlignment="1" applyProtection="1">
      <alignment horizontal="center" vertical="center" wrapText="1"/>
    </xf>
    <xf numFmtId="0" fontId="7" fillId="3" borderId="4" xfId="1" applyFont="1" applyFill="1" applyBorder="1">
      <alignment vertical="center"/>
    </xf>
    <xf numFmtId="0" fontId="5" fillId="3" borderId="4" xfId="1" applyFont="1" applyFill="1" applyBorder="1" applyAlignment="1" applyProtection="1">
      <alignment horizontal="center" vertical="center" wrapText="1"/>
    </xf>
    <xf numFmtId="0" fontId="2" fillId="3" borderId="7" xfId="1" applyFill="1" applyBorder="1">
      <alignment vertical="center"/>
    </xf>
    <xf numFmtId="0" fontId="5" fillId="3" borderId="11" xfId="1" applyFont="1" applyFill="1" applyBorder="1" applyAlignment="1" applyProtection="1">
      <alignment horizontal="center" vertical="center" wrapText="1"/>
    </xf>
    <xf numFmtId="0" fontId="5" fillId="3" borderId="12" xfId="1" applyFont="1" applyFill="1" applyBorder="1" applyAlignment="1" applyProtection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 applyProtection="1">
      <alignment vertical="center"/>
    </xf>
    <xf numFmtId="0" fontId="5" fillId="3" borderId="4" xfId="1" applyFont="1" applyFill="1" applyBorder="1" applyAlignment="1" applyProtection="1">
      <alignment horizontal="center" vertical="center"/>
    </xf>
    <xf numFmtId="0" fontId="2" fillId="4" borderId="11" xfId="1" applyFill="1" applyBorder="1" applyAlignment="1">
      <alignment horizontal="left" vertical="center" wrapText="1"/>
    </xf>
    <xf numFmtId="0" fontId="2" fillId="4" borderId="0" xfId="1" applyFill="1" applyAlignment="1">
      <alignment horizontal="left" vertical="center" wrapText="1"/>
    </xf>
    <xf numFmtId="0" fontId="2" fillId="4" borderId="12" xfId="1" applyFill="1" applyBorder="1" applyAlignment="1">
      <alignment horizontal="left" vertical="center" wrapText="1"/>
    </xf>
    <xf numFmtId="0" fontId="2" fillId="3" borderId="12" xfId="1" applyFont="1" applyFill="1" applyBorder="1" applyAlignment="1" applyProtection="1">
      <alignment horizontal="center" vertical="center" wrapText="1"/>
    </xf>
    <xf numFmtId="0" fontId="8" fillId="3" borderId="7" xfId="1" applyFont="1" applyFill="1" applyBorder="1" applyAlignment="1" applyProtection="1">
      <alignment horizontal="center" vertical="top" wrapText="1"/>
    </xf>
    <xf numFmtId="0" fontId="2" fillId="3" borderId="15" xfId="1" applyFill="1" applyBorder="1">
      <alignment vertical="center"/>
    </xf>
    <xf numFmtId="0" fontId="5" fillId="3" borderId="15" xfId="1" applyFont="1" applyFill="1" applyBorder="1" applyAlignment="1" applyProtection="1">
      <alignment horizontal="center" vertical="center" wrapText="1"/>
    </xf>
    <xf numFmtId="0" fontId="6" fillId="3" borderId="15" xfId="1" applyFont="1" applyFill="1" applyBorder="1" applyAlignment="1" applyProtection="1">
      <alignment horizontal="center" vertical="center" wrapText="1"/>
    </xf>
    <xf numFmtId="0" fontId="5" fillId="3" borderId="14" xfId="1" applyFont="1" applyFill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0" fontId="5" fillId="0" borderId="1" xfId="1" applyFont="1" applyFill="1" applyBorder="1" applyAlignment="1" applyProtection="1">
      <alignment horizontal="left" vertical="center" wrapText="1"/>
    </xf>
    <xf numFmtId="0" fontId="6" fillId="5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176" fontId="6" fillId="5" borderId="1" xfId="1" applyNumberFormat="1" applyFont="1" applyFill="1" applyBorder="1" applyAlignment="1" applyProtection="1">
      <alignment horizontal="center" vertical="center" wrapText="1"/>
    </xf>
    <xf numFmtId="176" fontId="6" fillId="5" borderId="3" xfId="1" applyNumberFormat="1" applyFont="1" applyFill="1" applyBorder="1" applyAlignment="1" applyProtection="1">
      <alignment horizontal="center" vertical="center" wrapText="1"/>
    </xf>
    <xf numFmtId="176" fontId="9" fillId="5" borderId="1" xfId="1" applyNumberFormat="1" applyFont="1" applyFill="1" applyBorder="1" applyAlignment="1" applyProtection="1">
      <alignment horizontal="center" vertical="center" wrapText="1"/>
    </xf>
    <xf numFmtId="0" fontId="9" fillId="5" borderId="1" xfId="1" applyNumberFormat="1" applyFont="1" applyFill="1" applyBorder="1" applyAlignment="1" applyProtection="1">
      <alignment horizontal="center" vertical="center" shrinkToFit="1"/>
    </xf>
    <xf numFmtId="177" fontId="6" fillId="5" borderId="3" xfId="1" applyNumberFormat="1" applyFont="1" applyFill="1" applyBorder="1" applyAlignment="1" applyProtection="1">
      <alignment horizontal="center" vertical="center" wrapText="1"/>
    </xf>
    <xf numFmtId="177" fontId="6" fillId="5" borderId="1" xfId="1" applyNumberFormat="1" applyFont="1" applyFill="1" applyBorder="1" applyAlignment="1" applyProtection="1">
      <alignment horizontal="center" vertical="center" wrapText="1"/>
    </xf>
    <xf numFmtId="0" fontId="10" fillId="3" borderId="1" xfId="1" applyFont="1" applyFill="1" applyBorder="1" applyAlignment="1" applyProtection="1">
      <alignment horizontal="center" vertical="center" wrapText="1"/>
    </xf>
    <xf numFmtId="0" fontId="11" fillId="0" borderId="1" xfId="1" applyFont="1" applyBorder="1">
      <alignment vertical="center"/>
    </xf>
    <xf numFmtId="176" fontId="11" fillId="0" borderId="1" xfId="1" applyNumberFormat="1" applyFont="1" applyBorder="1">
      <alignment vertical="center"/>
    </xf>
    <xf numFmtId="177" fontId="11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0" fontId="2" fillId="0" borderId="5" xfId="1" applyBorder="1">
      <alignment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left" vertical="center"/>
    </xf>
    <xf numFmtId="0" fontId="2" fillId="0" borderId="11" xfId="1" applyBorder="1">
      <alignment vertical="center"/>
    </xf>
    <xf numFmtId="0" fontId="2" fillId="4" borderId="0" xfId="1" applyFill="1">
      <alignment vertical="center"/>
    </xf>
    <xf numFmtId="0" fontId="5" fillId="3" borderId="0" xfId="1" applyFont="1" applyFill="1" applyBorder="1" applyAlignment="1">
      <alignment horizontal="center" vertical="center"/>
    </xf>
    <xf numFmtId="0" fontId="2" fillId="0" borderId="5" xfId="1" quotePrefix="1" applyBorder="1" applyAlignment="1">
      <alignment horizontal="left" vertical="center"/>
    </xf>
    <xf numFmtId="0" fontId="12" fillId="0" borderId="0" xfId="0" applyFont="1">
      <alignment vertical="center"/>
    </xf>
    <xf numFmtId="178" fontId="11" fillId="0" borderId="0" xfId="0" applyNumberFormat="1" applyFont="1">
      <alignment vertical="center"/>
    </xf>
    <xf numFmtId="0" fontId="12" fillId="0" borderId="0" xfId="0" quotePrefix="1" applyFont="1">
      <alignment vertical="center"/>
    </xf>
    <xf numFmtId="0" fontId="0" fillId="0" borderId="0" xfId="0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178" fontId="11" fillId="0" borderId="0" xfId="0" applyNumberFormat="1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4" fillId="0" borderId="12" xfId="0" applyFont="1" applyBorder="1">
      <alignment vertical="center"/>
    </xf>
    <xf numFmtId="0" fontId="14" fillId="2" borderId="1" xfId="0" applyFont="1" applyFill="1" applyBorder="1">
      <alignment vertical="center"/>
    </xf>
    <xf numFmtId="0" fontId="17" fillId="2" borderId="1" xfId="0" applyFont="1" applyFill="1" applyBorder="1">
      <alignment vertical="center"/>
    </xf>
    <xf numFmtId="0" fontId="17" fillId="0" borderId="0" xfId="0" applyFont="1">
      <alignment vertical="center"/>
    </xf>
    <xf numFmtId="0" fontId="17" fillId="0" borderId="0" xfId="0" applyFont="1" applyFill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9" xfId="0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vertical="center"/>
    </xf>
    <xf numFmtId="0" fontId="17" fillId="0" borderId="8" xfId="0" applyFont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9" fillId="0" borderId="16" xfId="0" applyFont="1" applyBorder="1">
      <alignment vertical="center"/>
    </xf>
    <xf numFmtId="0" fontId="17" fillId="0" borderId="15" xfId="0" applyFont="1" applyBorder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17" fillId="0" borderId="15" xfId="0" applyFont="1" applyFill="1" applyBorder="1" applyAlignment="1">
      <alignment horizontal="center" vertical="center"/>
    </xf>
    <xf numFmtId="0" fontId="20" fillId="0" borderId="15" xfId="0" applyFont="1" applyBorder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7" fillId="0" borderId="12" xfId="0" applyFont="1" applyBorder="1">
      <alignment vertical="center"/>
    </xf>
    <xf numFmtId="0" fontId="17" fillId="0" borderId="0" xfId="0" applyFont="1" applyFill="1" applyBorder="1">
      <alignment vertical="center"/>
    </xf>
    <xf numFmtId="0" fontId="17" fillId="3" borderId="1" xfId="0" applyFont="1" applyFill="1" applyBorder="1" applyAlignment="1">
      <alignment horizontal="center" vertical="center"/>
    </xf>
    <xf numFmtId="0" fontId="17" fillId="0" borderId="6" xfId="0" applyFont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5" fillId="3" borderId="8" xfId="1" applyFont="1" applyFill="1" applyBorder="1" applyAlignment="1" applyProtection="1">
      <alignment horizontal="center" vertical="center" wrapText="1"/>
    </xf>
    <xf numFmtId="0" fontId="5" fillId="3" borderId="10" xfId="1" applyFont="1" applyFill="1" applyBorder="1" applyAlignment="1" applyProtection="1">
      <alignment horizontal="center"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3" borderId="4" xfId="1" applyFont="1" applyFill="1" applyBorder="1" applyAlignment="1" applyProtection="1">
      <alignment horizontal="center" vertical="center" wrapText="1"/>
    </xf>
    <xf numFmtId="0" fontId="5" fillId="3" borderId="9" xfId="1" applyFont="1" applyFill="1" applyBorder="1" applyAlignment="1">
      <alignment horizontal="left" vertical="center"/>
    </xf>
    <xf numFmtId="0" fontId="2" fillId="3" borderId="1" xfId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176" fontId="21" fillId="5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left" vertical="center" wrapText="1"/>
    </xf>
    <xf numFmtId="0" fontId="21" fillId="5" borderId="1" xfId="1" applyFont="1" applyFill="1" applyBorder="1" applyAlignment="1" applyProtection="1">
      <alignment horizontal="center" vertical="center" wrapText="1"/>
    </xf>
    <xf numFmtId="0" fontId="21" fillId="3" borderId="1" xfId="1" applyFont="1" applyFill="1" applyBorder="1" applyAlignment="1" applyProtection="1">
      <alignment horizontal="center" vertical="center" wrapText="1"/>
    </xf>
    <xf numFmtId="176" fontId="21" fillId="5" borderId="3" xfId="1" applyNumberFormat="1" applyFont="1" applyFill="1" applyBorder="1" applyAlignment="1" applyProtection="1">
      <alignment horizontal="center" vertical="center" wrapText="1"/>
    </xf>
    <xf numFmtId="176" fontId="22" fillId="5" borderId="1" xfId="1" applyNumberFormat="1" applyFont="1" applyFill="1" applyBorder="1" applyAlignment="1" applyProtection="1">
      <alignment horizontal="center" vertical="center" wrapText="1"/>
    </xf>
    <xf numFmtId="0" fontId="22" fillId="5" borderId="1" xfId="1" applyNumberFormat="1" applyFont="1" applyFill="1" applyBorder="1" applyAlignment="1" applyProtection="1">
      <alignment horizontal="center" vertical="center" shrinkToFit="1"/>
    </xf>
    <xf numFmtId="177" fontId="21" fillId="5" borderId="3" xfId="1" applyNumberFormat="1" applyFont="1" applyFill="1" applyBorder="1" applyAlignment="1" applyProtection="1">
      <alignment horizontal="center" vertical="center" wrapText="1"/>
    </xf>
    <xf numFmtId="177" fontId="21" fillId="5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Font="1" applyBorder="1">
      <alignment vertical="center"/>
    </xf>
    <xf numFmtId="0" fontId="23" fillId="3" borderId="1" xfId="1" applyFont="1" applyFill="1" applyBorder="1" applyAlignment="1" applyProtection="1">
      <alignment horizontal="center" vertical="center" wrapText="1"/>
    </xf>
    <xf numFmtId="0" fontId="21" fillId="0" borderId="1" xfId="1" applyFont="1" applyBorder="1">
      <alignment vertical="center"/>
    </xf>
    <xf numFmtId="176" fontId="21" fillId="0" borderId="1" xfId="1" applyNumberFormat="1" applyFont="1" applyBorder="1">
      <alignment vertical="center"/>
    </xf>
    <xf numFmtId="177" fontId="21" fillId="0" borderId="1" xfId="1" applyNumberFormat="1" applyFont="1" applyBorder="1">
      <alignment vertical="center"/>
    </xf>
    <xf numFmtId="0" fontId="15" fillId="0" borderId="1" xfId="1" applyFont="1" applyBorder="1">
      <alignment vertical="center"/>
    </xf>
    <xf numFmtId="0" fontId="15" fillId="0" borderId="1" xfId="1" applyFont="1" applyFill="1" applyBorder="1" applyAlignment="1" applyProtection="1">
      <alignment horizontal="left" vertical="center" wrapText="1"/>
    </xf>
    <xf numFmtId="0" fontId="24" fillId="5" borderId="1" xfId="1" applyFont="1" applyFill="1" applyBorder="1" applyAlignment="1" applyProtection="1">
      <alignment horizontal="center" vertical="center" wrapText="1"/>
    </xf>
    <xf numFmtId="0" fontId="24" fillId="3" borderId="1" xfId="1" applyFont="1" applyFill="1" applyBorder="1" applyAlignment="1" applyProtection="1">
      <alignment horizontal="center" vertical="center" wrapText="1"/>
    </xf>
    <xf numFmtId="176" fontId="24" fillId="5" borderId="3" xfId="1" applyNumberFormat="1" applyFont="1" applyFill="1" applyBorder="1" applyAlignment="1" applyProtection="1">
      <alignment horizontal="center" vertical="center" wrapText="1"/>
    </xf>
    <xf numFmtId="176" fontId="24" fillId="5" borderId="1" xfId="1" applyNumberFormat="1" applyFont="1" applyFill="1" applyBorder="1" applyAlignment="1" applyProtection="1">
      <alignment horizontal="center" vertical="center" wrapText="1"/>
    </xf>
    <xf numFmtId="0" fontId="25" fillId="3" borderId="1" xfId="1" applyFont="1" applyFill="1" applyBorder="1" applyAlignment="1" applyProtection="1">
      <alignment horizontal="center" vertical="center" wrapText="1"/>
    </xf>
    <xf numFmtId="0" fontId="24" fillId="0" borderId="1" xfId="1" applyFont="1" applyBorder="1">
      <alignment vertical="center"/>
    </xf>
    <xf numFmtId="176" fontId="24" fillId="0" borderId="1" xfId="1" applyNumberFormat="1" applyFont="1" applyBorder="1">
      <alignment vertical="center"/>
    </xf>
    <xf numFmtId="0" fontId="8" fillId="0" borderId="1" xfId="1" applyFont="1" applyBorder="1" applyAlignment="1">
      <alignment vertical="center" wrapText="1"/>
    </xf>
    <xf numFmtId="49" fontId="17" fillId="2" borderId="1" xfId="0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49" fontId="17" fillId="2" borderId="1" xfId="0" applyNumberFormat="1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7" fillId="0" borderId="16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0" fontId="17" fillId="0" borderId="10" xfId="0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6" xfId="0" applyFont="1" applyFill="1" applyBorder="1">
      <alignment vertical="center"/>
    </xf>
    <xf numFmtId="0" fontId="17" fillId="0" borderId="15" xfId="0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26" fillId="0" borderId="0" xfId="0" applyFont="1">
      <alignment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17" fillId="0" borderId="0" xfId="1" applyFont="1">
      <alignment vertical="center"/>
    </xf>
    <xf numFmtId="0" fontId="17" fillId="0" borderId="0" xfId="1" quotePrefix="1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5" fillId="3" borderId="9" xfId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 textRotation="255"/>
    </xf>
    <xf numFmtId="0" fontId="17" fillId="0" borderId="0" xfId="0" applyFont="1" applyBorder="1" applyAlignment="1">
      <alignment horizontal="center" vertical="center" textRotation="255"/>
    </xf>
    <xf numFmtId="0" fontId="17" fillId="0" borderId="0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7" fillId="0" borderId="5" xfId="0" applyFont="1" applyFill="1" applyBorder="1">
      <alignment vertical="center"/>
    </xf>
    <xf numFmtId="0" fontId="17" fillId="0" borderId="4" xfId="0" applyFont="1" applyFill="1" applyBorder="1">
      <alignment vertical="center"/>
    </xf>
    <xf numFmtId="0" fontId="17" fillId="0" borderId="6" xfId="0" applyFont="1" applyFill="1" applyBorder="1">
      <alignment vertical="center"/>
    </xf>
    <xf numFmtId="0" fontId="28" fillId="0" borderId="0" xfId="0" applyFont="1" applyBorder="1">
      <alignment vertical="center"/>
    </xf>
    <xf numFmtId="0" fontId="17" fillId="0" borderId="2" xfId="0" applyFont="1" applyFill="1" applyBorder="1">
      <alignment vertical="center"/>
    </xf>
    <xf numFmtId="0" fontId="17" fillId="0" borderId="21" xfId="0" applyFont="1" applyFill="1" applyBorder="1">
      <alignment vertical="center"/>
    </xf>
    <xf numFmtId="0" fontId="17" fillId="0" borderId="3" xfId="0" applyFont="1" applyBorder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0" fillId="0" borderId="11" xfId="0" applyBorder="1">
      <alignment vertical="center"/>
    </xf>
    <xf numFmtId="0" fontId="17" fillId="0" borderId="20" xfId="0" applyFont="1" applyFill="1" applyBorder="1">
      <alignment vertical="center"/>
    </xf>
    <xf numFmtId="0" fontId="17" fillId="0" borderId="17" xfId="0" applyFont="1" applyFill="1" applyBorder="1">
      <alignment vertical="center"/>
    </xf>
    <xf numFmtId="0" fontId="28" fillId="0" borderId="9" xfId="0" applyFont="1" applyBorder="1">
      <alignment vertical="center"/>
    </xf>
    <xf numFmtId="0" fontId="17" fillId="0" borderId="5" xfId="0" applyFont="1" applyBorder="1" applyAlignment="1">
      <alignment vertical="center"/>
    </xf>
    <xf numFmtId="0" fontId="17" fillId="0" borderId="10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7" fillId="0" borderId="12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0" xfId="0" applyFont="1" applyFill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textRotation="255"/>
    </xf>
    <xf numFmtId="0" fontId="17" fillId="0" borderId="22" xfId="0" applyFont="1" applyFill="1" applyBorder="1">
      <alignment vertical="center"/>
    </xf>
    <xf numFmtId="0" fontId="19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0" borderId="15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textRotation="255"/>
    </xf>
    <xf numFmtId="0" fontId="17" fillId="2" borderId="1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vertical="center" textRotation="255"/>
    </xf>
    <xf numFmtId="0" fontId="17" fillId="0" borderId="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textRotation="255"/>
    </xf>
    <xf numFmtId="0" fontId="17" fillId="0" borderId="9" xfId="0" applyFont="1" applyBorder="1" applyAlignment="1">
      <alignment horizontal="center" vertical="center" textRotation="255"/>
    </xf>
    <xf numFmtId="0" fontId="17" fillId="0" borderId="0" xfId="0" applyFont="1" applyBorder="1" applyAlignment="1">
      <alignment horizontal="center" vertical="center" textRotation="255"/>
    </xf>
    <xf numFmtId="0" fontId="2" fillId="3" borderId="1" xfId="1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vertical="center" textRotation="255"/>
    </xf>
    <xf numFmtId="0" fontId="17" fillId="0" borderId="8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17" fillId="0" borderId="25" xfId="0" applyFont="1" applyBorder="1" applyAlignment="1">
      <alignment vertical="center" shrinkToFit="1"/>
    </xf>
    <xf numFmtId="0" fontId="17" fillId="0" borderId="27" xfId="0" applyFont="1" applyBorder="1" applyAlignment="1">
      <alignment vertical="center" shrinkToFit="1"/>
    </xf>
    <xf numFmtId="0" fontId="17" fillId="0" borderId="26" xfId="0" applyFont="1" applyBorder="1" applyAlignment="1">
      <alignment vertical="center" textRotation="255"/>
    </xf>
    <xf numFmtId="0" fontId="8" fillId="3" borderId="12" xfId="1" applyFont="1" applyFill="1" applyBorder="1" applyAlignment="1" applyProtection="1">
      <alignment horizontal="center" vertical="top" wrapText="1"/>
    </xf>
    <xf numFmtId="0" fontId="5" fillId="3" borderId="5" xfId="1" applyFont="1" applyFill="1" applyBorder="1" applyAlignment="1" applyProtection="1">
      <alignment horizontal="center" vertical="center" wrapText="1"/>
    </xf>
    <xf numFmtId="0" fontId="5" fillId="3" borderId="0" xfId="1" applyFont="1" applyFill="1" applyBorder="1" applyAlignment="1" applyProtection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10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 textRotation="255"/>
    </xf>
    <xf numFmtId="0" fontId="17" fillId="0" borderId="15" xfId="0" applyFont="1" applyBorder="1" applyAlignment="1">
      <alignment horizontal="center" vertical="center" textRotation="255"/>
    </xf>
    <xf numFmtId="0" fontId="5" fillId="3" borderId="11" xfId="1" applyFont="1" applyFill="1" applyBorder="1" applyAlignment="1" applyProtection="1">
      <alignment horizontal="center" vertical="center" wrapText="1"/>
    </xf>
    <xf numFmtId="0" fontId="5" fillId="3" borderId="12" xfId="1" applyFont="1" applyFill="1" applyBorder="1" applyAlignment="1" applyProtection="1">
      <alignment horizontal="center" vertical="center" wrapText="1"/>
    </xf>
    <xf numFmtId="0" fontId="5" fillId="3" borderId="7" xfId="1" applyFont="1" applyFill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0" fontId="17" fillId="0" borderId="9" xfId="0" applyFont="1" applyBorder="1" applyAlignment="1">
      <alignment horizontal="center" vertical="center" textRotation="255"/>
    </xf>
    <xf numFmtId="0" fontId="17" fillId="0" borderId="0" xfId="0" applyFont="1" applyBorder="1" applyAlignment="1">
      <alignment horizontal="center" vertical="center" textRotation="255"/>
    </xf>
    <xf numFmtId="0" fontId="17" fillId="0" borderId="6" xfId="0" applyFont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5" fillId="3" borderId="11" xfId="1" applyFont="1" applyFill="1" applyBorder="1" applyAlignment="1" applyProtection="1">
      <alignment horizontal="center" vertical="center" wrapText="1"/>
    </xf>
    <xf numFmtId="0" fontId="5" fillId="3" borderId="0" xfId="1" applyFont="1" applyFill="1" applyBorder="1" applyAlignment="1" applyProtection="1">
      <alignment horizontal="center" vertical="center" wrapText="1"/>
    </xf>
    <xf numFmtId="0" fontId="5" fillId="3" borderId="12" xfId="1" applyFont="1" applyFill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0" fontId="17" fillId="0" borderId="15" xfId="0" applyFont="1" applyBorder="1" applyAlignment="1">
      <alignment vertical="center" textRotation="255"/>
    </xf>
    <xf numFmtId="0" fontId="17" fillId="2" borderId="28" xfId="0" applyFont="1" applyFill="1" applyBorder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4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8" fillId="0" borderId="16" xfId="0" applyFont="1" applyFill="1" applyBorder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0" fontId="30" fillId="0" borderId="0" xfId="2" applyFont="1" applyFill="1"/>
    <xf numFmtId="0" fontId="30" fillId="0" borderId="0" xfId="2" applyFont="1" applyFill="1" applyBorder="1"/>
    <xf numFmtId="0" fontId="31" fillId="0" borderId="0" xfId="2" applyFont="1" applyFill="1" applyAlignment="1">
      <alignment horizontal="center" vertical="center"/>
    </xf>
    <xf numFmtId="0" fontId="32" fillId="0" borderId="0" xfId="2" applyFont="1" applyFill="1" applyAlignment="1">
      <alignment horizontal="right"/>
    </xf>
    <xf numFmtId="0" fontId="30" fillId="0" borderId="0" xfId="2" applyFont="1" applyFill="1" applyBorder="1" applyAlignment="1"/>
    <xf numFmtId="0" fontId="32" fillId="0" borderId="0" xfId="2" applyFont="1" applyFill="1" applyAlignment="1">
      <alignment horizontal="center"/>
    </xf>
    <xf numFmtId="0" fontId="34" fillId="0" borderId="0" xfId="2" applyFont="1" applyFill="1" applyAlignment="1">
      <alignment horizontal="right"/>
    </xf>
    <xf numFmtId="0" fontId="35" fillId="0" borderId="0" xfId="2" applyFont="1" applyFill="1" applyBorder="1" applyAlignment="1">
      <alignment vertical="center"/>
    </xf>
    <xf numFmtId="0" fontId="37" fillId="0" borderId="32" xfId="2" applyFont="1" applyFill="1" applyBorder="1" applyAlignment="1">
      <alignment horizontal="center" vertical="center"/>
    </xf>
    <xf numFmtId="0" fontId="37" fillId="0" borderId="33" xfId="2" applyFont="1" applyFill="1" applyBorder="1" applyAlignment="1">
      <alignment horizontal="center" vertical="center"/>
    </xf>
    <xf numFmtId="0" fontId="37" fillId="0" borderId="34" xfId="2" applyFont="1" applyFill="1" applyBorder="1" applyAlignment="1">
      <alignment horizontal="center" vertical="center"/>
    </xf>
    <xf numFmtId="0" fontId="37" fillId="0" borderId="35" xfId="2" applyFont="1" applyFill="1" applyBorder="1" applyAlignment="1">
      <alignment horizontal="center" vertical="center"/>
    </xf>
    <xf numFmtId="0" fontId="37" fillId="0" borderId="17" xfId="2" applyFont="1" applyFill="1" applyBorder="1" applyAlignment="1">
      <alignment horizontal="center" vertical="center"/>
    </xf>
    <xf numFmtId="0" fontId="37" fillId="0" borderId="36" xfId="2" applyFont="1" applyFill="1" applyBorder="1" applyAlignment="1">
      <alignment horizontal="center" vertical="center"/>
    </xf>
    <xf numFmtId="0" fontId="37" fillId="0" borderId="37" xfId="2" applyFont="1" applyFill="1" applyBorder="1" applyAlignment="1">
      <alignment horizontal="center" vertical="center"/>
    </xf>
    <xf numFmtId="0" fontId="37" fillId="0" borderId="16" xfId="2" applyFont="1" applyFill="1" applyBorder="1" applyAlignment="1">
      <alignment horizontal="center" vertical="center"/>
    </xf>
    <xf numFmtId="0" fontId="37" fillId="6" borderId="32" xfId="2" applyFont="1" applyFill="1" applyBorder="1" applyAlignment="1">
      <alignment horizontal="right" vertical="center"/>
    </xf>
    <xf numFmtId="0" fontId="37" fillId="6" borderId="33" xfId="2" applyFont="1" applyFill="1" applyBorder="1" applyAlignment="1">
      <alignment horizontal="right" vertical="center"/>
    </xf>
    <xf numFmtId="0" fontId="37" fillId="6" borderId="39" xfId="2" applyFont="1" applyFill="1" applyBorder="1" applyAlignment="1">
      <alignment horizontal="right" vertical="center"/>
    </xf>
    <xf numFmtId="0" fontId="37" fillId="6" borderId="35" xfId="2" applyFont="1" applyFill="1" applyBorder="1" applyAlignment="1">
      <alignment horizontal="right" vertical="center"/>
    </xf>
    <xf numFmtId="0" fontId="37" fillId="6" borderId="41" xfId="2" applyFont="1" applyFill="1" applyBorder="1" applyAlignment="1">
      <alignment horizontal="right" vertical="center"/>
    </xf>
    <xf numFmtId="0" fontId="37" fillId="6" borderId="42" xfId="2" applyFont="1" applyFill="1" applyBorder="1" applyAlignment="1">
      <alignment horizontal="right" vertical="center"/>
    </xf>
    <xf numFmtId="0" fontId="37" fillId="6" borderId="43" xfId="2" applyFont="1" applyFill="1" applyBorder="1" applyAlignment="1">
      <alignment horizontal="right" vertical="center"/>
    </xf>
    <xf numFmtId="0" fontId="37" fillId="6" borderId="44" xfId="2" applyFont="1" applyFill="1" applyBorder="1" applyAlignment="1">
      <alignment horizontal="right" vertical="center"/>
    </xf>
    <xf numFmtId="0" fontId="30" fillId="0" borderId="45" xfId="2" applyFont="1" applyFill="1" applyBorder="1"/>
    <xf numFmtId="0" fontId="37" fillId="6" borderId="49" xfId="2" applyFont="1" applyFill="1" applyBorder="1" applyAlignment="1">
      <alignment horizontal="right" vertical="center"/>
    </xf>
    <xf numFmtId="0" fontId="37" fillId="6" borderId="20" xfId="2" applyFont="1" applyFill="1" applyBorder="1" applyAlignment="1">
      <alignment horizontal="right" vertical="center"/>
    </xf>
    <xf numFmtId="0" fontId="37" fillId="6" borderId="47" xfId="2" applyFont="1" applyFill="1" applyBorder="1" applyAlignment="1">
      <alignment horizontal="right" vertical="center"/>
    </xf>
    <xf numFmtId="0" fontId="35" fillId="6" borderId="50" xfId="2" applyFont="1" applyFill="1" applyBorder="1" applyAlignment="1">
      <alignment horizontal="right" vertical="center"/>
    </xf>
    <xf numFmtId="0" fontId="37" fillId="6" borderId="51" xfId="2" applyFont="1" applyFill="1" applyBorder="1" applyAlignment="1">
      <alignment horizontal="right" vertical="center"/>
    </xf>
    <xf numFmtId="0" fontId="37" fillId="6" borderId="52" xfId="2" applyFont="1" applyFill="1" applyBorder="1" applyAlignment="1">
      <alignment horizontal="right" vertical="center"/>
    </xf>
    <xf numFmtId="0" fontId="35" fillId="6" borderId="53" xfId="2" applyFont="1" applyFill="1" applyBorder="1" applyAlignment="1">
      <alignment horizontal="right" vertical="center"/>
    </xf>
    <xf numFmtId="0" fontId="35" fillId="6" borderId="22" xfId="2" applyFont="1" applyFill="1" applyBorder="1" applyAlignment="1">
      <alignment horizontal="right" vertical="center"/>
    </xf>
    <xf numFmtId="0" fontId="37" fillId="0" borderId="45" xfId="2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horizontal="center" vertical="center"/>
    </xf>
    <xf numFmtId="0" fontId="37" fillId="0" borderId="0" xfId="2" applyFont="1" applyFill="1" applyBorder="1" applyAlignment="1">
      <alignment horizontal="right" vertical="center"/>
    </xf>
    <xf numFmtId="0" fontId="35" fillId="0" borderId="54" xfId="2" applyFont="1" applyFill="1" applyBorder="1" applyAlignment="1">
      <alignment horizontal="right" vertical="center"/>
    </xf>
    <xf numFmtId="0" fontId="35" fillId="0" borderId="0" xfId="2" applyFont="1" applyFill="1" applyBorder="1" applyAlignment="1">
      <alignment horizontal="right" vertical="center"/>
    </xf>
    <xf numFmtId="0" fontId="37" fillId="0" borderId="0" xfId="2" applyFont="1" applyFill="1" applyBorder="1" applyAlignment="1">
      <alignment horizontal="left" vertical="center"/>
    </xf>
    <xf numFmtId="0" fontId="37" fillId="0" borderId="56" xfId="2" applyFont="1" applyFill="1" applyBorder="1" applyAlignment="1">
      <alignment horizontal="right" vertical="center"/>
    </xf>
    <xf numFmtId="0" fontId="37" fillId="0" borderId="57" xfId="2" applyFont="1" applyFill="1" applyBorder="1" applyAlignment="1">
      <alignment horizontal="right" vertical="center"/>
    </xf>
    <xf numFmtId="0" fontId="37" fillId="0" borderId="58" xfId="2" applyFont="1" applyFill="1" applyBorder="1" applyAlignment="1">
      <alignment horizontal="right" vertical="center"/>
    </xf>
    <xf numFmtId="0" fontId="37" fillId="6" borderId="59" xfId="2" applyFont="1" applyFill="1" applyBorder="1" applyAlignment="1">
      <alignment horizontal="right" vertical="center"/>
    </xf>
    <xf numFmtId="0" fontId="37" fillId="0" borderId="60" xfId="2" applyFont="1" applyFill="1" applyBorder="1" applyAlignment="1">
      <alignment horizontal="right" vertical="center"/>
    </xf>
    <xf numFmtId="0" fontId="37" fillId="0" borderId="61" xfId="2" applyFont="1" applyFill="1" applyBorder="1" applyAlignment="1">
      <alignment horizontal="right" vertical="center"/>
    </xf>
    <xf numFmtId="0" fontId="37" fillId="6" borderId="62" xfId="2" applyFont="1" applyFill="1" applyBorder="1" applyAlignment="1">
      <alignment horizontal="right" vertical="center"/>
    </xf>
    <xf numFmtId="0" fontId="37" fillId="6" borderId="57" xfId="2" applyFont="1" applyFill="1" applyBorder="1" applyAlignment="1">
      <alignment horizontal="right" vertical="center"/>
    </xf>
    <xf numFmtId="0" fontId="37" fillId="0" borderId="10" xfId="2" applyFont="1" applyFill="1" applyBorder="1" applyAlignment="1">
      <alignment horizontal="right" vertical="center"/>
    </xf>
    <xf numFmtId="0" fontId="37" fillId="0" borderId="6" xfId="2" applyFont="1" applyFill="1" applyBorder="1" applyAlignment="1">
      <alignment horizontal="right" vertical="center"/>
    </xf>
    <xf numFmtId="0" fontId="37" fillId="0" borderId="9" xfId="2" applyFont="1" applyFill="1" applyBorder="1" applyAlignment="1">
      <alignment horizontal="right" vertical="center"/>
    </xf>
    <xf numFmtId="0" fontId="37" fillId="6" borderId="63" xfId="2" applyFont="1" applyFill="1" applyBorder="1" applyAlignment="1">
      <alignment horizontal="right" vertical="center"/>
    </xf>
    <xf numFmtId="0" fontId="37" fillId="0" borderId="8" xfId="2" applyFont="1" applyFill="1" applyBorder="1" applyAlignment="1">
      <alignment horizontal="right" vertical="center"/>
    </xf>
    <xf numFmtId="0" fontId="37" fillId="0" borderId="64" xfId="2" applyFont="1" applyFill="1" applyBorder="1" applyAlignment="1">
      <alignment horizontal="right" vertical="center"/>
    </xf>
    <xf numFmtId="0" fontId="37" fillId="6" borderId="65" xfId="2" applyFont="1" applyFill="1" applyBorder="1" applyAlignment="1">
      <alignment horizontal="right" vertical="center"/>
    </xf>
    <xf numFmtId="0" fontId="37" fillId="6" borderId="6" xfId="2" applyFont="1" applyFill="1" applyBorder="1" applyAlignment="1">
      <alignment horizontal="right" vertical="center"/>
    </xf>
    <xf numFmtId="0" fontId="37" fillId="0" borderId="3" xfId="2" applyFont="1" applyFill="1" applyBorder="1" applyAlignment="1">
      <alignment horizontal="right" vertical="center"/>
    </xf>
    <xf numFmtId="0" fontId="37" fillId="0" borderId="1" xfId="2" applyFont="1" applyFill="1" applyBorder="1" applyAlignment="1">
      <alignment horizontal="right" vertical="center"/>
    </xf>
    <xf numFmtId="0" fontId="37" fillId="0" borderId="4" xfId="2" applyFont="1" applyFill="1" applyBorder="1" applyAlignment="1">
      <alignment horizontal="right" vertical="center"/>
    </xf>
    <xf numFmtId="0" fontId="37" fillId="6" borderId="66" xfId="2" applyFont="1" applyFill="1" applyBorder="1" applyAlignment="1">
      <alignment horizontal="right" vertical="center"/>
    </xf>
    <xf numFmtId="0" fontId="37" fillId="0" borderId="2" xfId="2" applyFont="1" applyFill="1" applyBorder="1" applyAlignment="1">
      <alignment horizontal="right" vertical="center"/>
    </xf>
    <xf numFmtId="0" fontId="37" fillId="0" borderId="67" xfId="2" applyFont="1" applyFill="1" applyBorder="1" applyAlignment="1">
      <alignment horizontal="right" vertical="center"/>
    </xf>
    <xf numFmtId="0" fontId="37" fillId="6" borderId="68" xfId="2" applyFont="1" applyFill="1" applyBorder="1" applyAlignment="1">
      <alignment horizontal="right" vertical="center"/>
    </xf>
    <xf numFmtId="0" fontId="37" fillId="6" borderId="1" xfId="2" applyFont="1" applyFill="1" applyBorder="1" applyAlignment="1">
      <alignment horizontal="right" vertical="center"/>
    </xf>
    <xf numFmtId="0" fontId="37" fillId="0" borderId="0" xfId="2" applyFont="1" applyFill="1" applyBorder="1" applyAlignment="1">
      <alignment horizontal="center" vertical="center" textRotation="255"/>
    </xf>
    <xf numFmtId="0" fontId="37" fillId="0" borderId="47" xfId="2" applyFont="1" applyFill="1" applyBorder="1" applyAlignment="1">
      <alignment horizontal="center" vertical="center" textRotation="255"/>
    </xf>
    <xf numFmtId="0" fontId="37" fillId="0" borderId="47" xfId="2" applyFont="1" applyFill="1" applyBorder="1" applyAlignment="1">
      <alignment horizontal="center" vertical="center" wrapText="1"/>
    </xf>
    <xf numFmtId="0" fontId="37" fillId="0" borderId="54" xfId="2" applyFont="1" applyFill="1" applyBorder="1" applyAlignment="1">
      <alignment horizontal="right" vertical="center"/>
    </xf>
    <xf numFmtId="0" fontId="35" fillId="6" borderId="35" xfId="2" applyFont="1" applyFill="1" applyBorder="1" applyAlignment="1">
      <alignment horizontal="right" vertical="center"/>
    </xf>
    <xf numFmtId="0" fontId="37" fillId="6" borderId="2" xfId="2" applyFont="1" applyFill="1" applyBorder="1" applyAlignment="1">
      <alignment horizontal="right" vertical="center"/>
    </xf>
    <xf numFmtId="0" fontId="37" fillId="6" borderId="67" xfId="2" applyFont="1" applyFill="1" applyBorder="1" applyAlignment="1">
      <alignment horizontal="right" vertical="center"/>
    </xf>
    <xf numFmtId="0" fontId="35" fillId="6" borderId="68" xfId="2" applyFont="1" applyFill="1" applyBorder="1" applyAlignment="1">
      <alignment horizontal="right" vertical="center"/>
    </xf>
    <xf numFmtId="0" fontId="35" fillId="6" borderId="1" xfId="2" applyFont="1" applyFill="1" applyBorder="1" applyAlignment="1">
      <alignment horizontal="right" vertical="center"/>
    </xf>
    <xf numFmtId="0" fontId="39" fillId="0" borderId="0" xfId="2" applyFont="1" applyFill="1"/>
    <xf numFmtId="0" fontId="40" fillId="0" borderId="0" xfId="2" applyFont="1" applyFill="1"/>
    <xf numFmtId="0" fontId="29" fillId="0" borderId="0" xfId="2" applyFont="1" applyFill="1"/>
    <xf numFmtId="0" fontId="17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15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7" fillId="0" borderId="16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" xfId="0" applyFont="1" applyBorder="1" applyAlignment="1">
      <alignment vertical="center" textRotation="255"/>
    </xf>
    <xf numFmtId="0" fontId="17" fillId="0" borderId="6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8" xfId="0" applyFont="1" applyBorder="1" applyAlignment="1">
      <alignment horizontal="center" vertical="center" textRotation="255"/>
    </xf>
    <xf numFmtId="0" fontId="17" fillId="0" borderId="11" xfId="0" applyFont="1" applyBorder="1" applyAlignment="1">
      <alignment horizontal="center" vertical="center" textRotation="255"/>
    </xf>
    <xf numFmtId="0" fontId="17" fillId="0" borderId="19" xfId="0" applyFont="1" applyBorder="1" applyAlignment="1">
      <alignment horizontal="center" vertical="center" textRotation="255"/>
    </xf>
    <xf numFmtId="0" fontId="17" fillId="0" borderId="10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14" xfId="0" applyFont="1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7" xfId="0" applyFont="1" applyBorder="1" applyAlignment="1">
      <alignment horizontal="center" vertical="center" textRotation="255"/>
    </xf>
    <xf numFmtId="0" fontId="17" fillId="0" borderId="20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7" fillId="0" borderId="15" xfId="0" applyFont="1" applyBorder="1" applyAlignment="1">
      <alignment horizontal="center" vertical="center" textRotation="255"/>
    </xf>
    <xf numFmtId="0" fontId="17" fillId="0" borderId="4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5" fillId="3" borderId="8" xfId="1" applyFont="1" applyFill="1" applyBorder="1" applyAlignment="1" applyProtection="1">
      <alignment horizontal="center" vertical="center" wrapText="1"/>
    </xf>
    <xf numFmtId="0" fontId="5" fillId="3" borderId="9" xfId="1" applyFont="1" applyFill="1" applyBorder="1" applyAlignment="1" applyProtection="1">
      <alignment horizontal="center" vertical="center" wrapText="1"/>
    </xf>
    <xf numFmtId="0" fontId="5" fillId="3" borderId="10" xfId="1" applyFont="1" applyFill="1" applyBorder="1" applyAlignment="1" applyProtection="1">
      <alignment horizontal="center" vertical="center" wrapText="1"/>
    </xf>
    <xf numFmtId="0" fontId="5" fillId="3" borderId="11" xfId="1" applyFont="1" applyFill="1" applyBorder="1" applyAlignment="1" applyProtection="1">
      <alignment horizontal="center" vertical="center" wrapText="1"/>
    </xf>
    <xf numFmtId="0" fontId="5" fillId="3" borderId="0" xfId="1" applyFont="1" applyFill="1" applyBorder="1" applyAlignment="1" applyProtection="1">
      <alignment horizontal="center" vertical="center" wrapText="1"/>
    </xf>
    <xf numFmtId="0" fontId="5" fillId="3" borderId="12" xfId="1" applyFont="1" applyFill="1" applyBorder="1" applyAlignment="1" applyProtection="1">
      <alignment horizontal="center" vertical="center" wrapText="1"/>
    </xf>
    <xf numFmtId="0" fontId="5" fillId="3" borderId="4" xfId="1" applyFont="1" applyFill="1" applyBorder="1" applyAlignment="1" applyProtection="1">
      <alignment horizontal="center" vertical="center" wrapText="1"/>
    </xf>
    <xf numFmtId="0" fontId="5" fillId="3" borderId="8" xfId="1" applyFont="1" applyFill="1" applyBorder="1" applyAlignment="1" applyProtection="1">
      <alignment horizontal="center" vertical="center"/>
    </xf>
    <xf numFmtId="0" fontId="5" fillId="3" borderId="9" xfId="1" applyFont="1" applyFill="1" applyBorder="1" applyAlignment="1" applyProtection="1">
      <alignment horizontal="center" vertical="center"/>
    </xf>
    <xf numFmtId="0" fontId="5" fillId="3" borderId="10" xfId="1" applyFont="1" applyFill="1" applyBorder="1" applyAlignment="1" applyProtection="1">
      <alignment horizontal="center" vertical="center"/>
    </xf>
    <xf numFmtId="0" fontId="5" fillId="3" borderId="6" xfId="1" applyFont="1" applyFill="1" applyBorder="1" applyAlignment="1" applyProtection="1">
      <alignment horizontal="center" vertical="center" textRotation="255" wrapText="1"/>
    </xf>
    <xf numFmtId="0" fontId="5" fillId="3" borderId="7" xfId="1" applyFont="1" applyFill="1" applyBorder="1" applyAlignment="1" applyProtection="1">
      <alignment horizontal="center" vertical="center" textRotation="255" wrapText="1"/>
    </xf>
    <xf numFmtId="0" fontId="2" fillId="0" borderId="15" xfId="1" applyBorder="1" applyAlignment="1">
      <alignment horizontal="center" vertical="center" textRotation="255" wrapText="1"/>
    </xf>
    <xf numFmtId="0" fontId="2" fillId="0" borderId="2" xfId="1" applyBorder="1" applyAlignment="1">
      <alignment vertical="center"/>
    </xf>
    <xf numFmtId="0" fontId="2" fillId="0" borderId="3" xfId="1" applyBorder="1" applyAlignment="1">
      <alignment vertical="center"/>
    </xf>
    <xf numFmtId="0" fontId="2" fillId="0" borderId="9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10" xfId="1" applyFill="1" applyBorder="1" applyAlignment="1">
      <alignment horizontal="center" vertical="center"/>
    </xf>
    <xf numFmtId="0" fontId="2" fillId="3" borderId="13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14" xfId="1" applyFill="1" applyBorder="1" applyAlignment="1">
      <alignment horizontal="center" vertical="center"/>
    </xf>
    <xf numFmtId="0" fontId="8" fillId="4" borderId="8" xfId="1" applyFont="1" applyFill="1" applyBorder="1" applyAlignment="1" applyProtection="1">
      <alignment horizontal="left" vertical="center" shrinkToFit="1"/>
    </xf>
    <xf numFmtId="0" fontId="2" fillId="4" borderId="9" xfId="1" applyFill="1" applyBorder="1" applyAlignment="1">
      <alignment horizontal="left" vertical="center" shrinkToFit="1"/>
    </xf>
    <xf numFmtId="0" fontId="2" fillId="4" borderId="10" xfId="1" applyFill="1" applyBorder="1" applyAlignment="1">
      <alignment horizontal="left" vertical="center" shrinkToFit="1"/>
    </xf>
    <xf numFmtId="0" fontId="2" fillId="3" borderId="6" xfId="1" applyFont="1" applyFill="1" applyBorder="1" applyAlignment="1" applyProtection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5" fillId="3" borderId="6" xfId="1" applyFont="1" applyFill="1" applyBorder="1" applyAlignment="1" applyProtection="1">
      <alignment horizontal="center" vertical="center" wrapText="1"/>
    </xf>
    <xf numFmtId="0" fontId="5" fillId="3" borderId="7" xfId="1" applyFont="1" applyFill="1" applyBorder="1" applyAlignment="1" applyProtection="1">
      <alignment horizontal="center" vertical="center" wrapText="1"/>
    </xf>
    <xf numFmtId="0" fontId="2" fillId="0" borderId="15" xfId="1" applyBorder="1" applyAlignment="1">
      <alignment horizontal="center" vertical="center" wrapText="1"/>
    </xf>
    <xf numFmtId="0" fontId="5" fillId="0" borderId="9" xfId="1" applyFont="1" applyFill="1" applyBorder="1" applyAlignment="1" applyProtection="1">
      <alignment horizontal="left" vertical="center" wrapText="1"/>
    </xf>
    <xf numFmtId="0" fontId="2" fillId="0" borderId="9" xfId="1" applyBorder="1" applyAlignment="1">
      <alignment vertical="center"/>
    </xf>
    <xf numFmtId="0" fontId="2" fillId="3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9" fillId="3" borderId="8" xfId="1" applyFont="1" applyFill="1" applyBorder="1" applyAlignment="1" applyProtection="1">
      <alignment horizontal="center" vertical="center" wrapText="1"/>
    </xf>
    <xf numFmtId="0" fontId="29" fillId="3" borderId="9" xfId="1" applyFont="1" applyFill="1" applyBorder="1" applyAlignment="1" applyProtection="1">
      <alignment horizontal="center" vertical="center" wrapText="1"/>
    </xf>
    <xf numFmtId="0" fontId="29" fillId="3" borderId="10" xfId="1" applyFont="1" applyFill="1" applyBorder="1" applyAlignment="1" applyProtection="1">
      <alignment horizontal="center" vertical="center" wrapText="1"/>
    </xf>
    <xf numFmtId="0" fontId="5" fillId="3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37" fillId="0" borderId="12" xfId="2" applyFont="1" applyFill="1" applyBorder="1" applyAlignment="1">
      <alignment horizontal="center" vertical="center" textRotation="255"/>
    </xf>
    <xf numFmtId="0" fontId="37" fillId="0" borderId="0" xfId="2" applyFont="1" applyFill="1" applyBorder="1" applyAlignment="1">
      <alignment horizontal="center" vertical="center" textRotation="255"/>
    </xf>
    <xf numFmtId="0" fontId="37" fillId="0" borderId="2" xfId="2" applyFont="1" applyFill="1" applyBorder="1" applyAlignment="1">
      <alignment horizontal="center" vertical="center"/>
    </xf>
    <xf numFmtId="0" fontId="37" fillId="0" borderId="4" xfId="2" applyFont="1" applyFill="1" applyBorder="1" applyAlignment="1">
      <alignment horizontal="center" vertical="center"/>
    </xf>
    <xf numFmtId="0" fontId="37" fillId="0" borderId="55" xfId="2" applyFont="1" applyFill="1" applyBorder="1" applyAlignment="1">
      <alignment horizontal="center" vertical="center"/>
    </xf>
    <xf numFmtId="0" fontId="37" fillId="0" borderId="2" xfId="2" applyFont="1" applyFill="1" applyBorder="1" applyAlignment="1">
      <alignment horizontal="center" vertical="center" wrapText="1"/>
    </xf>
    <xf numFmtId="0" fontId="37" fillId="0" borderId="38" xfId="2" applyFont="1" applyFill="1" applyBorder="1" applyAlignment="1">
      <alignment horizontal="center" vertical="center"/>
    </xf>
    <xf numFmtId="0" fontId="37" fillId="0" borderId="39" xfId="2" applyFont="1" applyFill="1" applyBorder="1" applyAlignment="1">
      <alignment horizontal="center" vertical="center"/>
    </xf>
    <xf numFmtId="0" fontId="37" fillId="0" borderId="40" xfId="2" applyFont="1" applyFill="1" applyBorder="1" applyAlignment="1">
      <alignment horizontal="center" vertical="center"/>
    </xf>
    <xf numFmtId="0" fontId="31" fillId="0" borderId="0" xfId="2" applyFont="1" applyFill="1" applyAlignment="1">
      <alignment horizontal="center" vertical="center"/>
    </xf>
    <xf numFmtId="0" fontId="32" fillId="0" borderId="0" xfId="2" applyFont="1" applyFill="1" applyAlignment="1">
      <alignment horizontal="center"/>
    </xf>
    <xf numFmtId="0" fontId="33" fillId="0" borderId="0" xfId="2" applyFont="1" applyFill="1" applyAlignment="1">
      <alignment horizontal="left" vertical="center"/>
    </xf>
    <xf numFmtId="0" fontId="30" fillId="0" borderId="29" xfId="2" applyFont="1" applyFill="1" applyBorder="1" applyAlignment="1">
      <alignment horizontal="center"/>
    </xf>
    <xf numFmtId="0" fontId="30" fillId="0" borderId="30" xfId="2" applyFont="1" applyFill="1" applyBorder="1" applyAlignment="1">
      <alignment horizontal="center"/>
    </xf>
    <xf numFmtId="0" fontId="30" fillId="0" borderId="31" xfId="2" applyFont="1" applyFill="1" applyBorder="1" applyAlignment="1">
      <alignment horizontal="center"/>
    </xf>
    <xf numFmtId="0" fontId="37" fillId="0" borderId="38" xfId="2" applyFont="1" applyFill="1" applyBorder="1" applyAlignment="1">
      <alignment horizontal="left" vertical="center" wrapText="1"/>
    </xf>
    <xf numFmtId="0" fontId="37" fillId="0" borderId="39" xfId="2" applyFont="1" applyFill="1" applyBorder="1" applyAlignment="1">
      <alignment horizontal="left" vertical="center"/>
    </xf>
    <xf numFmtId="0" fontId="37" fillId="0" borderId="40" xfId="2" applyFont="1" applyFill="1" applyBorder="1" applyAlignment="1">
      <alignment horizontal="left" vertical="center"/>
    </xf>
    <xf numFmtId="0" fontId="37" fillId="0" borderId="46" xfId="2" applyFont="1" applyFill="1" applyBorder="1" applyAlignment="1">
      <alignment horizontal="center" vertical="center"/>
    </xf>
    <xf numFmtId="0" fontId="37" fillId="0" borderId="47" xfId="2" applyFont="1" applyFill="1" applyBorder="1" applyAlignment="1">
      <alignment horizontal="center" vertical="center"/>
    </xf>
    <xf numFmtId="0" fontId="37" fillId="0" borderId="48" xfId="2" applyFont="1" applyFill="1" applyBorder="1" applyAlignment="1">
      <alignment horizontal="center" vertical="center"/>
    </xf>
    <xf numFmtId="0" fontId="17" fillId="0" borderId="9" xfId="0" applyFont="1" applyBorder="1" applyAlignment="1">
      <alignment horizontal="left" vertical="center"/>
    </xf>
    <xf numFmtId="0" fontId="5" fillId="3" borderId="8" xfId="1" applyFont="1" applyFill="1" applyBorder="1" applyAlignment="1">
      <alignment horizontal="left" vertical="center"/>
    </xf>
    <xf numFmtId="0" fontId="5" fillId="3" borderId="9" xfId="1" applyFont="1" applyFill="1" applyBorder="1" applyAlignment="1">
      <alignment horizontal="left" vertical="center"/>
    </xf>
    <xf numFmtId="0" fontId="5" fillId="3" borderId="10" xfId="1" applyFont="1" applyFill="1" applyBorder="1" applyAlignment="1">
      <alignment horizontal="left"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0</xdr:row>
      <xdr:rowOff>0</xdr:rowOff>
    </xdr:from>
    <xdr:to>
      <xdr:col>8</xdr:col>
      <xdr:colOff>171450</xdr:colOff>
      <xdr:row>6</xdr:row>
      <xdr:rowOff>209551</xdr:rowOff>
    </xdr:to>
    <xdr:sp macro="" textlink="">
      <xdr:nvSpPr>
        <xdr:cNvPr id="2" name="テキスト ボックス 1"/>
        <xdr:cNvSpPr txBox="1"/>
      </xdr:nvSpPr>
      <xdr:spPr>
        <a:xfrm>
          <a:off x="10010775" y="0"/>
          <a:ext cx="2352675" cy="16383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「在宅以外内訳」にて、「⑤養護老人ホーム」、「⑥軽費老人ホーム」、「⑧有料老人ホーム」、「⑨サービス付き高齢者向け住宅」を選択した場合で、かつ、そのうち特定施設入居者生活介護に該当する場合は○をつけてください。</a:t>
          </a:r>
        </a:p>
      </xdr:txBody>
    </xdr:sp>
    <xdr:clientData/>
  </xdr:twoCellAnchor>
  <xdr:twoCellAnchor>
    <xdr:from>
      <xdr:col>6</xdr:col>
      <xdr:colOff>123825</xdr:colOff>
      <xdr:row>6</xdr:row>
      <xdr:rowOff>209550</xdr:rowOff>
    </xdr:from>
    <xdr:to>
      <xdr:col>6</xdr:col>
      <xdr:colOff>180975</xdr:colOff>
      <xdr:row>8</xdr:row>
      <xdr:rowOff>104775</xdr:rowOff>
    </xdr:to>
    <xdr:cxnSp macro="">
      <xdr:nvCxnSpPr>
        <xdr:cNvPr id="4" name="直線矢印コネクタ 3"/>
        <xdr:cNvCxnSpPr/>
      </xdr:nvCxnSpPr>
      <xdr:spPr>
        <a:xfrm flipH="1">
          <a:off x="9953625" y="1638300"/>
          <a:ext cx="57150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6</xdr:row>
      <xdr:rowOff>9524</xdr:rowOff>
    </xdr:from>
    <xdr:to>
      <xdr:col>10</xdr:col>
      <xdr:colOff>257175</xdr:colOff>
      <xdr:row>11</xdr:row>
      <xdr:rowOff>238124</xdr:rowOff>
    </xdr:to>
    <xdr:sp macro="" textlink="">
      <xdr:nvSpPr>
        <xdr:cNvPr id="2" name="右中かっこ 1"/>
        <xdr:cNvSpPr/>
      </xdr:nvSpPr>
      <xdr:spPr>
        <a:xfrm>
          <a:off x="7391400" y="1447799"/>
          <a:ext cx="238125" cy="1419225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10</xdr:col>
      <xdr:colOff>234950</xdr:colOff>
      <xdr:row>8</xdr:row>
      <xdr:rowOff>114301</xdr:rowOff>
    </xdr:from>
    <xdr:ext cx="669926" cy="323850"/>
    <xdr:sp macro="" textlink="">
      <xdr:nvSpPr>
        <xdr:cNvPr id="3" name="テキスト ボックス 2"/>
        <xdr:cNvSpPr txBox="1"/>
      </xdr:nvSpPr>
      <xdr:spPr>
        <a:xfrm>
          <a:off x="7607300" y="2028826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B</a:t>
          </a:r>
          <a:endParaRPr kumimoji="1" lang="ja-JP" altLang="en-US" sz="1000" b="1" i="0" u="none" strike="noStrike" kern="0" cap="none" spc="0" normalizeH="0" baseline="0" noProof="0" smtClean="0">
            <a:ln>
              <a:noFill/>
            </a:ln>
            <a:solidFill>
              <a:srgbClr val="00B0F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</xdr:txBody>
    </xdr:sp>
    <xdr:clientData/>
  </xdr:oneCellAnchor>
  <xdr:twoCellAnchor>
    <xdr:from>
      <xdr:col>10</xdr:col>
      <xdr:colOff>28575</xdr:colOff>
      <xdr:row>13</xdr:row>
      <xdr:rowOff>47625</xdr:rowOff>
    </xdr:from>
    <xdr:to>
      <xdr:col>10</xdr:col>
      <xdr:colOff>266700</xdr:colOff>
      <xdr:row>26</xdr:row>
      <xdr:rowOff>209550</xdr:rowOff>
    </xdr:to>
    <xdr:sp macro="" textlink="">
      <xdr:nvSpPr>
        <xdr:cNvPr id="4" name="右中かっこ 3"/>
        <xdr:cNvSpPr/>
      </xdr:nvSpPr>
      <xdr:spPr>
        <a:xfrm>
          <a:off x="7400925" y="3162300"/>
          <a:ext cx="238125" cy="285750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10</xdr:col>
      <xdr:colOff>263525</xdr:colOff>
      <xdr:row>16</xdr:row>
      <xdr:rowOff>314326</xdr:rowOff>
    </xdr:from>
    <xdr:ext cx="669926" cy="323850"/>
    <xdr:sp macro="" textlink="">
      <xdr:nvSpPr>
        <xdr:cNvPr id="5" name="テキスト ボックス 4"/>
        <xdr:cNvSpPr txBox="1"/>
      </xdr:nvSpPr>
      <xdr:spPr>
        <a:xfrm>
          <a:off x="7635875" y="4486276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  <xdr:twoCellAnchor>
    <xdr:from>
      <xdr:col>10</xdr:col>
      <xdr:colOff>0</xdr:colOff>
      <xdr:row>27</xdr:row>
      <xdr:rowOff>0</xdr:rowOff>
    </xdr:from>
    <xdr:to>
      <xdr:col>10</xdr:col>
      <xdr:colOff>238125</xdr:colOff>
      <xdr:row>32</xdr:row>
      <xdr:rowOff>219075</xdr:rowOff>
    </xdr:to>
    <xdr:sp macro="" textlink="">
      <xdr:nvSpPr>
        <xdr:cNvPr id="6" name="右中かっこ 5"/>
        <xdr:cNvSpPr/>
      </xdr:nvSpPr>
      <xdr:spPr>
        <a:xfrm>
          <a:off x="7372350" y="6048375"/>
          <a:ext cx="238125" cy="140970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10</xdr:col>
      <xdr:colOff>219075</xdr:colOff>
      <xdr:row>29</xdr:row>
      <xdr:rowOff>76200</xdr:rowOff>
    </xdr:from>
    <xdr:ext cx="669926" cy="323850"/>
    <xdr:sp macro="" textlink="">
      <xdr:nvSpPr>
        <xdr:cNvPr id="7" name="テキスト ボックス 6"/>
        <xdr:cNvSpPr txBox="1"/>
      </xdr:nvSpPr>
      <xdr:spPr>
        <a:xfrm>
          <a:off x="7591425" y="6600825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6</xdr:row>
      <xdr:rowOff>9524</xdr:rowOff>
    </xdr:from>
    <xdr:to>
      <xdr:col>10</xdr:col>
      <xdr:colOff>257175</xdr:colOff>
      <xdr:row>11</xdr:row>
      <xdr:rowOff>219074</xdr:rowOff>
    </xdr:to>
    <xdr:sp macro="" textlink="">
      <xdr:nvSpPr>
        <xdr:cNvPr id="2" name="右中かっこ 1"/>
        <xdr:cNvSpPr/>
      </xdr:nvSpPr>
      <xdr:spPr>
        <a:xfrm>
          <a:off x="7391400" y="1447799"/>
          <a:ext cx="238125" cy="1400175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10</xdr:col>
      <xdr:colOff>254000</xdr:colOff>
      <xdr:row>8</xdr:row>
      <xdr:rowOff>114301</xdr:rowOff>
    </xdr:from>
    <xdr:ext cx="669926" cy="323850"/>
    <xdr:sp macro="" textlink="">
      <xdr:nvSpPr>
        <xdr:cNvPr id="3" name="テキスト ボックス 2"/>
        <xdr:cNvSpPr txBox="1"/>
      </xdr:nvSpPr>
      <xdr:spPr>
        <a:xfrm>
          <a:off x="7626350" y="2028826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B</a:t>
          </a:r>
          <a:endParaRPr kumimoji="1" lang="ja-JP" altLang="en-US" sz="1000" b="1" i="0" u="none" strike="noStrike" kern="0" cap="none" spc="0" normalizeH="0" baseline="0" noProof="0" smtClean="0">
            <a:ln>
              <a:noFill/>
            </a:ln>
            <a:solidFill>
              <a:srgbClr val="00B0F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</xdr:txBody>
    </xdr:sp>
    <xdr:clientData/>
  </xdr:oneCellAnchor>
  <xdr:twoCellAnchor>
    <xdr:from>
      <xdr:col>10</xdr:col>
      <xdr:colOff>28575</xdr:colOff>
      <xdr:row>13</xdr:row>
      <xdr:rowOff>47625</xdr:rowOff>
    </xdr:from>
    <xdr:to>
      <xdr:col>10</xdr:col>
      <xdr:colOff>266700</xdr:colOff>
      <xdr:row>26</xdr:row>
      <xdr:rowOff>209550</xdr:rowOff>
    </xdr:to>
    <xdr:sp macro="" textlink="">
      <xdr:nvSpPr>
        <xdr:cNvPr id="4" name="右中かっこ 3"/>
        <xdr:cNvSpPr/>
      </xdr:nvSpPr>
      <xdr:spPr>
        <a:xfrm>
          <a:off x="7400925" y="3162300"/>
          <a:ext cx="238125" cy="285750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10</xdr:col>
      <xdr:colOff>263525</xdr:colOff>
      <xdr:row>16</xdr:row>
      <xdr:rowOff>314326</xdr:rowOff>
    </xdr:from>
    <xdr:ext cx="669926" cy="323850"/>
    <xdr:sp macro="" textlink="">
      <xdr:nvSpPr>
        <xdr:cNvPr id="5" name="テキスト ボックス 4"/>
        <xdr:cNvSpPr txBox="1"/>
      </xdr:nvSpPr>
      <xdr:spPr>
        <a:xfrm>
          <a:off x="7635875" y="4486276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  <xdr:twoCellAnchor>
    <xdr:from>
      <xdr:col>10</xdr:col>
      <xdr:colOff>0</xdr:colOff>
      <xdr:row>27</xdr:row>
      <xdr:rowOff>0</xdr:rowOff>
    </xdr:from>
    <xdr:to>
      <xdr:col>10</xdr:col>
      <xdr:colOff>238125</xdr:colOff>
      <xdr:row>32</xdr:row>
      <xdr:rowOff>228600</xdr:rowOff>
    </xdr:to>
    <xdr:sp macro="" textlink="">
      <xdr:nvSpPr>
        <xdr:cNvPr id="6" name="右中かっこ 5"/>
        <xdr:cNvSpPr/>
      </xdr:nvSpPr>
      <xdr:spPr>
        <a:xfrm>
          <a:off x="7372350" y="6048375"/>
          <a:ext cx="238125" cy="1419225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10</xdr:col>
      <xdr:colOff>200025</xdr:colOff>
      <xdr:row>29</xdr:row>
      <xdr:rowOff>95250</xdr:rowOff>
    </xdr:from>
    <xdr:ext cx="669926" cy="323850"/>
    <xdr:sp macro="" textlink="">
      <xdr:nvSpPr>
        <xdr:cNvPr id="7" name="テキスト ボックス 6"/>
        <xdr:cNvSpPr txBox="1"/>
      </xdr:nvSpPr>
      <xdr:spPr>
        <a:xfrm>
          <a:off x="7572375" y="6619875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6</xdr:row>
      <xdr:rowOff>9524</xdr:rowOff>
    </xdr:from>
    <xdr:to>
      <xdr:col>10</xdr:col>
      <xdr:colOff>257175</xdr:colOff>
      <xdr:row>11</xdr:row>
      <xdr:rowOff>219074</xdr:rowOff>
    </xdr:to>
    <xdr:sp macro="" textlink="">
      <xdr:nvSpPr>
        <xdr:cNvPr id="2" name="右中かっこ 1"/>
        <xdr:cNvSpPr/>
      </xdr:nvSpPr>
      <xdr:spPr>
        <a:xfrm>
          <a:off x="7391400" y="1447799"/>
          <a:ext cx="238125" cy="1400175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10</xdr:col>
      <xdr:colOff>244475</xdr:colOff>
      <xdr:row>8</xdr:row>
      <xdr:rowOff>95251</xdr:rowOff>
    </xdr:from>
    <xdr:ext cx="669926" cy="323850"/>
    <xdr:sp macro="" textlink="">
      <xdr:nvSpPr>
        <xdr:cNvPr id="3" name="テキスト ボックス 2"/>
        <xdr:cNvSpPr txBox="1"/>
      </xdr:nvSpPr>
      <xdr:spPr>
        <a:xfrm>
          <a:off x="7616825" y="2009776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B</a:t>
          </a:r>
          <a:endParaRPr kumimoji="1" lang="ja-JP" altLang="en-US" sz="1000" b="1" i="0" u="none" strike="noStrike" kern="0" cap="none" spc="0" normalizeH="0" baseline="0" noProof="0" smtClean="0">
            <a:ln>
              <a:noFill/>
            </a:ln>
            <a:solidFill>
              <a:srgbClr val="00B0F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</xdr:txBody>
    </xdr:sp>
    <xdr:clientData/>
  </xdr:oneCellAnchor>
  <xdr:twoCellAnchor>
    <xdr:from>
      <xdr:col>10</xdr:col>
      <xdr:colOff>28575</xdr:colOff>
      <xdr:row>13</xdr:row>
      <xdr:rowOff>47625</xdr:rowOff>
    </xdr:from>
    <xdr:to>
      <xdr:col>10</xdr:col>
      <xdr:colOff>266700</xdr:colOff>
      <xdr:row>26</xdr:row>
      <xdr:rowOff>209550</xdr:rowOff>
    </xdr:to>
    <xdr:sp macro="" textlink="">
      <xdr:nvSpPr>
        <xdr:cNvPr id="4" name="右中かっこ 3"/>
        <xdr:cNvSpPr/>
      </xdr:nvSpPr>
      <xdr:spPr>
        <a:xfrm>
          <a:off x="7400925" y="9115425"/>
          <a:ext cx="238125" cy="325755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10</xdr:col>
      <xdr:colOff>263525</xdr:colOff>
      <xdr:row>16</xdr:row>
      <xdr:rowOff>314326</xdr:rowOff>
    </xdr:from>
    <xdr:ext cx="669926" cy="323850"/>
    <xdr:sp macro="" textlink="">
      <xdr:nvSpPr>
        <xdr:cNvPr id="5" name="テキスト ボックス 4"/>
        <xdr:cNvSpPr txBox="1"/>
      </xdr:nvSpPr>
      <xdr:spPr>
        <a:xfrm>
          <a:off x="7635875" y="10572751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  <xdr:twoCellAnchor>
    <xdr:from>
      <xdr:col>10</xdr:col>
      <xdr:colOff>0</xdr:colOff>
      <xdr:row>27</xdr:row>
      <xdr:rowOff>0</xdr:rowOff>
    </xdr:from>
    <xdr:to>
      <xdr:col>10</xdr:col>
      <xdr:colOff>238125</xdr:colOff>
      <xdr:row>32</xdr:row>
      <xdr:rowOff>209550</xdr:rowOff>
    </xdr:to>
    <xdr:sp macro="" textlink="">
      <xdr:nvSpPr>
        <xdr:cNvPr id="6" name="右中かっこ 5"/>
        <xdr:cNvSpPr/>
      </xdr:nvSpPr>
      <xdr:spPr>
        <a:xfrm>
          <a:off x="7372350" y="6048375"/>
          <a:ext cx="238125" cy="1400175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10</xdr:col>
      <xdr:colOff>228600</xdr:colOff>
      <xdr:row>29</xdr:row>
      <xdr:rowOff>85725</xdr:rowOff>
    </xdr:from>
    <xdr:ext cx="669926" cy="323850"/>
    <xdr:sp macro="" textlink="">
      <xdr:nvSpPr>
        <xdr:cNvPr id="7" name="テキスト ボックス 6"/>
        <xdr:cNvSpPr txBox="1"/>
      </xdr:nvSpPr>
      <xdr:spPr>
        <a:xfrm>
          <a:off x="7600950" y="6610350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0</xdr:row>
      <xdr:rowOff>28575</xdr:rowOff>
    </xdr:from>
    <xdr:to>
      <xdr:col>8</xdr:col>
      <xdr:colOff>523875</xdr:colOff>
      <xdr:row>6</xdr:row>
      <xdr:rowOff>219075</xdr:rowOff>
    </xdr:to>
    <xdr:sp macro="" textlink="">
      <xdr:nvSpPr>
        <xdr:cNvPr id="3" name="テキスト ボックス 2"/>
        <xdr:cNvSpPr txBox="1"/>
      </xdr:nvSpPr>
      <xdr:spPr>
        <a:xfrm>
          <a:off x="10001250" y="28575"/>
          <a:ext cx="2352675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「在宅以外内訳」にて、「⑤養護老人ホーム」、「⑥軽費老人ホーム」、「⑧有料老人ホーム」、「⑨サービス付き高齢者向け住宅」を選択した場合で、かつ、そのうち特定施設入居者生活介護に該当する場合は○をつけてください。</a:t>
          </a:r>
        </a:p>
      </xdr:txBody>
    </xdr:sp>
    <xdr:clientData/>
  </xdr:twoCellAnchor>
  <xdr:twoCellAnchor>
    <xdr:from>
      <xdr:col>6</xdr:col>
      <xdr:colOff>123825</xdr:colOff>
      <xdr:row>6</xdr:row>
      <xdr:rowOff>200025</xdr:rowOff>
    </xdr:from>
    <xdr:to>
      <xdr:col>6</xdr:col>
      <xdr:colOff>180975</xdr:colOff>
      <xdr:row>8</xdr:row>
      <xdr:rowOff>95250</xdr:rowOff>
    </xdr:to>
    <xdr:cxnSp macro="">
      <xdr:nvCxnSpPr>
        <xdr:cNvPr id="6" name="直線矢印コネクタ 5"/>
        <xdr:cNvCxnSpPr/>
      </xdr:nvCxnSpPr>
      <xdr:spPr>
        <a:xfrm flipH="1">
          <a:off x="9953625" y="1628775"/>
          <a:ext cx="57150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6</xdr:row>
      <xdr:rowOff>9524</xdr:rowOff>
    </xdr:from>
    <xdr:to>
      <xdr:col>10</xdr:col>
      <xdr:colOff>257175</xdr:colOff>
      <xdr:row>11</xdr:row>
      <xdr:rowOff>238124</xdr:rowOff>
    </xdr:to>
    <xdr:sp macro="" textlink="">
      <xdr:nvSpPr>
        <xdr:cNvPr id="8" name="右中かっこ 7"/>
        <xdr:cNvSpPr/>
      </xdr:nvSpPr>
      <xdr:spPr>
        <a:xfrm>
          <a:off x="7391400" y="1447799"/>
          <a:ext cx="238125" cy="1419225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10</xdr:col>
      <xdr:colOff>234950</xdr:colOff>
      <xdr:row>8</xdr:row>
      <xdr:rowOff>114301</xdr:rowOff>
    </xdr:from>
    <xdr:ext cx="669926" cy="323850"/>
    <xdr:sp macro="" textlink="">
      <xdr:nvSpPr>
        <xdr:cNvPr id="9" name="テキスト ボックス 8"/>
        <xdr:cNvSpPr txBox="1"/>
      </xdr:nvSpPr>
      <xdr:spPr>
        <a:xfrm>
          <a:off x="7607300" y="2028826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B</a:t>
          </a:r>
          <a:endParaRPr kumimoji="1" lang="ja-JP" altLang="en-US" sz="1000" b="1" i="0" u="none" strike="noStrike" kern="0" cap="none" spc="0" normalizeH="0" baseline="0" noProof="0" smtClean="0">
            <a:ln>
              <a:noFill/>
            </a:ln>
            <a:solidFill>
              <a:srgbClr val="00B0F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</xdr:txBody>
    </xdr:sp>
    <xdr:clientData/>
  </xdr:oneCellAnchor>
  <xdr:twoCellAnchor>
    <xdr:from>
      <xdr:col>10</xdr:col>
      <xdr:colOff>28575</xdr:colOff>
      <xdr:row>13</xdr:row>
      <xdr:rowOff>47625</xdr:rowOff>
    </xdr:from>
    <xdr:to>
      <xdr:col>10</xdr:col>
      <xdr:colOff>266700</xdr:colOff>
      <xdr:row>26</xdr:row>
      <xdr:rowOff>209550</xdr:rowOff>
    </xdr:to>
    <xdr:sp macro="" textlink="">
      <xdr:nvSpPr>
        <xdr:cNvPr id="10" name="右中かっこ 9"/>
        <xdr:cNvSpPr/>
      </xdr:nvSpPr>
      <xdr:spPr>
        <a:xfrm>
          <a:off x="7400925" y="4352925"/>
          <a:ext cx="238125" cy="285750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10</xdr:col>
      <xdr:colOff>263525</xdr:colOff>
      <xdr:row>16</xdr:row>
      <xdr:rowOff>314326</xdr:rowOff>
    </xdr:from>
    <xdr:ext cx="669926" cy="323850"/>
    <xdr:sp macro="" textlink="">
      <xdr:nvSpPr>
        <xdr:cNvPr id="11" name="テキスト ボックス 10"/>
        <xdr:cNvSpPr txBox="1"/>
      </xdr:nvSpPr>
      <xdr:spPr>
        <a:xfrm>
          <a:off x="7635875" y="5676901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  <xdr:twoCellAnchor>
    <xdr:from>
      <xdr:col>10</xdr:col>
      <xdr:colOff>0</xdr:colOff>
      <xdr:row>27</xdr:row>
      <xdr:rowOff>0</xdr:rowOff>
    </xdr:from>
    <xdr:to>
      <xdr:col>10</xdr:col>
      <xdr:colOff>238125</xdr:colOff>
      <xdr:row>32</xdr:row>
      <xdr:rowOff>219075</xdr:rowOff>
    </xdr:to>
    <xdr:sp macro="" textlink="">
      <xdr:nvSpPr>
        <xdr:cNvPr id="12" name="右中かっこ 11"/>
        <xdr:cNvSpPr/>
      </xdr:nvSpPr>
      <xdr:spPr>
        <a:xfrm>
          <a:off x="7372350" y="6048375"/>
          <a:ext cx="238125" cy="140970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10</xdr:col>
      <xdr:colOff>219075</xdr:colOff>
      <xdr:row>29</xdr:row>
      <xdr:rowOff>76200</xdr:rowOff>
    </xdr:from>
    <xdr:ext cx="669926" cy="323850"/>
    <xdr:sp macro="" textlink="">
      <xdr:nvSpPr>
        <xdr:cNvPr id="13" name="テキスト ボックス 12"/>
        <xdr:cNvSpPr txBox="1"/>
      </xdr:nvSpPr>
      <xdr:spPr>
        <a:xfrm>
          <a:off x="7591425" y="6600825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171450</xdr:colOff>
      <xdr:row>0</xdr:row>
      <xdr:rowOff>76200</xdr:rowOff>
    </xdr:from>
    <xdr:to>
      <xdr:col>8</xdr:col>
      <xdr:colOff>504825</xdr:colOff>
      <xdr:row>7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10001250" y="76200"/>
          <a:ext cx="2352675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「在宅以外内訳」にて、「⑤養護老人ホーム」、「⑥軽費老人ホーム」、「⑧有料老人ホーム」、「⑨サービス付き高齢者向け住宅」を選択した場合で、かつ、そのうち特定施設入居者生活介護に該当する場合は○をつけてください。</a:t>
          </a:r>
        </a:p>
      </xdr:txBody>
    </xdr:sp>
    <xdr:clientData/>
  </xdr:twoCellAnchor>
  <xdr:twoCellAnchor>
    <xdr:from>
      <xdr:col>6</xdr:col>
      <xdr:colOff>161925</xdr:colOff>
      <xdr:row>6</xdr:row>
      <xdr:rowOff>200025</xdr:rowOff>
    </xdr:from>
    <xdr:to>
      <xdr:col>6</xdr:col>
      <xdr:colOff>219075</xdr:colOff>
      <xdr:row>8</xdr:row>
      <xdr:rowOff>95250</xdr:rowOff>
    </xdr:to>
    <xdr:cxnSp macro="">
      <xdr:nvCxnSpPr>
        <xdr:cNvPr id="3" name="直線矢印コネクタ 2"/>
        <xdr:cNvCxnSpPr/>
      </xdr:nvCxnSpPr>
      <xdr:spPr>
        <a:xfrm flipH="1">
          <a:off x="9991725" y="1628775"/>
          <a:ext cx="57150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6</xdr:row>
      <xdr:rowOff>9524</xdr:rowOff>
    </xdr:from>
    <xdr:to>
      <xdr:col>10</xdr:col>
      <xdr:colOff>257175</xdr:colOff>
      <xdr:row>11</xdr:row>
      <xdr:rowOff>219074</xdr:rowOff>
    </xdr:to>
    <xdr:sp macro="" textlink="">
      <xdr:nvSpPr>
        <xdr:cNvPr id="8" name="右中かっこ 7"/>
        <xdr:cNvSpPr/>
      </xdr:nvSpPr>
      <xdr:spPr>
        <a:xfrm>
          <a:off x="7391400" y="1447799"/>
          <a:ext cx="238125" cy="1400175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10</xdr:col>
      <xdr:colOff>254000</xdr:colOff>
      <xdr:row>8</xdr:row>
      <xdr:rowOff>114301</xdr:rowOff>
    </xdr:from>
    <xdr:ext cx="669926" cy="323850"/>
    <xdr:sp macro="" textlink="">
      <xdr:nvSpPr>
        <xdr:cNvPr id="9" name="テキスト ボックス 8"/>
        <xdr:cNvSpPr txBox="1"/>
      </xdr:nvSpPr>
      <xdr:spPr>
        <a:xfrm>
          <a:off x="7626350" y="2028826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B</a:t>
          </a:r>
          <a:endParaRPr kumimoji="1" lang="ja-JP" altLang="en-US" sz="1000" b="1" i="0" u="none" strike="noStrike" kern="0" cap="none" spc="0" normalizeH="0" baseline="0" noProof="0" smtClean="0">
            <a:ln>
              <a:noFill/>
            </a:ln>
            <a:solidFill>
              <a:srgbClr val="00B0F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</xdr:txBody>
    </xdr:sp>
    <xdr:clientData/>
  </xdr:oneCellAnchor>
  <xdr:twoCellAnchor>
    <xdr:from>
      <xdr:col>10</xdr:col>
      <xdr:colOff>28575</xdr:colOff>
      <xdr:row>13</xdr:row>
      <xdr:rowOff>47625</xdr:rowOff>
    </xdr:from>
    <xdr:to>
      <xdr:col>10</xdr:col>
      <xdr:colOff>266700</xdr:colOff>
      <xdr:row>26</xdr:row>
      <xdr:rowOff>209550</xdr:rowOff>
    </xdr:to>
    <xdr:sp macro="" textlink="">
      <xdr:nvSpPr>
        <xdr:cNvPr id="10" name="右中かっこ 9"/>
        <xdr:cNvSpPr/>
      </xdr:nvSpPr>
      <xdr:spPr>
        <a:xfrm>
          <a:off x="7400925" y="4352925"/>
          <a:ext cx="238125" cy="285750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10</xdr:col>
      <xdr:colOff>263525</xdr:colOff>
      <xdr:row>16</xdr:row>
      <xdr:rowOff>314326</xdr:rowOff>
    </xdr:from>
    <xdr:ext cx="669926" cy="323850"/>
    <xdr:sp macro="" textlink="">
      <xdr:nvSpPr>
        <xdr:cNvPr id="11" name="テキスト ボックス 10"/>
        <xdr:cNvSpPr txBox="1"/>
      </xdr:nvSpPr>
      <xdr:spPr>
        <a:xfrm>
          <a:off x="7635875" y="5676901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  <xdr:twoCellAnchor>
    <xdr:from>
      <xdr:col>10</xdr:col>
      <xdr:colOff>0</xdr:colOff>
      <xdr:row>27</xdr:row>
      <xdr:rowOff>0</xdr:rowOff>
    </xdr:from>
    <xdr:to>
      <xdr:col>10</xdr:col>
      <xdr:colOff>238125</xdr:colOff>
      <xdr:row>32</xdr:row>
      <xdr:rowOff>228600</xdr:rowOff>
    </xdr:to>
    <xdr:sp macro="" textlink="">
      <xdr:nvSpPr>
        <xdr:cNvPr id="12" name="右中かっこ 11"/>
        <xdr:cNvSpPr/>
      </xdr:nvSpPr>
      <xdr:spPr>
        <a:xfrm>
          <a:off x="7372350" y="6048375"/>
          <a:ext cx="238125" cy="1419225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10</xdr:col>
      <xdr:colOff>200025</xdr:colOff>
      <xdr:row>29</xdr:row>
      <xdr:rowOff>95250</xdr:rowOff>
    </xdr:from>
    <xdr:ext cx="669926" cy="323850"/>
    <xdr:sp macro="" textlink="">
      <xdr:nvSpPr>
        <xdr:cNvPr id="13" name="テキスト ボックス 12"/>
        <xdr:cNvSpPr txBox="1"/>
      </xdr:nvSpPr>
      <xdr:spPr>
        <a:xfrm>
          <a:off x="7572375" y="6619875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10</xdr:row>
      <xdr:rowOff>19050</xdr:rowOff>
    </xdr:from>
    <xdr:to>
      <xdr:col>8</xdr:col>
      <xdr:colOff>419100</xdr:colOff>
      <xdr:row>16</xdr:row>
      <xdr:rowOff>209550</xdr:rowOff>
    </xdr:to>
    <xdr:sp macro="" textlink="">
      <xdr:nvSpPr>
        <xdr:cNvPr id="2" name="テキスト ボックス 1"/>
        <xdr:cNvSpPr txBox="1"/>
      </xdr:nvSpPr>
      <xdr:spPr>
        <a:xfrm>
          <a:off x="9963150" y="2400300"/>
          <a:ext cx="2352675" cy="1619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「在宅以外内訳」にて、「⑤養護老人ホーム」、「⑥軽費老人ホーム」、「⑧有料老人ホーム」、「⑨サービス付き高齢者向け住宅」を選択した場合で、かつ、そのうち特定施設入居者生活介護に該当する場合は○をつけてください。</a:t>
          </a:r>
        </a:p>
      </xdr:txBody>
    </xdr:sp>
    <xdr:clientData/>
  </xdr:twoCellAnchor>
  <xdr:twoCellAnchor>
    <xdr:from>
      <xdr:col>6</xdr:col>
      <xdr:colOff>161925</xdr:colOff>
      <xdr:row>17</xdr:row>
      <xdr:rowOff>0</xdr:rowOff>
    </xdr:from>
    <xdr:to>
      <xdr:col>6</xdr:col>
      <xdr:colOff>219075</xdr:colOff>
      <xdr:row>18</xdr:row>
      <xdr:rowOff>133350</xdr:rowOff>
    </xdr:to>
    <xdr:cxnSp macro="">
      <xdr:nvCxnSpPr>
        <xdr:cNvPr id="3" name="直線矢印コネクタ 2"/>
        <xdr:cNvCxnSpPr/>
      </xdr:nvCxnSpPr>
      <xdr:spPr>
        <a:xfrm flipH="1">
          <a:off x="9991725" y="4048125"/>
          <a:ext cx="57150" cy="3714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6</xdr:row>
      <xdr:rowOff>9525</xdr:rowOff>
    </xdr:from>
    <xdr:to>
      <xdr:col>10</xdr:col>
      <xdr:colOff>257175</xdr:colOff>
      <xdr:row>11</xdr:row>
      <xdr:rowOff>190500</xdr:rowOff>
    </xdr:to>
    <xdr:sp macro="" textlink="">
      <xdr:nvSpPr>
        <xdr:cNvPr id="8" name="右中かっこ 7"/>
        <xdr:cNvSpPr/>
      </xdr:nvSpPr>
      <xdr:spPr>
        <a:xfrm>
          <a:off x="7391400" y="1447800"/>
          <a:ext cx="238125" cy="137160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10</xdr:col>
      <xdr:colOff>244475</xdr:colOff>
      <xdr:row>8</xdr:row>
      <xdr:rowOff>95251</xdr:rowOff>
    </xdr:from>
    <xdr:ext cx="669926" cy="323850"/>
    <xdr:sp macro="" textlink="">
      <xdr:nvSpPr>
        <xdr:cNvPr id="9" name="テキスト ボックス 8"/>
        <xdr:cNvSpPr txBox="1"/>
      </xdr:nvSpPr>
      <xdr:spPr>
        <a:xfrm>
          <a:off x="7616825" y="2009776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B</a:t>
          </a:r>
          <a:endParaRPr kumimoji="1" lang="ja-JP" altLang="en-US" sz="1000" b="1" i="0" u="none" strike="noStrike" kern="0" cap="none" spc="0" normalizeH="0" baseline="0" noProof="0" smtClean="0">
            <a:ln>
              <a:noFill/>
            </a:ln>
            <a:solidFill>
              <a:srgbClr val="00B0F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</xdr:txBody>
    </xdr:sp>
    <xdr:clientData/>
  </xdr:oneCellAnchor>
  <xdr:twoCellAnchor>
    <xdr:from>
      <xdr:col>10</xdr:col>
      <xdr:colOff>28575</xdr:colOff>
      <xdr:row>13</xdr:row>
      <xdr:rowOff>47625</xdr:rowOff>
    </xdr:from>
    <xdr:to>
      <xdr:col>10</xdr:col>
      <xdr:colOff>266700</xdr:colOff>
      <xdr:row>26</xdr:row>
      <xdr:rowOff>209550</xdr:rowOff>
    </xdr:to>
    <xdr:sp macro="" textlink="">
      <xdr:nvSpPr>
        <xdr:cNvPr id="10" name="右中かっこ 9"/>
        <xdr:cNvSpPr/>
      </xdr:nvSpPr>
      <xdr:spPr>
        <a:xfrm>
          <a:off x="7400925" y="4352925"/>
          <a:ext cx="238125" cy="285750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10</xdr:col>
      <xdr:colOff>263525</xdr:colOff>
      <xdr:row>16</xdr:row>
      <xdr:rowOff>314326</xdr:rowOff>
    </xdr:from>
    <xdr:ext cx="669926" cy="323850"/>
    <xdr:sp macro="" textlink="">
      <xdr:nvSpPr>
        <xdr:cNvPr id="11" name="テキスト ボックス 10"/>
        <xdr:cNvSpPr txBox="1"/>
      </xdr:nvSpPr>
      <xdr:spPr>
        <a:xfrm>
          <a:off x="7635875" y="5676901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  <xdr:twoCellAnchor>
    <xdr:from>
      <xdr:col>10</xdr:col>
      <xdr:colOff>0</xdr:colOff>
      <xdr:row>27</xdr:row>
      <xdr:rowOff>0</xdr:rowOff>
    </xdr:from>
    <xdr:to>
      <xdr:col>10</xdr:col>
      <xdr:colOff>238125</xdr:colOff>
      <xdr:row>32</xdr:row>
      <xdr:rowOff>200025</xdr:rowOff>
    </xdr:to>
    <xdr:sp macro="" textlink="">
      <xdr:nvSpPr>
        <xdr:cNvPr id="12" name="右中かっこ 11"/>
        <xdr:cNvSpPr/>
      </xdr:nvSpPr>
      <xdr:spPr>
        <a:xfrm>
          <a:off x="7372350" y="6048375"/>
          <a:ext cx="238125" cy="139065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10</xdr:col>
      <xdr:colOff>190500</xdr:colOff>
      <xdr:row>29</xdr:row>
      <xdr:rowOff>76200</xdr:rowOff>
    </xdr:from>
    <xdr:ext cx="669926" cy="323850"/>
    <xdr:sp macro="" textlink="">
      <xdr:nvSpPr>
        <xdr:cNvPr id="13" name="テキスト ボックス 12"/>
        <xdr:cNvSpPr txBox="1"/>
      </xdr:nvSpPr>
      <xdr:spPr>
        <a:xfrm>
          <a:off x="7562850" y="6600825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6</xdr:row>
      <xdr:rowOff>9524</xdr:rowOff>
    </xdr:from>
    <xdr:to>
      <xdr:col>10</xdr:col>
      <xdr:colOff>257175</xdr:colOff>
      <xdr:row>11</xdr:row>
      <xdr:rowOff>219074</xdr:rowOff>
    </xdr:to>
    <xdr:sp macro="" textlink="">
      <xdr:nvSpPr>
        <xdr:cNvPr id="2" name="右中かっこ 1"/>
        <xdr:cNvSpPr/>
      </xdr:nvSpPr>
      <xdr:spPr>
        <a:xfrm>
          <a:off x="7391400" y="1447799"/>
          <a:ext cx="238125" cy="1400175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10</xdr:col>
      <xdr:colOff>244475</xdr:colOff>
      <xdr:row>8</xdr:row>
      <xdr:rowOff>95251</xdr:rowOff>
    </xdr:from>
    <xdr:ext cx="669926" cy="323850"/>
    <xdr:sp macro="" textlink="">
      <xdr:nvSpPr>
        <xdr:cNvPr id="3" name="テキスト ボックス 2"/>
        <xdr:cNvSpPr txBox="1"/>
      </xdr:nvSpPr>
      <xdr:spPr>
        <a:xfrm>
          <a:off x="7616825" y="2009776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B</a:t>
          </a:r>
          <a:endParaRPr kumimoji="1" lang="ja-JP" altLang="en-US" sz="1000" b="1" i="0" u="none" strike="noStrike" kern="0" cap="none" spc="0" normalizeH="0" baseline="0" noProof="0" smtClean="0">
            <a:ln>
              <a:noFill/>
            </a:ln>
            <a:solidFill>
              <a:srgbClr val="00B0F0"/>
            </a:solidFill>
            <a:effectLst/>
            <a:uLnTx/>
            <a:uFillTx/>
            <a:latin typeface="ＭＳ Ｐゴシック"/>
            <a:ea typeface="ＭＳ Ｐゴシック"/>
            <a:cs typeface="+mn-cs"/>
          </a:endParaRPr>
        </a:p>
      </xdr:txBody>
    </xdr:sp>
    <xdr:clientData/>
  </xdr:oneCellAnchor>
  <xdr:twoCellAnchor>
    <xdr:from>
      <xdr:col>10</xdr:col>
      <xdr:colOff>28575</xdr:colOff>
      <xdr:row>13</xdr:row>
      <xdr:rowOff>47625</xdr:rowOff>
    </xdr:from>
    <xdr:to>
      <xdr:col>10</xdr:col>
      <xdr:colOff>266700</xdr:colOff>
      <xdr:row>26</xdr:row>
      <xdr:rowOff>209550</xdr:rowOff>
    </xdr:to>
    <xdr:sp macro="" textlink="">
      <xdr:nvSpPr>
        <xdr:cNvPr id="4" name="右中かっこ 3"/>
        <xdr:cNvSpPr/>
      </xdr:nvSpPr>
      <xdr:spPr>
        <a:xfrm>
          <a:off x="7400925" y="3162300"/>
          <a:ext cx="238125" cy="2857500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10</xdr:col>
      <xdr:colOff>263525</xdr:colOff>
      <xdr:row>16</xdr:row>
      <xdr:rowOff>314326</xdr:rowOff>
    </xdr:from>
    <xdr:ext cx="669926" cy="323850"/>
    <xdr:sp macro="" textlink="">
      <xdr:nvSpPr>
        <xdr:cNvPr id="5" name="テキスト ボックス 4"/>
        <xdr:cNvSpPr txBox="1"/>
      </xdr:nvSpPr>
      <xdr:spPr>
        <a:xfrm>
          <a:off x="7635875" y="4486276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  <xdr:twoCellAnchor>
    <xdr:from>
      <xdr:col>10</xdr:col>
      <xdr:colOff>0</xdr:colOff>
      <xdr:row>27</xdr:row>
      <xdr:rowOff>0</xdr:rowOff>
    </xdr:from>
    <xdr:to>
      <xdr:col>10</xdr:col>
      <xdr:colOff>238125</xdr:colOff>
      <xdr:row>32</xdr:row>
      <xdr:rowOff>209550</xdr:rowOff>
    </xdr:to>
    <xdr:sp macro="" textlink="">
      <xdr:nvSpPr>
        <xdr:cNvPr id="6" name="右中かっこ 5"/>
        <xdr:cNvSpPr/>
      </xdr:nvSpPr>
      <xdr:spPr>
        <a:xfrm>
          <a:off x="7372350" y="6048375"/>
          <a:ext cx="238125" cy="1400175"/>
        </a:xfrm>
        <a:prstGeom prst="rightBrace">
          <a:avLst/>
        </a:prstGeom>
        <a:ln/>
      </xdr:spPr>
      <xdr:style>
        <a:lnRef idx="2">
          <a:schemeClr val="accent5"/>
        </a:lnRef>
        <a:fillRef idx="0">
          <a:schemeClr val="accent5"/>
        </a:fillRef>
        <a:effectRef idx="1">
          <a:schemeClr val="accent5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10</xdr:col>
      <xdr:colOff>228600</xdr:colOff>
      <xdr:row>29</xdr:row>
      <xdr:rowOff>85725</xdr:rowOff>
    </xdr:from>
    <xdr:ext cx="669926" cy="323850"/>
    <xdr:sp macro="" textlink="">
      <xdr:nvSpPr>
        <xdr:cNvPr id="7" name="テキスト ボックス 6"/>
        <xdr:cNvSpPr txBox="1"/>
      </xdr:nvSpPr>
      <xdr:spPr>
        <a:xfrm>
          <a:off x="7600950" y="6610350"/>
          <a:ext cx="669926" cy="32385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合計＝</a:t>
          </a:r>
          <a:r>
            <a:rPr kumimoji="1" lang="en-US" altLang="ja-JP" sz="1000" b="1" i="0" u="none" strike="noStrike" kern="0" cap="none" spc="0" normalizeH="0" baseline="0" noProof="0" smtClean="0">
              <a:ln>
                <a:noFill/>
              </a:ln>
              <a:solidFill>
                <a:srgbClr val="00B0F0"/>
              </a:solidFill>
              <a:effectLst/>
              <a:uLnTx/>
              <a:uFillTx/>
              <a:latin typeface="ＭＳ Ｐゴシック"/>
              <a:ea typeface="ＭＳ Ｐゴシック"/>
              <a:cs typeface="+mn-cs"/>
            </a:rPr>
            <a:t>C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N267"/>
  <sheetViews>
    <sheetView tabSelected="1" zoomScaleNormal="100" workbookViewId="0">
      <selection activeCell="A10" sqref="A10"/>
    </sheetView>
  </sheetViews>
  <sheetFormatPr defaultRowHeight="18.75" x14ac:dyDescent="0.4"/>
  <cols>
    <col min="1" max="6" width="21.5" customWidth="1"/>
    <col min="7" max="7" width="22.25" style="2" customWidth="1"/>
    <col min="8" max="8" width="8.75" style="2" customWidth="1"/>
    <col min="9" max="10" width="16.5" customWidth="1"/>
    <col min="11" max="11" width="15.25" customWidth="1"/>
  </cols>
  <sheetData>
    <row r="1" spans="1:14" x14ac:dyDescent="0.4">
      <c r="A1" s="82" t="s">
        <v>140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2"/>
    </row>
    <row r="2" spans="1:14" x14ac:dyDescent="0.4">
      <c r="A2" s="82"/>
      <c r="B2" s="82"/>
      <c r="C2" s="82"/>
      <c r="D2" s="82"/>
      <c r="F2" s="82" t="s">
        <v>135</v>
      </c>
      <c r="G2" s="82"/>
      <c r="H2" s="82"/>
      <c r="I2" s="82"/>
      <c r="K2" s="83"/>
      <c r="L2" s="2"/>
    </row>
    <row r="3" spans="1:14" x14ac:dyDescent="0.4">
      <c r="A3" s="82" t="s">
        <v>159</v>
      </c>
      <c r="B3" s="82"/>
      <c r="C3" s="82"/>
      <c r="D3" s="82"/>
      <c r="E3" s="82"/>
      <c r="F3" s="82"/>
      <c r="G3" s="82"/>
      <c r="H3" s="82"/>
      <c r="I3" s="82"/>
      <c r="J3" s="82"/>
      <c r="K3" s="83"/>
      <c r="L3" s="2"/>
    </row>
    <row r="4" spans="1:14" x14ac:dyDescent="0.4">
      <c r="A4" s="82"/>
      <c r="B4" s="82"/>
      <c r="C4" s="82"/>
      <c r="D4" s="82"/>
      <c r="E4" s="82" t="s">
        <v>84</v>
      </c>
      <c r="F4" s="82"/>
      <c r="G4" s="86"/>
      <c r="H4" s="86"/>
      <c r="I4" s="1"/>
      <c r="J4" s="82"/>
      <c r="K4" s="83"/>
      <c r="L4" s="2"/>
    </row>
    <row r="5" spans="1:14" x14ac:dyDescent="0.4">
      <c r="A5" s="156" t="s">
        <v>90</v>
      </c>
      <c r="B5" s="156"/>
      <c r="C5" s="156" t="s">
        <v>163</v>
      </c>
      <c r="D5" s="156"/>
      <c r="E5" s="156" t="s">
        <v>164</v>
      </c>
      <c r="F5" s="156"/>
      <c r="G5" s="158"/>
      <c r="H5" s="252"/>
      <c r="I5" s="99"/>
      <c r="J5" s="88"/>
      <c r="K5" s="88"/>
      <c r="L5" s="3"/>
    </row>
    <row r="6" spans="1:14" x14ac:dyDescent="0.4">
      <c r="A6" s="390" t="s">
        <v>85</v>
      </c>
      <c r="B6" s="391"/>
      <c r="C6" s="391"/>
      <c r="D6" s="391"/>
      <c r="E6" s="391"/>
      <c r="F6" s="391"/>
      <c r="G6" s="99"/>
      <c r="H6" s="252"/>
      <c r="I6" s="99"/>
      <c r="J6" s="99"/>
      <c r="K6" s="99"/>
      <c r="L6" s="2"/>
    </row>
    <row r="7" spans="1:14" x14ac:dyDescent="0.4">
      <c r="A7" s="392" t="s">
        <v>86</v>
      </c>
      <c r="B7" s="393"/>
      <c r="C7" s="393"/>
      <c r="D7" s="393"/>
      <c r="E7" s="393"/>
      <c r="F7" s="393"/>
      <c r="G7" s="159"/>
      <c r="H7" s="247"/>
      <c r="I7" s="159"/>
      <c r="J7" s="159"/>
      <c r="K7" s="168"/>
      <c r="L7" s="2"/>
    </row>
    <row r="8" spans="1:14" x14ac:dyDescent="0.4">
      <c r="A8" s="82" t="s">
        <v>76</v>
      </c>
      <c r="B8" s="82"/>
      <c r="C8" s="82"/>
      <c r="D8" s="82"/>
      <c r="E8" s="163" t="s">
        <v>172</v>
      </c>
      <c r="F8" s="82"/>
      <c r="I8" s="3"/>
    </row>
    <row r="9" spans="1:14" ht="27" x14ac:dyDescent="0.4">
      <c r="A9" s="141" t="s">
        <v>0</v>
      </c>
      <c r="B9" s="141" t="s">
        <v>8</v>
      </c>
      <c r="C9" s="141" t="s">
        <v>2</v>
      </c>
      <c r="D9" s="141" t="s">
        <v>9</v>
      </c>
      <c r="E9" s="141" t="s">
        <v>162</v>
      </c>
      <c r="F9" s="141" t="s">
        <v>1</v>
      </c>
      <c r="G9" s="261" t="s">
        <v>248</v>
      </c>
      <c r="H9" s="3"/>
      <c r="I9" s="171" t="s">
        <v>183</v>
      </c>
      <c r="J9" s="103"/>
      <c r="K9" s="1"/>
    </row>
    <row r="10" spans="1:14" x14ac:dyDescent="0.4">
      <c r="A10" s="140"/>
      <c r="B10" s="143"/>
      <c r="C10" s="143"/>
      <c r="D10" s="143"/>
      <c r="E10" s="143"/>
      <c r="F10" s="143"/>
      <c r="G10" s="249"/>
      <c r="I10" s="169" t="s">
        <v>184</v>
      </c>
      <c r="J10" s="170"/>
    </row>
    <row r="11" spans="1:14" x14ac:dyDescent="0.4">
      <c r="A11" s="144"/>
      <c r="B11" s="162"/>
      <c r="C11" s="162"/>
      <c r="D11" s="162"/>
      <c r="E11" s="301"/>
      <c r="F11" s="162"/>
      <c r="G11" s="249"/>
      <c r="I11" s="164" t="s">
        <v>174</v>
      </c>
      <c r="J11" s="165" t="s">
        <v>178</v>
      </c>
    </row>
    <row r="12" spans="1:14" x14ac:dyDescent="0.4">
      <c r="A12" s="144"/>
      <c r="B12" s="162"/>
      <c r="C12" s="162"/>
      <c r="D12" s="162"/>
      <c r="E12" s="301"/>
      <c r="F12" s="162"/>
      <c r="G12" s="249"/>
      <c r="I12" s="164" t="s">
        <v>173</v>
      </c>
      <c r="J12" s="165" t="s">
        <v>179</v>
      </c>
      <c r="K12" s="86"/>
      <c r="L12" s="86"/>
      <c r="M12" s="86"/>
      <c r="N12" s="86"/>
    </row>
    <row r="13" spans="1:14" x14ac:dyDescent="0.4">
      <c r="A13" s="144"/>
      <c r="B13" s="162"/>
      <c r="C13" s="162"/>
      <c r="D13" s="162"/>
      <c r="E13" s="301"/>
      <c r="F13" s="162"/>
      <c r="G13" s="249"/>
      <c r="I13" s="164" t="s">
        <v>175</v>
      </c>
      <c r="J13" s="165" t="s">
        <v>180</v>
      </c>
      <c r="K13" s="86"/>
      <c r="L13" s="86"/>
      <c r="M13" s="86"/>
      <c r="N13" s="86"/>
    </row>
    <row r="14" spans="1:14" x14ac:dyDescent="0.4">
      <c r="A14" s="144"/>
      <c r="B14" s="162"/>
      <c r="C14" s="162"/>
      <c r="D14" s="162"/>
      <c r="E14" s="301"/>
      <c r="F14" s="162"/>
      <c r="G14" s="249"/>
      <c r="I14" s="164" t="s">
        <v>176</v>
      </c>
      <c r="J14" s="165" t="s">
        <v>182</v>
      </c>
    </row>
    <row r="15" spans="1:14" x14ac:dyDescent="0.4">
      <c r="A15" s="140"/>
      <c r="B15" s="160"/>
      <c r="C15" s="160"/>
      <c r="D15" s="160"/>
      <c r="E15" s="301"/>
      <c r="F15" s="160"/>
      <c r="G15" s="249"/>
      <c r="H15" s="3"/>
      <c r="I15" s="166" t="s">
        <v>177</v>
      </c>
      <c r="J15" s="167" t="s">
        <v>181</v>
      </c>
    </row>
    <row r="16" spans="1:14" x14ac:dyDescent="0.4">
      <c r="A16" s="144"/>
      <c r="B16" s="160"/>
      <c r="C16" s="160"/>
      <c r="D16" s="160"/>
      <c r="E16" s="301"/>
      <c r="F16" s="160"/>
      <c r="G16" s="249"/>
      <c r="H16" s="3"/>
      <c r="I16" s="3"/>
    </row>
    <row r="17" spans="1:9" x14ac:dyDescent="0.4">
      <c r="A17" s="144"/>
      <c r="B17" s="160"/>
      <c r="C17" s="160"/>
      <c r="D17" s="160"/>
      <c r="E17" s="301"/>
      <c r="F17" s="160"/>
      <c r="G17" s="249"/>
      <c r="H17" s="3"/>
      <c r="I17" s="3"/>
    </row>
    <row r="18" spans="1:9" x14ac:dyDescent="0.4">
      <c r="A18" s="144"/>
      <c r="B18" s="160"/>
      <c r="C18" s="160"/>
      <c r="D18" s="160"/>
      <c r="E18" s="301"/>
      <c r="F18" s="160"/>
      <c r="G18" s="249"/>
      <c r="H18" s="3"/>
      <c r="I18" s="3"/>
    </row>
    <row r="19" spans="1:9" x14ac:dyDescent="0.4">
      <c r="A19" s="144"/>
      <c r="B19" s="160"/>
      <c r="C19" s="160"/>
      <c r="D19" s="160"/>
      <c r="E19" s="301"/>
      <c r="F19" s="160"/>
      <c r="G19" s="249"/>
      <c r="H19" s="3"/>
      <c r="I19" s="3"/>
    </row>
    <row r="20" spans="1:9" x14ac:dyDescent="0.4">
      <c r="A20" s="144"/>
      <c r="B20" s="160"/>
      <c r="C20" s="160"/>
      <c r="D20" s="160"/>
      <c r="E20" s="301"/>
      <c r="F20" s="160"/>
      <c r="G20" s="249"/>
      <c r="H20" s="3"/>
      <c r="I20" s="3"/>
    </row>
    <row r="21" spans="1:9" x14ac:dyDescent="0.4">
      <c r="A21" s="144"/>
      <c r="B21" s="160"/>
      <c r="C21" s="160"/>
      <c r="D21" s="160"/>
      <c r="E21" s="301" t="s">
        <v>171</v>
      </c>
      <c r="F21" s="160"/>
      <c r="G21" s="249"/>
      <c r="H21" s="3"/>
      <c r="I21" s="3"/>
    </row>
    <row r="22" spans="1:9" x14ac:dyDescent="0.4">
      <c r="A22" s="144"/>
      <c r="B22" s="160"/>
      <c r="C22" s="160"/>
      <c r="D22" s="160"/>
      <c r="E22" s="301" t="s">
        <v>171</v>
      </c>
      <c r="F22" s="160"/>
      <c r="G22" s="249"/>
      <c r="H22" s="3"/>
      <c r="I22" s="3"/>
    </row>
    <row r="23" spans="1:9" x14ac:dyDescent="0.4">
      <c r="A23" s="144"/>
      <c r="B23" s="160"/>
      <c r="C23" s="160"/>
      <c r="D23" s="160"/>
      <c r="E23" s="301" t="s">
        <v>171</v>
      </c>
      <c r="F23" s="160"/>
      <c r="G23" s="249"/>
      <c r="H23" s="3"/>
      <c r="I23" s="3"/>
    </row>
    <row r="24" spans="1:9" x14ac:dyDescent="0.4">
      <c r="A24" s="144"/>
      <c r="B24" s="160"/>
      <c r="C24" s="160"/>
      <c r="D24" s="160"/>
      <c r="E24" s="301" t="s">
        <v>171</v>
      </c>
      <c r="F24" s="160"/>
      <c r="G24" s="249"/>
      <c r="H24" s="3"/>
      <c r="I24" s="3"/>
    </row>
    <row r="25" spans="1:9" x14ac:dyDescent="0.4">
      <c r="A25" s="144"/>
      <c r="B25" s="160"/>
      <c r="C25" s="160"/>
      <c r="D25" s="160"/>
      <c r="E25" s="301" t="s">
        <v>171</v>
      </c>
      <c r="F25" s="160"/>
      <c r="G25" s="249"/>
      <c r="H25" s="3"/>
      <c r="I25" s="3"/>
    </row>
    <row r="26" spans="1:9" x14ac:dyDescent="0.4">
      <c r="A26" s="144"/>
      <c r="B26" s="160"/>
      <c r="C26" s="160"/>
      <c r="D26" s="160"/>
      <c r="E26" s="301" t="s">
        <v>171</v>
      </c>
      <c r="F26" s="160"/>
      <c r="G26" s="249"/>
      <c r="H26" s="3"/>
      <c r="I26" s="3"/>
    </row>
    <row r="27" spans="1:9" x14ac:dyDescent="0.4">
      <c r="A27" s="144"/>
      <c r="B27" s="160"/>
      <c r="C27" s="160"/>
      <c r="D27" s="160"/>
      <c r="E27" s="301" t="s">
        <v>171</v>
      </c>
      <c r="F27" s="160"/>
      <c r="G27" s="249"/>
      <c r="H27" s="3"/>
      <c r="I27" s="3"/>
    </row>
    <row r="28" spans="1:9" x14ac:dyDescent="0.4">
      <c r="A28" s="144"/>
      <c r="B28" s="160"/>
      <c r="C28" s="160"/>
      <c r="D28" s="160"/>
      <c r="E28" s="301" t="s">
        <v>171</v>
      </c>
      <c r="F28" s="160"/>
      <c r="G28" s="249"/>
      <c r="H28" s="3"/>
      <c r="I28" s="3"/>
    </row>
    <row r="29" spans="1:9" x14ac:dyDescent="0.4">
      <c r="A29" s="144"/>
      <c r="B29" s="160"/>
      <c r="C29" s="160"/>
      <c r="D29" s="160"/>
      <c r="E29" s="301" t="s">
        <v>171</v>
      </c>
      <c r="F29" s="160"/>
      <c r="G29" s="249"/>
      <c r="H29" s="3"/>
      <c r="I29" s="3"/>
    </row>
    <row r="30" spans="1:9" x14ac:dyDescent="0.4">
      <c r="A30" s="144"/>
      <c r="B30" s="160"/>
      <c r="C30" s="160"/>
      <c r="D30" s="160"/>
      <c r="E30" s="301" t="s">
        <v>171</v>
      </c>
      <c r="F30" s="160"/>
      <c r="G30" s="249"/>
      <c r="H30" s="3"/>
      <c r="I30" s="3"/>
    </row>
    <row r="31" spans="1:9" x14ac:dyDescent="0.4">
      <c r="A31" s="144"/>
      <c r="B31" s="160"/>
      <c r="C31" s="160"/>
      <c r="D31" s="160"/>
      <c r="E31" s="301" t="s">
        <v>171</v>
      </c>
      <c r="F31" s="160"/>
      <c r="G31" s="249"/>
      <c r="H31" s="3"/>
      <c r="I31" s="3"/>
    </row>
    <row r="32" spans="1:9" x14ac:dyDescent="0.4">
      <c r="A32" s="144"/>
      <c r="B32" s="160"/>
      <c r="C32" s="160"/>
      <c r="D32" s="160"/>
      <c r="E32" s="301" t="s">
        <v>171</v>
      </c>
      <c r="F32" s="160"/>
      <c r="G32" s="249"/>
      <c r="H32" s="3"/>
      <c r="I32" s="3"/>
    </row>
    <row r="33" spans="1:9" x14ac:dyDescent="0.4">
      <c r="A33" s="144"/>
      <c r="B33" s="160"/>
      <c r="C33" s="160"/>
      <c r="D33" s="160"/>
      <c r="E33" s="301" t="s">
        <v>171</v>
      </c>
      <c r="F33" s="160"/>
      <c r="G33" s="249"/>
      <c r="H33" s="3"/>
      <c r="I33" s="3"/>
    </row>
    <row r="34" spans="1:9" x14ac:dyDescent="0.4">
      <c r="A34" s="144"/>
      <c r="B34" s="160"/>
      <c r="C34" s="160"/>
      <c r="D34" s="160"/>
      <c r="E34" s="301" t="s">
        <v>171</v>
      </c>
      <c r="F34" s="160"/>
      <c r="G34" s="249"/>
      <c r="H34" s="3"/>
      <c r="I34" s="3"/>
    </row>
    <row r="35" spans="1:9" x14ac:dyDescent="0.4">
      <c r="A35" s="144"/>
      <c r="B35" s="160"/>
      <c r="C35" s="160"/>
      <c r="D35" s="160"/>
      <c r="E35" s="301" t="s">
        <v>171</v>
      </c>
      <c r="F35" s="160"/>
      <c r="G35" s="249"/>
      <c r="H35" s="3"/>
      <c r="I35" s="3"/>
    </row>
    <row r="36" spans="1:9" x14ac:dyDescent="0.4">
      <c r="A36" s="144"/>
      <c r="B36" s="160"/>
      <c r="C36" s="160"/>
      <c r="D36" s="160"/>
      <c r="E36" s="301" t="s">
        <v>171</v>
      </c>
      <c r="F36" s="160"/>
      <c r="G36" s="249"/>
      <c r="H36" s="3"/>
      <c r="I36" s="3"/>
    </row>
    <row r="37" spans="1:9" x14ac:dyDescent="0.4">
      <c r="A37" s="144"/>
      <c r="B37" s="160"/>
      <c r="C37" s="160"/>
      <c r="D37" s="160"/>
      <c r="E37" s="301" t="s">
        <v>171</v>
      </c>
      <c r="F37" s="160"/>
      <c r="G37" s="249"/>
      <c r="H37" s="3"/>
      <c r="I37" s="3"/>
    </row>
    <row r="38" spans="1:9" x14ac:dyDescent="0.4">
      <c r="A38" s="144"/>
      <c r="B38" s="160"/>
      <c r="C38" s="160"/>
      <c r="D38" s="160"/>
      <c r="E38" s="301" t="s">
        <v>171</v>
      </c>
      <c r="F38" s="160"/>
      <c r="G38" s="249"/>
      <c r="H38" s="3"/>
      <c r="I38" s="3"/>
    </row>
    <row r="39" spans="1:9" x14ac:dyDescent="0.4">
      <c r="A39" s="144"/>
      <c r="B39" s="160"/>
      <c r="C39" s="160"/>
      <c r="D39" s="160"/>
      <c r="E39" s="301" t="s">
        <v>171</v>
      </c>
      <c r="F39" s="160"/>
      <c r="G39" s="249"/>
      <c r="H39" s="3"/>
      <c r="I39" s="3"/>
    </row>
    <row r="40" spans="1:9" x14ac:dyDescent="0.4">
      <c r="A40" s="144"/>
      <c r="B40" s="160"/>
      <c r="C40" s="160"/>
      <c r="D40" s="160"/>
      <c r="E40" s="301" t="s">
        <v>171</v>
      </c>
      <c r="F40" s="160"/>
      <c r="G40" s="249"/>
      <c r="H40" s="3"/>
      <c r="I40" s="3"/>
    </row>
    <row r="41" spans="1:9" x14ac:dyDescent="0.4">
      <c r="A41" s="144"/>
      <c r="B41" s="160"/>
      <c r="C41" s="160"/>
      <c r="D41" s="160"/>
      <c r="E41" s="301" t="s">
        <v>171</v>
      </c>
      <c r="F41" s="160"/>
      <c r="G41" s="249"/>
      <c r="H41" s="3"/>
      <c r="I41" s="3"/>
    </row>
    <row r="42" spans="1:9" x14ac:dyDescent="0.4">
      <c r="A42" s="144"/>
      <c r="B42" s="160"/>
      <c r="C42" s="160"/>
      <c r="D42" s="160"/>
      <c r="E42" s="301" t="s">
        <v>171</v>
      </c>
      <c r="F42" s="160"/>
      <c r="G42" s="249"/>
      <c r="H42" s="3"/>
      <c r="I42" s="3"/>
    </row>
    <row r="43" spans="1:9" x14ac:dyDescent="0.4">
      <c r="A43" s="144"/>
      <c r="B43" s="160"/>
      <c r="C43" s="160"/>
      <c r="D43" s="160"/>
      <c r="E43" s="301" t="s">
        <v>171</v>
      </c>
      <c r="F43" s="160"/>
      <c r="G43" s="249"/>
      <c r="H43" s="3"/>
      <c r="I43" s="3"/>
    </row>
    <row r="44" spans="1:9" x14ac:dyDescent="0.4">
      <c r="A44" s="144"/>
      <c r="B44" s="160"/>
      <c r="C44" s="160"/>
      <c r="D44" s="160"/>
      <c r="E44" s="301" t="s">
        <v>171</v>
      </c>
      <c r="F44" s="160"/>
      <c r="G44" s="249"/>
      <c r="H44" s="3"/>
      <c r="I44" s="3"/>
    </row>
    <row r="45" spans="1:9" x14ac:dyDescent="0.4">
      <c r="A45" s="144"/>
      <c r="B45" s="160"/>
      <c r="C45" s="160"/>
      <c r="D45" s="160"/>
      <c r="E45" s="301" t="s">
        <v>171</v>
      </c>
      <c r="F45" s="160"/>
      <c r="G45" s="249"/>
      <c r="H45" s="3"/>
      <c r="I45" s="3"/>
    </row>
    <row r="46" spans="1:9" x14ac:dyDescent="0.4">
      <c r="A46" s="144"/>
      <c r="B46" s="160"/>
      <c r="C46" s="160"/>
      <c r="D46" s="160"/>
      <c r="E46" s="301" t="s">
        <v>171</v>
      </c>
      <c r="F46" s="160"/>
      <c r="G46" s="249"/>
      <c r="H46" s="3"/>
      <c r="I46" s="3"/>
    </row>
    <row r="47" spans="1:9" x14ac:dyDescent="0.4">
      <c r="A47" s="144"/>
      <c r="B47" s="160"/>
      <c r="C47" s="160"/>
      <c r="D47" s="160"/>
      <c r="E47" s="301" t="s">
        <v>171</v>
      </c>
      <c r="F47" s="160"/>
      <c r="G47" s="249"/>
      <c r="H47" s="3"/>
      <c r="I47" s="3"/>
    </row>
    <row r="48" spans="1:9" x14ac:dyDescent="0.4">
      <c r="A48" s="144"/>
      <c r="B48" s="160"/>
      <c r="C48" s="160"/>
      <c r="D48" s="160"/>
      <c r="E48" s="301" t="s">
        <v>171</v>
      </c>
      <c r="F48" s="160"/>
      <c r="G48" s="249"/>
      <c r="H48" s="3"/>
      <c r="I48" s="3"/>
    </row>
    <row r="49" spans="1:9" x14ac:dyDescent="0.4">
      <c r="A49" s="144"/>
      <c r="B49" s="160"/>
      <c r="C49" s="160"/>
      <c r="D49" s="160"/>
      <c r="E49" s="301" t="s">
        <v>171</v>
      </c>
      <c r="F49" s="160"/>
      <c r="G49" s="249"/>
      <c r="H49" s="3"/>
      <c r="I49" s="3"/>
    </row>
    <row r="50" spans="1:9" x14ac:dyDescent="0.4">
      <c r="A50" s="144"/>
      <c r="B50" s="160"/>
      <c r="C50" s="160"/>
      <c r="D50" s="160"/>
      <c r="E50" s="301" t="s">
        <v>171</v>
      </c>
      <c r="F50" s="160"/>
      <c r="G50" s="249"/>
      <c r="H50" s="3"/>
      <c r="I50" s="3"/>
    </row>
    <row r="51" spans="1:9" x14ac:dyDescent="0.4">
      <c r="A51" s="144"/>
      <c r="B51" s="160"/>
      <c r="C51" s="160"/>
      <c r="D51" s="160"/>
      <c r="E51" s="301" t="s">
        <v>171</v>
      </c>
      <c r="F51" s="160"/>
      <c r="G51" s="249"/>
      <c r="H51" s="3"/>
      <c r="I51" s="3"/>
    </row>
    <row r="52" spans="1:9" x14ac:dyDescent="0.4">
      <c r="A52" s="144"/>
      <c r="B52" s="160"/>
      <c r="C52" s="160"/>
      <c r="D52" s="160"/>
      <c r="E52" s="301" t="s">
        <v>171</v>
      </c>
      <c r="F52" s="160"/>
      <c r="G52" s="249"/>
      <c r="H52" s="3"/>
      <c r="I52" s="3"/>
    </row>
    <row r="53" spans="1:9" x14ac:dyDescent="0.4">
      <c r="A53" s="144"/>
      <c r="B53" s="160"/>
      <c r="C53" s="160"/>
      <c r="D53" s="160"/>
      <c r="E53" s="301" t="s">
        <v>171</v>
      </c>
      <c r="F53" s="160"/>
      <c r="G53" s="249"/>
      <c r="H53" s="3"/>
      <c r="I53" s="3"/>
    </row>
    <row r="54" spans="1:9" x14ac:dyDescent="0.4">
      <c r="A54" s="144"/>
      <c r="B54" s="160"/>
      <c r="C54" s="160"/>
      <c r="D54" s="160"/>
      <c r="E54" s="301" t="s">
        <v>171</v>
      </c>
      <c r="F54" s="160"/>
      <c r="G54" s="249"/>
      <c r="H54" s="3"/>
      <c r="I54" s="3"/>
    </row>
    <row r="55" spans="1:9" x14ac:dyDescent="0.4">
      <c r="A55" s="144"/>
      <c r="B55" s="160"/>
      <c r="C55" s="160"/>
      <c r="D55" s="160"/>
      <c r="E55" s="301" t="s">
        <v>171</v>
      </c>
      <c r="F55" s="160"/>
      <c r="G55" s="249"/>
      <c r="H55" s="3"/>
      <c r="I55" s="3"/>
    </row>
    <row r="56" spans="1:9" x14ac:dyDescent="0.4">
      <c r="A56" s="144"/>
      <c r="B56" s="160"/>
      <c r="C56" s="160"/>
      <c r="D56" s="160"/>
      <c r="E56" s="301" t="s">
        <v>171</v>
      </c>
      <c r="F56" s="160"/>
      <c r="G56" s="249"/>
      <c r="H56" s="3"/>
      <c r="I56" s="3"/>
    </row>
    <row r="57" spans="1:9" x14ac:dyDescent="0.4">
      <c r="A57" s="144"/>
      <c r="B57" s="160"/>
      <c r="C57" s="160"/>
      <c r="D57" s="160"/>
      <c r="E57" s="301" t="s">
        <v>171</v>
      </c>
      <c r="F57" s="160"/>
      <c r="G57" s="249"/>
      <c r="H57" s="3"/>
      <c r="I57" s="3"/>
    </row>
    <row r="58" spans="1:9" x14ac:dyDescent="0.4">
      <c r="A58" s="144"/>
      <c r="B58" s="160"/>
      <c r="C58" s="160"/>
      <c r="D58" s="160"/>
      <c r="E58" s="301" t="s">
        <v>171</v>
      </c>
      <c r="F58" s="160"/>
      <c r="G58" s="249"/>
      <c r="H58" s="3"/>
      <c r="I58" s="3"/>
    </row>
    <row r="59" spans="1:9" x14ac:dyDescent="0.4">
      <c r="A59" s="144"/>
      <c r="B59" s="160"/>
      <c r="C59" s="160"/>
      <c r="D59" s="160"/>
      <c r="E59" s="301" t="s">
        <v>171</v>
      </c>
      <c r="F59" s="160"/>
      <c r="G59" s="249"/>
      <c r="H59" s="3"/>
      <c r="I59" s="3"/>
    </row>
    <row r="60" spans="1:9" x14ac:dyDescent="0.4">
      <c r="A60" s="144"/>
      <c r="B60" s="160"/>
      <c r="C60" s="160"/>
      <c r="D60" s="160"/>
      <c r="E60" s="301" t="s">
        <v>171</v>
      </c>
      <c r="F60" s="160"/>
      <c r="G60" s="249"/>
      <c r="H60" s="3"/>
      <c r="I60" s="3"/>
    </row>
    <row r="61" spans="1:9" x14ac:dyDescent="0.4">
      <c r="A61" s="144"/>
      <c r="B61" s="160"/>
      <c r="C61" s="160"/>
      <c r="D61" s="160"/>
      <c r="E61" s="301" t="s">
        <v>171</v>
      </c>
      <c r="F61" s="160"/>
      <c r="G61" s="249"/>
      <c r="H61" s="3"/>
      <c r="I61" s="3"/>
    </row>
    <row r="62" spans="1:9" x14ac:dyDescent="0.4">
      <c r="A62" s="144"/>
      <c r="B62" s="160"/>
      <c r="C62" s="160"/>
      <c r="D62" s="160"/>
      <c r="E62" s="301" t="s">
        <v>171</v>
      </c>
      <c r="F62" s="160"/>
      <c r="G62" s="249"/>
      <c r="H62" s="3"/>
      <c r="I62" s="3"/>
    </row>
    <row r="63" spans="1:9" x14ac:dyDescent="0.4">
      <c r="A63" s="144"/>
      <c r="B63" s="160"/>
      <c r="C63" s="160"/>
      <c r="D63" s="160"/>
      <c r="E63" s="301" t="s">
        <v>171</v>
      </c>
      <c r="F63" s="160"/>
      <c r="G63" s="249"/>
      <c r="H63" s="3"/>
      <c r="I63" s="3"/>
    </row>
    <row r="64" spans="1:9" x14ac:dyDescent="0.4">
      <c r="A64" s="144"/>
      <c r="B64" s="160"/>
      <c r="C64" s="160"/>
      <c r="D64" s="160"/>
      <c r="E64" s="301" t="s">
        <v>171</v>
      </c>
      <c r="F64" s="160"/>
      <c r="G64" s="249"/>
      <c r="H64" s="3"/>
      <c r="I64" s="3"/>
    </row>
    <row r="65" spans="1:9" x14ac:dyDescent="0.4">
      <c r="A65" s="144"/>
      <c r="B65" s="160"/>
      <c r="C65" s="160"/>
      <c r="D65" s="160"/>
      <c r="E65" s="301" t="s">
        <v>171</v>
      </c>
      <c r="F65" s="160"/>
      <c r="G65" s="249"/>
      <c r="H65" s="3"/>
      <c r="I65" s="3"/>
    </row>
    <row r="66" spans="1:9" x14ac:dyDescent="0.4">
      <c r="A66" s="144"/>
      <c r="B66" s="160"/>
      <c r="C66" s="160"/>
      <c r="D66" s="160"/>
      <c r="E66" s="301" t="s">
        <v>171</v>
      </c>
      <c r="F66" s="160"/>
      <c r="G66" s="249"/>
      <c r="H66" s="3"/>
      <c r="I66" s="3"/>
    </row>
    <row r="67" spans="1:9" x14ac:dyDescent="0.4">
      <c r="A67" s="144"/>
      <c r="B67" s="160"/>
      <c r="C67" s="160"/>
      <c r="D67" s="160"/>
      <c r="E67" s="301" t="s">
        <v>171</v>
      </c>
      <c r="F67" s="160"/>
      <c r="G67" s="249"/>
      <c r="H67" s="3"/>
      <c r="I67" s="3"/>
    </row>
    <row r="68" spans="1:9" x14ac:dyDescent="0.4">
      <c r="A68" s="144"/>
      <c r="B68" s="160"/>
      <c r="C68" s="160"/>
      <c r="D68" s="160"/>
      <c r="E68" s="301" t="s">
        <v>171</v>
      </c>
      <c r="F68" s="160"/>
      <c r="G68" s="249"/>
      <c r="H68" s="3"/>
      <c r="I68" s="3"/>
    </row>
    <row r="69" spans="1:9" x14ac:dyDescent="0.4">
      <c r="A69" s="144"/>
      <c r="B69" s="160"/>
      <c r="C69" s="160"/>
      <c r="D69" s="160"/>
      <c r="E69" s="301" t="s">
        <v>171</v>
      </c>
      <c r="F69" s="160"/>
      <c r="G69" s="249"/>
      <c r="H69" s="3"/>
      <c r="I69" s="3"/>
    </row>
    <row r="70" spans="1:9" x14ac:dyDescent="0.4">
      <c r="A70" s="144"/>
      <c r="B70" s="160"/>
      <c r="C70" s="160"/>
      <c r="D70" s="160"/>
      <c r="E70" s="301" t="s">
        <v>171</v>
      </c>
      <c r="F70" s="160"/>
      <c r="G70" s="249"/>
      <c r="H70" s="3"/>
      <c r="I70" s="3"/>
    </row>
    <row r="71" spans="1:9" x14ac:dyDescent="0.4">
      <c r="A71" s="144"/>
      <c r="B71" s="160"/>
      <c r="C71" s="160"/>
      <c r="D71" s="160"/>
      <c r="E71" s="301" t="s">
        <v>171</v>
      </c>
      <c r="F71" s="160"/>
      <c r="G71" s="249"/>
      <c r="H71" s="3"/>
      <c r="I71" s="3"/>
    </row>
    <row r="72" spans="1:9" x14ac:dyDescent="0.4">
      <c r="A72" s="144"/>
      <c r="B72" s="160"/>
      <c r="C72" s="160"/>
      <c r="D72" s="160"/>
      <c r="E72" s="301" t="s">
        <v>171</v>
      </c>
      <c r="F72" s="160"/>
      <c r="G72" s="249"/>
      <c r="H72" s="3"/>
      <c r="I72" s="3"/>
    </row>
    <row r="73" spans="1:9" x14ac:dyDescent="0.4">
      <c r="A73" s="144"/>
      <c r="B73" s="160"/>
      <c r="C73" s="160"/>
      <c r="D73" s="160"/>
      <c r="E73" s="301" t="s">
        <v>171</v>
      </c>
      <c r="F73" s="160"/>
      <c r="G73" s="249"/>
      <c r="H73" s="3"/>
      <c r="I73" s="3"/>
    </row>
    <row r="74" spans="1:9" x14ac:dyDescent="0.4">
      <c r="A74" s="144"/>
      <c r="B74" s="160"/>
      <c r="C74" s="160"/>
      <c r="D74" s="160"/>
      <c r="E74" s="301" t="s">
        <v>171</v>
      </c>
      <c r="F74" s="160"/>
      <c r="G74" s="249"/>
      <c r="H74" s="3"/>
      <c r="I74" s="3"/>
    </row>
    <row r="75" spans="1:9" x14ac:dyDescent="0.4">
      <c r="A75" s="144"/>
      <c r="B75" s="160"/>
      <c r="C75" s="160"/>
      <c r="D75" s="160"/>
      <c r="E75" s="301" t="s">
        <v>171</v>
      </c>
      <c r="F75" s="160"/>
      <c r="G75" s="249"/>
      <c r="H75" s="3"/>
      <c r="I75" s="3"/>
    </row>
    <row r="76" spans="1:9" x14ac:dyDescent="0.4">
      <c r="A76" s="144"/>
      <c r="B76" s="160"/>
      <c r="C76" s="160"/>
      <c r="D76" s="160"/>
      <c r="E76" s="301" t="s">
        <v>171</v>
      </c>
      <c r="F76" s="160"/>
      <c r="G76" s="249"/>
      <c r="H76" s="3"/>
      <c r="I76" s="3"/>
    </row>
    <row r="77" spans="1:9" x14ac:dyDescent="0.4">
      <c r="A77" s="144"/>
      <c r="B77" s="160"/>
      <c r="C77" s="160"/>
      <c r="D77" s="160"/>
      <c r="E77" s="301" t="s">
        <v>171</v>
      </c>
      <c r="F77" s="160"/>
      <c r="G77" s="249"/>
      <c r="H77" s="3"/>
      <c r="I77" s="3"/>
    </row>
    <row r="78" spans="1:9" x14ac:dyDescent="0.4">
      <c r="A78" s="144"/>
      <c r="B78" s="160"/>
      <c r="C78" s="160"/>
      <c r="D78" s="160"/>
      <c r="E78" s="301" t="s">
        <v>171</v>
      </c>
      <c r="F78" s="160"/>
      <c r="G78" s="249"/>
      <c r="H78" s="3"/>
      <c r="I78" s="3"/>
    </row>
    <row r="79" spans="1:9" x14ac:dyDescent="0.4">
      <c r="A79" s="144"/>
      <c r="B79" s="160"/>
      <c r="C79" s="160"/>
      <c r="D79" s="160"/>
      <c r="E79" s="301" t="s">
        <v>171</v>
      </c>
      <c r="F79" s="160"/>
      <c r="G79" s="249"/>
      <c r="H79" s="3"/>
      <c r="I79" s="3"/>
    </row>
    <row r="80" spans="1:9" x14ac:dyDescent="0.4">
      <c r="A80" s="144"/>
      <c r="B80" s="160"/>
      <c r="C80" s="160"/>
      <c r="D80" s="160"/>
      <c r="E80" s="301" t="s">
        <v>171</v>
      </c>
      <c r="F80" s="160"/>
      <c r="G80" s="249"/>
      <c r="H80" s="3"/>
      <c r="I80" s="3"/>
    </row>
    <row r="81" spans="1:9" x14ac:dyDescent="0.4">
      <c r="A81" s="144"/>
      <c r="B81" s="160"/>
      <c r="C81" s="160"/>
      <c r="D81" s="160"/>
      <c r="E81" s="301" t="s">
        <v>171</v>
      </c>
      <c r="F81" s="160"/>
      <c r="G81" s="249"/>
      <c r="H81" s="3"/>
      <c r="I81" s="3"/>
    </row>
    <row r="82" spans="1:9" x14ac:dyDescent="0.4">
      <c r="A82" s="144"/>
      <c r="B82" s="160"/>
      <c r="C82" s="160"/>
      <c r="D82" s="160"/>
      <c r="E82" s="301" t="s">
        <v>171</v>
      </c>
      <c r="F82" s="160"/>
      <c r="G82" s="249"/>
      <c r="H82" s="3"/>
      <c r="I82" s="3"/>
    </row>
    <row r="83" spans="1:9" x14ac:dyDescent="0.4">
      <c r="A83" s="144"/>
      <c r="B83" s="160"/>
      <c r="C83" s="160"/>
      <c r="D83" s="160"/>
      <c r="E83" s="301" t="s">
        <v>171</v>
      </c>
      <c r="F83" s="160"/>
      <c r="G83" s="249"/>
      <c r="H83" s="3"/>
      <c r="I83" s="3"/>
    </row>
    <row r="84" spans="1:9" x14ac:dyDescent="0.4">
      <c r="A84" s="144"/>
      <c r="B84" s="160"/>
      <c r="C84" s="160"/>
      <c r="D84" s="160"/>
      <c r="E84" s="301" t="s">
        <v>171</v>
      </c>
      <c r="F84" s="160"/>
      <c r="G84" s="249"/>
      <c r="H84" s="3"/>
      <c r="I84" s="3"/>
    </row>
    <row r="85" spans="1:9" x14ac:dyDescent="0.4">
      <c r="A85" s="144"/>
      <c r="B85" s="160"/>
      <c r="C85" s="160"/>
      <c r="D85" s="160"/>
      <c r="E85" s="301" t="s">
        <v>171</v>
      </c>
      <c r="F85" s="160"/>
      <c r="G85" s="249"/>
      <c r="H85" s="3"/>
      <c r="I85" s="3"/>
    </row>
    <row r="86" spans="1:9" x14ac:dyDescent="0.4">
      <c r="A86" s="144"/>
      <c r="B86" s="160"/>
      <c r="C86" s="160"/>
      <c r="D86" s="160"/>
      <c r="E86" s="301" t="s">
        <v>171</v>
      </c>
      <c r="F86" s="160"/>
      <c r="G86" s="249"/>
      <c r="H86" s="3"/>
      <c r="I86" s="3"/>
    </row>
    <row r="87" spans="1:9" x14ac:dyDescent="0.4">
      <c r="A87" s="144"/>
      <c r="B87" s="160"/>
      <c r="C87" s="160"/>
      <c r="D87" s="160"/>
      <c r="E87" s="301" t="s">
        <v>171</v>
      </c>
      <c r="F87" s="160"/>
      <c r="G87" s="249"/>
      <c r="H87" s="3"/>
      <c r="I87" s="3"/>
    </row>
    <row r="88" spans="1:9" x14ac:dyDescent="0.4">
      <c r="A88" s="144"/>
      <c r="B88" s="160"/>
      <c r="C88" s="160"/>
      <c r="D88" s="160"/>
      <c r="E88" s="301" t="s">
        <v>171</v>
      </c>
      <c r="F88" s="160"/>
      <c r="G88" s="249"/>
      <c r="H88" s="3"/>
      <c r="I88" s="3"/>
    </row>
    <row r="89" spans="1:9" x14ac:dyDescent="0.4">
      <c r="A89" s="144"/>
      <c r="B89" s="160"/>
      <c r="C89" s="160"/>
      <c r="D89" s="160"/>
      <c r="E89" s="301" t="s">
        <v>171</v>
      </c>
      <c r="F89" s="160"/>
      <c r="G89" s="249"/>
      <c r="H89" s="3"/>
      <c r="I89" s="3"/>
    </row>
    <row r="90" spans="1:9" x14ac:dyDescent="0.4">
      <c r="A90" s="144"/>
      <c r="B90" s="160"/>
      <c r="C90" s="160"/>
      <c r="D90" s="160"/>
      <c r="E90" s="301" t="s">
        <v>171</v>
      </c>
      <c r="F90" s="160"/>
      <c r="G90" s="249"/>
      <c r="H90" s="3"/>
      <c r="I90" s="3"/>
    </row>
    <row r="91" spans="1:9" x14ac:dyDescent="0.4">
      <c r="A91" s="144"/>
      <c r="B91" s="160"/>
      <c r="C91" s="160"/>
      <c r="D91" s="160"/>
      <c r="E91" s="301" t="s">
        <v>171</v>
      </c>
      <c r="F91" s="160"/>
      <c r="G91" s="249"/>
      <c r="H91" s="3"/>
      <c r="I91" s="3"/>
    </row>
    <row r="92" spans="1:9" x14ac:dyDescent="0.4">
      <c r="A92" s="144"/>
      <c r="B92" s="160"/>
      <c r="C92" s="160"/>
      <c r="D92" s="160"/>
      <c r="E92" s="301" t="s">
        <v>171</v>
      </c>
      <c r="F92" s="160"/>
      <c r="G92" s="249"/>
      <c r="H92" s="3"/>
      <c r="I92" s="3"/>
    </row>
    <row r="93" spans="1:9" x14ac:dyDescent="0.4">
      <c r="A93" s="144"/>
      <c r="B93" s="160"/>
      <c r="C93" s="160"/>
      <c r="D93" s="160"/>
      <c r="E93" s="301" t="s">
        <v>171</v>
      </c>
      <c r="F93" s="160"/>
      <c r="G93" s="249"/>
      <c r="H93" s="3"/>
      <c r="I93" s="3"/>
    </row>
    <row r="94" spans="1:9" x14ac:dyDescent="0.4">
      <c r="A94" s="144"/>
      <c r="B94" s="160"/>
      <c r="C94" s="160"/>
      <c r="D94" s="160"/>
      <c r="E94" s="301" t="s">
        <v>171</v>
      </c>
      <c r="F94" s="160"/>
      <c r="G94" s="249"/>
      <c r="H94" s="3"/>
      <c r="I94" s="3"/>
    </row>
    <row r="95" spans="1:9" x14ac:dyDescent="0.4">
      <c r="A95" s="144"/>
      <c r="B95" s="160"/>
      <c r="C95" s="160"/>
      <c r="D95" s="160"/>
      <c r="E95" s="301" t="s">
        <v>171</v>
      </c>
      <c r="F95" s="160"/>
      <c r="G95" s="249"/>
      <c r="H95" s="3"/>
      <c r="I95" s="3"/>
    </row>
    <row r="96" spans="1:9" x14ac:dyDescent="0.4">
      <c r="A96" s="144"/>
      <c r="B96" s="160"/>
      <c r="C96" s="160"/>
      <c r="D96" s="160"/>
      <c r="E96" s="301" t="s">
        <v>171</v>
      </c>
      <c r="F96" s="160"/>
      <c r="G96" s="249"/>
      <c r="H96" s="3"/>
      <c r="I96" s="3"/>
    </row>
    <row r="97" spans="1:9" x14ac:dyDescent="0.4">
      <c r="A97" s="144"/>
      <c r="B97" s="160"/>
      <c r="C97" s="160"/>
      <c r="D97" s="160"/>
      <c r="E97" s="301" t="s">
        <v>171</v>
      </c>
      <c r="F97" s="160"/>
      <c r="G97" s="249"/>
      <c r="H97" s="3"/>
      <c r="I97" s="3"/>
    </row>
    <row r="98" spans="1:9" x14ac:dyDescent="0.4">
      <c r="A98" s="144"/>
      <c r="B98" s="160"/>
      <c r="C98" s="160"/>
      <c r="D98" s="160"/>
      <c r="E98" s="301" t="s">
        <v>171</v>
      </c>
      <c r="F98" s="160"/>
      <c r="G98" s="249"/>
      <c r="H98" s="3"/>
      <c r="I98" s="3"/>
    </row>
    <row r="99" spans="1:9" x14ac:dyDescent="0.4">
      <c r="A99" s="144"/>
      <c r="B99" s="160"/>
      <c r="C99" s="160"/>
      <c r="D99" s="160"/>
      <c r="E99" s="301" t="s">
        <v>171</v>
      </c>
      <c r="F99" s="160"/>
      <c r="G99" s="249"/>
      <c r="H99" s="3"/>
      <c r="I99" s="3"/>
    </row>
    <row r="100" spans="1:9" x14ac:dyDescent="0.4">
      <c r="A100" s="144"/>
      <c r="B100" s="160"/>
      <c r="C100" s="160"/>
      <c r="D100" s="160"/>
      <c r="E100" s="301" t="s">
        <v>171</v>
      </c>
      <c r="F100" s="160"/>
      <c r="G100" s="249"/>
      <c r="H100" s="3"/>
      <c r="I100" s="3"/>
    </row>
    <row r="101" spans="1:9" x14ac:dyDescent="0.4">
      <c r="A101" s="144"/>
      <c r="B101" s="160"/>
      <c r="C101" s="160"/>
      <c r="D101" s="160"/>
      <c r="E101" s="301" t="s">
        <v>171</v>
      </c>
      <c r="F101" s="160"/>
      <c r="G101" s="249"/>
      <c r="H101" s="3"/>
      <c r="I101" s="3"/>
    </row>
    <row r="102" spans="1:9" x14ac:dyDescent="0.4">
      <c r="A102" s="144"/>
      <c r="B102" s="160"/>
      <c r="C102" s="160"/>
      <c r="D102" s="160"/>
      <c r="E102" s="301" t="s">
        <v>171</v>
      </c>
      <c r="F102" s="160"/>
      <c r="G102" s="249"/>
      <c r="H102" s="3"/>
      <c r="I102" s="3"/>
    </row>
    <row r="103" spans="1:9" x14ac:dyDescent="0.4">
      <c r="A103" s="144"/>
      <c r="B103" s="160"/>
      <c r="C103" s="160"/>
      <c r="D103" s="160"/>
      <c r="E103" s="301" t="s">
        <v>171</v>
      </c>
      <c r="F103" s="160"/>
      <c r="G103" s="249"/>
      <c r="H103" s="3"/>
      <c r="I103" s="3"/>
    </row>
    <row r="104" spans="1:9" x14ac:dyDescent="0.4">
      <c r="A104" s="144"/>
      <c r="B104" s="160"/>
      <c r="C104" s="160"/>
      <c r="D104" s="160"/>
      <c r="E104" s="301" t="s">
        <v>171</v>
      </c>
      <c r="F104" s="160"/>
      <c r="G104" s="249"/>
      <c r="H104" s="3"/>
      <c r="I104" s="3"/>
    </row>
    <row r="105" spans="1:9" x14ac:dyDescent="0.4">
      <c r="A105" s="144"/>
      <c r="B105" s="160"/>
      <c r="C105" s="160"/>
      <c r="D105" s="160"/>
      <c r="E105" s="301" t="s">
        <v>171</v>
      </c>
      <c r="F105" s="160"/>
      <c r="G105" s="249"/>
      <c r="H105" s="3"/>
      <c r="I105" s="3"/>
    </row>
    <row r="106" spans="1:9" x14ac:dyDescent="0.4">
      <c r="A106" s="144"/>
      <c r="B106" s="160"/>
      <c r="C106" s="160"/>
      <c r="D106" s="160"/>
      <c r="E106" s="301" t="s">
        <v>171</v>
      </c>
      <c r="F106" s="160"/>
      <c r="G106" s="249"/>
      <c r="H106" s="3"/>
      <c r="I106" s="3"/>
    </row>
    <row r="107" spans="1:9" x14ac:dyDescent="0.4">
      <c r="A107" s="144"/>
      <c r="B107" s="160"/>
      <c r="C107" s="160"/>
      <c r="D107" s="160"/>
      <c r="E107" s="301" t="s">
        <v>171</v>
      </c>
      <c r="F107" s="160"/>
      <c r="G107" s="249"/>
      <c r="H107" s="3"/>
      <c r="I107" s="3"/>
    </row>
    <row r="108" spans="1:9" x14ac:dyDescent="0.4">
      <c r="A108" s="144"/>
      <c r="B108" s="160"/>
      <c r="C108" s="160"/>
      <c r="D108" s="160"/>
      <c r="E108" s="301" t="s">
        <v>171</v>
      </c>
      <c r="F108" s="160"/>
      <c r="G108" s="249"/>
      <c r="H108" s="3"/>
      <c r="I108" s="3"/>
    </row>
    <row r="109" spans="1:9" x14ac:dyDescent="0.4">
      <c r="A109" s="144"/>
      <c r="B109" s="160"/>
      <c r="C109" s="160"/>
      <c r="D109" s="160"/>
      <c r="E109" s="301" t="s">
        <v>171</v>
      </c>
      <c r="F109" s="160"/>
      <c r="G109" s="249"/>
      <c r="H109" s="3"/>
      <c r="I109" s="3"/>
    </row>
    <row r="110" spans="1:9" x14ac:dyDescent="0.4">
      <c r="A110" s="144"/>
      <c r="B110" s="160"/>
      <c r="C110" s="160"/>
      <c r="D110" s="160"/>
      <c r="E110" s="301" t="s">
        <v>171</v>
      </c>
      <c r="F110" s="160"/>
      <c r="G110" s="249"/>
      <c r="H110" s="3"/>
      <c r="I110" s="3"/>
    </row>
    <row r="111" spans="1:9" x14ac:dyDescent="0.4">
      <c r="A111" s="144"/>
      <c r="B111" s="160"/>
      <c r="C111" s="160"/>
      <c r="D111" s="160"/>
      <c r="E111" s="301" t="s">
        <v>171</v>
      </c>
      <c r="F111" s="160"/>
      <c r="G111" s="249"/>
      <c r="H111" s="3"/>
      <c r="I111" s="3"/>
    </row>
    <row r="112" spans="1:9" x14ac:dyDescent="0.4">
      <c r="A112" s="144"/>
      <c r="B112" s="160"/>
      <c r="C112" s="160"/>
      <c r="D112" s="160"/>
      <c r="E112" s="301" t="s">
        <v>171</v>
      </c>
      <c r="F112" s="160"/>
      <c r="G112" s="249"/>
      <c r="H112" s="3"/>
      <c r="I112" s="3"/>
    </row>
    <row r="113" spans="1:9" x14ac:dyDescent="0.4">
      <c r="A113" s="144"/>
      <c r="B113" s="160"/>
      <c r="C113" s="160"/>
      <c r="D113" s="160"/>
      <c r="E113" s="301" t="s">
        <v>171</v>
      </c>
      <c r="F113" s="160"/>
      <c r="G113" s="249"/>
      <c r="H113" s="3"/>
      <c r="I113" s="3"/>
    </row>
    <row r="114" spans="1:9" x14ac:dyDescent="0.4">
      <c r="A114" s="144"/>
      <c r="B114" s="160"/>
      <c r="C114" s="160"/>
      <c r="D114" s="160"/>
      <c r="E114" s="301" t="s">
        <v>171</v>
      </c>
      <c r="F114" s="160"/>
      <c r="G114" s="249"/>
      <c r="H114" s="3"/>
      <c r="I114" s="3"/>
    </row>
    <row r="115" spans="1:9" x14ac:dyDescent="0.4">
      <c r="A115" s="144"/>
      <c r="B115" s="160"/>
      <c r="C115" s="160"/>
      <c r="D115" s="160"/>
      <c r="E115" s="301" t="s">
        <v>171</v>
      </c>
      <c r="F115" s="160"/>
      <c r="G115" s="249"/>
      <c r="H115" s="3"/>
      <c r="I115" s="3"/>
    </row>
    <row r="116" spans="1:9" x14ac:dyDescent="0.4">
      <c r="A116" s="144"/>
      <c r="B116" s="160"/>
      <c r="C116" s="160"/>
      <c r="D116" s="160"/>
      <c r="E116" s="301" t="s">
        <v>171</v>
      </c>
      <c r="F116" s="160"/>
      <c r="G116" s="249"/>
      <c r="H116" s="3"/>
      <c r="I116" s="3"/>
    </row>
    <row r="117" spans="1:9" x14ac:dyDescent="0.4">
      <c r="A117" s="144"/>
      <c r="B117" s="160"/>
      <c r="C117" s="160"/>
      <c r="D117" s="160"/>
      <c r="E117" s="301" t="s">
        <v>171</v>
      </c>
      <c r="F117" s="160"/>
      <c r="G117" s="249"/>
      <c r="H117" s="3"/>
      <c r="I117" s="3"/>
    </row>
    <row r="118" spans="1:9" x14ac:dyDescent="0.4">
      <c r="A118" s="144"/>
      <c r="B118" s="160"/>
      <c r="C118" s="160"/>
      <c r="D118" s="160"/>
      <c r="E118" s="301" t="s">
        <v>171</v>
      </c>
      <c r="F118" s="160"/>
      <c r="G118" s="249"/>
      <c r="H118" s="3"/>
      <c r="I118" s="3"/>
    </row>
    <row r="119" spans="1:9" x14ac:dyDescent="0.4">
      <c r="A119" s="144"/>
      <c r="B119" s="160"/>
      <c r="C119" s="160"/>
      <c r="D119" s="160"/>
      <c r="E119" s="301" t="s">
        <v>171</v>
      </c>
      <c r="F119" s="160"/>
      <c r="G119" s="249"/>
      <c r="H119" s="3"/>
      <c r="I119" s="3"/>
    </row>
    <row r="120" spans="1:9" x14ac:dyDescent="0.4">
      <c r="A120" s="144"/>
      <c r="B120" s="160"/>
      <c r="C120" s="160"/>
      <c r="D120" s="160"/>
      <c r="E120" s="301" t="s">
        <v>171</v>
      </c>
      <c r="F120" s="160"/>
      <c r="G120" s="249"/>
      <c r="H120" s="3"/>
      <c r="I120" s="3"/>
    </row>
    <row r="121" spans="1:9" x14ac:dyDescent="0.4">
      <c r="A121" s="144"/>
      <c r="B121" s="160"/>
      <c r="C121" s="160"/>
      <c r="D121" s="160"/>
      <c r="E121" s="301" t="s">
        <v>171</v>
      </c>
      <c r="F121" s="160"/>
      <c r="G121" s="249"/>
      <c r="H121" s="3"/>
      <c r="I121" s="3"/>
    </row>
    <row r="122" spans="1:9" x14ac:dyDescent="0.4">
      <c r="A122" s="144"/>
      <c r="B122" s="160"/>
      <c r="C122" s="160"/>
      <c r="D122" s="160"/>
      <c r="E122" s="301" t="s">
        <v>171</v>
      </c>
      <c r="F122" s="160"/>
      <c r="G122" s="249"/>
      <c r="H122" s="3"/>
      <c r="I122" s="3"/>
    </row>
    <row r="123" spans="1:9" x14ac:dyDescent="0.4">
      <c r="A123" s="144"/>
      <c r="B123" s="160"/>
      <c r="C123" s="160"/>
      <c r="D123" s="160"/>
      <c r="E123" s="301" t="s">
        <v>171</v>
      </c>
      <c r="F123" s="160"/>
      <c r="G123" s="249"/>
      <c r="H123" s="3"/>
      <c r="I123" s="3"/>
    </row>
    <row r="124" spans="1:9" x14ac:dyDescent="0.4">
      <c r="A124" s="144"/>
      <c r="B124" s="160"/>
      <c r="C124" s="160"/>
      <c r="D124" s="160"/>
      <c r="E124" s="301" t="s">
        <v>171</v>
      </c>
      <c r="F124" s="160"/>
      <c r="G124" s="249"/>
      <c r="H124" s="3"/>
      <c r="I124" s="3"/>
    </row>
    <row r="125" spans="1:9" x14ac:dyDescent="0.4">
      <c r="A125" s="144"/>
      <c r="B125" s="160"/>
      <c r="C125" s="160"/>
      <c r="D125" s="160"/>
      <c r="E125" s="301" t="s">
        <v>171</v>
      </c>
      <c r="F125" s="160"/>
      <c r="G125" s="249"/>
      <c r="H125" s="3"/>
      <c r="I125" s="3"/>
    </row>
    <row r="126" spans="1:9" x14ac:dyDescent="0.4">
      <c r="A126" s="144"/>
      <c r="B126" s="160"/>
      <c r="C126" s="160"/>
      <c r="D126" s="160"/>
      <c r="E126" s="301" t="s">
        <v>171</v>
      </c>
      <c r="F126" s="160"/>
      <c r="G126" s="249"/>
      <c r="H126" s="3"/>
      <c r="I126" s="3"/>
    </row>
    <row r="127" spans="1:9" x14ac:dyDescent="0.4">
      <c r="A127" s="140"/>
      <c r="B127" s="160"/>
      <c r="C127" s="160"/>
      <c r="D127" s="160"/>
      <c r="E127" s="301" t="s">
        <v>171</v>
      </c>
      <c r="F127" s="160"/>
      <c r="G127" s="249"/>
      <c r="H127" s="3"/>
      <c r="I127" s="3"/>
    </row>
    <row r="128" spans="1:9" x14ac:dyDescent="0.4">
      <c r="A128" s="140"/>
      <c r="B128" s="160"/>
      <c r="C128" s="160"/>
      <c r="D128" s="160"/>
      <c r="E128" s="301" t="s">
        <v>171</v>
      </c>
      <c r="F128" s="160"/>
      <c r="G128" s="249"/>
      <c r="H128" s="3"/>
      <c r="I128" s="3"/>
    </row>
    <row r="129" spans="1:9" x14ac:dyDescent="0.4">
      <c r="A129" s="140"/>
      <c r="B129" s="160"/>
      <c r="C129" s="160"/>
      <c r="D129" s="160"/>
      <c r="E129" s="301" t="s">
        <v>171</v>
      </c>
      <c r="F129" s="160"/>
      <c r="G129" s="249"/>
      <c r="H129" s="3"/>
      <c r="I129" s="3"/>
    </row>
    <row r="130" spans="1:9" x14ac:dyDescent="0.4">
      <c r="A130" s="140"/>
      <c r="B130" s="160"/>
      <c r="C130" s="160"/>
      <c r="D130" s="160"/>
      <c r="E130" s="301" t="s">
        <v>171</v>
      </c>
      <c r="F130" s="160"/>
      <c r="G130" s="249"/>
      <c r="H130" s="3"/>
      <c r="I130" s="3"/>
    </row>
    <row r="131" spans="1:9" x14ac:dyDescent="0.4">
      <c r="A131" s="140"/>
      <c r="B131" s="160"/>
      <c r="C131" s="160"/>
      <c r="D131" s="160"/>
      <c r="E131" s="301" t="s">
        <v>171</v>
      </c>
      <c r="F131" s="160"/>
      <c r="G131" s="249"/>
      <c r="H131" s="3"/>
      <c r="I131" s="3"/>
    </row>
    <row r="132" spans="1:9" x14ac:dyDescent="0.4">
      <c r="A132" s="140"/>
      <c r="B132" s="160"/>
      <c r="C132" s="160"/>
      <c r="D132" s="160"/>
      <c r="E132" s="301" t="s">
        <v>171</v>
      </c>
      <c r="F132" s="160"/>
      <c r="G132" s="249"/>
      <c r="H132" s="3"/>
      <c r="I132" s="3"/>
    </row>
    <row r="133" spans="1:9" x14ac:dyDescent="0.4">
      <c r="A133" s="144"/>
      <c r="B133" s="160"/>
      <c r="C133" s="160"/>
      <c r="D133" s="160"/>
      <c r="E133" s="301" t="s">
        <v>171</v>
      </c>
      <c r="F133" s="160"/>
      <c r="G133" s="249"/>
      <c r="H133" s="3"/>
      <c r="I133" s="3"/>
    </row>
    <row r="134" spans="1:9" x14ac:dyDescent="0.4">
      <c r="A134" s="144"/>
      <c r="B134" s="160"/>
      <c r="C134" s="160"/>
      <c r="D134" s="160"/>
      <c r="E134" s="301" t="s">
        <v>171</v>
      </c>
      <c r="F134" s="160"/>
      <c r="G134" s="249"/>
      <c r="H134" s="3"/>
      <c r="I134" s="3"/>
    </row>
    <row r="135" spans="1:9" x14ac:dyDescent="0.4">
      <c r="A135" s="144"/>
      <c r="B135" s="160"/>
      <c r="C135" s="160"/>
      <c r="D135" s="160"/>
      <c r="E135" s="301" t="s">
        <v>171</v>
      </c>
      <c r="F135" s="160"/>
      <c r="G135" s="249"/>
      <c r="H135" s="3"/>
      <c r="I135" s="3"/>
    </row>
    <row r="136" spans="1:9" x14ac:dyDescent="0.4">
      <c r="A136" s="144"/>
      <c r="B136" s="160"/>
      <c r="C136" s="160"/>
      <c r="D136" s="160"/>
      <c r="E136" s="301" t="s">
        <v>171</v>
      </c>
      <c r="F136" s="160"/>
      <c r="G136" s="249"/>
      <c r="H136" s="3"/>
      <c r="I136" s="3"/>
    </row>
    <row r="137" spans="1:9" x14ac:dyDescent="0.4">
      <c r="A137" s="144"/>
      <c r="B137" s="160"/>
      <c r="C137" s="160"/>
      <c r="D137" s="160"/>
      <c r="E137" s="301" t="s">
        <v>171</v>
      </c>
      <c r="F137" s="160"/>
      <c r="G137" s="249"/>
      <c r="H137" s="3"/>
      <c r="I137" s="3"/>
    </row>
    <row r="138" spans="1:9" x14ac:dyDescent="0.4">
      <c r="A138" s="144"/>
      <c r="B138" s="160"/>
      <c r="C138" s="160"/>
      <c r="D138" s="160"/>
      <c r="E138" s="301" t="s">
        <v>171</v>
      </c>
      <c r="F138" s="160"/>
      <c r="G138" s="249"/>
      <c r="H138" s="3"/>
      <c r="I138" s="3"/>
    </row>
    <row r="139" spans="1:9" x14ac:dyDescent="0.4">
      <c r="A139" s="144"/>
      <c r="B139" s="160"/>
      <c r="C139" s="160"/>
      <c r="D139" s="160"/>
      <c r="E139" s="301" t="s">
        <v>171</v>
      </c>
      <c r="F139" s="160"/>
      <c r="G139" s="249"/>
      <c r="H139" s="3"/>
      <c r="I139" s="3"/>
    </row>
    <row r="140" spans="1:9" x14ac:dyDescent="0.4">
      <c r="A140" s="144"/>
      <c r="B140" s="160"/>
      <c r="C140" s="160"/>
      <c r="D140" s="160"/>
      <c r="E140" s="301" t="s">
        <v>171</v>
      </c>
      <c r="F140" s="160"/>
      <c r="G140" s="249"/>
      <c r="H140" s="3"/>
      <c r="I140" s="3"/>
    </row>
    <row r="141" spans="1:9" x14ac:dyDescent="0.4">
      <c r="A141" s="144"/>
      <c r="B141" s="160"/>
      <c r="C141" s="160"/>
      <c r="D141" s="160"/>
      <c r="E141" s="301" t="s">
        <v>171</v>
      </c>
      <c r="F141" s="160"/>
      <c r="G141" s="249"/>
      <c r="H141" s="3"/>
      <c r="I141" s="3"/>
    </row>
    <row r="142" spans="1:9" x14ac:dyDescent="0.4">
      <c r="A142" s="144"/>
      <c r="B142" s="160"/>
      <c r="C142" s="160"/>
      <c r="D142" s="160"/>
      <c r="E142" s="301" t="s">
        <v>171</v>
      </c>
      <c r="F142" s="160"/>
      <c r="G142" s="249"/>
      <c r="H142" s="3"/>
      <c r="I142" s="3"/>
    </row>
    <row r="143" spans="1:9" x14ac:dyDescent="0.4">
      <c r="A143" s="144"/>
      <c r="B143" s="160"/>
      <c r="C143" s="160"/>
      <c r="D143" s="160"/>
      <c r="E143" s="301" t="s">
        <v>171</v>
      </c>
      <c r="F143" s="160"/>
      <c r="G143" s="249"/>
      <c r="H143" s="3"/>
      <c r="I143" s="3"/>
    </row>
    <row r="144" spans="1:9" x14ac:dyDescent="0.4">
      <c r="A144" s="144"/>
      <c r="B144" s="160"/>
      <c r="C144" s="160"/>
      <c r="D144" s="160"/>
      <c r="E144" s="301" t="s">
        <v>171</v>
      </c>
      <c r="F144" s="160"/>
      <c r="G144" s="249"/>
      <c r="H144" s="3"/>
      <c r="I144" s="3"/>
    </row>
    <row r="145" spans="1:9" x14ac:dyDescent="0.4">
      <c r="A145" s="144"/>
      <c r="B145" s="160"/>
      <c r="C145" s="160"/>
      <c r="D145" s="160"/>
      <c r="E145" s="301" t="s">
        <v>171</v>
      </c>
      <c r="F145" s="160"/>
      <c r="G145" s="249"/>
      <c r="H145" s="3"/>
      <c r="I145" s="3"/>
    </row>
    <row r="146" spans="1:9" x14ac:dyDescent="0.4">
      <c r="A146" s="144"/>
      <c r="B146" s="160"/>
      <c r="C146" s="160"/>
      <c r="D146" s="160"/>
      <c r="E146" s="301" t="s">
        <v>171</v>
      </c>
      <c r="F146" s="160"/>
      <c r="G146" s="249"/>
      <c r="H146" s="3"/>
      <c r="I146" s="3"/>
    </row>
    <row r="147" spans="1:9" x14ac:dyDescent="0.4">
      <c r="A147" s="144"/>
      <c r="B147" s="160"/>
      <c r="C147" s="160"/>
      <c r="D147" s="160"/>
      <c r="E147" s="301" t="s">
        <v>171</v>
      </c>
      <c r="F147" s="160"/>
      <c r="G147" s="249"/>
      <c r="H147" s="3"/>
      <c r="I147" s="3"/>
    </row>
    <row r="148" spans="1:9" x14ac:dyDescent="0.4">
      <c r="A148" s="144"/>
      <c r="B148" s="160"/>
      <c r="C148" s="160"/>
      <c r="D148" s="160"/>
      <c r="E148" s="301" t="s">
        <v>171</v>
      </c>
      <c r="F148" s="160"/>
      <c r="G148" s="249"/>
      <c r="H148" s="3"/>
      <c r="I148" s="3"/>
    </row>
    <row r="149" spans="1:9" x14ac:dyDescent="0.4">
      <c r="A149" s="144"/>
      <c r="B149" s="160"/>
      <c r="C149" s="160"/>
      <c r="D149" s="160"/>
      <c r="E149" s="301" t="s">
        <v>171</v>
      </c>
      <c r="F149" s="160"/>
      <c r="G149" s="249"/>
      <c r="H149" s="3"/>
      <c r="I149" s="3"/>
    </row>
    <row r="150" spans="1:9" x14ac:dyDescent="0.4">
      <c r="A150" s="144"/>
      <c r="B150" s="160"/>
      <c r="C150" s="160"/>
      <c r="D150" s="160"/>
      <c r="E150" s="301" t="s">
        <v>171</v>
      </c>
      <c r="F150" s="160"/>
      <c r="G150" s="249"/>
      <c r="H150" s="3"/>
      <c r="I150" s="3"/>
    </row>
    <row r="151" spans="1:9" x14ac:dyDescent="0.4">
      <c r="A151" s="144"/>
      <c r="B151" s="160"/>
      <c r="C151" s="160"/>
      <c r="D151" s="160"/>
      <c r="E151" s="301" t="s">
        <v>171</v>
      </c>
      <c r="F151" s="160"/>
      <c r="G151" s="249"/>
      <c r="H151" s="3"/>
      <c r="I151" s="3"/>
    </row>
    <row r="152" spans="1:9" x14ac:dyDescent="0.4">
      <c r="A152" s="144"/>
      <c r="B152" s="160"/>
      <c r="C152" s="160"/>
      <c r="D152" s="160"/>
      <c r="E152" s="301" t="s">
        <v>171</v>
      </c>
      <c r="F152" s="160"/>
      <c r="G152" s="249"/>
      <c r="H152" s="3"/>
      <c r="I152" s="3"/>
    </row>
    <row r="153" spans="1:9" x14ac:dyDescent="0.4">
      <c r="A153" s="144"/>
      <c r="B153" s="160"/>
      <c r="C153" s="160"/>
      <c r="D153" s="160"/>
      <c r="E153" s="301" t="s">
        <v>171</v>
      </c>
      <c r="F153" s="160"/>
      <c r="G153" s="249"/>
      <c r="H153" s="3"/>
      <c r="I153" s="3"/>
    </row>
    <row r="154" spans="1:9" x14ac:dyDescent="0.4">
      <c r="A154" s="144"/>
      <c r="B154" s="160"/>
      <c r="C154" s="160"/>
      <c r="D154" s="160"/>
      <c r="E154" s="301" t="s">
        <v>171</v>
      </c>
      <c r="F154" s="160"/>
      <c r="G154" s="249"/>
      <c r="H154" s="3"/>
      <c r="I154" s="3"/>
    </row>
    <row r="155" spans="1:9" x14ac:dyDescent="0.4">
      <c r="A155" s="144"/>
      <c r="B155" s="160"/>
      <c r="C155" s="160"/>
      <c r="D155" s="160"/>
      <c r="E155" s="301" t="s">
        <v>171</v>
      </c>
      <c r="F155" s="160"/>
      <c r="G155" s="249"/>
      <c r="H155" s="3"/>
      <c r="I155" s="3"/>
    </row>
    <row r="156" spans="1:9" x14ac:dyDescent="0.4">
      <c r="A156" s="144"/>
      <c r="B156" s="160"/>
      <c r="C156" s="160"/>
      <c r="D156" s="160"/>
      <c r="E156" s="301" t="s">
        <v>171</v>
      </c>
      <c r="F156" s="160"/>
      <c r="G156" s="249"/>
      <c r="H156" s="3"/>
      <c r="I156" s="3"/>
    </row>
    <row r="157" spans="1:9" x14ac:dyDescent="0.4">
      <c r="A157" s="144"/>
      <c r="B157" s="160"/>
      <c r="C157" s="160"/>
      <c r="D157" s="160"/>
      <c r="E157" s="301" t="s">
        <v>171</v>
      </c>
      <c r="F157" s="160"/>
      <c r="G157" s="249"/>
      <c r="H157" s="3"/>
      <c r="I157" s="3"/>
    </row>
    <row r="158" spans="1:9" x14ac:dyDescent="0.4">
      <c r="A158" s="144"/>
      <c r="B158" s="160"/>
      <c r="C158" s="160"/>
      <c r="D158" s="160"/>
      <c r="E158" s="301" t="s">
        <v>171</v>
      </c>
      <c r="F158" s="160"/>
      <c r="G158" s="249"/>
      <c r="H158" s="3"/>
      <c r="I158" s="3"/>
    </row>
    <row r="159" spans="1:9" x14ac:dyDescent="0.4">
      <c r="A159" s="144"/>
      <c r="B159" s="160"/>
      <c r="C159" s="160"/>
      <c r="D159" s="160"/>
      <c r="E159" s="301" t="s">
        <v>171</v>
      </c>
      <c r="F159" s="160"/>
      <c r="G159" s="249"/>
      <c r="H159" s="3"/>
      <c r="I159" s="3"/>
    </row>
    <row r="160" spans="1:9" x14ac:dyDescent="0.4">
      <c r="A160" s="144"/>
      <c r="B160" s="160"/>
      <c r="C160" s="160"/>
      <c r="D160" s="160"/>
      <c r="E160" s="301" t="s">
        <v>171</v>
      </c>
      <c r="F160" s="160"/>
      <c r="G160" s="249"/>
      <c r="H160" s="3"/>
      <c r="I160" s="3"/>
    </row>
    <row r="161" spans="1:9" x14ac:dyDescent="0.4">
      <c r="A161" s="144"/>
      <c r="B161" s="160"/>
      <c r="C161" s="160"/>
      <c r="D161" s="160"/>
      <c r="E161" s="301" t="s">
        <v>171</v>
      </c>
      <c r="F161" s="160"/>
      <c r="G161" s="249"/>
      <c r="H161" s="3"/>
      <c r="I161" s="3"/>
    </row>
    <row r="162" spans="1:9" x14ac:dyDescent="0.4">
      <c r="A162" s="144"/>
      <c r="B162" s="160"/>
      <c r="C162" s="160"/>
      <c r="D162" s="160"/>
      <c r="E162" s="301" t="s">
        <v>171</v>
      </c>
      <c r="F162" s="160"/>
      <c r="G162" s="249"/>
      <c r="H162" s="3"/>
      <c r="I162" s="3"/>
    </row>
    <row r="163" spans="1:9" x14ac:dyDescent="0.4">
      <c r="A163" s="144"/>
      <c r="B163" s="160"/>
      <c r="C163" s="160"/>
      <c r="D163" s="160"/>
      <c r="E163" s="301" t="s">
        <v>171</v>
      </c>
      <c r="F163" s="160"/>
      <c r="G163" s="249"/>
      <c r="H163" s="3"/>
      <c r="I163" s="3"/>
    </row>
    <row r="164" spans="1:9" x14ac:dyDescent="0.4">
      <c r="A164" s="144"/>
      <c r="B164" s="160"/>
      <c r="C164" s="160"/>
      <c r="D164" s="160"/>
      <c r="E164" s="301" t="s">
        <v>171</v>
      </c>
      <c r="F164" s="160"/>
      <c r="G164" s="249"/>
      <c r="H164" s="3"/>
      <c r="I164" s="3"/>
    </row>
    <row r="165" spans="1:9" x14ac:dyDescent="0.4">
      <c r="A165" s="144"/>
      <c r="B165" s="160"/>
      <c r="C165" s="160"/>
      <c r="D165" s="160"/>
      <c r="E165" s="301" t="s">
        <v>171</v>
      </c>
      <c r="F165" s="160"/>
      <c r="G165" s="249"/>
      <c r="H165" s="3"/>
      <c r="I165" s="3"/>
    </row>
    <row r="166" spans="1:9" x14ac:dyDescent="0.4">
      <c r="A166" s="144"/>
      <c r="B166" s="160"/>
      <c r="C166" s="160"/>
      <c r="D166" s="160"/>
      <c r="E166" s="301" t="s">
        <v>171</v>
      </c>
      <c r="F166" s="160"/>
      <c r="G166" s="249"/>
      <c r="H166" s="3"/>
      <c r="I166" s="3"/>
    </row>
    <row r="167" spans="1:9" x14ac:dyDescent="0.4">
      <c r="A167" s="144"/>
      <c r="B167" s="160"/>
      <c r="C167" s="160"/>
      <c r="D167" s="160"/>
      <c r="E167" s="301" t="s">
        <v>171</v>
      </c>
      <c r="F167" s="160"/>
      <c r="G167" s="249"/>
      <c r="H167" s="3"/>
      <c r="I167" s="3"/>
    </row>
    <row r="168" spans="1:9" x14ac:dyDescent="0.4">
      <c r="A168" s="140"/>
      <c r="B168" s="160"/>
      <c r="C168" s="160"/>
      <c r="D168" s="160"/>
      <c r="E168" s="301" t="s">
        <v>171</v>
      </c>
      <c r="F168" s="160"/>
      <c r="G168" s="249"/>
      <c r="H168" s="3"/>
      <c r="I168" s="3"/>
    </row>
    <row r="169" spans="1:9" x14ac:dyDescent="0.4">
      <c r="A169" s="140"/>
      <c r="B169" s="160"/>
      <c r="C169" s="160"/>
      <c r="D169" s="160"/>
      <c r="E169" s="301" t="s">
        <v>171</v>
      </c>
      <c r="F169" s="160"/>
      <c r="G169" s="249"/>
      <c r="H169" s="3"/>
      <c r="I169" s="3"/>
    </row>
    <row r="170" spans="1:9" x14ac:dyDescent="0.4">
      <c r="A170" s="140"/>
      <c r="B170" s="160"/>
      <c r="C170" s="160"/>
      <c r="D170" s="160"/>
      <c r="E170" s="301" t="s">
        <v>171</v>
      </c>
      <c r="F170" s="160"/>
      <c r="G170" s="249"/>
      <c r="H170" s="3"/>
      <c r="I170" s="3"/>
    </row>
    <row r="171" spans="1:9" x14ac:dyDescent="0.4">
      <c r="A171" s="140"/>
      <c r="B171" s="160"/>
      <c r="C171" s="160"/>
      <c r="D171" s="160"/>
      <c r="E171" s="301" t="s">
        <v>171</v>
      </c>
      <c r="F171" s="160"/>
      <c r="G171" s="249"/>
      <c r="H171" s="3"/>
      <c r="I171" s="3"/>
    </row>
    <row r="172" spans="1:9" x14ac:dyDescent="0.4">
      <c r="A172" s="140"/>
      <c r="B172" s="160"/>
      <c r="C172" s="160"/>
      <c r="D172" s="160"/>
      <c r="E172" s="301" t="s">
        <v>171</v>
      </c>
      <c r="F172" s="160"/>
      <c r="G172" s="249"/>
      <c r="H172" s="3"/>
      <c r="I172" s="3"/>
    </row>
    <row r="173" spans="1:9" x14ac:dyDescent="0.4">
      <c r="A173" s="140"/>
      <c r="B173" s="160"/>
      <c r="C173" s="160"/>
      <c r="D173" s="160"/>
      <c r="E173" s="301" t="s">
        <v>171</v>
      </c>
      <c r="F173" s="160"/>
      <c r="G173" s="249"/>
      <c r="H173" s="3"/>
      <c r="I173" s="3"/>
    </row>
    <row r="174" spans="1:9" x14ac:dyDescent="0.4">
      <c r="A174" s="140"/>
      <c r="B174" s="160"/>
      <c r="C174" s="160"/>
      <c r="D174" s="160"/>
      <c r="E174" s="301" t="s">
        <v>171</v>
      </c>
      <c r="F174" s="160"/>
      <c r="G174" s="249"/>
      <c r="H174" s="3"/>
      <c r="I174" s="3"/>
    </row>
    <row r="175" spans="1:9" x14ac:dyDescent="0.4">
      <c r="A175" s="140"/>
      <c r="B175" s="160"/>
      <c r="C175" s="160"/>
      <c r="D175" s="160"/>
      <c r="E175" s="301" t="s">
        <v>171</v>
      </c>
      <c r="F175" s="160"/>
      <c r="G175" s="249"/>
      <c r="H175" s="3"/>
      <c r="I175" s="3"/>
    </row>
    <row r="176" spans="1:9" x14ac:dyDescent="0.4">
      <c r="A176" s="140"/>
      <c r="B176" s="160"/>
      <c r="C176" s="160"/>
      <c r="D176" s="160"/>
      <c r="E176" s="301" t="s">
        <v>171</v>
      </c>
      <c r="F176" s="160"/>
      <c r="G176" s="249"/>
      <c r="H176" s="3"/>
      <c r="I176" s="3"/>
    </row>
    <row r="177" spans="1:9" x14ac:dyDescent="0.4">
      <c r="A177" s="140"/>
      <c r="B177" s="160"/>
      <c r="C177" s="160"/>
      <c r="D177" s="160"/>
      <c r="E177" s="301" t="s">
        <v>171</v>
      </c>
      <c r="F177" s="160"/>
      <c r="G177" s="249"/>
      <c r="H177" s="3"/>
      <c r="I177" s="3"/>
    </row>
    <row r="178" spans="1:9" x14ac:dyDescent="0.4">
      <c r="A178" s="140"/>
      <c r="B178" s="160"/>
      <c r="C178" s="160"/>
      <c r="D178" s="160"/>
      <c r="E178" s="301" t="s">
        <v>171</v>
      </c>
      <c r="F178" s="160"/>
      <c r="G178" s="249"/>
      <c r="H178" s="3"/>
      <c r="I178" s="3"/>
    </row>
    <row r="179" spans="1:9" x14ac:dyDescent="0.4">
      <c r="A179" s="140"/>
      <c r="B179" s="160"/>
      <c r="C179" s="160"/>
      <c r="D179" s="160"/>
      <c r="E179" s="301" t="s">
        <v>171</v>
      </c>
      <c r="F179" s="160"/>
      <c r="G179" s="249"/>
      <c r="H179" s="3"/>
      <c r="I179" s="3"/>
    </row>
    <row r="180" spans="1:9" x14ac:dyDescent="0.4">
      <c r="A180" s="140"/>
      <c r="B180" s="160"/>
      <c r="C180" s="160"/>
      <c r="D180" s="160"/>
      <c r="E180" s="301" t="s">
        <v>171</v>
      </c>
      <c r="F180" s="160"/>
      <c r="G180" s="249"/>
      <c r="H180" s="3"/>
      <c r="I180" s="3"/>
    </row>
    <row r="181" spans="1:9" x14ac:dyDescent="0.4">
      <c r="A181" s="140"/>
      <c r="B181" s="160"/>
      <c r="C181" s="160"/>
      <c r="D181" s="160"/>
      <c r="E181" s="301" t="s">
        <v>171</v>
      </c>
      <c r="F181" s="160"/>
      <c r="G181" s="249"/>
      <c r="H181" s="3"/>
      <c r="I181" s="3"/>
    </row>
    <row r="182" spans="1:9" x14ac:dyDescent="0.4">
      <c r="A182" s="140"/>
      <c r="B182" s="160"/>
      <c r="C182" s="160"/>
      <c r="D182" s="160"/>
      <c r="E182" s="301" t="s">
        <v>171</v>
      </c>
      <c r="F182" s="160"/>
      <c r="G182" s="249"/>
      <c r="H182" s="3"/>
      <c r="I182" s="3"/>
    </row>
    <row r="183" spans="1:9" x14ac:dyDescent="0.4">
      <c r="A183" s="140"/>
      <c r="B183" s="160"/>
      <c r="C183" s="160"/>
      <c r="D183" s="160"/>
      <c r="E183" s="301" t="s">
        <v>171</v>
      </c>
      <c r="F183" s="160"/>
      <c r="G183" s="249"/>
      <c r="H183" s="3"/>
      <c r="I183" s="3"/>
    </row>
    <row r="184" spans="1:9" x14ac:dyDescent="0.4">
      <c r="A184" s="140"/>
      <c r="B184" s="160"/>
      <c r="C184" s="160"/>
      <c r="D184" s="160"/>
      <c r="E184" s="301" t="s">
        <v>171</v>
      </c>
      <c r="F184" s="160"/>
      <c r="G184" s="249"/>
      <c r="H184" s="3"/>
      <c r="I184" s="3"/>
    </row>
    <row r="185" spans="1:9" x14ac:dyDescent="0.4">
      <c r="A185" s="140"/>
      <c r="B185" s="160"/>
      <c r="C185" s="160"/>
      <c r="D185" s="160"/>
      <c r="E185" s="301" t="s">
        <v>171</v>
      </c>
      <c r="F185" s="160"/>
      <c r="G185" s="249"/>
      <c r="H185" s="3"/>
      <c r="I185" s="3"/>
    </row>
    <row r="186" spans="1:9" x14ac:dyDescent="0.4">
      <c r="A186" s="140"/>
      <c r="B186" s="160"/>
      <c r="C186" s="160"/>
      <c r="D186" s="160"/>
      <c r="E186" s="301" t="s">
        <v>171</v>
      </c>
      <c r="F186" s="160"/>
      <c r="G186" s="249"/>
      <c r="H186" s="3"/>
      <c r="I186" s="3"/>
    </row>
    <row r="187" spans="1:9" x14ac:dyDescent="0.4">
      <c r="A187" s="140"/>
      <c r="B187" s="160"/>
      <c r="C187" s="160"/>
      <c r="D187" s="160"/>
      <c r="E187" s="301" t="s">
        <v>171</v>
      </c>
      <c r="F187" s="160"/>
      <c r="G187" s="249"/>
      <c r="H187" s="3"/>
      <c r="I187" s="3"/>
    </row>
    <row r="188" spans="1:9" x14ac:dyDescent="0.4">
      <c r="A188" s="140"/>
      <c r="B188" s="160"/>
      <c r="C188" s="160"/>
      <c r="D188" s="160"/>
      <c r="E188" s="301" t="s">
        <v>171</v>
      </c>
      <c r="F188" s="160"/>
      <c r="G188" s="249"/>
      <c r="H188" s="3"/>
      <c r="I188" s="3"/>
    </row>
    <row r="189" spans="1:9" x14ac:dyDescent="0.4">
      <c r="A189" s="140"/>
      <c r="B189" s="160"/>
      <c r="C189" s="160"/>
      <c r="D189" s="160"/>
      <c r="E189" s="301" t="s">
        <v>171</v>
      </c>
      <c r="F189" s="160"/>
      <c r="G189" s="249"/>
      <c r="H189" s="3"/>
      <c r="I189" s="3"/>
    </row>
    <row r="190" spans="1:9" x14ac:dyDescent="0.4">
      <c r="A190" s="140"/>
      <c r="B190" s="160"/>
      <c r="C190" s="160"/>
      <c r="D190" s="160"/>
      <c r="E190" s="301" t="s">
        <v>171</v>
      </c>
      <c r="F190" s="160"/>
      <c r="G190" s="249"/>
      <c r="H190" s="3"/>
      <c r="I190" s="3"/>
    </row>
    <row r="191" spans="1:9" x14ac:dyDescent="0.4">
      <c r="A191" s="140"/>
      <c r="B191" s="160"/>
      <c r="C191" s="160"/>
      <c r="D191" s="160"/>
      <c r="E191" s="301" t="s">
        <v>171</v>
      </c>
      <c r="F191" s="160"/>
      <c r="G191" s="249"/>
      <c r="H191" s="3"/>
      <c r="I191" s="3"/>
    </row>
    <row r="192" spans="1:9" x14ac:dyDescent="0.4">
      <c r="A192" s="140"/>
      <c r="B192" s="160"/>
      <c r="C192" s="160"/>
      <c r="D192" s="160"/>
      <c r="E192" s="301" t="s">
        <v>171</v>
      </c>
      <c r="F192" s="160"/>
      <c r="G192" s="249"/>
      <c r="H192" s="3"/>
      <c r="I192" s="3"/>
    </row>
    <row r="193" spans="1:9" x14ac:dyDescent="0.4">
      <c r="A193" s="140"/>
      <c r="B193" s="160"/>
      <c r="C193" s="160"/>
      <c r="D193" s="160"/>
      <c r="E193" s="301" t="s">
        <v>171</v>
      </c>
      <c r="F193" s="160"/>
      <c r="G193" s="249"/>
      <c r="H193" s="3"/>
      <c r="I193" s="3"/>
    </row>
    <row r="194" spans="1:9" x14ac:dyDescent="0.4">
      <c r="A194" s="140"/>
      <c r="B194" s="160"/>
      <c r="C194" s="160"/>
      <c r="D194" s="160"/>
      <c r="E194" s="301" t="s">
        <v>171</v>
      </c>
      <c r="F194" s="160"/>
      <c r="G194" s="249"/>
      <c r="H194" s="3"/>
      <c r="I194" s="3"/>
    </row>
    <row r="195" spans="1:9" x14ac:dyDescent="0.4">
      <c r="A195" s="140"/>
      <c r="B195" s="160"/>
      <c r="C195" s="160"/>
      <c r="D195" s="160"/>
      <c r="E195" s="301" t="s">
        <v>171</v>
      </c>
      <c r="F195" s="160"/>
      <c r="G195" s="249"/>
      <c r="H195" s="3"/>
      <c r="I195" s="3"/>
    </row>
    <row r="196" spans="1:9" x14ac:dyDescent="0.4">
      <c r="A196" s="140"/>
      <c r="B196" s="160"/>
      <c r="C196" s="160"/>
      <c r="D196" s="160"/>
      <c r="E196" s="301" t="s">
        <v>171</v>
      </c>
      <c r="F196" s="160"/>
      <c r="G196" s="249"/>
      <c r="H196" s="3"/>
      <c r="I196" s="3"/>
    </row>
    <row r="197" spans="1:9" x14ac:dyDescent="0.4">
      <c r="A197" s="140"/>
      <c r="B197" s="160"/>
      <c r="C197" s="160"/>
      <c r="D197" s="160"/>
      <c r="E197" s="301" t="s">
        <v>171</v>
      </c>
      <c r="F197" s="160"/>
      <c r="G197" s="249"/>
      <c r="H197" s="3"/>
      <c r="I197" s="3"/>
    </row>
    <row r="198" spans="1:9" x14ac:dyDescent="0.4">
      <c r="A198" s="140"/>
      <c r="B198" s="160"/>
      <c r="C198" s="160"/>
      <c r="D198" s="160"/>
      <c r="E198" s="301" t="s">
        <v>171</v>
      </c>
      <c r="F198" s="160"/>
      <c r="G198" s="249"/>
      <c r="H198" s="3"/>
      <c r="I198" s="3"/>
    </row>
    <row r="199" spans="1:9" x14ac:dyDescent="0.4">
      <c r="A199" s="140"/>
      <c r="B199" s="160"/>
      <c r="C199" s="160"/>
      <c r="D199" s="160"/>
      <c r="E199" s="301" t="s">
        <v>171</v>
      </c>
      <c r="F199" s="160"/>
      <c r="G199" s="249"/>
      <c r="H199" s="3"/>
      <c r="I199" s="3"/>
    </row>
    <row r="200" spans="1:9" x14ac:dyDescent="0.4">
      <c r="A200" s="140"/>
      <c r="B200" s="160"/>
      <c r="C200" s="160"/>
      <c r="D200" s="160"/>
      <c r="E200" s="301" t="s">
        <v>171</v>
      </c>
      <c r="F200" s="160"/>
      <c r="G200" s="249"/>
      <c r="H200" s="3"/>
      <c r="I200" s="3"/>
    </row>
    <row r="201" spans="1:9" x14ac:dyDescent="0.4">
      <c r="A201" s="140"/>
      <c r="B201" s="160"/>
      <c r="C201" s="160"/>
      <c r="D201" s="160"/>
      <c r="E201" s="301" t="s">
        <v>171</v>
      </c>
      <c r="F201" s="160"/>
      <c r="G201" s="249"/>
      <c r="H201" s="3"/>
      <c r="I201" s="3"/>
    </row>
    <row r="202" spans="1:9" x14ac:dyDescent="0.4">
      <c r="A202" s="140"/>
      <c r="B202" s="160"/>
      <c r="C202" s="160"/>
      <c r="D202" s="160"/>
      <c r="E202" s="301" t="s">
        <v>171</v>
      </c>
      <c r="F202" s="160"/>
      <c r="G202" s="249"/>
      <c r="H202" s="3"/>
      <c r="I202" s="3"/>
    </row>
    <row r="203" spans="1:9" x14ac:dyDescent="0.4">
      <c r="A203" s="140"/>
      <c r="B203" s="160"/>
      <c r="C203" s="160"/>
      <c r="D203" s="160"/>
      <c r="E203" s="301" t="s">
        <v>171</v>
      </c>
      <c r="F203" s="160"/>
      <c r="G203" s="249"/>
      <c r="H203" s="3"/>
      <c r="I203" s="3"/>
    </row>
    <row r="204" spans="1:9" x14ac:dyDescent="0.4">
      <c r="A204" s="140"/>
      <c r="B204" s="160"/>
      <c r="C204" s="160"/>
      <c r="D204" s="160"/>
      <c r="E204" s="301" t="s">
        <v>171</v>
      </c>
      <c r="F204" s="160"/>
      <c r="G204" s="249"/>
      <c r="H204" s="3"/>
      <c r="I204" s="3"/>
    </row>
    <row r="205" spans="1:9" x14ac:dyDescent="0.4">
      <c r="A205" s="140"/>
      <c r="B205" s="160"/>
      <c r="C205" s="160"/>
      <c r="D205" s="160"/>
      <c r="E205" s="301" t="s">
        <v>171</v>
      </c>
      <c r="F205" s="160"/>
      <c r="G205" s="249"/>
      <c r="H205" s="3"/>
      <c r="I205" s="3"/>
    </row>
    <row r="206" spans="1:9" x14ac:dyDescent="0.4">
      <c r="A206" s="140"/>
      <c r="B206" s="160"/>
      <c r="C206" s="160"/>
      <c r="D206" s="160"/>
      <c r="E206" s="301" t="s">
        <v>171</v>
      </c>
      <c r="F206" s="160"/>
      <c r="G206" s="249"/>
      <c r="H206" s="3"/>
      <c r="I206" s="3"/>
    </row>
    <row r="207" spans="1:9" x14ac:dyDescent="0.4">
      <c r="A207" s="140"/>
      <c r="B207" s="160"/>
      <c r="C207" s="160"/>
      <c r="D207" s="160"/>
      <c r="E207" s="301" t="s">
        <v>171</v>
      </c>
      <c r="F207" s="160"/>
      <c r="G207" s="249"/>
      <c r="H207" s="3"/>
      <c r="I207" s="3"/>
    </row>
    <row r="208" spans="1:9" x14ac:dyDescent="0.4">
      <c r="A208" s="140"/>
      <c r="B208" s="160"/>
      <c r="C208" s="160"/>
      <c r="D208" s="160"/>
      <c r="E208" s="301" t="s">
        <v>171</v>
      </c>
      <c r="F208" s="160"/>
      <c r="G208" s="249"/>
      <c r="H208" s="3"/>
      <c r="I208" s="3"/>
    </row>
    <row r="209" spans="1:9" x14ac:dyDescent="0.4">
      <c r="A209" s="140"/>
      <c r="B209" s="160"/>
      <c r="C209" s="160"/>
      <c r="D209" s="160"/>
      <c r="E209" s="301" t="s">
        <v>171</v>
      </c>
      <c r="F209" s="160"/>
      <c r="G209" s="249"/>
      <c r="H209" s="3"/>
      <c r="I209" s="3"/>
    </row>
    <row r="210" spans="1:9" x14ac:dyDescent="0.4">
      <c r="A210" s="140"/>
      <c r="B210" s="160"/>
      <c r="C210" s="160"/>
      <c r="D210" s="160"/>
      <c r="E210" s="301" t="s">
        <v>171</v>
      </c>
      <c r="F210" s="160"/>
      <c r="G210" s="249"/>
      <c r="H210" s="3"/>
      <c r="I210" s="3"/>
    </row>
    <row r="211" spans="1:9" x14ac:dyDescent="0.4">
      <c r="A211" s="140"/>
      <c r="B211" s="160"/>
      <c r="C211" s="160"/>
      <c r="D211" s="160"/>
      <c r="E211" s="301" t="s">
        <v>171</v>
      </c>
      <c r="F211" s="160"/>
      <c r="G211" s="249"/>
      <c r="H211" s="3"/>
      <c r="I211" s="3"/>
    </row>
    <row r="212" spans="1:9" x14ac:dyDescent="0.4">
      <c r="A212" s="140"/>
      <c r="B212" s="160"/>
      <c r="C212" s="160"/>
      <c r="D212" s="160"/>
      <c r="E212" s="301" t="s">
        <v>171</v>
      </c>
      <c r="F212" s="160"/>
      <c r="G212" s="249"/>
      <c r="H212" s="3"/>
      <c r="I212" s="3"/>
    </row>
    <row r="213" spans="1:9" x14ac:dyDescent="0.4">
      <c r="A213" s="140"/>
      <c r="B213" s="160"/>
      <c r="C213" s="160"/>
      <c r="D213" s="160"/>
      <c r="E213" s="301" t="s">
        <v>171</v>
      </c>
      <c r="F213" s="160"/>
      <c r="G213" s="249"/>
      <c r="H213" s="3"/>
      <c r="I213" s="3"/>
    </row>
    <row r="214" spans="1:9" x14ac:dyDescent="0.4">
      <c r="A214" s="140"/>
      <c r="B214" s="160"/>
      <c r="C214" s="160"/>
      <c r="D214" s="160"/>
      <c r="E214" s="301" t="s">
        <v>171</v>
      </c>
      <c r="F214" s="160"/>
      <c r="G214" s="249"/>
      <c r="H214" s="3"/>
      <c r="I214" s="3"/>
    </row>
    <row r="215" spans="1:9" x14ac:dyDescent="0.4">
      <c r="A215" s="140"/>
      <c r="B215" s="160"/>
      <c r="C215" s="160"/>
      <c r="D215" s="160"/>
      <c r="E215" s="301" t="s">
        <v>171</v>
      </c>
      <c r="F215" s="160"/>
      <c r="G215" s="249"/>
      <c r="H215" s="3"/>
      <c r="I215" s="3"/>
    </row>
    <row r="216" spans="1:9" x14ac:dyDescent="0.4">
      <c r="A216" s="140"/>
      <c r="B216" s="160"/>
      <c r="C216" s="160"/>
      <c r="D216" s="160"/>
      <c r="E216" s="301" t="s">
        <v>171</v>
      </c>
      <c r="F216" s="160"/>
      <c r="G216" s="249"/>
      <c r="H216" s="3"/>
      <c r="I216" s="3"/>
    </row>
    <row r="217" spans="1:9" x14ac:dyDescent="0.4">
      <c r="A217" s="140"/>
      <c r="B217" s="160"/>
      <c r="C217" s="160"/>
      <c r="D217" s="160"/>
      <c r="E217" s="301" t="s">
        <v>171</v>
      </c>
      <c r="F217" s="160"/>
      <c r="G217" s="249"/>
      <c r="H217" s="3"/>
      <c r="I217" s="3"/>
    </row>
    <row r="218" spans="1:9" x14ac:dyDescent="0.4">
      <c r="A218" s="140"/>
      <c r="B218" s="160"/>
      <c r="C218" s="160"/>
      <c r="D218" s="160"/>
      <c r="E218" s="301" t="s">
        <v>171</v>
      </c>
      <c r="F218" s="160"/>
      <c r="G218" s="249"/>
      <c r="H218" s="3"/>
      <c r="I218" s="3"/>
    </row>
    <row r="219" spans="1:9" x14ac:dyDescent="0.4">
      <c r="A219" s="140"/>
      <c r="B219" s="160"/>
      <c r="C219" s="160"/>
      <c r="D219" s="160"/>
      <c r="E219" s="301" t="s">
        <v>171</v>
      </c>
      <c r="F219" s="160"/>
      <c r="G219" s="249"/>
      <c r="H219" s="3"/>
      <c r="I219" s="3"/>
    </row>
    <row r="220" spans="1:9" x14ac:dyDescent="0.4">
      <c r="A220" s="140"/>
      <c r="B220" s="160"/>
      <c r="C220" s="160"/>
      <c r="D220" s="160"/>
      <c r="E220" s="301" t="s">
        <v>171</v>
      </c>
      <c r="F220" s="160"/>
      <c r="G220" s="249"/>
      <c r="H220" s="3"/>
      <c r="I220" s="3"/>
    </row>
    <row r="221" spans="1:9" x14ac:dyDescent="0.4">
      <c r="A221" s="140"/>
      <c r="B221" s="160"/>
      <c r="C221" s="160"/>
      <c r="D221" s="160"/>
      <c r="E221" s="301" t="s">
        <v>171</v>
      </c>
      <c r="F221" s="160"/>
      <c r="G221" s="249"/>
      <c r="H221" s="3"/>
      <c r="I221" s="3"/>
    </row>
    <row r="222" spans="1:9" x14ac:dyDescent="0.4">
      <c r="A222" s="140"/>
      <c r="B222" s="160"/>
      <c r="C222" s="160"/>
      <c r="D222" s="160"/>
      <c r="E222" s="301" t="s">
        <v>171</v>
      </c>
      <c r="F222" s="160"/>
      <c r="G222" s="249"/>
      <c r="H222" s="3"/>
      <c r="I222" s="3"/>
    </row>
    <row r="223" spans="1:9" x14ac:dyDescent="0.4">
      <c r="A223" s="140"/>
      <c r="B223" s="160"/>
      <c r="C223" s="160"/>
      <c r="D223" s="160"/>
      <c r="E223" s="301" t="s">
        <v>171</v>
      </c>
      <c r="F223" s="160"/>
      <c r="G223" s="249"/>
      <c r="H223" s="3"/>
      <c r="I223" s="3"/>
    </row>
    <row r="224" spans="1:9" x14ac:dyDescent="0.4">
      <c r="A224" s="140"/>
      <c r="B224" s="160"/>
      <c r="C224" s="160"/>
      <c r="D224" s="160"/>
      <c r="E224" s="301" t="s">
        <v>171</v>
      </c>
      <c r="F224" s="160"/>
      <c r="G224" s="249"/>
      <c r="H224" s="3"/>
      <c r="I224" s="3"/>
    </row>
    <row r="225" spans="1:9" x14ac:dyDescent="0.4">
      <c r="A225" s="140"/>
      <c r="B225" s="160"/>
      <c r="C225" s="160"/>
      <c r="D225" s="160"/>
      <c r="E225" s="301" t="s">
        <v>171</v>
      </c>
      <c r="F225" s="160"/>
      <c r="G225" s="249"/>
      <c r="H225" s="3"/>
      <c r="I225" s="3"/>
    </row>
    <row r="226" spans="1:9" x14ac:dyDescent="0.4">
      <c r="A226" s="140"/>
      <c r="B226" s="160"/>
      <c r="C226" s="160"/>
      <c r="D226" s="160"/>
      <c r="E226" s="301" t="s">
        <v>171</v>
      </c>
      <c r="F226" s="160"/>
      <c r="G226" s="249"/>
      <c r="H226" s="3"/>
      <c r="I226" s="3"/>
    </row>
    <row r="227" spans="1:9" x14ac:dyDescent="0.4">
      <c r="A227" s="140"/>
      <c r="B227" s="160"/>
      <c r="C227" s="160"/>
      <c r="D227" s="160"/>
      <c r="E227" s="301" t="s">
        <v>171</v>
      </c>
      <c r="F227" s="160"/>
      <c r="G227" s="249"/>
      <c r="H227" s="3"/>
      <c r="I227" s="3"/>
    </row>
    <row r="228" spans="1:9" x14ac:dyDescent="0.4">
      <c r="A228" s="140"/>
      <c r="B228" s="160"/>
      <c r="C228" s="160"/>
      <c r="D228" s="160"/>
      <c r="E228" s="301" t="s">
        <v>171</v>
      </c>
      <c r="F228" s="160"/>
      <c r="G228" s="249"/>
      <c r="H228" s="3"/>
      <c r="I228" s="3"/>
    </row>
    <row r="229" spans="1:9" x14ac:dyDescent="0.4">
      <c r="A229" s="140"/>
      <c r="B229" s="160"/>
      <c r="C229" s="160"/>
      <c r="D229" s="160"/>
      <c r="E229" s="301" t="s">
        <v>171</v>
      </c>
      <c r="F229" s="160"/>
      <c r="G229" s="249"/>
      <c r="H229" s="3"/>
      <c r="I229" s="3"/>
    </row>
    <row r="230" spans="1:9" x14ac:dyDescent="0.4">
      <c r="A230" s="140"/>
      <c r="B230" s="160"/>
      <c r="C230" s="160"/>
      <c r="D230" s="160"/>
      <c r="E230" s="301" t="s">
        <v>171</v>
      </c>
      <c r="F230" s="160"/>
      <c r="G230" s="249"/>
      <c r="H230" s="3"/>
      <c r="I230" s="3"/>
    </row>
    <row r="231" spans="1:9" x14ac:dyDescent="0.4">
      <c r="A231" s="140"/>
      <c r="B231" s="160"/>
      <c r="C231" s="160"/>
      <c r="D231" s="160"/>
      <c r="E231" s="301" t="s">
        <v>171</v>
      </c>
      <c r="F231" s="160"/>
      <c r="G231" s="249"/>
      <c r="H231" s="3"/>
      <c r="I231" s="3"/>
    </row>
    <row r="232" spans="1:9" x14ac:dyDescent="0.4">
      <c r="A232" s="140"/>
      <c r="B232" s="160"/>
      <c r="C232" s="160"/>
      <c r="D232" s="160"/>
      <c r="E232" s="301" t="s">
        <v>171</v>
      </c>
      <c r="F232" s="160"/>
      <c r="G232" s="249"/>
      <c r="H232" s="3"/>
      <c r="I232" s="3"/>
    </row>
    <row r="233" spans="1:9" x14ac:dyDescent="0.4">
      <c r="A233" s="140"/>
      <c r="B233" s="160"/>
      <c r="C233" s="160"/>
      <c r="D233" s="160"/>
      <c r="E233" s="301" t="s">
        <v>171</v>
      </c>
      <c r="F233" s="160"/>
      <c r="G233" s="249"/>
      <c r="H233" s="3"/>
      <c r="I233" s="3"/>
    </row>
    <row r="234" spans="1:9" x14ac:dyDescent="0.4">
      <c r="A234" s="140"/>
      <c r="B234" s="160"/>
      <c r="C234" s="160"/>
      <c r="D234" s="160"/>
      <c r="E234" s="301" t="s">
        <v>171</v>
      </c>
      <c r="F234" s="160"/>
      <c r="G234" s="249"/>
      <c r="H234" s="3"/>
      <c r="I234" s="3"/>
    </row>
    <row r="235" spans="1:9" x14ac:dyDescent="0.4">
      <c r="A235" s="140"/>
      <c r="B235" s="160"/>
      <c r="C235" s="160"/>
      <c r="D235" s="160"/>
      <c r="E235" s="301" t="s">
        <v>171</v>
      </c>
      <c r="F235" s="160"/>
      <c r="G235" s="249"/>
      <c r="H235" s="3"/>
      <c r="I235" s="3"/>
    </row>
    <row r="236" spans="1:9" x14ac:dyDescent="0.4">
      <c r="A236" s="140"/>
      <c r="B236" s="160"/>
      <c r="C236" s="160"/>
      <c r="D236" s="160"/>
      <c r="E236" s="301" t="s">
        <v>171</v>
      </c>
      <c r="F236" s="160"/>
      <c r="G236" s="249"/>
      <c r="H236" s="3"/>
      <c r="I236" s="3"/>
    </row>
    <row r="237" spans="1:9" x14ac:dyDescent="0.4">
      <c r="A237" s="140"/>
      <c r="B237" s="160"/>
      <c r="C237" s="160"/>
      <c r="D237" s="160"/>
      <c r="E237" s="301" t="s">
        <v>171</v>
      </c>
      <c r="F237" s="160"/>
      <c r="G237" s="249"/>
      <c r="H237" s="3"/>
      <c r="I237" s="3"/>
    </row>
    <row r="238" spans="1:9" x14ac:dyDescent="0.4">
      <c r="A238" s="140"/>
      <c r="B238" s="160"/>
      <c r="C238" s="160"/>
      <c r="D238" s="160"/>
      <c r="E238" s="301" t="s">
        <v>171</v>
      </c>
      <c r="F238" s="160"/>
      <c r="G238" s="249"/>
      <c r="H238" s="3"/>
      <c r="I238" s="3"/>
    </row>
    <row r="239" spans="1:9" x14ac:dyDescent="0.4">
      <c r="A239" s="140"/>
      <c r="B239" s="160"/>
      <c r="C239" s="160"/>
      <c r="D239" s="160"/>
      <c r="E239" s="301" t="s">
        <v>171</v>
      </c>
      <c r="F239" s="160"/>
      <c r="G239" s="249"/>
      <c r="H239" s="3"/>
      <c r="I239" s="3"/>
    </row>
    <row r="240" spans="1:9" x14ac:dyDescent="0.4">
      <c r="A240" s="140"/>
      <c r="B240" s="160"/>
      <c r="C240" s="160"/>
      <c r="D240" s="160"/>
      <c r="E240" s="301" t="s">
        <v>171</v>
      </c>
      <c r="F240" s="160"/>
      <c r="G240" s="249"/>
      <c r="H240" s="3"/>
      <c r="I240" s="3"/>
    </row>
    <row r="241" spans="1:9" x14ac:dyDescent="0.4">
      <c r="A241" s="140"/>
      <c r="B241" s="160"/>
      <c r="C241" s="160"/>
      <c r="D241" s="160"/>
      <c r="E241" s="301" t="s">
        <v>171</v>
      </c>
      <c r="F241" s="160"/>
      <c r="G241" s="249"/>
      <c r="H241" s="3"/>
      <c r="I241" s="3"/>
    </row>
    <row r="242" spans="1:9" x14ac:dyDescent="0.4">
      <c r="A242" s="140"/>
      <c r="B242" s="160"/>
      <c r="C242" s="160"/>
      <c r="D242" s="160"/>
      <c r="E242" s="301" t="s">
        <v>171</v>
      </c>
      <c r="F242" s="160"/>
      <c r="G242" s="249"/>
      <c r="H242" s="3"/>
      <c r="I242" s="3"/>
    </row>
    <row r="243" spans="1:9" x14ac:dyDescent="0.4">
      <c r="A243" s="140"/>
      <c r="B243" s="160"/>
      <c r="C243" s="160"/>
      <c r="D243" s="160"/>
      <c r="E243" s="301" t="s">
        <v>171</v>
      </c>
      <c r="F243" s="160"/>
      <c r="G243" s="249"/>
      <c r="H243" s="3"/>
      <c r="I243" s="3"/>
    </row>
    <row r="244" spans="1:9" x14ac:dyDescent="0.4">
      <c r="A244" s="140"/>
      <c r="B244" s="160"/>
      <c r="C244" s="160"/>
      <c r="D244" s="160"/>
      <c r="E244" s="301" t="s">
        <v>171</v>
      </c>
      <c r="F244" s="160"/>
      <c r="G244" s="249"/>
      <c r="H244" s="3"/>
      <c r="I244" s="3"/>
    </row>
    <row r="245" spans="1:9" x14ac:dyDescent="0.4">
      <c r="A245" s="140"/>
      <c r="B245" s="160"/>
      <c r="C245" s="160"/>
      <c r="D245" s="160"/>
      <c r="E245" s="301" t="s">
        <v>171</v>
      </c>
      <c r="F245" s="160"/>
      <c r="G245" s="249"/>
      <c r="H245" s="3"/>
      <c r="I245" s="3"/>
    </row>
    <row r="246" spans="1:9" x14ac:dyDescent="0.4">
      <c r="A246" s="140"/>
      <c r="B246" s="160"/>
      <c r="C246" s="160"/>
      <c r="D246" s="160"/>
      <c r="E246" s="301" t="s">
        <v>171</v>
      </c>
      <c r="F246" s="160"/>
      <c r="G246" s="249"/>
      <c r="H246" s="3"/>
      <c r="I246" s="3"/>
    </row>
    <row r="247" spans="1:9" x14ac:dyDescent="0.4">
      <c r="A247" s="140"/>
      <c r="B247" s="160"/>
      <c r="C247" s="160"/>
      <c r="D247" s="160"/>
      <c r="E247" s="301" t="s">
        <v>171</v>
      </c>
      <c r="F247" s="160"/>
      <c r="G247" s="249"/>
      <c r="H247" s="3"/>
      <c r="I247" s="3"/>
    </row>
    <row r="248" spans="1:9" x14ac:dyDescent="0.4">
      <c r="A248" s="140"/>
      <c r="B248" s="160"/>
      <c r="C248" s="160"/>
      <c r="D248" s="160"/>
      <c r="E248" s="301" t="s">
        <v>171</v>
      </c>
      <c r="F248" s="160"/>
      <c r="G248" s="249"/>
      <c r="H248" s="3"/>
      <c r="I248" s="3"/>
    </row>
    <row r="249" spans="1:9" x14ac:dyDescent="0.4">
      <c r="A249" s="140"/>
      <c r="B249" s="160"/>
      <c r="C249" s="160"/>
      <c r="D249" s="160"/>
      <c r="E249" s="301" t="s">
        <v>171</v>
      </c>
      <c r="F249" s="160"/>
      <c r="G249" s="249"/>
      <c r="H249" s="3"/>
      <c r="I249" s="3"/>
    </row>
    <row r="250" spans="1:9" x14ac:dyDescent="0.4">
      <c r="A250" s="140"/>
      <c r="B250" s="160"/>
      <c r="C250" s="160"/>
      <c r="D250" s="160"/>
      <c r="E250" s="301" t="s">
        <v>171</v>
      </c>
      <c r="F250" s="160"/>
      <c r="G250" s="249"/>
      <c r="H250" s="3"/>
      <c r="I250" s="3"/>
    </row>
    <row r="251" spans="1:9" x14ac:dyDescent="0.4">
      <c r="A251" s="140"/>
      <c r="B251" s="160"/>
      <c r="C251" s="160"/>
      <c r="D251" s="160"/>
      <c r="E251" s="301" t="s">
        <v>171</v>
      </c>
      <c r="F251" s="160"/>
      <c r="G251" s="249"/>
      <c r="H251" s="3"/>
      <c r="I251" s="3"/>
    </row>
    <row r="252" spans="1:9" x14ac:dyDescent="0.4">
      <c r="A252" s="140"/>
      <c r="B252" s="160"/>
      <c r="C252" s="160"/>
      <c r="D252" s="160"/>
      <c r="E252" s="301" t="s">
        <v>171</v>
      </c>
      <c r="F252" s="160"/>
      <c r="G252" s="249"/>
      <c r="H252" s="3"/>
      <c r="I252" s="3"/>
    </row>
    <row r="253" spans="1:9" x14ac:dyDescent="0.4">
      <c r="A253" s="140"/>
      <c r="B253" s="160"/>
      <c r="C253" s="160"/>
      <c r="D253" s="160"/>
      <c r="E253" s="301" t="s">
        <v>171</v>
      </c>
      <c r="F253" s="160"/>
      <c r="G253" s="249"/>
      <c r="H253" s="3"/>
      <c r="I253" s="3"/>
    </row>
    <row r="254" spans="1:9" x14ac:dyDescent="0.4">
      <c r="A254" s="140"/>
      <c r="B254" s="160"/>
      <c r="C254" s="160"/>
      <c r="D254" s="160"/>
      <c r="E254" s="301" t="s">
        <v>171</v>
      </c>
      <c r="F254" s="160"/>
      <c r="G254" s="249"/>
      <c r="H254" s="3"/>
      <c r="I254" s="3"/>
    </row>
    <row r="255" spans="1:9" x14ac:dyDescent="0.4">
      <c r="A255" s="140"/>
      <c r="B255" s="160"/>
      <c r="C255" s="160"/>
      <c r="D255" s="160"/>
      <c r="E255" s="301" t="s">
        <v>171</v>
      </c>
      <c r="F255" s="160"/>
      <c r="G255" s="249"/>
      <c r="H255" s="3"/>
      <c r="I255" s="3"/>
    </row>
    <row r="256" spans="1:9" x14ac:dyDescent="0.4">
      <c r="A256" s="140"/>
      <c r="B256" s="160"/>
      <c r="C256" s="160"/>
      <c r="D256" s="160"/>
      <c r="E256" s="301" t="s">
        <v>171</v>
      </c>
      <c r="F256" s="160"/>
      <c r="G256" s="249"/>
      <c r="H256" s="3"/>
      <c r="I256" s="3"/>
    </row>
    <row r="257" spans="1:9" x14ac:dyDescent="0.4">
      <c r="A257" s="140"/>
      <c r="B257" s="160"/>
      <c r="C257" s="160"/>
      <c r="D257" s="160"/>
      <c r="E257" s="301" t="s">
        <v>171</v>
      </c>
      <c r="F257" s="160"/>
      <c r="G257" s="249"/>
      <c r="H257" s="3"/>
      <c r="I257" s="3"/>
    </row>
    <row r="258" spans="1:9" x14ac:dyDescent="0.4">
      <c r="A258" s="140"/>
      <c r="B258" s="160"/>
      <c r="C258" s="160"/>
      <c r="D258" s="160"/>
      <c r="E258" s="301" t="s">
        <v>171</v>
      </c>
      <c r="F258" s="160"/>
      <c r="G258" s="249"/>
      <c r="H258" s="3"/>
      <c r="I258" s="3"/>
    </row>
    <row r="259" spans="1:9" x14ac:dyDescent="0.4">
      <c r="A259" s="140"/>
      <c r="B259" s="160"/>
      <c r="C259" s="160"/>
      <c r="D259" s="160"/>
      <c r="E259" s="301" t="s">
        <v>171</v>
      </c>
      <c r="F259" s="160"/>
      <c r="G259" s="249"/>
      <c r="H259" s="3"/>
      <c r="I259" s="3"/>
    </row>
    <row r="260" spans="1:9" x14ac:dyDescent="0.4">
      <c r="A260" s="89"/>
      <c r="B260" s="85"/>
      <c r="C260" s="85"/>
      <c r="D260" s="151"/>
      <c r="E260" s="150" t="s">
        <v>131</v>
      </c>
      <c r="F260" s="142">
        <f>COUNTA(F10:F259)</f>
        <v>0</v>
      </c>
      <c r="G260" s="3"/>
      <c r="H260" s="3"/>
    </row>
    <row r="261" spans="1:9" x14ac:dyDescent="0.4">
      <c r="A261" s="152"/>
      <c r="B261" s="86"/>
      <c r="C261" s="86"/>
      <c r="D261" s="102"/>
      <c r="E261" s="150" t="s">
        <v>132</v>
      </c>
      <c r="F261" s="142">
        <f>SUM(F10:F259)</f>
        <v>0</v>
      </c>
      <c r="G261" s="3"/>
      <c r="H261" s="3"/>
    </row>
    <row r="262" spans="1:9" x14ac:dyDescent="0.4">
      <c r="A262" s="82"/>
      <c r="B262" s="82"/>
      <c r="C262" s="82"/>
      <c r="D262" s="82"/>
      <c r="E262" s="87"/>
      <c r="F262" s="88"/>
      <c r="G262" s="3"/>
      <c r="H262" s="3"/>
    </row>
    <row r="263" spans="1:9" x14ac:dyDescent="0.4">
      <c r="A263" s="86"/>
      <c r="B263" s="86"/>
      <c r="C263" s="86" t="s">
        <v>189</v>
      </c>
      <c r="D263" s="99" t="s">
        <v>191</v>
      </c>
      <c r="E263" s="99" t="s">
        <v>188</v>
      </c>
      <c r="F263" s="99" t="s">
        <v>190</v>
      </c>
      <c r="G263" s="168" t="s">
        <v>192</v>
      </c>
      <c r="H263" s="168"/>
    </row>
    <row r="264" spans="1:9" x14ac:dyDescent="0.4">
      <c r="A264" s="86"/>
      <c r="B264" s="86"/>
      <c r="C264" s="86"/>
      <c r="D264" s="86" t="s">
        <v>193</v>
      </c>
      <c r="E264" s="86">
        <f>COUNTIF(D10:D259,"在宅")</f>
        <v>0</v>
      </c>
      <c r="F264" s="86">
        <f>COUNTIF(D10:D259,"在宅以外")</f>
        <v>0</v>
      </c>
      <c r="G264" s="83">
        <f>E264+F264</f>
        <v>0</v>
      </c>
      <c r="H264" s="83"/>
    </row>
    <row r="265" spans="1:9" x14ac:dyDescent="0.4">
      <c r="A265" s="82"/>
      <c r="B265" s="82"/>
      <c r="C265" s="82"/>
      <c r="D265" s="82" t="s">
        <v>194</v>
      </c>
      <c r="E265" s="82">
        <f>SUMIF(D10:D259,"在宅",F10:F259)</f>
        <v>0</v>
      </c>
      <c r="F265" s="82">
        <f>SUMIF(D10:D259,"在宅以外",F10:F259)</f>
        <v>0</v>
      </c>
      <c r="G265" s="83">
        <f>E265+F265</f>
        <v>0</v>
      </c>
      <c r="H265" s="83"/>
    </row>
    <row r="266" spans="1:9" x14ac:dyDescent="0.4">
      <c r="A266" s="82"/>
      <c r="B266" s="82"/>
      <c r="C266" s="82"/>
      <c r="D266" s="82" t="s">
        <v>195</v>
      </c>
      <c r="E266" s="82">
        <f>E264-E265</f>
        <v>0</v>
      </c>
      <c r="F266" s="86">
        <f>F264-F265</f>
        <v>0</v>
      </c>
      <c r="G266" s="83">
        <f>G264-G265</f>
        <v>0</v>
      </c>
      <c r="H266" s="83"/>
    </row>
    <row r="267" spans="1:9" x14ac:dyDescent="0.4">
      <c r="A267" s="82"/>
      <c r="B267" s="82"/>
      <c r="C267" s="82"/>
      <c r="D267" s="82"/>
      <c r="E267" s="82"/>
      <c r="F267" s="82"/>
    </row>
  </sheetData>
  <mergeCells count="2">
    <mergeCell ref="A6:F6"/>
    <mergeCell ref="A7:F7"/>
  </mergeCells>
  <phoneticPr fontId="1"/>
  <dataValidations count="5">
    <dataValidation type="list" allowBlank="1" showInputMessage="1" showErrorMessage="1" sqref="B10:B259">
      <formula1>"　,要介護１,要介護２,要介護３,要介護４,要介護５"</formula1>
    </dataValidation>
    <dataValidation type="list" allowBlank="1" showInputMessage="1" showErrorMessage="1" sqref="D10:D259">
      <formula1>"　,在宅,在宅以外"</formula1>
    </dataValidation>
    <dataValidation type="list" allowBlank="1" showInputMessage="1" showErrorMessage="1" sqref="C10:C259">
      <formula1>"　,①３か月以内,②３か月～６か月前,③６か月～１年前,④１～２年前,⑤２～３年前,⑥３年以上前"</formula1>
    </dataValidation>
    <dataValidation type="list" allowBlank="1" showInputMessage="1" showErrorMessage="1" sqref="G10:G259">
      <formula1>"○"</formula1>
    </dataValidation>
    <dataValidation type="list" allowBlank="1" showInputMessage="1" showErrorMessage="1" sqref="E10:E259">
      <formula1>"　,①介護医療院,②介護老人保健施設,③医療機関（病院又は診療所）,④他の特別養護老人ホーム,⑤養護老人ホーム,⑥軽費老人ホーム,⑦グループホーム,⑧有料老人ホーム,⑨サービス付き高齢者向け住宅,⑩その他"</formula1>
    </dataValidation>
  </dataValidations>
  <pageMargins left="0.7" right="0.7" top="0.75" bottom="0.75" header="0.3" footer="0.3"/>
  <pageSetup paperSize="9" scale="1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CM27"/>
  <sheetViews>
    <sheetView zoomScale="60" zoomScaleNormal="60" workbookViewId="0">
      <selection activeCell="BN8" sqref="BN8"/>
    </sheetView>
  </sheetViews>
  <sheetFormatPr defaultRowHeight="13.5" x14ac:dyDescent="0.4"/>
  <cols>
    <col min="1" max="1" width="3" style="4" customWidth="1"/>
    <col min="2" max="2" width="16.875" style="4" customWidth="1"/>
    <col min="3" max="3" width="5.25" style="4" customWidth="1"/>
    <col min="4" max="4" width="6.875" style="4" customWidth="1"/>
    <col min="5" max="5" width="5.25" style="4" customWidth="1"/>
    <col min="6" max="11" width="5.875" style="4" customWidth="1"/>
    <col min="12" max="12" width="5.125" style="4" customWidth="1"/>
    <col min="13" max="17" width="4.625" style="4" customWidth="1"/>
    <col min="18" max="18" width="5.125" style="4" customWidth="1"/>
    <col min="19" max="23" width="4.625" style="4" customWidth="1"/>
    <col min="24" max="24" width="5.125" style="4" customWidth="1"/>
    <col min="25" max="29" width="4.625" style="4" customWidth="1"/>
    <col min="30" max="30" width="5.125" style="4" customWidth="1"/>
    <col min="31" max="35" width="4.625" style="4" customWidth="1"/>
    <col min="36" max="36" width="5.125" style="4" customWidth="1"/>
    <col min="37" max="41" width="4.625" style="4" customWidth="1"/>
    <col min="42" max="42" width="5.125" style="4" customWidth="1"/>
    <col min="43" max="47" width="4.625" style="4" customWidth="1"/>
    <col min="48" max="48" width="5.25" style="4" customWidth="1"/>
    <col min="49" max="54" width="5.875" style="4" customWidth="1"/>
    <col min="55" max="55" width="5.125" style="4" customWidth="1"/>
    <col min="56" max="60" width="4.625" style="4" customWidth="1"/>
    <col min="61" max="61" width="5.125" style="4" customWidth="1"/>
    <col min="62" max="66" width="4.625" style="4" customWidth="1"/>
    <col min="67" max="67" width="5.125" style="4" customWidth="1"/>
    <col min="68" max="72" width="4.625" style="4" customWidth="1"/>
    <col min="73" max="73" width="5.125" style="4" customWidth="1"/>
    <col min="74" max="78" width="4.625" style="4" customWidth="1"/>
    <col min="79" max="79" width="5.125" style="4" customWidth="1"/>
    <col min="80" max="84" width="4.625" style="4" customWidth="1"/>
    <col min="85" max="85" width="5.125" style="4" customWidth="1"/>
    <col min="86" max="90" width="4.625" style="4" customWidth="1"/>
    <col min="91" max="91" width="6.125" style="4" customWidth="1"/>
    <col min="92" max="92" width="7" style="4" customWidth="1"/>
    <col min="93" max="244" width="9" style="4"/>
    <col min="245" max="245" width="3" style="4" customWidth="1"/>
    <col min="246" max="246" width="16.875" style="4" customWidth="1"/>
    <col min="247" max="247" width="5.25" style="4" customWidth="1"/>
    <col min="248" max="248" width="6.875" style="4" customWidth="1"/>
    <col min="249" max="249" width="5.25" style="4" customWidth="1"/>
    <col min="250" max="250" width="5.125" style="4" customWidth="1"/>
    <col min="251" max="255" width="4.625" style="4" customWidth="1"/>
    <col min="256" max="256" width="5.125" style="4" customWidth="1"/>
    <col min="257" max="261" width="4.625" style="4" customWidth="1"/>
    <col min="262" max="262" width="5.125" style="4" customWidth="1"/>
    <col min="263" max="267" width="4.625" style="4" customWidth="1"/>
    <col min="268" max="268" width="5.125" style="4" customWidth="1"/>
    <col min="269" max="273" width="4.625" style="4" customWidth="1"/>
    <col min="274" max="274" width="5.125" style="4" customWidth="1"/>
    <col min="275" max="279" width="4.625" style="4" customWidth="1"/>
    <col min="280" max="280" width="5.125" style="4" customWidth="1"/>
    <col min="281" max="285" width="4.625" style="4" customWidth="1"/>
    <col min="286" max="286" width="5.125" style="4" customWidth="1"/>
    <col min="287" max="291" width="4.625" style="4" customWidth="1"/>
    <col min="292" max="292" width="5.125" style="4" customWidth="1"/>
    <col min="293" max="297" width="4.625" style="4" customWidth="1"/>
    <col min="298" max="298" width="5.25" style="4" customWidth="1"/>
    <col min="299" max="299" width="5.125" style="4" customWidth="1"/>
    <col min="300" max="304" width="4.625" style="4" customWidth="1"/>
    <col min="305" max="305" width="5.125" style="4" customWidth="1"/>
    <col min="306" max="310" width="4.625" style="4" customWidth="1"/>
    <col min="311" max="311" width="5.125" style="4" customWidth="1"/>
    <col min="312" max="316" width="4.625" style="4" customWidth="1"/>
    <col min="317" max="317" width="5.125" style="4" customWidth="1"/>
    <col min="318" max="322" width="4.625" style="4" customWidth="1"/>
    <col min="323" max="323" width="5.125" style="4" customWidth="1"/>
    <col min="324" max="328" width="4.625" style="4" customWidth="1"/>
    <col min="329" max="329" width="5.125" style="4" customWidth="1"/>
    <col min="330" max="334" width="4.625" style="4" customWidth="1"/>
    <col min="335" max="335" width="5.125" style="4" customWidth="1"/>
    <col min="336" max="340" width="4.625" style="4" customWidth="1"/>
    <col min="341" max="341" width="5.125" style="4" customWidth="1"/>
    <col min="342" max="346" width="4.625" style="4" customWidth="1"/>
    <col min="347" max="347" width="6.125" style="4" customWidth="1"/>
    <col min="348" max="348" width="7" style="4" customWidth="1"/>
    <col min="349" max="500" width="9" style="4"/>
    <col min="501" max="501" width="3" style="4" customWidth="1"/>
    <col min="502" max="502" width="16.875" style="4" customWidth="1"/>
    <col min="503" max="503" width="5.25" style="4" customWidth="1"/>
    <col min="504" max="504" width="6.875" style="4" customWidth="1"/>
    <col min="505" max="505" width="5.25" style="4" customWidth="1"/>
    <col min="506" max="506" width="5.125" style="4" customWidth="1"/>
    <col min="507" max="511" width="4.625" style="4" customWidth="1"/>
    <col min="512" max="512" width="5.125" style="4" customWidth="1"/>
    <col min="513" max="517" width="4.625" style="4" customWidth="1"/>
    <col min="518" max="518" width="5.125" style="4" customWidth="1"/>
    <col min="519" max="523" width="4.625" style="4" customWidth="1"/>
    <col min="524" max="524" width="5.125" style="4" customWidth="1"/>
    <col min="525" max="529" width="4.625" style="4" customWidth="1"/>
    <col min="530" max="530" width="5.125" style="4" customWidth="1"/>
    <col min="531" max="535" width="4.625" style="4" customWidth="1"/>
    <col min="536" max="536" width="5.125" style="4" customWidth="1"/>
    <col min="537" max="541" width="4.625" style="4" customWidth="1"/>
    <col min="542" max="542" width="5.125" style="4" customWidth="1"/>
    <col min="543" max="547" width="4.625" style="4" customWidth="1"/>
    <col min="548" max="548" width="5.125" style="4" customWidth="1"/>
    <col min="549" max="553" width="4.625" style="4" customWidth="1"/>
    <col min="554" max="554" width="5.25" style="4" customWidth="1"/>
    <col min="555" max="555" width="5.125" style="4" customWidth="1"/>
    <col min="556" max="560" width="4.625" style="4" customWidth="1"/>
    <col min="561" max="561" width="5.125" style="4" customWidth="1"/>
    <col min="562" max="566" width="4.625" style="4" customWidth="1"/>
    <col min="567" max="567" width="5.125" style="4" customWidth="1"/>
    <col min="568" max="572" width="4.625" style="4" customWidth="1"/>
    <col min="573" max="573" width="5.125" style="4" customWidth="1"/>
    <col min="574" max="578" width="4.625" style="4" customWidth="1"/>
    <col min="579" max="579" width="5.125" style="4" customWidth="1"/>
    <col min="580" max="584" width="4.625" style="4" customWidth="1"/>
    <col min="585" max="585" width="5.125" style="4" customWidth="1"/>
    <col min="586" max="590" width="4.625" style="4" customWidth="1"/>
    <col min="591" max="591" width="5.125" style="4" customWidth="1"/>
    <col min="592" max="596" width="4.625" style="4" customWidth="1"/>
    <col min="597" max="597" width="5.125" style="4" customWidth="1"/>
    <col min="598" max="602" width="4.625" style="4" customWidth="1"/>
    <col min="603" max="603" width="6.125" style="4" customWidth="1"/>
    <col min="604" max="604" width="7" style="4" customWidth="1"/>
    <col min="605" max="756" width="9" style="4"/>
    <col min="757" max="757" width="3" style="4" customWidth="1"/>
    <col min="758" max="758" width="16.875" style="4" customWidth="1"/>
    <col min="759" max="759" width="5.25" style="4" customWidth="1"/>
    <col min="760" max="760" width="6.875" style="4" customWidth="1"/>
    <col min="761" max="761" width="5.25" style="4" customWidth="1"/>
    <col min="762" max="762" width="5.125" style="4" customWidth="1"/>
    <col min="763" max="767" width="4.625" style="4" customWidth="1"/>
    <col min="768" max="768" width="5.125" style="4" customWidth="1"/>
    <col min="769" max="773" width="4.625" style="4" customWidth="1"/>
    <col min="774" max="774" width="5.125" style="4" customWidth="1"/>
    <col min="775" max="779" width="4.625" style="4" customWidth="1"/>
    <col min="780" max="780" width="5.125" style="4" customWidth="1"/>
    <col min="781" max="785" width="4.625" style="4" customWidth="1"/>
    <col min="786" max="786" width="5.125" style="4" customWidth="1"/>
    <col min="787" max="791" width="4.625" style="4" customWidth="1"/>
    <col min="792" max="792" width="5.125" style="4" customWidth="1"/>
    <col min="793" max="797" width="4.625" style="4" customWidth="1"/>
    <col min="798" max="798" width="5.125" style="4" customWidth="1"/>
    <col min="799" max="803" width="4.625" style="4" customWidth="1"/>
    <col min="804" max="804" width="5.125" style="4" customWidth="1"/>
    <col min="805" max="809" width="4.625" style="4" customWidth="1"/>
    <col min="810" max="810" width="5.25" style="4" customWidth="1"/>
    <col min="811" max="811" width="5.125" style="4" customWidth="1"/>
    <col min="812" max="816" width="4.625" style="4" customWidth="1"/>
    <col min="817" max="817" width="5.125" style="4" customWidth="1"/>
    <col min="818" max="822" width="4.625" style="4" customWidth="1"/>
    <col min="823" max="823" width="5.125" style="4" customWidth="1"/>
    <col min="824" max="828" width="4.625" style="4" customWidth="1"/>
    <col min="829" max="829" width="5.125" style="4" customWidth="1"/>
    <col min="830" max="834" width="4.625" style="4" customWidth="1"/>
    <col min="835" max="835" width="5.125" style="4" customWidth="1"/>
    <col min="836" max="840" width="4.625" style="4" customWidth="1"/>
    <col min="841" max="841" width="5.125" style="4" customWidth="1"/>
    <col min="842" max="846" width="4.625" style="4" customWidth="1"/>
    <col min="847" max="847" width="5.125" style="4" customWidth="1"/>
    <col min="848" max="852" width="4.625" style="4" customWidth="1"/>
    <col min="853" max="853" width="5.125" style="4" customWidth="1"/>
    <col min="854" max="858" width="4.625" style="4" customWidth="1"/>
    <col min="859" max="859" width="6.125" style="4" customWidth="1"/>
    <col min="860" max="860" width="7" style="4" customWidth="1"/>
    <col min="861" max="1012" width="9" style="4"/>
    <col min="1013" max="1013" width="3" style="4" customWidth="1"/>
    <col min="1014" max="1014" width="16.875" style="4" customWidth="1"/>
    <col min="1015" max="1015" width="5.25" style="4" customWidth="1"/>
    <col min="1016" max="1016" width="6.875" style="4" customWidth="1"/>
    <col min="1017" max="1017" width="5.25" style="4" customWidth="1"/>
    <col min="1018" max="1018" width="5.125" style="4" customWidth="1"/>
    <col min="1019" max="1023" width="4.625" style="4" customWidth="1"/>
    <col min="1024" max="1024" width="5.125" style="4" customWidth="1"/>
    <col min="1025" max="1029" width="4.625" style="4" customWidth="1"/>
    <col min="1030" max="1030" width="5.125" style="4" customWidth="1"/>
    <col min="1031" max="1035" width="4.625" style="4" customWidth="1"/>
    <col min="1036" max="1036" width="5.125" style="4" customWidth="1"/>
    <col min="1037" max="1041" width="4.625" style="4" customWidth="1"/>
    <col min="1042" max="1042" width="5.125" style="4" customWidth="1"/>
    <col min="1043" max="1047" width="4.625" style="4" customWidth="1"/>
    <col min="1048" max="1048" width="5.125" style="4" customWidth="1"/>
    <col min="1049" max="1053" width="4.625" style="4" customWidth="1"/>
    <col min="1054" max="1054" width="5.125" style="4" customWidth="1"/>
    <col min="1055" max="1059" width="4.625" style="4" customWidth="1"/>
    <col min="1060" max="1060" width="5.125" style="4" customWidth="1"/>
    <col min="1061" max="1065" width="4.625" style="4" customWidth="1"/>
    <col min="1066" max="1066" width="5.25" style="4" customWidth="1"/>
    <col min="1067" max="1067" width="5.125" style="4" customWidth="1"/>
    <col min="1068" max="1072" width="4.625" style="4" customWidth="1"/>
    <col min="1073" max="1073" width="5.125" style="4" customWidth="1"/>
    <col min="1074" max="1078" width="4.625" style="4" customWidth="1"/>
    <col min="1079" max="1079" width="5.125" style="4" customWidth="1"/>
    <col min="1080" max="1084" width="4.625" style="4" customWidth="1"/>
    <col min="1085" max="1085" width="5.125" style="4" customWidth="1"/>
    <col min="1086" max="1090" width="4.625" style="4" customWidth="1"/>
    <col min="1091" max="1091" width="5.125" style="4" customWidth="1"/>
    <col min="1092" max="1096" width="4.625" style="4" customWidth="1"/>
    <col min="1097" max="1097" width="5.125" style="4" customWidth="1"/>
    <col min="1098" max="1102" width="4.625" style="4" customWidth="1"/>
    <col min="1103" max="1103" width="5.125" style="4" customWidth="1"/>
    <col min="1104" max="1108" width="4.625" style="4" customWidth="1"/>
    <col min="1109" max="1109" width="5.125" style="4" customWidth="1"/>
    <col min="1110" max="1114" width="4.625" style="4" customWidth="1"/>
    <col min="1115" max="1115" width="6.125" style="4" customWidth="1"/>
    <col min="1116" max="1116" width="7" style="4" customWidth="1"/>
    <col min="1117" max="1268" width="9" style="4"/>
    <col min="1269" max="1269" width="3" style="4" customWidth="1"/>
    <col min="1270" max="1270" width="16.875" style="4" customWidth="1"/>
    <col min="1271" max="1271" width="5.25" style="4" customWidth="1"/>
    <col min="1272" max="1272" width="6.875" style="4" customWidth="1"/>
    <col min="1273" max="1273" width="5.25" style="4" customWidth="1"/>
    <col min="1274" max="1274" width="5.125" style="4" customWidth="1"/>
    <col min="1275" max="1279" width="4.625" style="4" customWidth="1"/>
    <col min="1280" max="1280" width="5.125" style="4" customWidth="1"/>
    <col min="1281" max="1285" width="4.625" style="4" customWidth="1"/>
    <col min="1286" max="1286" width="5.125" style="4" customWidth="1"/>
    <col min="1287" max="1291" width="4.625" style="4" customWidth="1"/>
    <col min="1292" max="1292" width="5.125" style="4" customWidth="1"/>
    <col min="1293" max="1297" width="4.625" style="4" customWidth="1"/>
    <col min="1298" max="1298" width="5.125" style="4" customWidth="1"/>
    <col min="1299" max="1303" width="4.625" style="4" customWidth="1"/>
    <col min="1304" max="1304" width="5.125" style="4" customWidth="1"/>
    <col min="1305" max="1309" width="4.625" style="4" customWidth="1"/>
    <col min="1310" max="1310" width="5.125" style="4" customWidth="1"/>
    <col min="1311" max="1315" width="4.625" style="4" customWidth="1"/>
    <col min="1316" max="1316" width="5.125" style="4" customWidth="1"/>
    <col min="1317" max="1321" width="4.625" style="4" customWidth="1"/>
    <col min="1322" max="1322" width="5.25" style="4" customWidth="1"/>
    <col min="1323" max="1323" width="5.125" style="4" customWidth="1"/>
    <col min="1324" max="1328" width="4.625" style="4" customWidth="1"/>
    <col min="1329" max="1329" width="5.125" style="4" customWidth="1"/>
    <col min="1330" max="1334" width="4.625" style="4" customWidth="1"/>
    <col min="1335" max="1335" width="5.125" style="4" customWidth="1"/>
    <col min="1336" max="1340" width="4.625" style="4" customWidth="1"/>
    <col min="1341" max="1341" width="5.125" style="4" customWidth="1"/>
    <col min="1342" max="1346" width="4.625" style="4" customWidth="1"/>
    <col min="1347" max="1347" width="5.125" style="4" customWidth="1"/>
    <col min="1348" max="1352" width="4.625" style="4" customWidth="1"/>
    <col min="1353" max="1353" width="5.125" style="4" customWidth="1"/>
    <col min="1354" max="1358" width="4.625" style="4" customWidth="1"/>
    <col min="1359" max="1359" width="5.125" style="4" customWidth="1"/>
    <col min="1360" max="1364" width="4.625" style="4" customWidth="1"/>
    <col min="1365" max="1365" width="5.125" style="4" customWidth="1"/>
    <col min="1366" max="1370" width="4.625" style="4" customWidth="1"/>
    <col min="1371" max="1371" width="6.125" style="4" customWidth="1"/>
    <col min="1372" max="1372" width="7" style="4" customWidth="1"/>
    <col min="1373" max="1524" width="9" style="4"/>
    <col min="1525" max="1525" width="3" style="4" customWidth="1"/>
    <col min="1526" max="1526" width="16.875" style="4" customWidth="1"/>
    <col min="1527" max="1527" width="5.25" style="4" customWidth="1"/>
    <col min="1528" max="1528" width="6.875" style="4" customWidth="1"/>
    <col min="1529" max="1529" width="5.25" style="4" customWidth="1"/>
    <col min="1530" max="1530" width="5.125" style="4" customWidth="1"/>
    <col min="1531" max="1535" width="4.625" style="4" customWidth="1"/>
    <col min="1536" max="1536" width="5.125" style="4" customWidth="1"/>
    <col min="1537" max="1541" width="4.625" style="4" customWidth="1"/>
    <col min="1542" max="1542" width="5.125" style="4" customWidth="1"/>
    <col min="1543" max="1547" width="4.625" style="4" customWidth="1"/>
    <col min="1548" max="1548" width="5.125" style="4" customWidth="1"/>
    <col min="1549" max="1553" width="4.625" style="4" customWidth="1"/>
    <col min="1554" max="1554" width="5.125" style="4" customWidth="1"/>
    <col min="1555" max="1559" width="4.625" style="4" customWidth="1"/>
    <col min="1560" max="1560" width="5.125" style="4" customWidth="1"/>
    <col min="1561" max="1565" width="4.625" style="4" customWidth="1"/>
    <col min="1566" max="1566" width="5.125" style="4" customWidth="1"/>
    <col min="1567" max="1571" width="4.625" style="4" customWidth="1"/>
    <col min="1572" max="1572" width="5.125" style="4" customWidth="1"/>
    <col min="1573" max="1577" width="4.625" style="4" customWidth="1"/>
    <col min="1578" max="1578" width="5.25" style="4" customWidth="1"/>
    <col min="1579" max="1579" width="5.125" style="4" customWidth="1"/>
    <col min="1580" max="1584" width="4.625" style="4" customWidth="1"/>
    <col min="1585" max="1585" width="5.125" style="4" customWidth="1"/>
    <col min="1586" max="1590" width="4.625" style="4" customWidth="1"/>
    <col min="1591" max="1591" width="5.125" style="4" customWidth="1"/>
    <col min="1592" max="1596" width="4.625" style="4" customWidth="1"/>
    <col min="1597" max="1597" width="5.125" style="4" customWidth="1"/>
    <col min="1598" max="1602" width="4.625" style="4" customWidth="1"/>
    <col min="1603" max="1603" width="5.125" style="4" customWidth="1"/>
    <col min="1604" max="1608" width="4.625" style="4" customWidth="1"/>
    <col min="1609" max="1609" width="5.125" style="4" customWidth="1"/>
    <col min="1610" max="1614" width="4.625" style="4" customWidth="1"/>
    <col min="1615" max="1615" width="5.125" style="4" customWidth="1"/>
    <col min="1616" max="1620" width="4.625" style="4" customWidth="1"/>
    <col min="1621" max="1621" width="5.125" style="4" customWidth="1"/>
    <col min="1622" max="1626" width="4.625" style="4" customWidth="1"/>
    <col min="1627" max="1627" width="6.125" style="4" customWidth="1"/>
    <col min="1628" max="1628" width="7" style="4" customWidth="1"/>
    <col min="1629" max="1780" width="9" style="4"/>
    <col min="1781" max="1781" width="3" style="4" customWidth="1"/>
    <col min="1782" max="1782" width="16.875" style="4" customWidth="1"/>
    <col min="1783" max="1783" width="5.25" style="4" customWidth="1"/>
    <col min="1784" max="1784" width="6.875" style="4" customWidth="1"/>
    <col min="1785" max="1785" width="5.25" style="4" customWidth="1"/>
    <col min="1786" max="1786" width="5.125" style="4" customWidth="1"/>
    <col min="1787" max="1791" width="4.625" style="4" customWidth="1"/>
    <col min="1792" max="1792" width="5.125" style="4" customWidth="1"/>
    <col min="1793" max="1797" width="4.625" style="4" customWidth="1"/>
    <col min="1798" max="1798" width="5.125" style="4" customWidth="1"/>
    <col min="1799" max="1803" width="4.625" style="4" customWidth="1"/>
    <col min="1804" max="1804" width="5.125" style="4" customWidth="1"/>
    <col min="1805" max="1809" width="4.625" style="4" customWidth="1"/>
    <col min="1810" max="1810" width="5.125" style="4" customWidth="1"/>
    <col min="1811" max="1815" width="4.625" style="4" customWidth="1"/>
    <col min="1816" max="1816" width="5.125" style="4" customWidth="1"/>
    <col min="1817" max="1821" width="4.625" style="4" customWidth="1"/>
    <col min="1822" max="1822" width="5.125" style="4" customWidth="1"/>
    <col min="1823" max="1827" width="4.625" style="4" customWidth="1"/>
    <col min="1828" max="1828" width="5.125" style="4" customWidth="1"/>
    <col min="1829" max="1833" width="4.625" style="4" customWidth="1"/>
    <col min="1834" max="1834" width="5.25" style="4" customWidth="1"/>
    <col min="1835" max="1835" width="5.125" style="4" customWidth="1"/>
    <col min="1836" max="1840" width="4.625" style="4" customWidth="1"/>
    <col min="1841" max="1841" width="5.125" style="4" customWidth="1"/>
    <col min="1842" max="1846" width="4.625" style="4" customWidth="1"/>
    <col min="1847" max="1847" width="5.125" style="4" customWidth="1"/>
    <col min="1848" max="1852" width="4.625" style="4" customWidth="1"/>
    <col min="1853" max="1853" width="5.125" style="4" customWidth="1"/>
    <col min="1854" max="1858" width="4.625" style="4" customWidth="1"/>
    <col min="1859" max="1859" width="5.125" style="4" customWidth="1"/>
    <col min="1860" max="1864" width="4.625" style="4" customWidth="1"/>
    <col min="1865" max="1865" width="5.125" style="4" customWidth="1"/>
    <col min="1866" max="1870" width="4.625" style="4" customWidth="1"/>
    <col min="1871" max="1871" width="5.125" style="4" customWidth="1"/>
    <col min="1872" max="1876" width="4.625" style="4" customWidth="1"/>
    <col min="1877" max="1877" width="5.125" style="4" customWidth="1"/>
    <col min="1878" max="1882" width="4.625" style="4" customWidth="1"/>
    <col min="1883" max="1883" width="6.125" style="4" customWidth="1"/>
    <col min="1884" max="1884" width="7" style="4" customWidth="1"/>
    <col min="1885" max="2036" width="9" style="4"/>
    <col min="2037" max="2037" width="3" style="4" customWidth="1"/>
    <col min="2038" max="2038" width="16.875" style="4" customWidth="1"/>
    <col min="2039" max="2039" width="5.25" style="4" customWidth="1"/>
    <col min="2040" max="2040" width="6.875" style="4" customWidth="1"/>
    <col min="2041" max="2041" width="5.25" style="4" customWidth="1"/>
    <col min="2042" max="2042" width="5.125" style="4" customWidth="1"/>
    <col min="2043" max="2047" width="4.625" style="4" customWidth="1"/>
    <col min="2048" max="2048" width="5.125" style="4" customWidth="1"/>
    <col min="2049" max="2053" width="4.625" style="4" customWidth="1"/>
    <col min="2054" max="2054" width="5.125" style="4" customWidth="1"/>
    <col min="2055" max="2059" width="4.625" style="4" customWidth="1"/>
    <col min="2060" max="2060" width="5.125" style="4" customWidth="1"/>
    <col min="2061" max="2065" width="4.625" style="4" customWidth="1"/>
    <col min="2066" max="2066" width="5.125" style="4" customWidth="1"/>
    <col min="2067" max="2071" width="4.625" style="4" customWidth="1"/>
    <col min="2072" max="2072" width="5.125" style="4" customWidth="1"/>
    <col min="2073" max="2077" width="4.625" style="4" customWidth="1"/>
    <col min="2078" max="2078" width="5.125" style="4" customWidth="1"/>
    <col min="2079" max="2083" width="4.625" style="4" customWidth="1"/>
    <col min="2084" max="2084" width="5.125" style="4" customWidth="1"/>
    <col min="2085" max="2089" width="4.625" style="4" customWidth="1"/>
    <col min="2090" max="2090" width="5.25" style="4" customWidth="1"/>
    <col min="2091" max="2091" width="5.125" style="4" customWidth="1"/>
    <col min="2092" max="2096" width="4.625" style="4" customWidth="1"/>
    <col min="2097" max="2097" width="5.125" style="4" customWidth="1"/>
    <col min="2098" max="2102" width="4.625" style="4" customWidth="1"/>
    <col min="2103" max="2103" width="5.125" style="4" customWidth="1"/>
    <col min="2104" max="2108" width="4.625" style="4" customWidth="1"/>
    <col min="2109" max="2109" width="5.125" style="4" customWidth="1"/>
    <col min="2110" max="2114" width="4.625" style="4" customWidth="1"/>
    <col min="2115" max="2115" width="5.125" style="4" customWidth="1"/>
    <col min="2116" max="2120" width="4.625" style="4" customWidth="1"/>
    <col min="2121" max="2121" width="5.125" style="4" customWidth="1"/>
    <col min="2122" max="2126" width="4.625" style="4" customWidth="1"/>
    <col min="2127" max="2127" width="5.125" style="4" customWidth="1"/>
    <col min="2128" max="2132" width="4.625" style="4" customWidth="1"/>
    <col min="2133" max="2133" width="5.125" style="4" customWidth="1"/>
    <col min="2134" max="2138" width="4.625" style="4" customWidth="1"/>
    <col min="2139" max="2139" width="6.125" style="4" customWidth="1"/>
    <col min="2140" max="2140" width="7" style="4" customWidth="1"/>
    <col min="2141" max="2292" width="9" style="4"/>
    <col min="2293" max="2293" width="3" style="4" customWidth="1"/>
    <col min="2294" max="2294" width="16.875" style="4" customWidth="1"/>
    <col min="2295" max="2295" width="5.25" style="4" customWidth="1"/>
    <col min="2296" max="2296" width="6.875" style="4" customWidth="1"/>
    <col min="2297" max="2297" width="5.25" style="4" customWidth="1"/>
    <col min="2298" max="2298" width="5.125" style="4" customWidth="1"/>
    <col min="2299" max="2303" width="4.625" style="4" customWidth="1"/>
    <col min="2304" max="2304" width="5.125" style="4" customWidth="1"/>
    <col min="2305" max="2309" width="4.625" style="4" customWidth="1"/>
    <col min="2310" max="2310" width="5.125" style="4" customWidth="1"/>
    <col min="2311" max="2315" width="4.625" style="4" customWidth="1"/>
    <col min="2316" max="2316" width="5.125" style="4" customWidth="1"/>
    <col min="2317" max="2321" width="4.625" style="4" customWidth="1"/>
    <col min="2322" max="2322" width="5.125" style="4" customWidth="1"/>
    <col min="2323" max="2327" width="4.625" style="4" customWidth="1"/>
    <col min="2328" max="2328" width="5.125" style="4" customWidth="1"/>
    <col min="2329" max="2333" width="4.625" style="4" customWidth="1"/>
    <col min="2334" max="2334" width="5.125" style="4" customWidth="1"/>
    <col min="2335" max="2339" width="4.625" style="4" customWidth="1"/>
    <col min="2340" max="2340" width="5.125" style="4" customWidth="1"/>
    <col min="2341" max="2345" width="4.625" style="4" customWidth="1"/>
    <col min="2346" max="2346" width="5.25" style="4" customWidth="1"/>
    <col min="2347" max="2347" width="5.125" style="4" customWidth="1"/>
    <col min="2348" max="2352" width="4.625" style="4" customWidth="1"/>
    <col min="2353" max="2353" width="5.125" style="4" customWidth="1"/>
    <col min="2354" max="2358" width="4.625" style="4" customWidth="1"/>
    <col min="2359" max="2359" width="5.125" style="4" customWidth="1"/>
    <col min="2360" max="2364" width="4.625" style="4" customWidth="1"/>
    <col min="2365" max="2365" width="5.125" style="4" customWidth="1"/>
    <col min="2366" max="2370" width="4.625" style="4" customWidth="1"/>
    <col min="2371" max="2371" width="5.125" style="4" customWidth="1"/>
    <col min="2372" max="2376" width="4.625" style="4" customWidth="1"/>
    <col min="2377" max="2377" width="5.125" style="4" customWidth="1"/>
    <col min="2378" max="2382" width="4.625" style="4" customWidth="1"/>
    <col min="2383" max="2383" width="5.125" style="4" customWidth="1"/>
    <col min="2384" max="2388" width="4.625" style="4" customWidth="1"/>
    <col min="2389" max="2389" width="5.125" style="4" customWidth="1"/>
    <col min="2390" max="2394" width="4.625" style="4" customWidth="1"/>
    <col min="2395" max="2395" width="6.125" style="4" customWidth="1"/>
    <col min="2396" max="2396" width="7" style="4" customWidth="1"/>
    <col min="2397" max="2548" width="9" style="4"/>
    <col min="2549" max="2549" width="3" style="4" customWidth="1"/>
    <col min="2550" max="2550" width="16.875" style="4" customWidth="1"/>
    <col min="2551" max="2551" width="5.25" style="4" customWidth="1"/>
    <col min="2552" max="2552" width="6.875" style="4" customWidth="1"/>
    <col min="2553" max="2553" width="5.25" style="4" customWidth="1"/>
    <col min="2554" max="2554" width="5.125" style="4" customWidth="1"/>
    <col min="2555" max="2559" width="4.625" style="4" customWidth="1"/>
    <col min="2560" max="2560" width="5.125" style="4" customWidth="1"/>
    <col min="2561" max="2565" width="4.625" style="4" customWidth="1"/>
    <col min="2566" max="2566" width="5.125" style="4" customWidth="1"/>
    <col min="2567" max="2571" width="4.625" style="4" customWidth="1"/>
    <col min="2572" max="2572" width="5.125" style="4" customWidth="1"/>
    <col min="2573" max="2577" width="4.625" style="4" customWidth="1"/>
    <col min="2578" max="2578" width="5.125" style="4" customWidth="1"/>
    <col min="2579" max="2583" width="4.625" style="4" customWidth="1"/>
    <col min="2584" max="2584" width="5.125" style="4" customWidth="1"/>
    <col min="2585" max="2589" width="4.625" style="4" customWidth="1"/>
    <col min="2590" max="2590" width="5.125" style="4" customWidth="1"/>
    <col min="2591" max="2595" width="4.625" style="4" customWidth="1"/>
    <col min="2596" max="2596" width="5.125" style="4" customWidth="1"/>
    <col min="2597" max="2601" width="4.625" style="4" customWidth="1"/>
    <col min="2602" max="2602" width="5.25" style="4" customWidth="1"/>
    <col min="2603" max="2603" width="5.125" style="4" customWidth="1"/>
    <col min="2604" max="2608" width="4.625" style="4" customWidth="1"/>
    <col min="2609" max="2609" width="5.125" style="4" customWidth="1"/>
    <col min="2610" max="2614" width="4.625" style="4" customWidth="1"/>
    <col min="2615" max="2615" width="5.125" style="4" customWidth="1"/>
    <col min="2616" max="2620" width="4.625" style="4" customWidth="1"/>
    <col min="2621" max="2621" width="5.125" style="4" customWidth="1"/>
    <col min="2622" max="2626" width="4.625" style="4" customWidth="1"/>
    <col min="2627" max="2627" width="5.125" style="4" customWidth="1"/>
    <col min="2628" max="2632" width="4.625" style="4" customWidth="1"/>
    <col min="2633" max="2633" width="5.125" style="4" customWidth="1"/>
    <col min="2634" max="2638" width="4.625" style="4" customWidth="1"/>
    <col min="2639" max="2639" width="5.125" style="4" customWidth="1"/>
    <col min="2640" max="2644" width="4.625" style="4" customWidth="1"/>
    <col min="2645" max="2645" width="5.125" style="4" customWidth="1"/>
    <col min="2646" max="2650" width="4.625" style="4" customWidth="1"/>
    <col min="2651" max="2651" width="6.125" style="4" customWidth="1"/>
    <col min="2652" max="2652" width="7" style="4" customWidth="1"/>
    <col min="2653" max="2804" width="9" style="4"/>
    <col min="2805" max="2805" width="3" style="4" customWidth="1"/>
    <col min="2806" max="2806" width="16.875" style="4" customWidth="1"/>
    <col min="2807" max="2807" width="5.25" style="4" customWidth="1"/>
    <col min="2808" max="2808" width="6.875" style="4" customWidth="1"/>
    <col min="2809" max="2809" width="5.25" style="4" customWidth="1"/>
    <col min="2810" max="2810" width="5.125" style="4" customWidth="1"/>
    <col min="2811" max="2815" width="4.625" style="4" customWidth="1"/>
    <col min="2816" max="2816" width="5.125" style="4" customWidth="1"/>
    <col min="2817" max="2821" width="4.625" style="4" customWidth="1"/>
    <col min="2822" max="2822" width="5.125" style="4" customWidth="1"/>
    <col min="2823" max="2827" width="4.625" style="4" customWidth="1"/>
    <col min="2828" max="2828" width="5.125" style="4" customWidth="1"/>
    <col min="2829" max="2833" width="4.625" style="4" customWidth="1"/>
    <col min="2834" max="2834" width="5.125" style="4" customWidth="1"/>
    <col min="2835" max="2839" width="4.625" style="4" customWidth="1"/>
    <col min="2840" max="2840" width="5.125" style="4" customWidth="1"/>
    <col min="2841" max="2845" width="4.625" style="4" customWidth="1"/>
    <col min="2846" max="2846" width="5.125" style="4" customWidth="1"/>
    <col min="2847" max="2851" width="4.625" style="4" customWidth="1"/>
    <col min="2852" max="2852" width="5.125" style="4" customWidth="1"/>
    <col min="2853" max="2857" width="4.625" style="4" customWidth="1"/>
    <col min="2858" max="2858" width="5.25" style="4" customWidth="1"/>
    <col min="2859" max="2859" width="5.125" style="4" customWidth="1"/>
    <col min="2860" max="2864" width="4.625" style="4" customWidth="1"/>
    <col min="2865" max="2865" width="5.125" style="4" customWidth="1"/>
    <col min="2866" max="2870" width="4.625" style="4" customWidth="1"/>
    <col min="2871" max="2871" width="5.125" style="4" customWidth="1"/>
    <col min="2872" max="2876" width="4.625" style="4" customWidth="1"/>
    <col min="2877" max="2877" width="5.125" style="4" customWidth="1"/>
    <col min="2878" max="2882" width="4.625" style="4" customWidth="1"/>
    <col min="2883" max="2883" width="5.125" style="4" customWidth="1"/>
    <col min="2884" max="2888" width="4.625" style="4" customWidth="1"/>
    <col min="2889" max="2889" width="5.125" style="4" customWidth="1"/>
    <col min="2890" max="2894" width="4.625" style="4" customWidth="1"/>
    <col min="2895" max="2895" width="5.125" style="4" customWidth="1"/>
    <col min="2896" max="2900" width="4.625" style="4" customWidth="1"/>
    <col min="2901" max="2901" width="5.125" style="4" customWidth="1"/>
    <col min="2902" max="2906" width="4.625" style="4" customWidth="1"/>
    <col min="2907" max="2907" width="6.125" style="4" customWidth="1"/>
    <col min="2908" max="2908" width="7" style="4" customWidth="1"/>
    <col min="2909" max="3060" width="9" style="4"/>
    <col min="3061" max="3061" width="3" style="4" customWidth="1"/>
    <col min="3062" max="3062" width="16.875" style="4" customWidth="1"/>
    <col min="3063" max="3063" width="5.25" style="4" customWidth="1"/>
    <col min="3064" max="3064" width="6.875" style="4" customWidth="1"/>
    <col min="3065" max="3065" width="5.25" style="4" customWidth="1"/>
    <col min="3066" max="3066" width="5.125" style="4" customWidth="1"/>
    <col min="3067" max="3071" width="4.625" style="4" customWidth="1"/>
    <col min="3072" max="3072" width="5.125" style="4" customWidth="1"/>
    <col min="3073" max="3077" width="4.625" style="4" customWidth="1"/>
    <col min="3078" max="3078" width="5.125" style="4" customWidth="1"/>
    <col min="3079" max="3083" width="4.625" style="4" customWidth="1"/>
    <col min="3084" max="3084" width="5.125" style="4" customWidth="1"/>
    <col min="3085" max="3089" width="4.625" style="4" customWidth="1"/>
    <col min="3090" max="3090" width="5.125" style="4" customWidth="1"/>
    <col min="3091" max="3095" width="4.625" style="4" customWidth="1"/>
    <col min="3096" max="3096" width="5.125" style="4" customWidth="1"/>
    <col min="3097" max="3101" width="4.625" style="4" customWidth="1"/>
    <col min="3102" max="3102" width="5.125" style="4" customWidth="1"/>
    <col min="3103" max="3107" width="4.625" style="4" customWidth="1"/>
    <col min="3108" max="3108" width="5.125" style="4" customWidth="1"/>
    <col min="3109" max="3113" width="4.625" style="4" customWidth="1"/>
    <col min="3114" max="3114" width="5.25" style="4" customWidth="1"/>
    <col min="3115" max="3115" width="5.125" style="4" customWidth="1"/>
    <col min="3116" max="3120" width="4.625" style="4" customWidth="1"/>
    <col min="3121" max="3121" width="5.125" style="4" customWidth="1"/>
    <col min="3122" max="3126" width="4.625" style="4" customWidth="1"/>
    <col min="3127" max="3127" width="5.125" style="4" customWidth="1"/>
    <col min="3128" max="3132" width="4.625" style="4" customWidth="1"/>
    <col min="3133" max="3133" width="5.125" style="4" customWidth="1"/>
    <col min="3134" max="3138" width="4.625" style="4" customWidth="1"/>
    <col min="3139" max="3139" width="5.125" style="4" customWidth="1"/>
    <col min="3140" max="3144" width="4.625" style="4" customWidth="1"/>
    <col min="3145" max="3145" width="5.125" style="4" customWidth="1"/>
    <col min="3146" max="3150" width="4.625" style="4" customWidth="1"/>
    <col min="3151" max="3151" width="5.125" style="4" customWidth="1"/>
    <col min="3152" max="3156" width="4.625" style="4" customWidth="1"/>
    <col min="3157" max="3157" width="5.125" style="4" customWidth="1"/>
    <col min="3158" max="3162" width="4.625" style="4" customWidth="1"/>
    <col min="3163" max="3163" width="6.125" style="4" customWidth="1"/>
    <col min="3164" max="3164" width="7" style="4" customWidth="1"/>
    <col min="3165" max="3316" width="9" style="4"/>
    <col min="3317" max="3317" width="3" style="4" customWidth="1"/>
    <col min="3318" max="3318" width="16.875" style="4" customWidth="1"/>
    <col min="3319" max="3319" width="5.25" style="4" customWidth="1"/>
    <col min="3320" max="3320" width="6.875" style="4" customWidth="1"/>
    <col min="3321" max="3321" width="5.25" style="4" customWidth="1"/>
    <col min="3322" max="3322" width="5.125" style="4" customWidth="1"/>
    <col min="3323" max="3327" width="4.625" style="4" customWidth="1"/>
    <col min="3328" max="3328" width="5.125" style="4" customWidth="1"/>
    <col min="3329" max="3333" width="4.625" style="4" customWidth="1"/>
    <col min="3334" max="3334" width="5.125" style="4" customWidth="1"/>
    <col min="3335" max="3339" width="4.625" style="4" customWidth="1"/>
    <col min="3340" max="3340" width="5.125" style="4" customWidth="1"/>
    <col min="3341" max="3345" width="4.625" style="4" customWidth="1"/>
    <col min="3346" max="3346" width="5.125" style="4" customWidth="1"/>
    <col min="3347" max="3351" width="4.625" style="4" customWidth="1"/>
    <col min="3352" max="3352" width="5.125" style="4" customWidth="1"/>
    <col min="3353" max="3357" width="4.625" style="4" customWidth="1"/>
    <col min="3358" max="3358" width="5.125" style="4" customWidth="1"/>
    <col min="3359" max="3363" width="4.625" style="4" customWidth="1"/>
    <col min="3364" max="3364" width="5.125" style="4" customWidth="1"/>
    <col min="3365" max="3369" width="4.625" style="4" customWidth="1"/>
    <col min="3370" max="3370" width="5.25" style="4" customWidth="1"/>
    <col min="3371" max="3371" width="5.125" style="4" customWidth="1"/>
    <col min="3372" max="3376" width="4.625" style="4" customWidth="1"/>
    <col min="3377" max="3377" width="5.125" style="4" customWidth="1"/>
    <col min="3378" max="3382" width="4.625" style="4" customWidth="1"/>
    <col min="3383" max="3383" width="5.125" style="4" customWidth="1"/>
    <col min="3384" max="3388" width="4.625" style="4" customWidth="1"/>
    <col min="3389" max="3389" width="5.125" style="4" customWidth="1"/>
    <col min="3390" max="3394" width="4.625" style="4" customWidth="1"/>
    <col min="3395" max="3395" width="5.125" style="4" customWidth="1"/>
    <col min="3396" max="3400" width="4.625" style="4" customWidth="1"/>
    <col min="3401" max="3401" width="5.125" style="4" customWidth="1"/>
    <col min="3402" max="3406" width="4.625" style="4" customWidth="1"/>
    <col min="3407" max="3407" width="5.125" style="4" customWidth="1"/>
    <col min="3408" max="3412" width="4.625" style="4" customWidth="1"/>
    <col min="3413" max="3413" width="5.125" style="4" customWidth="1"/>
    <col min="3414" max="3418" width="4.625" style="4" customWidth="1"/>
    <col min="3419" max="3419" width="6.125" style="4" customWidth="1"/>
    <col min="3420" max="3420" width="7" style="4" customWidth="1"/>
    <col min="3421" max="3572" width="9" style="4"/>
    <col min="3573" max="3573" width="3" style="4" customWidth="1"/>
    <col min="3574" max="3574" width="16.875" style="4" customWidth="1"/>
    <col min="3575" max="3575" width="5.25" style="4" customWidth="1"/>
    <col min="3576" max="3576" width="6.875" style="4" customWidth="1"/>
    <col min="3577" max="3577" width="5.25" style="4" customWidth="1"/>
    <col min="3578" max="3578" width="5.125" style="4" customWidth="1"/>
    <col min="3579" max="3583" width="4.625" style="4" customWidth="1"/>
    <col min="3584" max="3584" width="5.125" style="4" customWidth="1"/>
    <col min="3585" max="3589" width="4.625" style="4" customWidth="1"/>
    <col min="3590" max="3590" width="5.125" style="4" customWidth="1"/>
    <col min="3591" max="3595" width="4.625" style="4" customWidth="1"/>
    <col min="3596" max="3596" width="5.125" style="4" customWidth="1"/>
    <col min="3597" max="3601" width="4.625" style="4" customWidth="1"/>
    <col min="3602" max="3602" width="5.125" style="4" customWidth="1"/>
    <col min="3603" max="3607" width="4.625" style="4" customWidth="1"/>
    <col min="3608" max="3608" width="5.125" style="4" customWidth="1"/>
    <col min="3609" max="3613" width="4.625" style="4" customWidth="1"/>
    <col min="3614" max="3614" width="5.125" style="4" customWidth="1"/>
    <col min="3615" max="3619" width="4.625" style="4" customWidth="1"/>
    <col min="3620" max="3620" width="5.125" style="4" customWidth="1"/>
    <col min="3621" max="3625" width="4.625" style="4" customWidth="1"/>
    <col min="3626" max="3626" width="5.25" style="4" customWidth="1"/>
    <col min="3627" max="3627" width="5.125" style="4" customWidth="1"/>
    <col min="3628" max="3632" width="4.625" style="4" customWidth="1"/>
    <col min="3633" max="3633" width="5.125" style="4" customWidth="1"/>
    <col min="3634" max="3638" width="4.625" style="4" customWidth="1"/>
    <col min="3639" max="3639" width="5.125" style="4" customWidth="1"/>
    <col min="3640" max="3644" width="4.625" style="4" customWidth="1"/>
    <col min="3645" max="3645" width="5.125" style="4" customWidth="1"/>
    <col min="3646" max="3650" width="4.625" style="4" customWidth="1"/>
    <col min="3651" max="3651" width="5.125" style="4" customWidth="1"/>
    <col min="3652" max="3656" width="4.625" style="4" customWidth="1"/>
    <col min="3657" max="3657" width="5.125" style="4" customWidth="1"/>
    <col min="3658" max="3662" width="4.625" style="4" customWidth="1"/>
    <col min="3663" max="3663" width="5.125" style="4" customWidth="1"/>
    <col min="3664" max="3668" width="4.625" style="4" customWidth="1"/>
    <col min="3669" max="3669" width="5.125" style="4" customWidth="1"/>
    <col min="3670" max="3674" width="4.625" style="4" customWidth="1"/>
    <col min="3675" max="3675" width="6.125" style="4" customWidth="1"/>
    <col min="3676" max="3676" width="7" style="4" customWidth="1"/>
    <col min="3677" max="3828" width="9" style="4"/>
    <col min="3829" max="3829" width="3" style="4" customWidth="1"/>
    <col min="3830" max="3830" width="16.875" style="4" customWidth="1"/>
    <col min="3831" max="3831" width="5.25" style="4" customWidth="1"/>
    <col min="3832" max="3832" width="6.875" style="4" customWidth="1"/>
    <col min="3833" max="3833" width="5.25" style="4" customWidth="1"/>
    <col min="3834" max="3834" width="5.125" style="4" customWidth="1"/>
    <col min="3835" max="3839" width="4.625" style="4" customWidth="1"/>
    <col min="3840" max="3840" width="5.125" style="4" customWidth="1"/>
    <col min="3841" max="3845" width="4.625" style="4" customWidth="1"/>
    <col min="3846" max="3846" width="5.125" style="4" customWidth="1"/>
    <col min="3847" max="3851" width="4.625" style="4" customWidth="1"/>
    <col min="3852" max="3852" width="5.125" style="4" customWidth="1"/>
    <col min="3853" max="3857" width="4.625" style="4" customWidth="1"/>
    <col min="3858" max="3858" width="5.125" style="4" customWidth="1"/>
    <col min="3859" max="3863" width="4.625" style="4" customWidth="1"/>
    <col min="3864" max="3864" width="5.125" style="4" customWidth="1"/>
    <col min="3865" max="3869" width="4.625" style="4" customWidth="1"/>
    <col min="3870" max="3870" width="5.125" style="4" customWidth="1"/>
    <col min="3871" max="3875" width="4.625" style="4" customWidth="1"/>
    <col min="3876" max="3876" width="5.125" style="4" customWidth="1"/>
    <col min="3877" max="3881" width="4.625" style="4" customWidth="1"/>
    <col min="3882" max="3882" width="5.25" style="4" customWidth="1"/>
    <col min="3883" max="3883" width="5.125" style="4" customWidth="1"/>
    <col min="3884" max="3888" width="4.625" style="4" customWidth="1"/>
    <col min="3889" max="3889" width="5.125" style="4" customWidth="1"/>
    <col min="3890" max="3894" width="4.625" style="4" customWidth="1"/>
    <col min="3895" max="3895" width="5.125" style="4" customWidth="1"/>
    <col min="3896" max="3900" width="4.625" style="4" customWidth="1"/>
    <col min="3901" max="3901" width="5.125" style="4" customWidth="1"/>
    <col min="3902" max="3906" width="4.625" style="4" customWidth="1"/>
    <col min="3907" max="3907" width="5.125" style="4" customWidth="1"/>
    <col min="3908" max="3912" width="4.625" style="4" customWidth="1"/>
    <col min="3913" max="3913" width="5.125" style="4" customWidth="1"/>
    <col min="3914" max="3918" width="4.625" style="4" customWidth="1"/>
    <col min="3919" max="3919" width="5.125" style="4" customWidth="1"/>
    <col min="3920" max="3924" width="4.625" style="4" customWidth="1"/>
    <col min="3925" max="3925" width="5.125" style="4" customWidth="1"/>
    <col min="3926" max="3930" width="4.625" style="4" customWidth="1"/>
    <col min="3931" max="3931" width="6.125" style="4" customWidth="1"/>
    <col min="3932" max="3932" width="7" style="4" customWidth="1"/>
    <col min="3933" max="4084" width="9" style="4"/>
    <col min="4085" max="4085" width="3" style="4" customWidth="1"/>
    <col min="4086" max="4086" width="16.875" style="4" customWidth="1"/>
    <col min="4087" max="4087" width="5.25" style="4" customWidth="1"/>
    <col min="4088" max="4088" width="6.875" style="4" customWidth="1"/>
    <col min="4089" max="4089" width="5.25" style="4" customWidth="1"/>
    <col min="4090" max="4090" width="5.125" style="4" customWidth="1"/>
    <col min="4091" max="4095" width="4.625" style="4" customWidth="1"/>
    <col min="4096" max="4096" width="5.125" style="4" customWidth="1"/>
    <col min="4097" max="4101" width="4.625" style="4" customWidth="1"/>
    <col min="4102" max="4102" width="5.125" style="4" customWidth="1"/>
    <col min="4103" max="4107" width="4.625" style="4" customWidth="1"/>
    <col min="4108" max="4108" width="5.125" style="4" customWidth="1"/>
    <col min="4109" max="4113" width="4.625" style="4" customWidth="1"/>
    <col min="4114" max="4114" width="5.125" style="4" customWidth="1"/>
    <col min="4115" max="4119" width="4.625" style="4" customWidth="1"/>
    <col min="4120" max="4120" width="5.125" style="4" customWidth="1"/>
    <col min="4121" max="4125" width="4.625" style="4" customWidth="1"/>
    <col min="4126" max="4126" width="5.125" style="4" customWidth="1"/>
    <col min="4127" max="4131" width="4.625" style="4" customWidth="1"/>
    <col min="4132" max="4132" width="5.125" style="4" customWidth="1"/>
    <col min="4133" max="4137" width="4.625" style="4" customWidth="1"/>
    <col min="4138" max="4138" width="5.25" style="4" customWidth="1"/>
    <col min="4139" max="4139" width="5.125" style="4" customWidth="1"/>
    <col min="4140" max="4144" width="4.625" style="4" customWidth="1"/>
    <col min="4145" max="4145" width="5.125" style="4" customWidth="1"/>
    <col min="4146" max="4150" width="4.625" style="4" customWidth="1"/>
    <col min="4151" max="4151" width="5.125" style="4" customWidth="1"/>
    <col min="4152" max="4156" width="4.625" style="4" customWidth="1"/>
    <col min="4157" max="4157" width="5.125" style="4" customWidth="1"/>
    <col min="4158" max="4162" width="4.625" style="4" customWidth="1"/>
    <col min="4163" max="4163" width="5.125" style="4" customWidth="1"/>
    <col min="4164" max="4168" width="4.625" style="4" customWidth="1"/>
    <col min="4169" max="4169" width="5.125" style="4" customWidth="1"/>
    <col min="4170" max="4174" width="4.625" style="4" customWidth="1"/>
    <col min="4175" max="4175" width="5.125" style="4" customWidth="1"/>
    <col min="4176" max="4180" width="4.625" style="4" customWidth="1"/>
    <col min="4181" max="4181" width="5.125" style="4" customWidth="1"/>
    <col min="4182" max="4186" width="4.625" style="4" customWidth="1"/>
    <col min="4187" max="4187" width="6.125" style="4" customWidth="1"/>
    <col min="4188" max="4188" width="7" style="4" customWidth="1"/>
    <col min="4189" max="4340" width="9" style="4"/>
    <col min="4341" max="4341" width="3" style="4" customWidth="1"/>
    <col min="4342" max="4342" width="16.875" style="4" customWidth="1"/>
    <col min="4343" max="4343" width="5.25" style="4" customWidth="1"/>
    <col min="4344" max="4344" width="6.875" style="4" customWidth="1"/>
    <col min="4345" max="4345" width="5.25" style="4" customWidth="1"/>
    <col min="4346" max="4346" width="5.125" style="4" customWidth="1"/>
    <col min="4347" max="4351" width="4.625" style="4" customWidth="1"/>
    <col min="4352" max="4352" width="5.125" style="4" customWidth="1"/>
    <col min="4353" max="4357" width="4.625" style="4" customWidth="1"/>
    <col min="4358" max="4358" width="5.125" style="4" customWidth="1"/>
    <col min="4359" max="4363" width="4.625" style="4" customWidth="1"/>
    <col min="4364" max="4364" width="5.125" style="4" customWidth="1"/>
    <col min="4365" max="4369" width="4.625" style="4" customWidth="1"/>
    <col min="4370" max="4370" width="5.125" style="4" customWidth="1"/>
    <col min="4371" max="4375" width="4.625" style="4" customWidth="1"/>
    <col min="4376" max="4376" width="5.125" style="4" customWidth="1"/>
    <col min="4377" max="4381" width="4.625" style="4" customWidth="1"/>
    <col min="4382" max="4382" width="5.125" style="4" customWidth="1"/>
    <col min="4383" max="4387" width="4.625" style="4" customWidth="1"/>
    <col min="4388" max="4388" width="5.125" style="4" customWidth="1"/>
    <col min="4389" max="4393" width="4.625" style="4" customWidth="1"/>
    <col min="4394" max="4394" width="5.25" style="4" customWidth="1"/>
    <col min="4395" max="4395" width="5.125" style="4" customWidth="1"/>
    <col min="4396" max="4400" width="4.625" style="4" customWidth="1"/>
    <col min="4401" max="4401" width="5.125" style="4" customWidth="1"/>
    <col min="4402" max="4406" width="4.625" style="4" customWidth="1"/>
    <col min="4407" max="4407" width="5.125" style="4" customWidth="1"/>
    <col min="4408" max="4412" width="4.625" style="4" customWidth="1"/>
    <col min="4413" max="4413" width="5.125" style="4" customWidth="1"/>
    <col min="4414" max="4418" width="4.625" style="4" customWidth="1"/>
    <col min="4419" max="4419" width="5.125" style="4" customWidth="1"/>
    <col min="4420" max="4424" width="4.625" style="4" customWidth="1"/>
    <col min="4425" max="4425" width="5.125" style="4" customWidth="1"/>
    <col min="4426" max="4430" width="4.625" style="4" customWidth="1"/>
    <col min="4431" max="4431" width="5.125" style="4" customWidth="1"/>
    <col min="4432" max="4436" width="4.625" style="4" customWidth="1"/>
    <col min="4437" max="4437" width="5.125" style="4" customWidth="1"/>
    <col min="4438" max="4442" width="4.625" style="4" customWidth="1"/>
    <col min="4443" max="4443" width="6.125" style="4" customWidth="1"/>
    <col min="4444" max="4444" width="7" style="4" customWidth="1"/>
    <col min="4445" max="4596" width="9" style="4"/>
    <col min="4597" max="4597" width="3" style="4" customWidth="1"/>
    <col min="4598" max="4598" width="16.875" style="4" customWidth="1"/>
    <col min="4599" max="4599" width="5.25" style="4" customWidth="1"/>
    <col min="4600" max="4600" width="6.875" style="4" customWidth="1"/>
    <col min="4601" max="4601" width="5.25" style="4" customWidth="1"/>
    <col min="4602" max="4602" width="5.125" style="4" customWidth="1"/>
    <col min="4603" max="4607" width="4.625" style="4" customWidth="1"/>
    <col min="4608" max="4608" width="5.125" style="4" customWidth="1"/>
    <col min="4609" max="4613" width="4.625" style="4" customWidth="1"/>
    <col min="4614" max="4614" width="5.125" style="4" customWidth="1"/>
    <col min="4615" max="4619" width="4.625" style="4" customWidth="1"/>
    <col min="4620" max="4620" width="5.125" style="4" customWidth="1"/>
    <col min="4621" max="4625" width="4.625" style="4" customWidth="1"/>
    <col min="4626" max="4626" width="5.125" style="4" customWidth="1"/>
    <col min="4627" max="4631" width="4.625" style="4" customWidth="1"/>
    <col min="4632" max="4632" width="5.125" style="4" customWidth="1"/>
    <col min="4633" max="4637" width="4.625" style="4" customWidth="1"/>
    <col min="4638" max="4638" width="5.125" style="4" customWidth="1"/>
    <col min="4639" max="4643" width="4.625" style="4" customWidth="1"/>
    <col min="4644" max="4644" width="5.125" style="4" customWidth="1"/>
    <col min="4645" max="4649" width="4.625" style="4" customWidth="1"/>
    <col min="4650" max="4650" width="5.25" style="4" customWidth="1"/>
    <col min="4651" max="4651" width="5.125" style="4" customWidth="1"/>
    <col min="4652" max="4656" width="4.625" style="4" customWidth="1"/>
    <col min="4657" max="4657" width="5.125" style="4" customWidth="1"/>
    <col min="4658" max="4662" width="4.625" style="4" customWidth="1"/>
    <col min="4663" max="4663" width="5.125" style="4" customWidth="1"/>
    <col min="4664" max="4668" width="4.625" style="4" customWidth="1"/>
    <col min="4669" max="4669" width="5.125" style="4" customWidth="1"/>
    <col min="4670" max="4674" width="4.625" style="4" customWidth="1"/>
    <col min="4675" max="4675" width="5.125" style="4" customWidth="1"/>
    <col min="4676" max="4680" width="4.625" style="4" customWidth="1"/>
    <col min="4681" max="4681" width="5.125" style="4" customWidth="1"/>
    <col min="4682" max="4686" width="4.625" style="4" customWidth="1"/>
    <col min="4687" max="4687" width="5.125" style="4" customWidth="1"/>
    <col min="4688" max="4692" width="4.625" style="4" customWidth="1"/>
    <col min="4693" max="4693" width="5.125" style="4" customWidth="1"/>
    <col min="4694" max="4698" width="4.625" style="4" customWidth="1"/>
    <col min="4699" max="4699" width="6.125" style="4" customWidth="1"/>
    <col min="4700" max="4700" width="7" style="4" customWidth="1"/>
    <col min="4701" max="4852" width="9" style="4"/>
    <col min="4853" max="4853" width="3" style="4" customWidth="1"/>
    <col min="4854" max="4854" width="16.875" style="4" customWidth="1"/>
    <col min="4855" max="4855" width="5.25" style="4" customWidth="1"/>
    <col min="4856" max="4856" width="6.875" style="4" customWidth="1"/>
    <col min="4857" max="4857" width="5.25" style="4" customWidth="1"/>
    <col min="4858" max="4858" width="5.125" style="4" customWidth="1"/>
    <col min="4859" max="4863" width="4.625" style="4" customWidth="1"/>
    <col min="4864" max="4864" width="5.125" style="4" customWidth="1"/>
    <col min="4865" max="4869" width="4.625" style="4" customWidth="1"/>
    <col min="4870" max="4870" width="5.125" style="4" customWidth="1"/>
    <col min="4871" max="4875" width="4.625" style="4" customWidth="1"/>
    <col min="4876" max="4876" width="5.125" style="4" customWidth="1"/>
    <col min="4877" max="4881" width="4.625" style="4" customWidth="1"/>
    <col min="4882" max="4882" width="5.125" style="4" customWidth="1"/>
    <col min="4883" max="4887" width="4.625" style="4" customWidth="1"/>
    <col min="4888" max="4888" width="5.125" style="4" customWidth="1"/>
    <col min="4889" max="4893" width="4.625" style="4" customWidth="1"/>
    <col min="4894" max="4894" width="5.125" style="4" customWidth="1"/>
    <col min="4895" max="4899" width="4.625" style="4" customWidth="1"/>
    <col min="4900" max="4900" width="5.125" style="4" customWidth="1"/>
    <col min="4901" max="4905" width="4.625" style="4" customWidth="1"/>
    <col min="4906" max="4906" width="5.25" style="4" customWidth="1"/>
    <col min="4907" max="4907" width="5.125" style="4" customWidth="1"/>
    <col min="4908" max="4912" width="4.625" style="4" customWidth="1"/>
    <col min="4913" max="4913" width="5.125" style="4" customWidth="1"/>
    <col min="4914" max="4918" width="4.625" style="4" customWidth="1"/>
    <col min="4919" max="4919" width="5.125" style="4" customWidth="1"/>
    <col min="4920" max="4924" width="4.625" style="4" customWidth="1"/>
    <col min="4925" max="4925" width="5.125" style="4" customWidth="1"/>
    <col min="4926" max="4930" width="4.625" style="4" customWidth="1"/>
    <col min="4931" max="4931" width="5.125" style="4" customWidth="1"/>
    <col min="4932" max="4936" width="4.625" style="4" customWidth="1"/>
    <col min="4937" max="4937" width="5.125" style="4" customWidth="1"/>
    <col min="4938" max="4942" width="4.625" style="4" customWidth="1"/>
    <col min="4943" max="4943" width="5.125" style="4" customWidth="1"/>
    <col min="4944" max="4948" width="4.625" style="4" customWidth="1"/>
    <col min="4949" max="4949" width="5.125" style="4" customWidth="1"/>
    <col min="4950" max="4954" width="4.625" style="4" customWidth="1"/>
    <col min="4955" max="4955" width="6.125" style="4" customWidth="1"/>
    <col min="4956" max="4956" width="7" style="4" customWidth="1"/>
    <col min="4957" max="5108" width="9" style="4"/>
    <col min="5109" max="5109" width="3" style="4" customWidth="1"/>
    <col min="5110" max="5110" width="16.875" style="4" customWidth="1"/>
    <col min="5111" max="5111" width="5.25" style="4" customWidth="1"/>
    <col min="5112" max="5112" width="6.875" style="4" customWidth="1"/>
    <col min="5113" max="5113" width="5.25" style="4" customWidth="1"/>
    <col min="5114" max="5114" width="5.125" style="4" customWidth="1"/>
    <col min="5115" max="5119" width="4.625" style="4" customWidth="1"/>
    <col min="5120" max="5120" width="5.125" style="4" customWidth="1"/>
    <col min="5121" max="5125" width="4.625" style="4" customWidth="1"/>
    <col min="5126" max="5126" width="5.125" style="4" customWidth="1"/>
    <col min="5127" max="5131" width="4.625" style="4" customWidth="1"/>
    <col min="5132" max="5132" width="5.125" style="4" customWidth="1"/>
    <col min="5133" max="5137" width="4.625" style="4" customWidth="1"/>
    <col min="5138" max="5138" width="5.125" style="4" customWidth="1"/>
    <col min="5139" max="5143" width="4.625" style="4" customWidth="1"/>
    <col min="5144" max="5144" width="5.125" style="4" customWidth="1"/>
    <col min="5145" max="5149" width="4.625" style="4" customWidth="1"/>
    <col min="5150" max="5150" width="5.125" style="4" customWidth="1"/>
    <col min="5151" max="5155" width="4.625" style="4" customWidth="1"/>
    <col min="5156" max="5156" width="5.125" style="4" customWidth="1"/>
    <col min="5157" max="5161" width="4.625" style="4" customWidth="1"/>
    <col min="5162" max="5162" width="5.25" style="4" customWidth="1"/>
    <col min="5163" max="5163" width="5.125" style="4" customWidth="1"/>
    <col min="5164" max="5168" width="4.625" style="4" customWidth="1"/>
    <col min="5169" max="5169" width="5.125" style="4" customWidth="1"/>
    <col min="5170" max="5174" width="4.625" style="4" customWidth="1"/>
    <col min="5175" max="5175" width="5.125" style="4" customWidth="1"/>
    <col min="5176" max="5180" width="4.625" style="4" customWidth="1"/>
    <col min="5181" max="5181" width="5.125" style="4" customWidth="1"/>
    <col min="5182" max="5186" width="4.625" style="4" customWidth="1"/>
    <col min="5187" max="5187" width="5.125" style="4" customWidth="1"/>
    <col min="5188" max="5192" width="4.625" style="4" customWidth="1"/>
    <col min="5193" max="5193" width="5.125" style="4" customWidth="1"/>
    <col min="5194" max="5198" width="4.625" style="4" customWidth="1"/>
    <col min="5199" max="5199" width="5.125" style="4" customWidth="1"/>
    <col min="5200" max="5204" width="4.625" style="4" customWidth="1"/>
    <col min="5205" max="5205" width="5.125" style="4" customWidth="1"/>
    <col min="5206" max="5210" width="4.625" style="4" customWidth="1"/>
    <col min="5211" max="5211" width="6.125" style="4" customWidth="1"/>
    <col min="5212" max="5212" width="7" style="4" customWidth="1"/>
    <col min="5213" max="5364" width="9" style="4"/>
    <col min="5365" max="5365" width="3" style="4" customWidth="1"/>
    <col min="5366" max="5366" width="16.875" style="4" customWidth="1"/>
    <col min="5367" max="5367" width="5.25" style="4" customWidth="1"/>
    <col min="5368" max="5368" width="6.875" style="4" customWidth="1"/>
    <col min="5369" max="5369" width="5.25" style="4" customWidth="1"/>
    <col min="5370" max="5370" width="5.125" style="4" customWidth="1"/>
    <col min="5371" max="5375" width="4.625" style="4" customWidth="1"/>
    <col min="5376" max="5376" width="5.125" style="4" customWidth="1"/>
    <col min="5377" max="5381" width="4.625" style="4" customWidth="1"/>
    <col min="5382" max="5382" width="5.125" style="4" customWidth="1"/>
    <col min="5383" max="5387" width="4.625" style="4" customWidth="1"/>
    <col min="5388" max="5388" width="5.125" style="4" customWidth="1"/>
    <col min="5389" max="5393" width="4.625" style="4" customWidth="1"/>
    <col min="5394" max="5394" width="5.125" style="4" customWidth="1"/>
    <col min="5395" max="5399" width="4.625" style="4" customWidth="1"/>
    <col min="5400" max="5400" width="5.125" style="4" customWidth="1"/>
    <col min="5401" max="5405" width="4.625" style="4" customWidth="1"/>
    <col min="5406" max="5406" width="5.125" style="4" customWidth="1"/>
    <col min="5407" max="5411" width="4.625" style="4" customWidth="1"/>
    <col min="5412" max="5412" width="5.125" style="4" customWidth="1"/>
    <col min="5413" max="5417" width="4.625" style="4" customWidth="1"/>
    <col min="5418" max="5418" width="5.25" style="4" customWidth="1"/>
    <col min="5419" max="5419" width="5.125" style="4" customWidth="1"/>
    <col min="5420" max="5424" width="4.625" style="4" customWidth="1"/>
    <col min="5425" max="5425" width="5.125" style="4" customWidth="1"/>
    <col min="5426" max="5430" width="4.625" style="4" customWidth="1"/>
    <col min="5431" max="5431" width="5.125" style="4" customWidth="1"/>
    <col min="5432" max="5436" width="4.625" style="4" customWidth="1"/>
    <col min="5437" max="5437" width="5.125" style="4" customWidth="1"/>
    <col min="5438" max="5442" width="4.625" style="4" customWidth="1"/>
    <col min="5443" max="5443" width="5.125" style="4" customWidth="1"/>
    <col min="5444" max="5448" width="4.625" style="4" customWidth="1"/>
    <col min="5449" max="5449" width="5.125" style="4" customWidth="1"/>
    <col min="5450" max="5454" width="4.625" style="4" customWidth="1"/>
    <col min="5455" max="5455" width="5.125" style="4" customWidth="1"/>
    <col min="5456" max="5460" width="4.625" style="4" customWidth="1"/>
    <col min="5461" max="5461" width="5.125" style="4" customWidth="1"/>
    <col min="5462" max="5466" width="4.625" style="4" customWidth="1"/>
    <col min="5467" max="5467" width="6.125" style="4" customWidth="1"/>
    <col min="5468" max="5468" width="7" style="4" customWidth="1"/>
    <col min="5469" max="5620" width="9" style="4"/>
    <col min="5621" max="5621" width="3" style="4" customWidth="1"/>
    <col min="5622" max="5622" width="16.875" style="4" customWidth="1"/>
    <col min="5623" max="5623" width="5.25" style="4" customWidth="1"/>
    <col min="5624" max="5624" width="6.875" style="4" customWidth="1"/>
    <col min="5625" max="5625" width="5.25" style="4" customWidth="1"/>
    <col min="5626" max="5626" width="5.125" style="4" customWidth="1"/>
    <col min="5627" max="5631" width="4.625" style="4" customWidth="1"/>
    <col min="5632" max="5632" width="5.125" style="4" customWidth="1"/>
    <col min="5633" max="5637" width="4.625" style="4" customWidth="1"/>
    <col min="5638" max="5638" width="5.125" style="4" customWidth="1"/>
    <col min="5639" max="5643" width="4.625" style="4" customWidth="1"/>
    <col min="5644" max="5644" width="5.125" style="4" customWidth="1"/>
    <col min="5645" max="5649" width="4.625" style="4" customWidth="1"/>
    <col min="5650" max="5650" width="5.125" style="4" customWidth="1"/>
    <col min="5651" max="5655" width="4.625" style="4" customWidth="1"/>
    <col min="5656" max="5656" width="5.125" style="4" customWidth="1"/>
    <col min="5657" max="5661" width="4.625" style="4" customWidth="1"/>
    <col min="5662" max="5662" width="5.125" style="4" customWidth="1"/>
    <col min="5663" max="5667" width="4.625" style="4" customWidth="1"/>
    <col min="5668" max="5668" width="5.125" style="4" customWidth="1"/>
    <col min="5669" max="5673" width="4.625" style="4" customWidth="1"/>
    <col min="5674" max="5674" width="5.25" style="4" customWidth="1"/>
    <col min="5675" max="5675" width="5.125" style="4" customWidth="1"/>
    <col min="5676" max="5680" width="4.625" style="4" customWidth="1"/>
    <col min="5681" max="5681" width="5.125" style="4" customWidth="1"/>
    <col min="5682" max="5686" width="4.625" style="4" customWidth="1"/>
    <col min="5687" max="5687" width="5.125" style="4" customWidth="1"/>
    <col min="5688" max="5692" width="4.625" style="4" customWidth="1"/>
    <col min="5693" max="5693" width="5.125" style="4" customWidth="1"/>
    <col min="5694" max="5698" width="4.625" style="4" customWidth="1"/>
    <col min="5699" max="5699" width="5.125" style="4" customWidth="1"/>
    <col min="5700" max="5704" width="4.625" style="4" customWidth="1"/>
    <col min="5705" max="5705" width="5.125" style="4" customWidth="1"/>
    <col min="5706" max="5710" width="4.625" style="4" customWidth="1"/>
    <col min="5711" max="5711" width="5.125" style="4" customWidth="1"/>
    <col min="5712" max="5716" width="4.625" style="4" customWidth="1"/>
    <col min="5717" max="5717" width="5.125" style="4" customWidth="1"/>
    <col min="5718" max="5722" width="4.625" style="4" customWidth="1"/>
    <col min="5723" max="5723" width="6.125" style="4" customWidth="1"/>
    <col min="5724" max="5724" width="7" style="4" customWidth="1"/>
    <col min="5725" max="5876" width="9" style="4"/>
    <col min="5877" max="5877" width="3" style="4" customWidth="1"/>
    <col min="5878" max="5878" width="16.875" style="4" customWidth="1"/>
    <col min="5879" max="5879" width="5.25" style="4" customWidth="1"/>
    <col min="5880" max="5880" width="6.875" style="4" customWidth="1"/>
    <col min="5881" max="5881" width="5.25" style="4" customWidth="1"/>
    <col min="5882" max="5882" width="5.125" style="4" customWidth="1"/>
    <col min="5883" max="5887" width="4.625" style="4" customWidth="1"/>
    <col min="5888" max="5888" width="5.125" style="4" customWidth="1"/>
    <col min="5889" max="5893" width="4.625" style="4" customWidth="1"/>
    <col min="5894" max="5894" width="5.125" style="4" customWidth="1"/>
    <col min="5895" max="5899" width="4.625" style="4" customWidth="1"/>
    <col min="5900" max="5900" width="5.125" style="4" customWidth="1"/>
    <col min="5901" max="5905" width="4.625" style="4" customWidth="1"/>
    <col min="5906" max="5906" width="5.125" style="4" customWidth="1"/>
    <col min="5907" max="5911" width="4.625" style="4" customWidth="1"/>
    <col min="5912" max="5912" width="5.125" style="4" customWidth="1"/>
    <col min="5913" max="5917" width="4.625" style="4" customWidth="1"/>
    <col min="5918" max="5918" width="5.125" style="4" customWidth="1"/>
    <col min="5919" max="5923" width="4.625" style="4" customWidth="1"/>
    <col min="5924" max="5924" width="5.125" style="4" customWidth="1"/>
    <col min="5925" max="5929" width="4.625" style="4" customWidth="1"/>
    <col min="5930" max="5930" width="5.25" style="4" customWidth="1"/>
    <col min="5931" max="5931" width="5.125" style="4" customWidth="1"/>
    <col min="5932" max="5936" width="4.625" style="4" customWidth="1"/>
    <col min="5937" max="5937" width="5.125" style="4" customWidth="1"/>
    <col min="5938" max="5942" width="4.625" style="4" customWidth="1"/>
    <col min="5943" max="5943" width="5.125" style="4" customWidth="1"/>
    <col min="5944" max="5948" width="4.625" style="4" customWidth="1"/>
    <col min="5949" max="5949" width="5.125" style="4" customWidth="1"/>
    <col min="5950" max="5954" width="4.625" style="4" customWidth="1"/>
    <col min="5955" max="5955" width="5.125" style="4" customWidth="1"/>
    <col min="5956" max="5960" width="4.625" style="4" customWidth="1"/>
    <col min="5961" max="5961" width="5.125" style="4" customWidth="1"/>
    <col min="5962" max="5966" width="4.625" style="4" customWidth="1"/>
    <col min="5967" max="5967" width="5.125" style="4" customWidth="1"/>
    <col min="5968" max="5972" width="4.625" style="4" customWidth="1"/>
    <col min="5973" max="5973" width="5.125" style="4" customWidth="1"/>
    <col min="5974" max="5978" width="4.625" style="4" customWidth="1"/>
    <col min="5979" max="5979" width="6.125" style="4" customWidth="1"/>
    <col min="5980" max="5980" width="7" style="4" customWidth="1"/>
    <col min="5981" max="6132" width="9" style="4"/>
    <col min="6133" max="6133" width="3" style="4" customWidth="1"/>
    <col min="6134" max="6134" width="16.875" style="4" customWidth="1"/>
    <col min="6135" max="6135" width="5.25" style="4" customWidth="1"/>
    <col min="6136" max="6136" width="6.875" style="4" customWidth="1"/>
    <col min="6137" max="6137" width="5.25" style="4" customWidth="1"/>
    <col min="6138" max="6138" width="5.125" style="4" customWidth="1"/>
    <col min="6139" max="6143" width="4.625" style="4" customWidth="1"/>
    <col min="6144" max="6144" width="5.125" style="4" customWidth="1"/>
    <col min="6145" max="6149" width="4.625" style="4" customWidth="1"/>
    <col min="6150" max="6150" width="5.125" style="4" customWidth="1"/>
    <col min="6151" max="6155" width="4.625" style="4" customWidth="1"/>
    <col min="6156" max="6156" width="5.125" style="4" customWidth="1"/>
    <col min="6157" max="6161" width="4.625" style="4" customWidth="1"/>
    <col min="6162" max="6162" width="5.125" style="4" customWidth="1"/>
    <col min="6163" max="6167" width="4.625" style="4" customWidth="1"/>
    <col min="6168" max="6168" width="5.125" style="4" customWidth="1"/>
    <col min="6169" max="6173" width="4.625" style="4" customWidth="1"/>
    <col min="6174" max="6174" width="5.125" style="4" customWidth="1"/>
    <col min="6175" max="6179" width="4.625" style="4" customWidth="1"/>
    <col min="6180" max="6180" width="5.125" style="4" customWidth="1"/>
    <col min="6181" max="6185" width="4.625" style="4" customWidth="1"/>
    <col min="6186" max="6186" width="5.25" style="4" customWidth="1"/>
    <col min="6187" max="6187" width="5.125" style="4" customWidth="1"/>
    <col min="6188" max="6192" width="4.625" style="4" customWidth="1"/>
    <col min="6193" max="6193" width="5.125" style="4" customWidth="1"/>
    <col min="6194" max="6198" width="4.625" style="4" customWidth="1"/>
    <col min="6199" max="6199" width="5.125" style="4" customWidth="1"/>
    <col min="6200" max="6204" width="4.625" style="4" customWidth="1"/>
    <col min="6205" max="6205" width="5.125" style="4" customWidth="1"/>
    <col min="6206" max="6210" width="4.625" style="4" customWidth="1"/>
    <col min="6211" max="6211" width="5.125" style="4" customWidth="1"/>
    <col min="6212" max="6216" width="4.625" style="4" customWidth="1"/>
    <col min="6217" max="6217" width="5.125" style="4" customWidth="1"/>
    <col min="6218" max="6222" width="4.625" style="4" customWidth="1"/>
    <col min="6223" max="6223" width="5.125" style="4" customWidth="1"/>
    <col min="6224" max="6228" width="4.625" style="4" customWidth="1"/>
    <col min="6229" max="6229" width="5.125" style="4" customWidth="1"/>
    <col min="6230" max="6234" width="4.625" style="4" customWidth="1"/>
    <col min="6235" max="6235" width="6.125" style="4" customWidth="1"/>
    <col min="6236" max="6236" width="7" style="4" customWidth="1"/>
    <col min="6237" max="6388" width="9" style="4"/>
    <col min="6389" max="6389" width="3" style="4" customWidth="1"/>
    <col min="6390" max="6390" width="16.875" style="4" customWidth="1"/>
    <col min="6391" max="6391" width="5.25" style="4" customWidth="1"/>
    <col min="6392" max="6392" width="6.875" style="4" customWidth="1"/>
    <col min="6393" max="6393" width="5.25" style="4" customWidth="1"/>
    <col min="6394" max="6394" width="5.125" style="4" customWidth="1"/>
    <col min="6395" max="6399" width="4.625" style="4" customWidth="1"/>
    <col min="6400" max="6400" width="5.125" style="4" customWidth="1"/>
    <col min="6401" max="6405" width="4.625" style="4" customWidth="1"/>
    <col min="6406" max="6406" width="5.125" style="4" customWidth="1"/>
    <col min="6407" max="6411" width="4.625" style="4" customWidth="1"/>
    <col min="6412" max="6412" width="5.125" style="4" customWidth="1"/>
    <col min="6413" max="6417" width="4.625" style="4" customWidth="1"/>
    <col min="6418" max="6418" width="5.125" style="4" customWidth="1"/>
    <col min="6419" max="6423" width="4.625" style="4" customWidth="1"/>
    <col min="6424" max="6424" width="5.125" style="4" customWidth="1"/>
    <col min="6425" max="6429" width="4.625" style="4" customWidth="1"/>
    <col min="6430" max="6430" width="5.125" style="4" customWidth="1"/>
    <col min="6431" max="6435" width="4.625" style="4" customWidth="1"/>
    <col min="6436" max="6436" width="5.125" style="4" customWidth="1"/>
    <col min="6437" max="6441" width="4.625" style="4" customWidth="1"/>
    <col min="6442" max="6442" width="5.25" style="4" customWidth="1"/>
    <col min="6443" max="6443" width="5.125" style="4" customWidth="1"/>
    <col min="6444" max="6448" width="4.625" style="4" customWidth="1"/>
    <col min="6449" max="6449" width="5.125" style="4" customWidth="1"/>
    <col min="6450" max="6454" width="4.625" style="4" customWidth="1"/>
    <col min="6455" max="6455" width="5.125" style="4" customWidth="1"/>
    <col min="6456" max="6460" width="4.625" style="4" customWidth="1"/>
    <col min="6461" max="6461" width="5.125" style="4" customWidth="1"/>
    <col min="6462" max="6466" width="4.625" style="4" customWidth="1"/>
    <col min="6467" max="6467" width="5.125" style="4" customWidth="1"/>
    <col min="6468" max="6472" width="4.625" style="4" customWidth="1"/>
    <col min="6473" max="6473" width="5.125" style="4" customWidth="1"/>
    <col min="6474" max="6478" width="4.625" style="4" customWidth="1"/>
    <col min="6479" max="6479" width="5.125" style="4" customWidth="1"/>
    <col min="6480" max="6484" width="4.625" style="4" customWidth="1"/>
    <col min="6485" max="6485" width="5.125" style="4" customWidth="1"/>
    <col min="6486" max="6490" width="4.625" style="4" customWidth="1"/>
    <col min="6491" max="6491" width="6.125" style="4" customWidth="1"/>
    <col min="6492" max="6492" width="7" style="4" customWidth="1"/>
    <col min="6493" max="6644" width="9" style="4"/>
    <col min="6645" max="6645" width="3" style="4" customWidth="1"/>
    <col min="6646" max="6646" width="16.875" style="4" customWidth="1"/>
    <col min="6647" max="6647" width="5.25" style="4" customWidth="1"/>
    <col min="6648" max="6648" width="6.875" style="4" customWidth="1"/>
    <col min="6649" max="6649" width="5.25" style="4" customWidth="1"/>
    <col min="6650" max="6650" width="5.125" style="4" customWidth="1"/>
    <col min="6651" max="6655" width="4.625" style="4" customWidth="1"/>
    <col min="6656" max="6656" width="5.125" style="4" customWidth="1"/>
    <col min="6657" max="6661" width="4.625" style="4" customWidth="1"/>
    <col min="6662" max="6662" width="5.125" style="4" customWidth="1"/>
    <col min="6663" max="6667" width="4.625" style="4" customWidth="1"/>
    <col min="6668" max="6668" width="5.125" style="4" customWidth="1"/>
    <col min="6669" max="6673" width="4.625" style="4" customWidth="1"/>
    <col min="6674" max="6674" width="5.125" style="4" customWidth="1"/>
    <col min="6675" max="6679" width="4.625" style="4" customWidth="1"/>
    <col min="6680" max="6680" width="5.125" style="4" customWidth="1"/>
    <col min="6681" max="6685" width="4.625" style="4" customWidth="1"/>
    <col min="6686" max="6686" width="5.125" style="4" customWidth="1"/>
    <col min="6687" max="6691" width="4.625" style="4" customWidth="1"/>
    <col min="6692" max="6692" width="5.125" style="4" customWidth="1"/>
    <col min="6693" max="6697" width="4.625" style="4" customWidth="1"/>
    <col min="6698" max="6698" width="5.25" style="4" customWidth="1"/>
    <col min="6699" max="6699" width="5.125" style="4" customWidth="1"/>
    <col min="6700" max="6704" width="4.625" style="4" customWidth="1"/>
    <col min="6705" max="6705" width="5.125" style="4" customWidth="1"/>
    <col min="6706" max="6710" width="4.625" style="4" customWidth="1"/>
    <col min="6711" max="6711" width="5.125" style="4" customWidth="1"/>
    <col min="6712" max="6716" width="4.625" style="4" customWidth="1"/>
    <col min="6717" max="6717" width="5.125" style="4" customWidth="1"/>
    <col min="6718" max="6722" width="4.625" style="4" customWidth="1"/>
    <col min="6723" max="6723" width="5.125" style="4" customWidth="1"/>
    <col min="6724" max="6728" width="4.625" style="4" customWidth="1"/>
    <col min="6729" max="6729" width="5.125" style="4" customWidth="1"/>
    <col min="6730" max="6734" width="4.625" style="4" customWidth="1"/>
    <col min="6735" max="6735" width="5.125" style="4" customWidth="1"/>
    <col min="6736" max="6740" width="4.625" style="4" customWidth="1"/>
    <col min="6741" max="6741" width="5.125" style="4" customWidth="1"/>
    <col min="6742" max="6746" width="4.625" style="4" customWidth="1"/>
    <col min="6747" max="6747" width="6.125" style="4" customWidth="1"/>
    <col min="6748" max="6748" width="7" style="4" customWidth="1"/>
    <col min="6749" max="6900" width="9" style="4"/>
    <col min="6901" max="6901" width="3" style="4" customWidth="1"/>
    <col min="6902" max="6902" width="16.875" style="4" customWidth="1"/>
    <col min="6903" max="6903" width="5.25" style="4" customWidth="1"/>
    <col min="6904" max="6904" width="6.875" style="4" customWidth="1"/>
    <col min="6905" max="6905" width="5.25" style="4" customWidth="1"/>
    <col min="6906" max="6906" width="5.125" style="4" customWidth="1"/>
    <col min="6907" max="6911" width="4.625" style="4" customWidth="1"/>
    <col min="6912" max="6912" width="5.125" style="4" customWidth="1"/>
    <col min="6913" max="6917" width="4.625" style="4" customWidth="1"/>
    <col min="6918" max="6918" width="5.125" style="4" customWidth="1"/>
    <col min="6919" max="6923" width="4.625" style="4" customWidth="1"/>
    <col min="6924" max="6924" width="5.125" style="4" customWidth="1"/>
    <col min="6925" max="6929" width="4.625" style="4" customWidth="1"/>
    <col min="6930" max="6930" width="5.125" style="4" customWidth="1"/>
    <col min="6931" max="6935" width="4.625" style="4" customWidth="1"/>
    <col min="6936" max="6936" width="5.125" style="4" customWidth="1"/>
    <col min="6937" max="6941" width="4.625" style="4" customWidth="1"/>
    <col min="6942" max="6942" width="5.125" style="4" customWidth="1"/>
    <col min="6943" max="6947" width="4.625" style="4" customWidth="1"/>
    <col min="6948" max="6948" width="5.125" style="4" customWidth="1"/>
    <col min="6949" max="6953" width="4.625" style="4" customWidth="1"/>
    <col min="6954" max="6954" width="5.25" style="4" customWidth="1"/>
    <col min="6955" max="6955" width="5.125" style="4" customWidth="1"/>
    <col min="6956" max="6960" width="4.625" style="4" customWidth="1"/>
    <col min="6961" max="6961" width="5.125" style="4" customWidth="1"/>
    <col min="6962" max="6966" width="4.625" style="4" customWidth="1"/>
    <col min="6967" max="6967" width="5.125" style="4" customWidth="1"/>
    <col min="6968" max="6972" width="4.625" style="4" customWidth="1"/>
    <col min="6973" max="6973" width="5.125" style="4" customWidth="1"/>
    <col min="6974" max="6978" width="4.625" style="4" customWidth="1"/>
    <col min="6979" max="6979" width="5.125" style="4" customWidth="1"/>
    <col min="6980" max="6984" width="4.625" style="4" customWidth="1"/>
    <col min="6985" max="6985" width="5.125" style="4" customWidth="1"/>
    <col min="6986" max="6990" width="4.625" style="4" customWidth="1"/>
    <col min="6991" max="6991" width="5.125" style="4" customWidth="1"/>
    <col min="6992" max="6996" width="4.625" style="4" customWidth="1"/>
    <col min="6997" max="6997" width="5.125" style="4" customWidth="1"/>
    <col min="6998" max="7002" width="4.625" style="4" customWidth="1"/>
    <col min="7003" max="7003" width="6.125" style="4" customWidth="1"/>
    <col min="7004" max="7004" width="7" style="4" customWidth="1"/>
    <col min="7005" max="7156" width="9" style="4"/>
    <col min="7157" max="7157" width="3" style="4" customWidth="1"/>
    <col min="7158" max="7158" width="16.875" style="4" customWidth="1"/>
    <col min="7159" max="7159" width="5.25" style="4" customWidth="1"/>
    <col min="7160" max="7160" width="6.875" style="4" customWidth="1"/>
    <col min="7161" max="7161" width="5.25" style="4" customWidth="1"/>
    <col min="7162" max="7162" width="5.125" style="4" customWidth="1"/>
    <col min="7163" max="7167" width="4.625" style="4" customWidth="1"/>
    <col min="7168" max="7168" width="5.125" style="4" customWidth="1"/>
    <col min="7169" max="7173" width="4.625" style="4" customWidth="1"/>
    <col min="7174" max="7174" width="5.125" style="4" customWidth="1"/>
    <col min="7175" max="7179" width="4.625" style="4" customWidth="1"/>
    <col min="7180" max="7180" width="5.125" style="4" customWidth="1"/>
    <col min="7181" max="7185" width="4.625" style="4" customWidth="1"/>
    <col min="7186" max="7186" width="5.125" style="4" customWidth="1"/>
    <col min="7187" max="7191" width="4.625" style="4" customWidth="1"/>
    <col min="7192" max="7192" width="5.125" style="4" customWidth="1"/>
    <col min="7193" max="7197" width="4.625" style="4" customWidth="1"/>
    <col min="7198" max="7198" width="5.125" style="4" customWidth="1"/>
    <col min="7199" max="7203" width="4.625" style="4" customWidth="1"/>
    <col min="7204" max="7204" width="5.125" style="4" customWidth="1"/>
    <col min="7205" max="7209" width="4.625" style="4" customWidth="1"/>
    <col min="7210" max="7210" width="5.25" style="4" customWidth="1"/>
    <col min="7211" max="7211" width="5.125" style="4" customWidth="1"/>
    <col min="7212" max="7216" width="4.625" style="4" customWidth="1"/>
    <col min="7217" max="7217" width="5.125" style="4" customWidth="1"/>
    <col min="7218" max="7222" width="4.625" style="4" customWidth="1"/>
    <col min="7223" max="7223" width="5.125" style="4" customWidth="1"/>
    <col min="7224" max="7228" width="4.625" style="4" customWidth="1"/>
    <col min="7229" max="7229" width="5.125" style="4" customWidth="1"/>
    <col min="7230" max="7234" width="4.625" style="4" customWidth="1"/>
    <col min="7235" max="7235" width="5.125" style="4" customWidth="1"/>
    <col min="7236" max="7240" width="4.625" style="4" customWidth="1"/>
    <col min="7241" max="7241" width="5.125" style="4" customWidth="1"/>
    <col min="7242" max="7246" width="4.625" style="4" customWidth="1"/>
    <col min="7247" max="7247" width="5.125" style="4" customWidth="1"/>
    <col min="7248" max="7252" width="4.625" style="4" customWidth="1"/>
    <col min="7253" max="7253" width="5.125" style="4" customWidth="1"/>
    <col min="7254" max="7258" width="4.625" style="4" customWidth="1"/>
    <col min="7259" max="7259" width="6.125" style="4" customWidth="1"/>
    <col min="7260" max="7260" width="7" style="4" customWidth="1"/>
    <col min="7261" max="7412" width="9" style="4"/>
    <col min="7413" max="7413" width="3" style="4" customWidth="1"/>
    <col min="7414" max="7414" width="16.875" style="4" customWidth="1"/>
    <col min="7415" max="7415" width="5.25" style="4" customWidth="1"/>
    <col min="7416" max="7416" width="6.875" style="4" customWidth="1"/>
    <col min="7417" max="7417" width="5.25" style="4" customWidth="1"/>
    <col min="7418" max="7418" width="5.125" style="4" customWidth="1"/>
    <col min="7419" max="7423" width="4.625" style="4" customWidth="1"/>
    <col min="7424" max="7424" width="5.125" style="4" customWidth="1"/>
    <col min="7425" max="7429" width="4.625" style="4" customWidth="1"/>
    <col min="7430" max="7430" width="5.125" style="4" customWidth="1"/>
    <col min="7431" max="7435" width="4.625" style="4" customWidth="1"/>
    <col min="7436" max="7436" width="5.125" style="4" customWidth="1"/>
    <col min="7437" max="7441" width="4.625" style="4" customWidth="1"/>
    <col min="7442" max="7442" width="5.125" style="4" customWidth="1"/>
    <col min="7443" max="7447" width="4.625" style="4" customWidth="1"/>
    <col min="7448" max="7448" width="5.125" style="4" customWidth="1"/>
    <col min="7449" max="7453" width="4.625" style="4" customWidth="1"/>
    <col min="7454" max="7454" width="5.125" style="4" customWidth="1"/>
    <col min="7455" max="7459" width="4.625" style="4" customWidth="1"/>
    <col min="7460" max="7460" width="5.125" style="4" customWidth="1"/>
    <col min="7461" max="7465" width="4.625" style="4" customWidth="1"/>
    <col min="7466" max="7466" width="5.25" style="4" customWidth="1"/>
    <col min="7467" max="7467" width="5.125" style="4" customWidth="1"/>
    <col min="7468" max="7472" width="4.625" style="4" customWidth="1"/>
    <col min="7473" max="7473" width="5.125" style="4" customWidth="1"/>
    <col min="7474" max="7478" width="4.625" style="4" customWidth="1"/>
    <col min="7479" max="7479" width="5.125" style="4" customWidth="1"/>
    <col min="7480" max="7484" width="4.625" style="4" customWidth="1"/>
    <col min="7485" max="7485" width="5.125" style="4" customWidth="1"/>
    <col min="7486" max="7490" width="4.625" style="4" customWidth="1"/>
    <col min="7491" max="7491" width="5.125" style="4" customWidth="1"/>
    <col min="7492" max="7496" width="4.625" style="4" customWidth="1"/>
    <col min="7497" max="7497" width="5.125" style="4" customWidth="1"/>
    <col min="7498" max="7502" width="4.625" style="4" customWidth="1"/>
    <col min="7503" max="7503" width="5.125" style="4" customWidth="1"/>
    <col min="7504" max="7508" width="4.625" style="4" customWidth="1"/>
    <col min="7509" max="7509" width="5.125" style="4" customWidth="1"/>
    <col min="7510" max="7514" width="4.625" style="4" customWidth="1"/>
    <col min="7515" max="7515" width="6.125" style="4" customWidth="1"/>
    <col min="7516" max="7516" width="7" style="4" customWidth="1"/>
    <col min="7517" max="7668" width="9" style="4"/>
    <col min="7669" max="7669" width="3" style="4" customWidth="1"/>
    <col min="7670" max="7670" width="16.875" style="4" customWidth="1"/>
    <col min="7671" max="7671" width="5.25" style="4" customWidth="1"/>
    <col min="7672" max="7672" width="6.875" style="4" customWidth="1"/>
    <col min="7673" max="7673" width="5.25" style="4" customWidth="1"/>
    <col min="7674" max="7674" width="5.125" style="4" customWidth="1"/>
    <col min="7675" max="7679" width="4.625" style="4" customWidth="1"/>
    <col min="7680" max="7680" width="5.125" style="4" customWidth="1"/>
    <col min="7681" max="7685" width="4.625" style="4" customWidth="1"/>
    <col min="7686" max="7686" width="5.125" style="4" customWidth="1"/>
    <col min="7687" max="7691" width="4.625" style="4" customWidth="1"/>
    <col min="7692" max="7692" width="5.125" style="4" customWidth="1"/>
    <col min="7693" max="7697" width="4.625" style="4" customWidth="1"/>
    <col min="7698" max="7698" width="5.125" style="4" customWidth="1"/>
    <col min="7699" max="7703" width="4.625" style="4" customWidth="1"/>
    <col min="7704" max="7704" width="5.125" style="4" customWidth="1"/>
    <col min="7705" max="7709" width="4.625" style="4" customWidth="1"/>
    <col min="7710" max="7710" width="5.125" style="4" customWidth="1"/>
    <col min="7711" max="7715" width="4.625" style="4" customWidth="1"/>
    <col min="7716" max="7716" width="5.125" style="4" customWidth="1"/>
    <col min="7717" max="7721" width="4.625" style="4" customWidth="1"/>
    <col min="7722" max="7722" width="5.25" style="4" customWidth="1"/>
    <col min="7723" max="7723" width="5.125" style="4" customWidth="1"/>
    <col min="7724" max="7728" width="4.625" style="4" customWidth="1"/>
    <col min="7729" max="7729" width="5.125" style="4" customWidth="1"/>
    <col min="7730" max="7734" width="4.625" style="4" customWidth="1"/>
    <col min="7735" max="7735" width="5.125" style="4" customWidth="1"/>
    <col min="7736" max="7740" width="4.625" style="4" customWidth="1"/>
    <col min="7741" max="7741" width="5.125" style="4" customWidth="1"/>
    <col min="7742" max="7746" width="4.625" style="4" customWidth="1"/>
    <col min="7747" max="7747" width="5.125" style="4" customWidth="1"/>
    <col min="7748" max="7752" width="4.625" style="4" customWidth="1"/>
    <col min="7753" max="7753" width="5.125" style="4" customWidth="1"/>
    <col min="7754" max="7758" width="4.625" style="4" customWidth="1"/>
    <col min="7759" max="7759" width="5.125" style="4" customWidth="1"/>
    <col min="7760" max="7764" width="4.625" style="4" customWidth="1"/>
    <col min="7765" max="7765" width="5.125" style="4" customWidth="1"/>
    <col min="7766" max="7770" width="4.625" style="4" customWidth="1"/>
    <col min="7771" max="7771" width="6.125" style="4" customWidth="1"/>
    <col min="7772" max="7772" width="7" style="4" customWidth="1"/>
    <col min="7773" max="7924" width="9" style="4"/>
    <col min="7925" max="7925" width="3" style="4" customWidth="1"/>
    <col min="7926" max="7926" width="16.875" style="4" customWidth="1"/>
    <col min="7927" max="7927" width="5.25" style="4" customWidth="1"/>
    <col min="7928" max="7928" width="6.875" style="4" customWidth="1"/>
    <col min="7929" max="7929" width="5.25" style="4" customWidth="1"/>
    <col min="7930" max="7930" width="5.125" style="4" customWidth="1"/>
    <col min="7931" max="7935" width="4.625" style="4" customWidth="1"/>
    <col min="7936" max="7936" width="5.125" style="4" customWidth="1"/>
    <col min="7937" max="7941" width="4.625" style="4" customWidth="1"/>
    <col min="7942" max="7942" width="5.125" style="4" customWidth="1"/>
    <col min="7943" max="7947" width="4.625" style="4" customWidth="1"/>
    <col min="7948" max="7948" width="5.125" style="4" customWidth="1"/>
    <col min="7949" max="7953" width="4.625" style="4" customWidth="1"/>
    <col min="7954" max="7954" width="5.125" style="4" customWidth="1"/>
    <col min="7955" max="7959" width="4.625" style="4" customWidth="1"/>
    <col min="7960" max="7960" width="5.125" style="4" customWidth="1"/>
    <col min="7961" max="7965" width="4.625" style="4" customWidth="1"/>
    <col min="7966" max="7966" width="5.125" style="4" customWidth="1"/>
    <col min="7967" max="7971" width="4.625" style="4" customWidth="1"/>
    <col min="7972" max="7972" width="5.125" style="4" customWidth="1"/>
    <col min="7973" max="7977" width="4.625" style="4" customWidth="1"/>
    <col min="7978" max="7978" width="5.25" style="4" customWidth="1"/>
    <col min="7979" max="7979" width="5.125" style="4" customWidth="1"/>
    <col min="7980" max="7984" width="4.625" style="4" customWidth="1"/>
    <col min="7985" max="7985" width="5.125" style="4" customWidth="1"/>
    <col min="7986" max="7990" width="4.625" style="4" customWidth="1"/>
    <col min="7991" max="7991" width="5.125" style="4" customWidth="1"/>
    <col min="7992" max="7996" width="4.625" style="4" customWidth="1"/>
    <col min="7997" max="7997" width="5.125" style="4" customWidth="1"/>
    <col min="7998" max="8002" width="4.625" style="4" customWidth="1"/>
    <col min="8003" max="8003" width="5.125" style="4" customWidth="1"/>
    <col min="8004" max="8008" width="4.625" style="4" customWidth="1"/>
    <col min="8009" max="8009" width="5.125" style="4" customWidth="1"/>
    <col min="8010" max="8014" width="4.625" style="4" customWidth="1"/>
    <col min="8015" max="8015" width="5.125" style="4" customWidth="1"/>
    <col min="8016" max="8020" width="4.625" style="4" customWidth="1"/>
    <col min="8021" max="8021" width="5.125" style="4" customWidth="1"/>
    <col min="8022" max="8026" width="4.625" style="4" customWidth="1"/>
    <col min="8027" max="8027" width="6.125" style="4" customWidth="1"/>
    <col min="8028" max="8028" width="7" style="4" customWidth="1"/>
    <col min="8029" max="8180" width="9" style="4"/>
    <col min="8181" max="8181" width="3" style="4" customWidth="1"/>
    <col min="8182" max="8182" width="16.875" style="4" customWidth="1"/>
    <col min="8183" max="8183" width="5.25" style="4" customWidth="1"/>
    <col min="8184" max="8184" width="6.875" style="4" customWidth="1"/>
    <col min="8185" max="8185" width="5.25" style="4" customWidth="1"/>
    <col min="8186" max="8186" width="5.125" style="4" customWidth="1"/>
    <col min="8187" max="8191" width="4.625" style="4" customWidth="1"/>
    <col min="8192" max="8192" width="5.125" style="4" customWidth="1"/>
    <col min="8193" max="8197" width="4.625" style="4" customWidth="1"/>
    <col min="8198" max="8198" width="5.125" style="4" customWidth="1"/>
    <col min="8199" max="8203" width="4.625" style="4" customWidth="1"/>
    <col min="8204" max="8204" width="5.125" style="4" customWidth="1"/>
    <col min="8205" max="8209" width="4.625" style="4" customWidth="1"/>
    <col min="8210" max="8210" width="5.125" style="4" customWidth="1"/>
    <col min="8211" max="8215" width="4.625" style="4" customWidth="1"/>
    <col min="8216" max="8216" width="5.125" style="4" customWidth="1"/>
    <col min="8217" max="8221" width="4.625" style="4" customWidth="1"/>
    <col min="8222" max="8222" width="5.125" style="4" customWidth="1"/>
    <col min="8223" max="8227" width="4.625" style="4" customWidth="1"/>
    <col min="8228" max="8228" width="5.125" style="4" customWidth="1"/>
    <col min="8229" max="8233" width="4.625" style="4" customWidth="1"/>
    <col min="8234" max="8234" width="5.25" style="4" customWidth="1"/>
    <col min="8235" max="8235" width="5.125" style="4" customWidth="1"/>
    <col min="8236" max="8240" width="4.625" style="4" customWidth="1"/>
    <col min="8241" max="8241" width="5.125" style="4" customWidth="1"/>
    <col min="8242" max="8246" width="4.625" style="4" customWidth="1"/>
    <col min="8247" max="8247" width="5.125" style="4" customWidth="1"/>
    <col min="8248" max="8252" width="4.625" style="4" customWidth="1"/>
    <col min="8253" max="8253" width="5.125" style="4" customWidth="1"/>
    <col min="8254" max="8258" width="4.625" style="4" customWidth="1"/>
    <col min="8259" max="8259" width="5.125" style="4" customWidth="1"/>
    <col min="8260" max="8264" width="4.625" style="4" customWidth="1"/>
    <col min="8265" max="8265" width="5.125" style="4" customWidth="1"/>
    <col min="8266" max="8270" width="4.625" style="4" customWidth="1"/>
    <col min="8271" max="8271" width="5.125" style="4" customWidth="1"/>
    <col min="8272" max="8276" width="4.625" style="4" customWidth="1"/>
    <col min="8277" max="8277" width="5.125" style="4" customWidth="1"/>
    <col min="8278" max="8282" width="4.625" style="4" customWidth="1"/>
    <col min="8283" max="8283" width="6.125" style="4" customWidth="1"/>
    <col min="8284" max="8284" width="7" style="4" customWidth="1"/>
    <col min="8285" max="8436" width="9" style="4"/>
    <col min="8437" max="8437" width="3" style="4" customWidth="1"/>
    <col min="8438" max="8438" width="16.875" style="4" customWidth="1"/>
    <col min="8439" max="8439" width="5.25" style="4" customWidth="1"/>
    <col min="8440" max="8440" width="6.875" style="4" customWidth="1"/>
    <col min="8441" max="8441" width="5.25" style="4" customWidth="1"/>
    <col min="8442" max="8442" width="5.125" style="4" customWidth="1"/>
    <col min="8443" max="8447" width="4.625" style="4" customWidth="1"/>
    <col min="8448" max="8448" width="5.125" style="4" customWidth="1"/>
    <col min="8449" max="8453" width="4.625" style="4" customWidth="1"/>
    <col min="8454" max="8454" width="5.125" style="4" customWidth="1"/>
    <col min="8455" max="8459" width="4.625" style="4" customWidth="1"/>
    <col min="8460" max="8460" width="5.125" style="4" customWidth="1"/>
    <col min="8461" max="8465" width="4.625" style="4" customWidth="1"/>
    <col min="8466" max="8466" width="5.125" style="4" customWidth="1"/>
    <col min="8467" max="8471" width="4.625" style="4" customWidth="1"/>
    <col min="8472" max="8472" width="5.125" style="4" customWidth="1"/>
    <col min="8473" max="8477" width="4.625" style="4" customWidth="1"/>
    <col min="8478" max="8478" width="5.125" style="4" customWidth="1"/>
    <col min="8479" max="8483" width="4.625" style="4" customWidth="1"/>
    <col min="8484" max="8484" width="5.125" style="4" customWidth="1"/>
    <col min="8485" max="8489" width="4.625" style="4" customWidth="1"/>
    <col min="8490" max="8490" width="5.25" style="4" customWidth="1"/>
    <col min="8491" max="8491" width="5.125" style="4" customWidth="1"/>
    <col min="8492" max="8496" width="4.625" style="4" customWidth="1"/>
    <col min="8497" max="8497" width="5.125" style="4" customWidth="1"/>
    <col min="8498" max="8502" width="4.625" style="4" customWidth="1"/>
    <col min="8503" max="8503" width="5.125" style="4" customWidth="1"/>
    <col min="8504" max="8508" width="4.625" style="4" customWidth="1"/>
    <col min="8509" max="8509" width="5.125" style="4" customWidth="1"/>
    <col min="8510" max="8514" width="4.625" style="4" customWidth="1"/>
    <col min="8515" max="8515" width="5.125" style="4" customWidth="1"/>
    <col min="8516" max="8520" width="4.625" style="4" customWidth="1"/>
    <col min="8521" max="8521" width="5.125" style="4" customWidth="1"/>
    <col min="8522" max="8526" width="4.625" style="4" customWidth="1"/>
    <col min="8527" max="8527" width="5.125" style="4" customWidth="1"/>
    <col min="8528" max="8532" width="4.625" style="4" customWidth="1"/>
    <col min="8533" max="8533" width="5.125" style="4" customWidth="1"/>
    <col min="8534" max="8538" width="4.625" style="4" customWidth="1"/>
    <col min="8539" max="8539" width="6.125" style="4" customWidth="1"/>
    <col min="8540" max="8540" width="7" style="4" customWidth="1"/>
    <col min="8541" max="8692" width="9" style="4"/>
    <col min="8693" max="8693" width="3" style="4" customWidth="1"/>
    <col min="8694" max="8694" width="16.875" style="4" customWidth="1"/>
    <col min="8695" max="8695" width="5.25" style="4" customWidth="1"/>
    <col min="8696" max="8696" width="6.875" style="4" customWidth="1"/>
    <col min="8697" max="8697" width="5.25" style="4" customWidth="1"/>
    <col min="8698" max="8698" width="5.125" style="4" customWidth="1"/>
    <col min="8699" max="8703" width="4.625" style="4" customWidth="1"/>
    <col min="8704" max="8704" width="5.125" style="4" customWidth="1"/>
    <col min="8705" max="8709" width="4.625" style="4" customWidth="1"/>
    <col min="8710" max="8710" width="5.125" style="4" customWidth="1"/>
    <col min="8711" max="8715" width="4.625" style="4" customWidth="1"/>
    <col min="8716" max="8716" width="5.125" style="4" customWidth="1"/>
    <col min="8717" max="8721" width="4.625" style="4" customWidth="1"/>
    <col min="8722" max="8722" width="5.125" style="4" customWidth="1"/>
    <col min="8723" max="8727" width="4.625" style="4" customWidth="1"/>
    <col min="8728" max="8728" width="5.125" style="4" customWidth="1"/>
    <col min="8729" max="8733" width="4.625" style="4" customWidth="1"/>
    <col min="8734" max="8734" width="5.125" style="4" customWidth="1"/>
    <col min="8735" max="8739" width="4.625" style="4" customWidth="1"/>
    <col min="8740" max="8740" width="5.125" style="4" customWidth="1"/>
    <col min="8741" max="8745" width="4.625" style="4" customWidth="1"/>
    <col min="8746" max="8746" width="5.25" style="4" customWidth="1"/>
    <col min="8747" max="8747" width="5.125" style="4" customWidth="1"/>
    <col min="8748" max="8752" width="4.625" style="4" customWidth="1"/>
    <col min="8753" max="8753" width="5.125" style="4" customWidth="1"/>
    <col min="8754" max="8758" width="4.625" style="4" customWidth="1"/>
    <col min="8759" max="8759" width="5.125" style="4" customWidth="1"/>
    <col min="8760" max="8764" width="4.625" style="4" customWidth="1"/>
    <col min="8765" max="8765" width="5.125" style="4" customWidth="1"/>
    <col min="8766" max="8770" width="4.625" style="4" customWidth="1"/>
    <col min="8771" max="8771" width="5.125" style="4" customWidth="1"/>
    <col min="8772" max="8776" width="4.625" style="4" customWidth="1"/>
    <col min="8777" max="8777" width="5.125" style="4" customWidth="1"/>
    <col min="8778" max="8782" width="4.625" style="4" customWidth="1"/>
    <col min="8783" max="8783" width="5.125" style="4" customWidth="1"/>
    <col min="8784" max="8788" width="4.625" style="4" customWidth="1"/>
    <col min="8789" max="8789" width="5.125" style="4" customWidth="1"/>
    <col min="8790" max="8794" width="4.625" style="4" customWidth="1"/>
    <col min="8795" max="8795" width="6.125" style="4" customWidth="1"/>
    <col min="8796" max="8796" width="7" style="4" customWidth="1"/>
    <col min="8797" max="8948" width="9" style="4"/>
    <col min="8949" max="8949" width="3" style="4" customWidth="1"/>
    <col min="8950" max="8950" width="16.875" style="4" customWidth="1"/>
    <col min="8951" max="8951" width="5.25" style="4" customWidth="1"/>
    <col min="8952" max="8952" width="6.875" style="4" customWidth="1"/>
    <col min="8953" max="8953" width="5.25" style="4" customWidth="1"/>
    <col min="8954" max="8954" width="5.125" style="4" customWidth="1"/>
    <col min="8955" max="8959" width="4.625" style="4" customWidth="1"/>
    <col min="8960" max="8960" width="5.125" style="4" customWidth="1"/>
    <col min="8961" max="8965" width="4.625" style="4" customWidth="1"/>
    <col min="8966" max="8966" width="5.125" style="4" customWidth="1"/>
    <col min="8967" max="8971" width="4.625" style="4" customWidth="1"/>
    <col min="8972" max="8972" width="5.125" style="4" customWidth="1"/>
    <col min="8973" max="8977" width="4.625" style="4" customWidth="1"/>
    <col min="8978" max="8978" width="5.125" style="4" customWidth="1"/>
    <col min="8979" max="8983" width="4.625" style="4" customWidth="1"/>
    <col min="8984" max="8984" width="5.125" style="4" customWidth="1"/>
    <col min="8985" max="8989" width="4.625" style="4" customWidth="1"/>
    <col min="8990" max="8990" width="5.125" style="4" customWidth="1"/>
    <col min="8991" max="8995" width="4.625" style="4" customWidth="1"/>
    <col min="8996" max="8996" width="5.125" style="4" customWidth="1"/>
    <col min="8997" max="9001" width="4.625" style="4" customWidth="1"/>
    <col min="9002" max="9002" width="5.25" style="4" customWidth="1"/>
    <col min="9003" max="9003" width="5.125" style="4" customWidth="1"/>
    <col min="9004" max="9008" width="4.625" style="4" customWidth="1"/>
    <col min="9009" max="9009" width="5.125" style="4" customWidth="1"/>
    <col min="9010" max="9014" width="4.625" style="4" customWidth="1"/>
    <col min="9015" max="9015" width="5.125" style="4" customWidth="1"/>
    <col min="9016" max="9020" width="4.625" style="4" customWidth="1"/>
    <col min="9021" max="9021" width="5.125" style="4" customWidth="1"/>
    <col min="9022" max="9026" width="4.625" style="4" customWidth="1"/>
    <col min="9027" max="9027" width="5.125" style="4" customWidth="1"/>
    <col min="9028" max="9032" width="4.625" style="4" customWidth="1"/>
    <col min="9033" max="9033" width="5.125" style="4" customWidth="1"/>
    <col min="9034" max="9038" width="4.625" style="4" customWidth="1"/>
    <col min="9039" max="9039" width="5.125" style="4" customWidth="1"/>
    <col min="9040" max="9044" width="4.625" style="4" customWidth="1"/>
    <col min="9045" max="9045" width="5.125" style="4" customWidth="1"/>
    <col min="9046" max="9050" width="4.625" style="4" customWidth="1"/>
    <col min="9051" max="9051" width="6.125" style="4" customWidth="1"/>
    <col min="9052" max="9052" width="7" style="4" customWidth="1"/>
    <col min="9053" max="9204" width="9" style="4"/>
    <col min="9205" max="9205" width="3" style="4" customWidth="1"/>
    <col min="9206" max="9206" width="16.875" style="4" customWidth="1"/>
    <col min="9207" max="9207" width="5.25" style="4" customWidth="1"/>
    <col min="9208" max="9208" width="6.875" style="4" customWidth="1"/>
    <col min="9209" max="9209" width="5.25" style="4" customWidth="1"/>
    <col min="9210" max="9210" width="5.125" style="4" customWidth="1"/>
    <col min="9211" max="9215" width="4.625" style="4" customWidth="1"/>
    <col min="9216" max="9216" width="5.125" style="4" customWidth="1"/>
    <col min="9217" max="9221" width="4.625" style="4" customWidth="1"/>
    <col min="9222" max="9222" width="5.125" style="4" customWidth="1"/>
    <col min="9223" max="9227" width="4.625" style="4" customWidth="1"/>
    <col min="9228" max="9228" width="5.125" style="4" customWidth="1"/>
    <col min="9229" max="9233" width="4.625" style="4" customWidth="1"/>
    <col min="9234" max="9234" width="5.125" style="4" customWidth="1"/>
    <col min="9235" max="9239" width="4.625" style="4" customWidth="1"/>
    <col min="9240" max="9240" width="5.125" style="4" customWidth="1"/>
    <col min="9241" max="9245" width="4.625" style="4" customWidth="1"/>
    <col min="9246" max="9246" width="5.125" style="4" customWidth="1"/>
    <col min="9247" max="9251" width="4.625" style="4" customWidth="1"/>
    <col min="9252" max="9252" width="5.125" style="4" customWidth="1"/>
    <col min="9253" max="9257" width="4.625" style="4" customWidth="1"/>
    <col min="9258" max="9258" width="5.25" style="4" customWidth="1"/>
    <col min="9259" max="9259" width="5.125" style="4" customWidth="1"/>
    <col min="9260" max="9264" width="4.625" style="4" customWidth="1"/>
    <col min="9265" max="9265" width="5.125" style="4" customWidth="1"/>
    <col min="9266" max="9270" width="4.625" style="4" customWidth="1"/>
    <col min="9271" max="9271" width="5.125" style="4" customWidth="1"/>
    <col min="9272" max="9276" width="4.625" style="4" customWidth="1"/>
    <col min="9277" max="9277" width="5.125" style="4" customWidth="1"/>
    <col min="9278" max="9282" width="4.625" style="4" customWidth="1"/>
    <col min="9283" max="9283" width="5.125" style="4" customWidth="1"/>
    <col min="9284" max="9288" width="4.625" style="4" customWidth="1"/>
    <col min="9289" max="9289" width="5.125" style="4" customWidth="1"/>
    <col min="9290" max="9294" width="4.625" style="4" customWidth="1"/>
    <col min="9295" max="9295" width="5.125" style="4" customWidth="1"/>
    <col min="9296" max="9300" width="4.625" style="4" customWidth="1"/>
    <col min="9301" max="9301" width="5.125" style="4" customWidth="1"/>
    <col min="9302" max="9306" width="4.625" style="4" customWidth="1"/>
    <col min="9307" max="9307" width="6.125" style="4" customWidth="1"/>
    <col min="9308" max="9308" width="7" style="4" customWidth="1"/>
    <col min="9309" max="9460" width="9" style="4"/>
    <col min="9461" max="9461" width="3" style="4" customWidth="1"/>
    <col min="9462" max="9462" width="16.875" style="4" customWidth="1"/>
    <col min="9463" max="9463" width="5.25" style="4" customWidth="1"/>
    <col min="9464" max="9464" width="6.875" style="4" customWidth="1"/>
    <col min="9465" max="9465" width="5.25" style="4" customWidth="1"/>
    <col min="9466" max="9466" width="5.125" style="4" customWidth="1"/>
    <col min="9467" max="9471" width="4.625" style="4" customWidth="1"/>
    <col min="9472" max="9472" width="5.125" style="4" customWidth="1"/>
    <col min="9473" max="9477" width="4.625" style="4" customWidth="1"/>
    <col min="9478" max="9478" width="5.125" style="4" customWidth="1"/>
    <col min="9479" max="9483" width="4.625" style="4" customWidth="1"/>
    <col min="9484" max="9484" width="5.125" style="4" customWidth="1"/>
    <col min="9485" max="9489" width="4.625" style="4" customWidth="1"/>
    <col min="9490" max="9490" width="5.125" style="4" customWidth="1"/>
    <col min="9491" max="9495" width="4.625" style="4" customWidth="1"/>
    <col min="9496" max="9496" width="5.125" style="4" customWidth="1"/>
    <col min="9497" max="9501" width="4.625" style="4" customWidth="1"/>
    <col min="9502" max="9502" width="5.125" style="4" customWidth="1"/>
    <col min="9503" max="9507" width="4.625" style="4" customWidth="1"/>
    <col min="9508" max="9508" width="5.125" style="4" customWidth="1"/>
    <col min="9509" max="9513" width="4.625" style="4" customWidth="1"/>
    <col min="9514" max="9514" width="5.25" style="4" customWidth="1"/>
    <col min="9515" max="9515" width="5.125" style="4" customWidth="1"/>
    <col min="9516" max="9520" width="4.625" style="4" customWidth="1"/>
    <col min="9521" max="9521" width="5.125" style="4" customWidth="1"/>
    <col min="9522" max="9526" width="4.625" style="4" customWidth="1"/>
    <col min="9527" max="9527" width="5.125" style="4" customWidth="1"/>
    <col min="9528" max="9532" width="4.625" style="4" customWidth="1"/>
    <col min="9533" max="9533" width="5.125" style="4" customWidth="1"/>
    <col min="9534" max="9538" width="4.625" style="4" customWidth="1"/>
    <col min="9539" max="9539" width="5.125" style="4" customWidth="1"/>
    <col min="9540" max="9544" width="4.625" style="4" customWidth="1"/>
    <col min="9545" max="9545" width="5.125" style="4" customWidth="1"/>
    <col min="9546" max="9550" width="4.625" style="4" customWidth="1"/>
    <col min="9551" max="9551" width="5.125" style="4" customWidth="1"/>
    <col min="9552" max="9556" width="4.625" style="4" customWidth="1"/>
    <col min="9557" max="9557" width="5.125" style="4" customWidth="1"/>
    <col min="9558" max="9562" width="4.625" style="4" customWidth="1"/>
    <col min="9563" max="9563" width="6.125" style="4" customWidth="1"/>
    <col min="9564" max="9564" width="7" style="4" customWidth="1"/>
    <col min="9565" max="9716" width="9" style="4"/>
    <col min="9717" max="9717" width="3" style="4" customWidth="1"/>
    <col min="9718" max="9718" width="16.875" style="4" customWidth="1"/>
    <col min="9719" max="9719" width="5.25" style="4" customWidth="1"/>
    <col min="9720" max="9720" width="6.875" style="4" customWidth="1"/>
    <col min="9721" max="9721" width="5.25" style="4" customWidth="1"/>
    <col min="9722" max="9722" width="5.125" style="4" customWidth="1"/>
    <col min="9723" max="9727" width="4.625" style="4" customWidth="1"/>
    <col min="9728" max="9728" width="5.125" style="4" customWidth="1"/>
    <col min="9729" max="9733" width="4.625" style="4" customWidth="1"/>
    <col min="9734" max="9734" width="5.125" style="4" customWidth="1"/>
    <col min="9735" max="9739" width="4.625" style="4" customWidth="1"/>
    <col min="9740" max="9740" width="5.125" style="4" customWidth="1"/>
    <col min="9741" max="9745" width="4.625" style="4" customWidth="1"/>
    <col min="9746" max="9746" width="5.125" style="4" customWidth="1"/>
    <col min="9747" max="9751" width="4.625" style="4" customWidth="1"/>
    <col min="9752" max="9752" width="5.125" style="4" customWidth="1"/>
    <col min="9753" max="9757" width="4.625" style="4" customWidth="1"/>
    <col min="9758" max="9758" width="5.125" style="4" customWidth="1"/>
    <col min="9759" max="9763" width="4.625" style="4" customWidth="1"/>
    <col min="9764" max="9764" width="5.125" style="4" customWidth="1"/>
    <col min="9765" max="9769" width="4.625" style="4" customWidth="1"/>
    <col min="9770" max="9770" width="5.25" style="4" customWidth="1"/>
    <col min="9771" max="9771" width="5.125" style="4" customWidth="1"/>
    <col min="9772" max="9776" width="4.625" style="4" customWidth="1"/>
    <col min="9777" max="9777" width="5.125" style="4" customWidth="1"/>
    <col min="9778" max="9782" width="4.625" style="4" customWidth="1"/>
    <col min="9783" max="9783" width="5.125" style="4" customWidth="1"/>
    <col min="9784" max="9788" width="4.625" style="4" customWidth="1"/>
    <col min="9789" max="9789" width="5.125" style="4" customWidth="1"/>
    <col min="9790" max="9794" width="4.625" style="4" customWidth="1"/>
    <col min="9795" max="9795" width="5.125" style="4" customWidth="1"/>
    <col min="9796" max="9800" width="4.625" style="4" customWidth="1"/>
    <col min="9801" max="9801" width="5.125" style="4" customWidth="1"/>
    <col min="9802" max="9806" width="4.625" style="4" customWidth="1"/>
    <col min="9807" max="9807" width="5.125" style="4" customWidth="1"/>
    <col min="9808" max="9812" width="4.625" style="4" customWidth="1"/>
    <col min="9813" max="9813" width="5.125" style="4" customWidth="1"/>
    <col min="9814" max="9818" width="4.625" style="4" customWidth="1"/>
    <col min="9819" max="9819" width="6.125" style="4" customWidth="1"/>
    <col min="9820" max="9820" width="7" style="4" customWidth="1"/>
    <col min="9821" max="9972" width="9" style="4"/>
    <col min="9973" max="9973" width="3" style="4" customWidth="1"/>
    <col min="9974" max="9974" width="16.875" style="4" customWidth="1"/>
    <col min="9975" max="9975" width="5.25" style="4" customWidth="1"/>
    <col min="9976" max="9976" width="6.875" style="4" customWidth="1"/>
    <col min="9977" max="9977" width="5.25" style="4" customWidth="1"/>
    <col min="9978" max="9978" width="5.125" style="4" customWidth="1"/>
    <col min="9979" max="9983" width="4.625" style="4" customWidth="1"/>
    <col min="9984" max="9984" width="5.125" style="4" customWidth="1"/>
    <col min="9985" max="9989" width="4.625" style="4" customWidth="1"/>
    <col min="9990" max="9990" width="5.125" style="4" customWidth="1"/>
    <col min="9991" max="9995" width="4.625" style="4" customWidth="1"/>
    <col min="9996" max="9996" width="5.125" style="4" customWidth="1"/>
    <col min="9997" max="10001" width="4.625" style="4" customWidth="1"/>
    <col min="10002" max="10002" width="5.125" style="4" customWidth="1"/>
    <col min="10003" max="10007" width="4.625" style="4" customWidth="1"/>
    <col min="10008" max="10008" width="5.125" style="4" customWidth="1"/>
    <col min="10009" max="10013" width="4.625" style="4" customWidth="1"/>
    <col min="10014" max="10014" width="5.125" style="4" customWidth="1"/>
    <col min="10015" max="10019" width="4.625" style="4" customWidth="1"/>
    <col min="10020" max="10020" width="5.125" style="4" customWidth="1"/>
    <col min="10021" max="10025" width="4.625" style="4" customWidth="1"/>
    <col min="10026" max="10026" width="5.25" style="4" customWidth="1"/>
    <col min="10027" max="10027" width="5.125" style="4" customWidth="1"/>
    <col min="10028" max="10032" width="4.625" style="4" customWidth="1"/>
    <col min="10033" max="10033" width="5.125" style="4" customWidth="1"/>
    <col min="10034" max="10038" width="4.625" style="4" customWidth="1"/>
    <col min="10039" max="10039" width="5.125" style="4" customWidth="1"/>
    <col min="10040" max="10044" width="4.625" style="4" customWidth="1"/>
    <col min="10045" max="10045" width="5.125" style="4" customWidth="1"/>
    <col min="10046" max="10050" width="4.625" style="4" customWidth="1"/>
    <col min="10051" max="10051" width="5.125" style="4" customWidth="1"/>
    <col min="10052" max="10056" width="4.625" style="4" customWidth="1"/>
    <col min="10057" max="10057" width="5.125" style="4" customWidth="1"/>
    <col min="10058" max="10062" width="4.625" style="4" customWidth="1"/>
    <col min="10063" max="10063" width="5.125" style="4" customWidth="1"/>
    <col min="10064" max="10068" width="4.625" style="4" customWidth="1"/>
    <col min="10069" max="10069" width="5.125" style="4" customWidth="1"/>
    <col min="10070" max="10074" width="4.625" style="4" customWidth="1"/>
    <col min="10075" max="10075" width="6.125" style="4" customWidth="1"/>
    <col min="10076" max="10076" width="7" style="4" customWidth="1"/>
    <col min="10077" max="10228" width="9" style="4"/>
    <col min="10229" max="10229" width="3" style="4" customWidth="1"/>
    <col min="10230" max="10230" width="16.875" style="4" customWidth="1"/>
    <col min="10231" max="10231" width="5.25" style="4" customWidth="1"/>
    <col min="10232" max="10232" width="6.875" style="4" customWidth="1"/>
    <col min="10233" max="10233" width="5.25" style="4" customWidth="1"/>
    <col min="10234" max="10234" width="5.125" style="4" customWidth="1"/>
    <col min="10235" max="10239" width="4.625" style="4" customWidth="1"/>
    <col min="10240" max="10240" width="5.125" style="4" customWidth="1"/>
    <col min="10241" max="10245" width="4.625" style="4" customWidth="1"/>
    <col min="10246" max="10246" width="5.125" style="4" customWidth="1"/>
    <col min="10247" max="10251" width="4.625" style="4" customWidth="1"/>
    <col min="10252" max="10252" width="5.125" style="4" customWidth="1"/>
    <col min="10253" max="10257" width="4.625" style="4" customWidth="1"/>
    <col min="10258" max="10258" width="5.125" style="4" customWidth="1"/>
    <col min="10259" max="10263" width="4.625" style="4" customWidth="1"/>
    <col min="10264" max="10264" width="5.125" style="4" customWidth="1"/>
    <col min="10265" max="10269" width="4.625" style="4" customWidth="1"/>
    <col min="10270" max="10270" width="5.125" style="4" customWidth="1"/>
    <col min="10271" max="10275" width="4.625" style="4" customWidth="1"/>
    <col min="10276" max="10276" width="5.125" style="4" customWidth="1"/>
    <col min="10277" max="10281" width="4.625" style="4" customWidth="1"/>
    <col min="10282" max="10282" width="5.25" style="4" customWidth="1"/>
    <col min="10283" max="10283" width="5.125" style="4" customWidth="1"/>
    <col min="10284" max="10288" width="4.625" style="4" customWidth="1"/>
    <col min="10289" max="10289" width="5.125" style="4" customWidth="1"/>
    <col min="10290" max="10294" width="4.625" style="4" customWidth="1"/>
    <col min="10295" max="10295" width="5.125" style="4" customWidth="1"/>
    <col min="10296" max="10300" width="4.625" style="4" customWidth="1"/>
    <col min="10301" max="10301" width="5.125" style="4" customWidth="1"/>
    <col min="10302" max="10306" width="4.625" style="4" customWidth="1"/>
    <col min="10307" max="10307" width="5.125" style="4" customWidth="1"/>
    <col min="10308" max="10312" width="4.625" style="4" customWidth="1"/>
    <col min="10313" max="10313" width="5.125" style="4" customWidth="1"/>
    <col min="10314" max="10318" width="4.625" style="4" customWidth="1"/>
    <col min="10319" max="10319" width="5.125" style="4" customWidth="1"/>
    <col min="10320" max="10324" width="4.625" style="4" customWidth="1"/>
    <col min="10325" max="10325" width="5.125" style="4" customWidth="1"/>
    <col min="10326" max="10330" width="4.625" style="4" customWidth="1"/>
    <col min="10331" max="10331" width="6.125" style="4" customWidth="1"/>
    <col min="10332" max="10332" width="7" style="4" customWidth="1"/>
    <col min="10333" max="10484" width="9" style="4"/>
    <col min="10485" max="10485" width="3" style="4" customWidth="1"/>
    <col min="10486" max="10486" width="16.875" style="4" customWidth="1"/>
    <col min="10487" max="10487" width="5.25" style="4" customWidth="1"/>
    <col min="10488" max="10488" width="6.875" style="4" customWidth="1"/>
    <col min="10489" max="10489" width="5.25" style="4" customWidth="1"/>
    <col min="10490" max="10490" width="5.125" style="4" customWidth="1"/>
    <col min="10491" max="10495" width="4.625" style="4" customWidth="1"/>
    <col min="10496" max="10496" width="5.125" style="4" customWidth="1"/>
    <col min="10497" max="10501" width="4.625" style="4" customWidth="1"/>
    <col min="10502" max="10502" width="5.125" style="4" customWidth="1"/>
    <col min="10503" max="10507" width="4.625" style="4" customWidth="1"/>
    <col min="10508" max="10508" width="5.125" style="4" customWidth="1"/>
    <col min="10509" max="10513" width="4.625" style="4" customWidth="1"/>
    <col min="10514" max="10514" width="5.125" style="4" customWidth="1"/>
    <col min="10515" max="10519" width="4.625" style="4" customWidth="1"/>
    <col min="10520" max="10520" width="5.125" style="4" customWidth="1"/>
    <col min="10521" max="10525" width="4.625" style="4" customWidth="1"/>
    <col min="10526" max="10526" width="5.125" style="4" customWidth="1"/>
    <col min="10527" max="10531" width="4.625" style="4" customWidth="1"/>
    <col min="10532" max="10532" width="5.125" style="4" customWidth="1"/>
    <col min="10533" max="10537" width="4.625" style="4" customWidth="1"/>
    <col min="10538" max="10538" width="5.25" style="4" customWidth="1"/>
    <col min="10539" max="10539" width="5.125" style="4" customWidth="1"/>
    <col min="10540" max="10544" width="4.625" style="4" customWidth="1"/>
    <col min="10545" max="10545" width="5.125" style="4" customWidth="1"/>
    <col min="10546" max="10550" width="4.625" style="4" customWidth="1"/>
    <col min="10551" max="10551" width="5.125" style="4" customWidth="1"/>
    <col min="10552" max="10556" width="4.625" style="4" customWidth="1"/>
    <col min="10557" max="10557" width="5.125" style="4" customWidth="1"/>
    <col min="10558" max="10562" width="4.625" style="4" customWidth="1"/>
    <col min="10563" max="10563" width="5.125" style="4" customWidth="1"/>
    <col min="10564" max="10568" width="4.625" style="4" customWidth="1"/>
    <col min="10569" max="10569" width="5.125" style="4" customWidth="1"/>
    <col min="10570" max="10574" width="4.625" style="4" customWidth="1"/>
    <col min="10575" max="10575" width="5.125" style="4" customWidth="1"/>
    <col min="10576" max="10580" width="4.625" style="4" customWidth="1"/>
    <col min="10581" max="10581" width="5.125" style="4" customWidth="1"/>
    <col min="10582" max="10586" width="4.625" style="4" customWidth="1"/>
    <col min="10587" max="10587" width="6.125" style="4" customWidth="1"/>
    <col min="10588" max="10588" width="7" style="4" customWidth="1"/>
    <col min="10589" max="10740" width="9" style="4"/>
    <col min="10741" max="10741" width="3" style="4" customWidth="1"/>
    <col min="10742" max="10742" width="16.875" style="4" customWidth="1"/>
    <col min="10743" max="10743" width="5.25" style="4" customWidth="1"/>
    <col min="10744" max="10744" width="6.875" style="4" customWidth="1"/>
    <col min="10745" max="10745" width="5.25" style="4" customWidth="1"/>
    <col min="10746" max="10746" width="5.125" style="4" customWidth="1"/>
    <col min="10747" max="10751" width="4.625" style="4" customWidth="1"/>
    <col min="10752" max="10752" width="5.125" style="4" customWidth="1"/>
    <col min="10753" max="10757" width="4.625" style="4" customWidth="1"/>
    <col min="10758" max="10758" width="5.125" style="4" customWidth="1"/>
    <col min="10759" max="10763" width="4.625" style="4" customWidth="1"/>
    <col min="10764" max="10764" width="5.125" style="4" customWidth="1"/>
    <col min="10765" max="10769" width="4.625" style="4" customWidth="1"/>
    <col min="10770" max="10770" width="5.125" style="4" customWidth="1"/>
    <col min="10771" max="10775" width="4.625" style="4" customWidth="1"/>
    <col min="10776" max="10776" width="5.125" style="4" customWidth="1"/>
    <col min="10777" max="10781" width="4.625" style="4" customWidth="1"/>
    <col min="10782" max="10782" width="5.125" style="4" customWidth="1"/>
    <col min="10783" max="10787" width="4.625" style="4" customWidth="1"/>
    <col min="10788" max="10788" width="5.125" style="4" customWidth="1"/>
    <col min="10789" max="10793" width="4.625" style="4" customWidth="1"/>
    <col min="10794" max="10794" width="5.25" style="4" customWidth="1"/>
    <col min="10795" max="10795" width="5.125" style="4" customWidth="1"/>
    <col min="10796" max="10800" width="4.625" style="4" customWidth="1"/>
    <col min="10801" max="10801" width="5.125" style="4" customWidth="1"/>
    <col min="10802" max="10806" width="4.625" style="4" customWidth="1"/>
    <col min="10807" max="10807" width="5.125" style="4" customWidth="1"/>
    <col min="10808" max="10812" width="4.625" style="4" customWidth="1"/>
    <col min="10813" max="10813" width="5.125" style="4" customWidth="1"/>
    <col min="10814" max="10818" width="4.625" style="4" customWidth="1"/>
    <col min="10819" max="10819" width="5.125" style="4" customWidth="1"/>
    <col min="10820" max="10824" width="4.625" style="4" customWidth="1"/>
    <col min="10825" max="10825" width="5.125" style="4" customWidth="1"/>
    <col min="10826" max="10830" width="4.625" style="4" customWidth="1"/>
    <col min="10831" max="10831" width="5.125" style="4" customWidth="1"/>
    <col min="10832" max="10836" width="4.625" style="4" customWidth="1"/>
    <col min="10837" max="10837" width="5.125" style="4" customWidth="1"/>
    <col min="10838" max="10842" width="4.625" style="4" customWidth="1"/>
    <col min="10843" max="10843" width="6.125" style="4" customWidth="1"/>
    <col min="10844" max="10844" width="7" style="4" customWidth="1"/>
    <col min="10845" max="10996" width="9" style="4"/>
    <col min="10997" max="10997" width="3" style="4" customWidth="1"/>
    <col min="10998" max="10998" width="16.875" style="4" customWidth="1"/>
    <col min="10999" max="10999" width="5.25" style="4" customWidth="1"/>
    <col min="11000" max="11000" width="6.875" style="4" customWidth="1"/>
    <col min="11001" max="11001" width="5.25" style="4" customWidth="1"/>
    <col min="11002" max="11002" width="5.125" style="4" customWidth="1"/>
    <col min="11003" max="11007" width="4.625" style="4" customWidth="1"/>
    <col min="11008" max="11008" width="5.125" style="4" customWidth="1"/>
    <col min="11009" max="11013" width="4.625" style="4" customWidth="1"/>
    <col min="11014" max="11014" width="5.125" style="4" customWidth="1"/>
    <col min="11015" max="11019" width="4.625" style="4" customWidth="1"/>
    <col min="11020" max="11020" width="5.125" style="4" customWidth="1"/>
    <col min="11021" max="11025" width="4.625" style="4" customWidth="1"/>
    <col min="11026" max="11026" width="5.125" style="4" customWidth="1"/>
    <col min="11027" max="11031" width="4.625" style="4" customWidth="1"/>
    <col min="11032" max="11032" width="5.125" style="4" customWidth="1"/>
    <col min="11033" max="11037" width="4.625" style="4" customWidth="1"/>
    <col min="11038" max="11038" width="5.125" style="4" customWidth="1"/>
    <col min="11039" max="11043" width="4.625" style="4" customWidth="1"/>
    <col min="11044" max="11044" width="5.125" style="4" customWidth="1"/>
    <col min="11045" max="11049" width="4.625" style="4" customWidth="1"/>
    <col min="11050" max="11050" width="5.25" style="4" customWidth="1"/>
    <col min="11051" max="11051" width="5.125" style="4" customWidth="1"/>
    <col min="11052" max="11056" width="4.625" style="4" customWidth="1"/>
    <col min="11057" max="11057" width="5.125" style="4" customWidth="1"/>
    <col min="11058" max="11062" width="4.625" style="4" customWidth="1"/>
    <col min="11063" max="11063" width="5.125" style="4" customWidth="1"/>
    <col min="11064" max="11068" width="4.625" style="4" customWidth="1"/>
    <col min="11069" max="11069" width="5.125" style="4" customWidth="1"/>
    <col min="11070" max="11074" width="4.625" style="4" customWidth="1"/>
    <col min="11075" max="11075" width="5.125" style="4" customWidth="1"/>
    <col min="11076" max="11080" width="4.625" style="4" customWidth="1"/>
    <col min="11081" max="11081" width="5.125" style="4" customWidth="1"/>
    <col min="11082" max="11086" width="4.625" style="4" customWidth="1"/>
    <col min="11087" max="11087" width="5.125" style="4" customWidth="1"/>
    <col min="11088" max="11092" width="4.625" style="4" customWidth="1"/>
    <col min="11093" max="11093" width="5.125" style="4" customWidth="1"/>
    <col min="11094" max="11098" width="4.625" style="4" customWidth="1"/>
    <col min="11099" max="11099" width="6.125" style="4" customWidth="1"/>
    <col min="11100" max="11100" width="7" style="4" customWidth="1"/>
    <col min="11101" max="11252" width="9" style="4"/>
    <col min="11253" max="11253" width="3" style="4" customWidth="1"/>
    <col min="11254" max="11254" width="16.875" style="4" customWidth="1"/>
    <col min="11255" max="11255" width="5.25" style="4" customWidth="1"/>
    <col min="11256" max="11256" width="6.875" style="4" customWidth="1"/>
    <col min="11257" max="11257" width="5.25" style="4" customWidth="1"/>
    <col min="11258" max="11258" width="5.125" style="4" customWidth="1"/>
    <col min="11259" max="11263" width="4.625" style="4" customWidth="1"/>
    <col min="11264" max="11264" width="5.125" style="4" customWidth="1"/>
    <col min="11265" max="11269" width="4.625" style="4" customWidth="1"/>
    <col min="11270" max="11270" width="5.125" style="4" customWidth="1"/>
    <col min="11271" max="11275" width="4.625" style="4" customWidth="1"/>
    <col min="11276" max="11276" width="5.125" style="4" customWidth="1"/>
    <col min="11277" max="11281" width="4.625" style="4" customWidth="1"/>
    <col min="11282" max="11282" width="5.125" style="4" customWidth="1"/>
    <col min="11283" max="11287" width="4.625" style="4" customWidth="1"/>
    <col min="11288" max="11288" width="5.125" style="4" customWidth="1"/>
    <col min="11289" max="11293" width="4.625" style="4" customWidth="1"/>
    <col min="11294" max="11294" width="5.125" style="4" customWidth="1"/>
    <col min="11295" max="11299" width="4.625" style="4" customWidth="1"/>
    <col min="11300" max="11300" width="5.125" style="4" customWidth="1"/>
    <col min="11301" max="11305" width="4.625" style="4" customWidth="1"/>
    <col min="11306" max="11306" width="5.25" style="4" customWidth="1"/>
    <col min="11307" max="11307" width="5.125" style="4" customWidth="1"/>
    <col min="11308" max="11312" width="4.625" style="4" customWidth="1"/>
    <col min="11313" max="11313" width="5.125" style="4" customWidth="1"/>
    <col min="11314" max="11318" width="4.625" style="4" customWidth="1"/>
    <col min="11319" max="11319" width="5.125" style="4" customWidth="1"/>
    <col min="11320" max="11324" width="4.625" style="4" customWidth="1"/>
    <col min="11325" max="11325" width="5.125" style="4" customWidth="1"/>
    <col min="11326" max="11330" width="4.625" style="4" customWidth="1"/>
    <col min="11331" max="11331" width="5.125" style="4" customWidth="1"/>
    <col min="11332" max="11336" width="4.625" style="4" customWidth="1"/>
    <col min="11337" max="11337" width="5.125" style="4" customWidth="1"/>
    <col min="11338" max="11342" width="4.625" style="4" customWidth="1"/>
    <col min="11343" max="11343" width="5.125" style="4" customWidth="1"/>
    <col min="11344" max="11348" width="4.625" style="4" customWidth="1"/>
    <col min="11349" max="11349" width="5.125" style="4" customWidth="1"/>
    <col min="11350" max="11354" width="4.625" style="4" customWidth="1"/>
    <col min="11355" max="11355" width="6.125" style="4" customWidth="1"/>
    <col min="11356" max="11356" width="7" style="4" customWidth="1"/>
    <col min="11357" max="11508" width="9" style="4"/>
    <col min="11509" max="11509" width="3" style="4" customWidth="1"/>
    <col min="11510" max="11510" width="16.875" style="4" customWidth="1"/>
    <col min="11511" max="11511" width="5.25" style="4" customWidth="1"/>
    <col min="11512" max="11512" width="6.875" style="4" customWidth="1"/>
    <col min="11513" max="11513" width="5.25" style="4" customWidth="1"/>
    <col min="11514" max="11514" width="5.125" style="4" customWidth="1"/>
    <col min="11515" max="11519" width="4.625" style="4" customWidth="1"/>
    <col min="11520" max="11520" width="5.125" style="4" customWidth="1"/>
    <col min="11521" max="11525" width="4.625" style="4" customWidth="1"/>
    <col min="11526" max="11526" width="5.125" style="4" customWidth="1"/>
    <col min="11527" max="11531" width="4.625" style="4" customWidth="1"/>
    <col min="11532" max="11532" width="5.125" style="4" customWidth="1"/>
    <col min="11533" max="11537" width="4.625" style="4" customWidth="1"/>
    <col min="11538" max="11538" width="5.125" style="4" customWidth="1"/>
    <col min="11539" max="11543" width="4.625" style="4" customWidth="1"/>
    <col min="11544" max="11544" width="5.125" style="4" customWidth="1"/>
    <col min="11545" max="11549" width="4.625" style="4" customWidth="1"/>
    <col min="11550" max="11550" width="5.125" style="4" customWidth="1"/>
    <col min="11551" max="11555" width="4.625" style="4" customWidth="1"/>
    <col min="11556" max="11556" width="5.125" style="4" customWidth="1"/>
    <col min="11557" max="11561" width="4.625" style="4" customWidth="1"/>
    <col min="11562" max="11562" width="5.25" style="4" customWidth="1"/>
    <col min="11563" max="11563" width="5.125" style="4" customWidth="1"/>
    <col min="11564" max="11568" width="4.625" style="4" customWidth="1"/>
    <col min="11569" max="11569" width="5.125" style="4" customWidth="1"/>
    <col min="11570" max="11574" width="4.625" style="4" customWidth="1"/>
    <col min="11575" max="11575" width="5.125" style="4" customWidth="1"/>
    <col min="11576" max="11580" width="4.625" style="4" customWidth="1"/>
    <col min="11581" max="11581" width="5.125" style="4" customWidth="1"/>
    <col min="11582" max="11586" width="4.625" style="4" customWidth="1"/>
    <col min="11587" max="11587" width="5.125" style="4" customWidth="1"/>
    <col min="11588" max="11592" width="4.625" style="4" customWidth="1"/>
    <col min="11593" max="11593" width="5.125" style="4" customWidth="1"/>
    <col min="11594" max="11598" width="4.625" style="4" customWidth="1"/>
    <col min="11599" max="11599" width="5.125" style="4" customWidth="1"/>
    <col min="11600" max="11604" width="4.625" style="4" customWidth="1"/>
    <col min="11605" max="11605" width="5.125" style="4" customWidth="1"/>
    <col min="11606" max="11610" width="4.625" style="4" customWidth="1"/>
    <col min="11611" max="11611" width="6.125" style="4" customWidth="1"/>
    <col min="11612" max="11612" width="7" style="4" customWidth="1"/>
    <col min="11613" max="11764" width="9" style="4"/>
    <col min="11765" max="11765" width="3" style="4" customWidth="1"/>
    <col min="11766" max="11766" width="16.875" style="4" customWidth="1"/>
    <col min="11767" max="11767" width="5.25" style="4" customWidth="1"/>
    <col min="11768" max="11768" width="6.875" style="4" customWidth="1"/>
    <col min="11769" max="11769" width="5.25" style="4" customWidth="1"/>
    <col min="11770" max="11770" width="5.125" style="4" customWidth="1"/>
    <col min="11771" max="11775" width="4.625" style="4" customWidth="1"/>
    <col min="11776" max="11776" width="5.125" style="4" customWidth="1"/>
    <col min="11777" max="11781" width="4.625" style="4" customWidth="1"/>
    <col min="11782" max="11782" width="5.125" style="4" customWidth="1"/>
    <col min="11783" max="11787" width="4.625" style="4" customWidth="1"/>
    <col min="11788" max="11788" width="5.125" style="4" customWidth="1"/>
    <col min="11789" max="11793" width="4.625" style="4" customWidth="1"/>
    <col min="11794" max="11794" width="5.125" style="4" customWidth="1"/>
    <col min="11795" max="11799" width="4.625" style="4" customWidth="1"/>
    <col min="11800" max="11800" width="5.125" style="4" customWidth="1"/>
    <col min="11801" max="11805" width="4.625" style="4" customWidth="1"/>
    <col min="11806" max="11806" width="5.125" style="4" customWidth="1"/>
    <col min="11807" max="11811" width="4.625" style="4" customWidth="1"/>
    <col min="11812" max="11812" width="5.125" style="4" customWidth="1"/>
    <col min="11813" max="11817" width="4.625" style="4" customWidth="1"/>
    <col min="11818" max="11818" width="5.25" style="4" customWidth="1"/>
    <col min="11819" max="11819" width="5.125" style="4" customWidth="1"/>
    <col min="11820" max="11824" width="4.625" style="4" customWidth="1"/>
    <col min="11825" max="11825" width="5.125" style="4" customWidth="1"/>
    <col min="11826" max="11830" width="4.625" style="4" customWidth="1"/>
    <col min="11831" max="11831" width="5.125" style="4" customWidth="1"/>
    <col min="11832" max="11836" width="4.625" style="4" customWidth="1"/>
    <col min="11837" max="11837" width="5.125" style="4" customWidth="1"/>
    <col min="11838" max="11842" width="4.625" style="4" customWidth="1"/>
    <col min="11843" max="11843" width="5.125" style="4" customWidth="1"/>
    <col min="11844" max="11848" width="4.625" style="4" customWidth="1"/>
    <col min="11849" max="11849" width="5.125" style="4" customWidth="1"/>
    <col min="11850" max="11854" width="4.625" style="4" customWidth="1"/>
    <col min="11855" max="11855" width="5.125" style="4" customWidth="1"/>
    <col min="11856" max="11860" width="4.625" style="4" customWidth="1"/>
    <col min="11861" max="11861" width="5.125" style="4" customWidth="1"/>
    <col min="11862" max="11866" width="4.625" style="4" customWidth="1"/>
    <col min="11867" max="11867" width="6.125" style="4" customWidth="1"/>
    <col min="11868" max="11868" width="7" style="4" customWidth="1"/>
    <col min="11869" max="12020" width="9" style="4"/>
    <col min="12021" max="12021" width="3" style="4" customWidth="1"/>
    <col min="12022" max="12022" width="16.875" style="4" customWidth="1"/>
    <col min="12023" max="12023" width="5.25" style="4" customWidth="1"/>
    <col min="12024" max="12024" width="6.875" style="4" customWidth="1"/>
    <col min="12025" max="12025" width="5.25" style="4" customWidth="1"/>
    <col min="12026" max="12026" width="5.125" style="4" customWidth="1"/>
    <col min="12027" max="12031" width="4.625" style="4" customWidth="1"/>
    <col min="12032" max="12032" width="5.125" style="4" customWidth="1"/>
    <col min="12033" max="12037" width="4.625" style="4" customWidth="1"/>
    <col min="12038" max="12038" width="5.125" style="4" customWidth="1"/>
    <col min="12039" max="12043" width="4.625" style="4" customWidth="1"/>
    <col min="12044" max="12044" width="5.125" style="4" customWidth="1"/>
    <col min="12045" max="12049" width="4.625" style="4" customWidth="1"/>
    <col min="12050" max="12050" width="5.125" style="4" customWidth="1"/>
    <col min="12051" max="12055" width="4.625" style="4" customWidth="1"/>
    <col min="12056" max="12056" width="5.125" style="4" customWidth="1"/>
    <col min="12057" max="12061" width="4.625" style="4" customWidth="1"/>
    <col min="12062" max="12062" width="5.125" style="4" customWidth="1"/>
    <col min="12063" max="12067" width="4.625" style="4" customWidth="1"/>
    <col min="12068" max="12068" width="5.125" style="4" customWidth="1"/>
    <col min="12069" max="12073" width="4.625" style="4" customWidth="1"/>
    <col min="12074" max="12074" width="5.25" style="4" customWidth="1"/>
    <col min="12075" max="12075" width="5.125" style="4" customWidth="1"/>
    <col min="12076" max="12080" width="4.625" style="4" customWidth="1"/>
    <col min="12081" max="12081" width="5.125" style="4" customWidth="1"/>
    <col min="12082" max="12086" width="4.625" style="4" customWidth="1"/>
    <col min="12087" max="12087" width="5.125" style="4" customWidth="1"/>
    <col min="12088" max="12092" width="4.625" style="4" customWidth="1"/>
    <col min="12093" max="12093" width="5.125" style="4" customWidth="1"/>
    <col min="12094" max="12098" width="4.625" style="4" customWidth="1"/>
    <col min="12099" max="12099" width="5.125" style="4" customWidth="1"/>
    <col min="12100" max="12104" width="4.625" style="4" customWidth="1"/>
    <col min="12105" max="12105" width="5.125" style="4" customWidth="1"/>
    <col min="12106" max="12110" width="4.625" style="4" customWidth="1"/>
    <col min="12111" max="12111" width="5.125" style="4" customWidth="1"/>
    <col min="12112" max="12116" width="4.625" style="4" customWidth="1"/>
    <col min="12117" max="12117" width="5.125" style="4" customWidth="1"/>
    <col min="12118" max="12122" width="4.625" style="4" customWidth="1"/>
    <col min="12123" max="12123" width="6.125" style="4" customWidth="1"/>
    <col min="12124" max="12124" width="7" style="4" customWidth="1"/>
    <col min="12125" max="12276" width="9" style="4"/>
    <col min="12277" max="12277" width="3" style="4" customWidth="1"/>
    <col min="12278" max="12278" width="16.875" style="4" customWidth="1"/>
    <col min="12279" max="12279" width="5.25" style="4" customWidth="1"/>
    <col min="12280" max="12280" width="6.875" style="4" customWidth="1"/>
    <col min="12281" max="12281" width="5.25" style="4" customWidth="1"/>
    <col min="12282" max="12282" width="5.125" style="4" customWidth="1"/>
    <col min="12283" max="12287" width="4.625" style="4" customWidth="1"/>
    <col min="12288" max="12288" width="5.125" style="4" customWidth="1"/>
    <col min="12289" max="12293" width="4.625" style="4" customWidth="1"/>
    <col min="12294" max="12294" width="5.125" style="4" customWidth="1"/>
    <col min="12295" max="12299" width="4.625" style="4" customWidth="1"/>
    <col min="12300" max="12300" width="5.125" style="4" customWidth="1"/>
    <col min="12301" max="12305" width="4.625" style="4" customWidth="1"/>
    <col min="12306" max="12306" width="5.125" style="4" customWidth="1"/>
    <col min="12307" max="12311" width="4.625" style="4" customWidth="1"/>
    <col min="12312" max="12312" width="5.125" style="4" customWidth="1"/>
    <col min="12313" max="12317" width="4.625" style="4" customWidth="1"/>
    <col min="12318" max="12318" width="5.125" style="4" customWidth="1"/>
    <col min="12319" max="12323" width="4.625" style="4" customWidth="1"/>
    <col min="12324" max="12324" width="5.125" style="4" customWidth="1"/>
    <col min="12325" max="12329" width="4.625" style="4" customWidth="1"/>
    <col min="12330" max="12330" width="5.25" style="4" customWidth="1"/>
    <col min="12331" max="12331" width="5.125" style="4" customWidth="1"/>
    <col min="12332" max="12336" width="4.625" style="4" customWidth="1"/>
    <col min="12337" max="12337" width="5.125" style="4" customWidth="1"/>
    <col min="12338" max="12342" width="4.625" style="4" customWidth="1"/>
    <col min="12343" max="12343" width="5.125" style="4" customWidth="1"/>
    <col min="12344" max="12348" width="4.625" style="4" customWidth="1"/>
    <col min="12349" max="12349" width="5.125" style="4" customWidth="1"/>
    <col min="12350" max="12354" width="4.625" style="4" customWidth="1"/>
    <col min="12355" max="12355" width="5.125" style="4" customWidth="1"/>
    <col min="12356" max="12360" width="4.625" style="4" customWidth="1"/>
    <col min="12361" max="12361" width="5.125" style="4" customWidth="1"/>
    <col min="12362" max="12366" width="4.625" style="4" customWidth="1"/>
    <col min="12367" max="12367" width="5.125" style="4" customWidth="1"/>
    <col min="12368" max="12372" width="4.625" style="4" customWidth="1"/>
    <col min="12373" max="12373" width="5.125" style="4" customWidth="1"/>
    <col min="12374" max="12378" width="4.625" style="4" customWidth="1"/>
    <col min="12379" max="12379" width="6.125" style="4" customWidth="1"/>
    <col min="12380" max="12380" width="7" style="4" customWidth="1"/>
    <col min="12381" max="12532" width="9" style="4"/>
    <col min="12533" max="12533" width="3" style="4" customWidth="1"/>
    <col min="12534" max="12534" width="16.875" style="4" customWidth="1"/>
    <col min="12535" max="12535" width="5.25" style="4" customWidth="1"/>
    <col min="12536" max="12536" width="6.875" style="4" customWidth="1"/>
    <col min="12537" max="12537" width="5.25" style="4" customWidth="1"/>
    <col min="12538" max="12538" width="5.125" style="4" customWidth="1"/>
    <col min="12539" max="12543" width="4.625" style="4" customWidth="1"/>
    <col min="12544" max="12544" width="5.125" style="4" customWidth="1"/>
    <col min="12545" max="12549" width="4.625" style="4" customWidth="1"/>
    <col min="12550" max="12550" width="5.125" style="4" customWidth="1"/>
    <col min="12551" max="12555" width="4.625" style="4" customWidth="1"/>
    <col min="12556" max="12556" width="5.125" style="4" customWidth="1"/>
    <col min="12557" max="12561" width="4.625" style="4" customWidth="1"/>
    <col min="12562" max="12562" width="5.125" style="4" customWidth="1"/>
    <col min="12563" max="12567" width="4.625" style="4" customWidth="1"/>
    <col min="12568" max="12568" width="5.125" style="4" customWidth="1"/>
    <col min="12569" max="12573" width="4.625" style="4" customWidth="1"/>
    <col min="12574" max="12574" width="5.125" style="4" customWidth="1"/>
    <col min="12575" max="12579" width="4.625" style="4" customWidth="1"/>
    <col min="12580" max="12580" width="5.125" style="4" customWidth="1"/>
    <col min="12581" max="12585" width="4.625" style="4" customWidth="1"/>
    <col min="12586" max="12586" width="5.25" style="4" customWidth="1"/>
    <col min="12587" max="12587" width="5.125" style="4" customWidth="1"/>
    <col min="12588" max="12592" width="4.625" style="4" customWidth="1"/>
    <col min="12593" max="12593" width="5.125" style="4" customWidth="1"/>
    <col min="12594" max="12598" width="4.625" style="4" customWidth="1"/>
    <col min="12599" max="12599" width="5.125" style="4" customWidth="1"/>
    <col min="12600" max="12604" width="4.625" style="4" customWidth="1"/>
    <col min="12605" max="12605" width="5.125" style="4" customWidth="1"/>
    <col min="12606" max="12610" width="4.625" style="4" customWidth="1"/>
    <col min="12611" max="12611" width="5.125" style="4" customWidth="1"/>
    <col min="12612" max="12616" width="4.625" style="4" customWidth="1"/>
    <col min="12617" max="12617" width="5.125" style="4" customWidth="1"/>
    <col min="12618" max="12622" width="4.625" style="4" customWidth="1"/>
    <col min="12623" max="12623" width="5.125" style="4" customWidth="1"/>
    <col min="12624" max="12628" width="4.625" style="4" customWidth="1"/>
    <col min="12629" max="12629" width="5.125" style="4" customWidth="1"/>
    <col min="12630" max="12634" width="4.625" style="4" customWidth="1"/>
    <col min="12635" max="12635" width="6.125" style="4" customWidth="1"/>
    <col min="12636" max="12636" width="7" style="4" customWidth="1"/>
    <col min="12637" max="12788" width="9" style="4"/>
    <col min="12789" max="12789" width="3" style="4" customWidth="1"/>
    <col min="12790" max="12790" width="16.875" style="4" customWidth="1"/>
    <col min="12791" max="12791" width="5.25" style="4" customWidth="1"/>
    <col min="12792" max="12792" width="6.875" style="4" customWidth="1"/>
    <col min="12793" max="12793" width="5.25" style="4" customWidth="1"/>
    <col min="12794" max="12794" width="5.125" style="4" customWidth="1"/>
    <col min="12795" max="12799" width="4.625" style="4" customWidth="1"/>
    <col min="12800" max="12800" width="5.125" style="4" customWidth="1"/>
    <col min="12801" max="12805" width="4.625" style="4" customWidth="1"/>
    <col min="12806" max="12806" width="5.125" style="4" customWidth="1"/>
    <col min="12807" max="12811" width="4.625" style="4" customWidth="1"/>
    <col min="12812" max="12812" width="5.125" style="4" customWidth="1"/>
    <col min="12813" max="12817" width="4.625" style="4" customWidth="1"/>
    <col min="12818" max="12818" width="5.125" style="4" customWidth="1"/>
    <col min="12819" max="12823" width="4.625" style="4" customWidth="1"/>
    <col min="12824" max="12824" width="5.125" style="4" customWidth="1"/>
    <col min="12825" max="12829" width="4.625" style="4" customWidth="1"/>
    <col min="12830" max="12830" width="5.125" style="4" customWidth="1"/>
    <col min="12831" max="12835" width="4.625" style="4" customWidth="1"/>
    <col min="12836" max="12836" width="5.125" style="4" customWidth="1"/>
    <col min="12837" max="12841" width="4.625" style="4" customWidth="1"/>
    <col min="12842" max="12842" width="5.25" style="4" customWidth="1"/>
    <col min="12843" max="12843" width="5.125" style="4" customWidth="1"/>
    <col min="12844" max="12848" width="4.625" style="4" customWidth="1"/>
    <col min="12849" max="12849" width="5.125" style="4" customWidth="1"/>
    <col min="12850" max="12854" width="4.625" style="4" customWidth="1"/>
    <col min="12855" max="12855" width="5.125" style="4" customWidth="1"/>
    <col min="12856" max="12860" width="4.625" style="4" customWidth="1"/>
    <col min="12861" max="12861" width="5.125" style="4" customWidth="1"/>
    <col min="12862" max="12866" width="4.625" style="4" customWidth="1"/>
    <col min="12867" max="12867" width="5.125" style="4" customWidth="1"/>
    <col min="12868" max="12872" width="4.625" style="4" customWidth="1"/>
    <col min="12873" max="12873" width="5.125" style="4" customWidth="1"/>
    <col min="12874" max="12878" width="4.625" style="4" customWidth="1"/>
    <col min="12879" max="12879" width="5.125" style="4" customWidth="1"/>
    <col min="12880" max="12884" width="4.625" style="4" customWidth="1"/>
    <col min="12885" max="12885" width="5.125" style="4" customWidth="1"/>
    <col min="12886" max="12890" width="4.625" style="4" customWidth="1"/>
    <col min="12891" max="12891" width="6.125" style="4" customWidth="1"/>
    <col min="12892" max="12892" width="7" style="4" customWidth="1"/>
    <col min="12893" max="13044" width="9" style="4"/>
    <col min="13045" max="13045" width="3" style="4" customWidth="1"/>
    <col min="13046" max="13046" width="16.875" style="4" customWidth="1"/>
    <col min="13047" max="13047" width="5.25" style="4" customWidth="1"/>
    <col min="13048" max="13048" width="6.875" style="4" customWidth="1"/>
    <col min="13049" max="13049" width="5.25" style="4" customWidth="1"/>
    <col min="13050" max="13050" width="5.125" style="4" customWidth="1"/>
    <col min="13051" max="13055" width="4.625" style="4" customWidth="1"/>
    <col min="13056" max="13056" width="5.125" style="4" customWidth="1"/>
    <col min="13057" max="13061" width="4.625" style="4" customWidth="1"/>
    <col min="13062" max="13062" width="5.125" style="4" customWidth="1"/>
    <col min="13063" max="13067" width="4.625" style="4" customWidth="1"/>
    <col min="13068" max="13068" width="5.125" style="4" customWidth="1"/>
    <col min="13069" max="13073" width="4.625" style="4" customWidth="1"/>
    <col min="13074" max="13074" width="5.125" style="4" customWidth="1"/>
    <col min="13075" max="13079" width="4.625" style="4" customWidth="1"/>
    <col min="13080" max="13080" width="5.125" style="4" customWidth="1"/>
    <col min="13081" max="13085" width="4.625" style="4" customWidth="1"/>
    <col min="13086" max="13086" width="5.125" style="4" customWidth="1"/>
    <col min="13087" max="13091" width="4.625" style="4" customWidth="1"/>
    <col min="13092" max="13092" width="5.125" style="4" customWidth="1"/>
    <col min="13093" max="13097" width="4.625" style="4" customWidth="1"/>
    <col min="13098" max="13098" width="5.25" style="4" customWidth="1"/>
    <col min="13099" max="13099" width="5.125" style="4" customWidth="1"/>
    <col min="13100" max="13104" width="4.625" style="4" customWidth="1"/>
    <col min="13105" max="13105" width="5.125" style="4" customWidth="1"/>
    <col min="13106" max="13110" width="4.625" style="4" customWidth="1"/>
    <col min="13111" max="13111" width="5.125" style="4" customWidth="1"/>
    <col min="13112" max="13116" width="4.625" style="4" customWidth="1"/>
    <col min="13117" max="13117" width="5.125" style="4" customWidth="1"/>
    <col min="13118" max="13122" width="4.625" style="4" customWidth="1"/>
    <col min="13123" max="13123" width="5.125" style="4" customWidth="1"/>
    <col min="13124" max="13128" width="4.625" style="4" customWidth="1"/>
    <col min="13129" max="13129" width="5.125" style="4" customWidth="1"/>
    <col min="13130" max="13134" width="4.625" style="4" customWidth="1"/>
    <col min="13135" max="13135" width="5.125" style="4" customWidth="1"/>
    <col min="13136" max="13140" width="4.625" style="4" customWidth="1"/>
    <col min="13141" max="13141" width="5.125" style="4" customWidth="1"/>
    <col min="13142" max="13146" width="4.625" style="4" customWidth="1"/>
    <col min="13147" max="13147" width="6.125" style="4" customWidth="1"/>
    <col min="13148" max="13148" width="7" style="4" customWidth="1"/>
    <col min="13149" max="13300" width="9" style="4"/>
    <col min="13301" max="13301" width="3" style="4" customWidth="1"/>
    <col min="13302" max="13302" width="16.875" style="4" customWidth="1"/>
    <col min="13303" max="13303" width="5.25" style="4" customWidth="1"/>
    <col min="13304" max="13304" width="6.875" style="4" customWidth="1"/>
    <col min="13305" max="13305" width="5.25" style="4" customWidth="1"/>
    <col min="13306" max="13306" width="5.125" style="4" customWidth="1"/>
    <col min="13307" max="13311" width="4.625" style="4" customWidth="1"/>
    <col min="13312" max="13312" width="5.125" style="4" customWidth="1"/>
    <col min="13313" max="13317" width="4.625" style="4" customWidth="1"/>
    <col min="13318" max="13318" width="5.125" style="4" customWidth="1"/>
    <col min="13319" max="13323" width="4.625" style="4" customWidth="1"/>
    <col min="13324" max="13324" width="5.125" style="4" customWidth="1"/>
    <col min="13325" max="13329" width="4.625" style="4" customWidth="1"/>
    <col min="13330" max="13330" width="5.125" style="4" customWidth="1"/>
    <col min="13331" max="13335" width="4.625" style="4" customWidth="1"/>
    <col min="13336" max="13336" width="5.125" style="4" customWidth="1"/>
    <col min="13337" max="13341" width="4.625" style="4" customWidth="1"/>
    <col min="13342" max="13342" width="5.125" style="4" customWidth="1"/>
    <col min="13343" max="13347" width="4.625" style="4" customWidth="1"/>
    <col min="13348" max="13348" width="5.125" style="4" customWidth="1"/>
    <col min="13349" max="13353" width="4.625" style="4" customWidth="1"/>
    <col min="13354" max="13354" width="5.25" style="4" customWidth="1"/>
    <col min="13355" max="13355" width="5.125" style="4" customWidth="1"/>
    <col min="13356" max="13360" width="4.625" style="4" customWidth="1"/>
    <col min="13361" max="13361" width="5.125" style="4" customWidth="1"/>
    <col min="13362" max="13366" width="4.625" style="4" customWidth="1"/>
    <col min="13367" max="13367" width="5.125" style="4" customWidth="1"/>
    <col min="13368" max="13372" width="4.625" style="4" customWidth="1"/>
    <col min="13373" max="13373" width="5.125" style="4" customWidth="1"/>
    <col min="13374" max="13378" width="4.625" style="4" customWidth="1"/>
    <col min="13379" max="13379" width="5.125" style="4" customWidth="1"/>
    <col min="13380" max="13384" width="4.625" style="4" customWidth="1"/>
    <col min="13385" max="13385" width="5.125" style="4" customWidth="1"/>
    <col min="13386" max="13390" width="4.625" style="4" customWidth="1"/>
    <col min="13391" max="13391" width="5.125" style="4" customWidth="1"/>
    <col min="13392" max="13396" width="4.625" style="4" customWidth="1"/>
    <col min="13397" max="13397" width="5.125" style="4" customWidth="1"/>
    <col min="13398" max="13402" width="4.625" style="4" customWidth="1"/>
    <col min="13403" max="13403" width="6.125" style="4" customWidth="1"/>
    <col min="13404" max="13404" width="7" style="4" customWidth="1"/>
    <col min="13405" max="13556" width="9" style="4"/>
    <col min="13557" max="13557" width="3" style="4" customWidth="1"/>
    <col min="13558" max="13558" width="16.875" style="4" customWidth="1"/>
    <col min="13559" max="13559" width="5.25" style="4" customWidth="1"/>
    <col min="13560" max="13560" width="6.875" style="4" customWidth="1"/>
    <col min="13561" max="13561" width="5.25" style="4" customWidth="1"/>
    <col min="13562" max="13562" width="5.125" style="4" customWidth="1"/>
    <col min="13563" max="13567" width="4.625" style="4" customWidth="1"/>
    <col min="13568" max="13568" width="5.125" style="4" customWidth="1"/>
    <col min="13569" max="13573" width="4.625" style="4" customWidth="1"/>
    <col min="13574" max="13574" width="5.125" style="4" customWidth="1"/>
    <col min="13575" max="13579" width="4.625" style="4" customWidth="1"/>
    <col min="13580" max="13580" width="5.125" style="4" customWidth="1"/>
    <col min="13581" max="13585" width="4.625" style="4" customWidth="1"/>
    <col min="13586" max="13586" width="5.125" style="4" customWidth="1"/>
    <col min="13587" max="13591" width="4.625" style="4" customWidth="1"/>
    <col min="13592" max="13592" width="5.125" style="4" customWidth="1"/>
    <col min="13593" max="13597" width="4.625" style="4" customWidth="1"/>
    <col min="13598" max="13598" width="5.125" style="4" customWidth="1"/>
    <col min="13599" max="13603" width="4.625" style="4" customWidth="1"/>
    <col min="13604" max="13604" width="5.125" style="4" customWidth="1"/>
    <col min="13605" max="13609" width="4.625" style="4" customWidth="1"/>
    <col min="13610" max="13610" width="5.25" style="4" customWidth="1"/>
    <col min="13611" max="13611" width="5.125" style="4" customWidth="1"/>
    <col min="13612" max="13616" width="4.625" style="4" customWidth="1"/>
    <col min="13617" max="13617" width="5.125" style="4" customWidth="1"/>
    <col min="13618" max="13622" width="4.625" style="4" customWidth="1"/>
    <col min="13623" max="13623" width="5.125" style="4" customWidth="1"/>
    <col min="13624" max="13628" width="4.625" style="4" customWidth="1"/>
    <col min="13629" max="13629" width="5.125" style="4" customWidth="1"/>
    <col min="13630" max="13634" width="4.625" style="4" customWidth="1"/>
    <col min="13635" max="13635" width="5.125" style="4" customWidth="1"/>
    <col min="13636" max="13640" width="4.625" style="4" customWidth="1"/>
    <col min="13641" max="13641" width="5.125" style="4" customWidth="1"/>
    <col min="13642" max="13646" width="4.625" style="4" customWidth="1"/>
    <col min="13647" max="13647" width="5.125" style="4" customWidth="1"/>
    <col min="13648" max="13652" width="4.625" style="4" customWidth="1"/>
    <col min="13653" max="13653" width="5.125" style="4" customWidth="1"/>
    <col min="13654" max="13658" width="4.625" style="4" customWidth="1"/>
    <col min="13659" max="13659" width="6.125" style="4" customWidth="1"/>
    <col min="13660" max="13660" width="7" style="4" customWidth="1"/>
    <col min="13661" max="13812" width="9" style="4"/>
    <col min="13813" max="13813" width="3" style="4" customWidth="1"/>
    <col min="13814" max="13814" width="16.875" style="4" customWidth="1"/>
    <col min="13815" max="13815" width="5.25" style="4" customWidth="1"/>
    <col min="13816" max="13816" width="6.875" style="4" customWidth="1"/>
    <col min="13817" max="13817" width="5.25" style="4" customWidth="1"/>
    <col min="13818" max="13818" width="5.125" style="4" customWidth="1"/>
    <col min="13819" max="13823" width="4.625" style="4" customWidth="1"/>
    <col min="13824" max="13824" width="5.125" style="4" customWidth="1"/>
    <col min="13825" max="13829" width="4.625" style="4" customWidth="1"/>
    <col min="13830" max="13830" width="5.125" style="4" customWidth="1"/>
    <col min="13831" max="13835" width="4.625" style="4" customWidth="1"/>
    <col min="13836" max="13836" width="5.125" style="4" customWidth="1"/>
    <col min="13837" max="13841" width="4.625" style="4" customWidth="1"/>
    <col min="13842" max="13842" width="5.125" style="4" customWidth="1"/>
    <col min="13843" max="13847" width="4.625" style="4" customWidth="1"/>
    <col min="13848" max="13848" width="5.125" style="4" customWidth="1"/>
    <col min="13849" max="13853" width="4.625" style="4" customWidth="1"/>
    <col min="13854" max="13854" width="5.125" style="4" customWidth="1"/>
    <col min="13855" max="13859" width="4.625" style="4" customWidth="1"/>
    <col min="13860" max="13860" width="5.125" style="4" customWidth="1"/>
    <col min="13861" max="13865" width="4.625" style="4" customWidth="1"/>
    <col min="13866" max="13866" width="5.25" style="4" customWidth="1"/>
    <col min="13867" max="13867" width="5.125" style="4" customWidth="1"/>
    <col min="13868" max="13872" width="4.625" style="4" customWidth="1"/>
    <col min="13873" max="13873" width="5.125" style="4" customWidth="1"/>
    <col min="13874" max="13878" width="4.625" style="4" customWidth="1"/>
    <col min="13879" max="13879" width="5.125" style="4" customWidth="1"/>
    <col min="13880" max="13884" width="4.625" style="4" customWidth="1"/>
    <col min="13885" max="13885" width="5.125" style="4" customWidth="1"/>
    <col min="13886" max="13890" width="4.625" style="4" customWidth="1"/>
    <col min="13891" max="13891" width="5.125" style="4" customWidth="1"/>
    <col min="13892" max="13896" width="4.625" style="4" customWidth="1"/>
    <col min="13897" max="13897" width="5.125" style="4" customWidth="1"/>
    <col min="13898" max="13902" width="4.625" style="4" customWidth="1"/>
    <col min="13903" max="13903" width="5.125" style="4" customWidth="1"/>
    <col min="13904" max="13908" width="4.625" style="4" customWidth="1"/>
    <col min="13909" max="13909" width="5.125" style="4" customWidth="1"/>
    <col min="13910" max="13914" width="4.625" style="4" customWidth="1"/>
    <col min="13915" max="13915" width="6.125" style="4" customWidth="1"/>
    <col min="13916" max="13916" width="7" style="4" customWidth="1"/>
    <col min="13917" max="14068" width="9" style="4"/>
    <col min="14069" max="14069" width="3" style="4" customWidth="1"/>
    <col min="14070" max="14070" width="16.875" style="4" customWidth="1"/>
    <col min="14071" max="14071" width="5.25" style="4" customWidth="1"/>
    <col min="14072" max="14072" width="6.875" style="4" customWidth="1"/>
    <col min="14073" max="14073" width="5.25" style="4" customWidth="1"/>
    <col min="14074" max="14074" width="5.125" style="4" customWidth="1"/>
    <col min="14075" max="14079" width="4.625" style="4" customWidth="1"/>
    <col min="14080" max="14080" width="5.125" style="4" customWidth="1"/>
    <col min="14081" max="14085" width="4.625" style="4" customWidth="1"/>
    <col min="14086" max="14086" width="5.125" style="4" customWidth="1"/>
    <col min="14087" max="14091" width="4.625" style="4" customWidth="1"/>
    <col min="14092" max="14092" width="5.125" style="4" customWidth="1"/>
    <col min="14093" max="14097" width="4.625" style="4" customWidth="1"/>
    <col min="14098" max="14098" width="5.125" style="4" customWidth="1"/>
    <col min="14099" max="14103" width="4.625" style="4" customWidth="1"/>
    <col min="14104" max="14104" width="5.125" style="4" customWidth="1"/>
    <col min="14105" max="14109" width="4.625" style="4" customWidth="1"/>
    <col min="14110" max="14110" width="5.125" style="4" customWidth="1"/>
    <col min="14111" max="14115" width="4.625" style="4" customWidth="1"/>
    <col min="14116" max="14116" width="5.125" style="4" customWidth="1"/>
    <col min="14117" max="14121" width="4.625" style="4" customWidth="1"/>
    <col min="14122" max="14122" width="5.25" style="4" customWidth="1"/>
    <col min="14123" max="14123" width="5.125" style="4" customWidth="1"/>
    <col min="14124" max="14128" width="4.625" style="4" customWidth="1"/>
    <col min="14129" max="14129" width="5.125" style="4" customWidth="1"/>
    <col min="14130" max="14134" width="4.625" style="4" customWidth="1"/>
    <col min="14135" max="14135" width="5.125" style="4" customWidth="1"/>
    <col min="14136" max="14140" width="4.625" style="4" customWidth="1"/>
    <col min="14141" max="14141" width="5.125" style="4" customWidth="1"/>
    <col min="14142" max="14146" width="4.625" style="4" customWidth="1"/>
    <col min="14147" max="14147" width="5.125" style="4" customWidth="1"/>
    <col min="14148" max="14152" width="4.625" style="4" customWidth="1"/>
    <col min="14153" max="14153" width="5.125" style="4" customWidth="1"/>
    <col min="14154" max="14158" width="4.625" style="4" customWidth="1"/>
    <col min="14159" max="14159" width="5.125" style="4" customWidth="1"/>
    <col min="14160" max="14164" width="4.625" style="4" customWidth="1"/>
    <col min="14165" max="14165" width="5.125" style="4" customWidth="1"/>
    <col min="14166" max="14170" width="4.625" style="4" customWidth="1"/>
    <col min="14171" max="14171" width="6.125" style="4" customWidth="1"/>
    <col min="14172" max="14172" width="7" style="4" customWidth="1"/>
    <col min="14173" max="14324" width="9" style="4"/>
    <col min="14325" max="14325" width="3" style="4" customWidth="1"/>
    <col min="14326" max="14326" width="16.875" style="4" customWidth="1"/>
    <col min="14327" max="14327" width="5.25" style="4" customWidth="1"/>
    <col min="14328" max="14328" width="6.875" style="4" customWidth="1"/>
    <col min="14329" max="14329" width="5.25" style="4" customWidth="1"/>
    <col min="14330" max="14330" width="5.125" style="4" customWidth="1"/>
    <col min="14331" max="14335" width="4.625" style="4" customWidth="1"/>
    <col min="14336" max="14336" width="5.125" style="4" customWidth="1"/>
    <col min="14337" max="14341" width="4.625" style="4" customWidth="1"/>
    <col min="14342" max="14342" width="5.125" style="4" customWidth="1"/>
    <col min="14343" max="14347" width="4.625" style="4" customWidth="1"/>
    <col min="14348" max="14348" width="5.125" style="4" customWidth="1"/>
    <col min="14349" max="14353" width="4.625" style="4" customWidth="1"/>
    <col min="14354" max="14354" width="5.125" style="4" customWidth="1"/>
    <col min="14355" max="14359" width="4.625" style="4" customWidth="1"/>
    <col min="14360" max="14360" width="5.125" style="4" customWidth="1"/>
    <col min="14361" max="14365" width="4.625" style="4" customWidth="1"/>
    <col min="14366" max="14366" width="5.125" style="4" customWidth="1"/>
    <col min="14367" max="14371" width="4.625" style="4" customWidth="1"/>
    <col min="14372" max="14372" width="5.125" style="4" customWidth="1"/>
    <col min="14373" max="14377" width="4.625" style="4" customWidth="1"/>
    <col min="14378" max="14378" width="5.25" style="4" customWidth="1"/>
    <col min="14379" max="14379" width="5.125" style="4" customWidth="1"/>
    <col min="14380" max="14384" width="4.625" style="4" customWidth="1"/>
    <col min="14385" max="14385" width="5.125" style="4" customWidth="1"/>
    <col min="14386" max="14390" width="4.625" style="4" customWidth="1"/>
    <col min="14391" max="14391" width="5.125" style="4" customWidth="1"/>
    <col min="14392" max="14396" width="4.625" style="4" customWidth="1"/>
    <col min="14397" max="14397" width="5.125" style="4" customWidth="1"/>
    <col min="14398" max="14402" width="4.625" style="4" customWidth="1"/>
    <col min="14403" max="14403" width="5.125" style="4" customWidth="1"/>
    <col min="14404" max="14408" width="4.625" style="4" customWidth="1"/>
    <col min="14409" max="14409" width="5.125" style="4" customWidth="1"/>
    <col min="14410" max="14414" width="4.625" style="4" customWidth="1"/>
    <col min="14415" max="14415" width="5.125" style="4" customWidth="1"/>
    <col min="14416" max="14420" width="4.625" style="4" customWidth="1"/>
    <col min="14421" max="14421" width="5.125" style="4" customWidth="1"/>
    <col min="14422" max="14426" width="4.625" style="4" customWidth="1"/>
    <col min="14427" max="14427" width="6.125" style="4" customWidth="1"/>
    <col min="14428" max="14428" width="7" style="4" customWidth="1"/>
    <col min="14429" max="14580" width="9" style="4"/>
    <col min="14581" max="14581" width="3" style="4" customWidth="1"/>
    <col min="14582" max="14582" width="16.875" style="4" customWidth="1"/>
    <col min="14583" max="14583" width="5.25" style="4" customWidth="1"/>
    <col min="14584" max="14584" width="6.875" style="4" customWidth="1"/>
    <col min="14585" max="14585" width="5.25" style="4" customWidth="1"/>
    <col min="14586" max="14586" width="5.125" style="4" customWidth="1"/>
    <col min="14587" max="14591" width="4.625" style="4" customWidth="1"/>
    <col min="14592" max="14592" width="5.125" style="4" customWidth="1"/>
    <col min="14593" max="14597" width="4.625" style="4" customWidth="1"/>
    <col min="14598" max="14598" width="5.125" style="4" customWidth="1"/>
    <col min="14599" max="14603" width="4.625" style="4" customWidth="1"/>
    <col min="14604" max="14604" width="5.125" style="4" customWidth="1"/>
    <col min="14605" max="14609" width="4.625" style="4" customWidth="1"/>
    <col min="14610" max="14610" width="5.125" style="4" customWidth="1"/>
    <col min="14611" max="14615" width="4.625" style="4" customWidth="1"/>
    <col min="14616" max="14616" width="5.125" style="4" customWidth="1"/>
    <col min="14617" max="14621" width="4.625" style="4" customWidth="1"/>
    <col min="14622" max="14622" width="5.125" style="4" customWidth="1"/>
    <col min="14623" max="14627" width="4.625" style="4" customWidth="1"/>
    <col min="14628" max="14628" width="5.125" style="4" customWidth="1"/>
    <col min="14629" max="14633" width="4.625" style="4" customWidth="1"/>
    <col min="14634" max="14634" width="5.25" style="4" customWidth="1"/>
    <col min="14635" max="14635" width="5.125" style="4" customWidth="1"/>
    <col min="14636" max="14640" width="4.625" style="4" customWidth="1"/>
    <col min="14641" max="14641" width="5.125" style="4" customWidth="1"/>
    <col min="14642" max="14646" width="4.625" style="4" customWidth="1"/>
    <col min="14647" max="14647" width="5.125" style="4" customWidth="1"/>
    <col min="14648" max="14652" width="4.625" style="4" customWidth="1"/>
    <col min="14653" max="14653" width="5.125" style="4" customWidth="1"/>
    <col min="14654" max="14658" width="4.625" style="4" customWidth="1"/>
    <col min="14659" max="14659" width="5.125" style="4" customWidth="1"/>
    <col min="14660" max="14664" width="4.625" style="4" customWidth="1"/>
    <col min="14665" max="14665" width="5.125" style="4" customWidth="1"/>
    <col min="14666" max="14670" width="4.625" style="4" customWidth="1"/>
    <col min="14671" max="14671" width="5.125" style="4" customWidth="1"/>
    <col min="14672" max="14676" width="4.625" style="4" customWidth="1"/>
    <col min="14677" max="14677" width="5.125" style="4" customWidth="1"/>
    <col min="14678" max="14682" width="4.625" style="4" customWidth="1"/>
    <col min="14683" max="14683" width="6.125" style="4" customWidth="1"/>
    <col min="14684" max="14684" width="7" style="4" customWidth="1"/>
    <col min="14685" max="14836" width="9" style="4"/>
    <col min="14837" max="14837" width="3" style="4" customWidth="1"/>
    <col min="14838" max="14838" width="16.875" style="4" customWidth="1"/>
    <col min="14839" max="14839" width="5.25" style="4" customWidth="1"/>
    <col min="14840" max="14840" width="6.875" style="4" customWidth="1"/>
    <col min="14841" max="14841" width="5.25" style="4" customWidth="1"/>
    <col min="14842" max="14842" width="5.125" style="4" customWidth="1"/>
    <col min="14843" max="14847" width="4.625" style="4" customWidth="1"/>
    <col min="14848" max="14848" width="5.125" style="4" customWidth="1"/>
    <col min="14849" max="14853" width="4.625" style="4" customWidth="1"/>
    <col min="14854" max="14854" width="5.125" style="4" customWidth="1"/>
    <col min="14855" max="14859" width="4.625" style="4" customWidth="1"/>
    <col min="14860" max="14860" width="5.125" style="4" customWidth="1"/>
    <col min="14861" max="14865" width="4.625" style="4" customWidth="1"/>
    <col min="14866" max="14866" width="5.125" style="4" customWidth="1"/>
    <col min="14867" max="14871" width="4.625" style="4" customWidth="1"/>
    <col min="14872" max="14872" width="5.125" style="4" customWidth="1"/>
    <col min="14873" max="14877" width="4.625" style="4" customWidth="1"/>
    <col min="14878" max="14878" width="5.125" style="4" customWidth="1"/>
    <col min="14879" max="14883" width="4.625" style="4" customWidth="1"/>
    <col min="14884" max="14884" width="5.125" style="4" customWidth="1"/>
    <col min="14885" max="14889" width="4.625" style="4" customWidth="1"/>
    <col min="14890" max="14890" width="5.25" style="4" customWidth="1"/>
    <col min="14891" max="14891" width="5.125" style="4" customWidth="1"/>
    <col min="14892" max="14896" width="4.625" style="4" customWidth="1"/>
    <col min="14897" max="14897" width="5.125" style="4" customWidth="1"/>
    <col min="14898" max="14902" width="4.625" style="4" customWidth="1"/>
    <col min="14903" max="14903" width="5.125" style="4" customWidth="1"/>
    <col min="14904" max="14908" width="4.625" style="4" customWidth="1"/>
    <col min="14909" max="14909" width="5.125" style="4" customWidth="1"/>
    <col min="14910" max="14914" width="4.625" style="4" customWidth="1"/>
    <col min="14915" max="14915" width="5.125" style="4" customWidth="1"/>
    <col min="14916" max="14920" width="4.625" style="4" customWidth="1"/>
    <col min="14921" max="14921" width="5.125" style="4" customWidth="1"/>
    <col min="14922" max="14926" width="4.625" style="4" customWidth="1"/>
    <col min="14927" max="14927" width="5.125" style="4" customWidth="1"/>
    <col min="14928" max="14932" width="4.625" style="4" customWidth="1"/>
    <col min="14933" max="14933" width="5.125" style="4" customWidth="1"/>
    <col min="14934" max="14938" width="4.625" style="4" customWidth="1"/>
    <col min="14939" max="14939" width="6.125" style="4" customWidth="1"/>
    <col min="14940" max="14940" width="7" style="4" customWidth="1"/>
    <col min="14941" max="15092" width="9" style="4"/>
    <col min="15093" max="15093" width="3" style="4" customWidth="1"/>
    <col min="15094" max="15094" width="16.875" style="4" customWidth="1"/>
    <col min="15095" max="15095" width="5.25" style="4" customWidth="1"/>
    <col min="15096" max="15096" width="6.875" style="4" customWidth="1"/>
    <col min="15097" max="15097" width="5.25" style="4" customWidth="1"/>
    <col min="15098" max="15098" width="5.125" style="4" customWidth="1"/>
    <col min="15099" max="15103" width="4.625" style="4" customWidth="1"/>
    <col min="15104" max="15104" width="5.125" style="4" customWidth="1"/>
    <col min="15105" max="15109" width="4.625" style="4" customWidth="1"/>
    <col min="15110" max="15110" width="5.125" style="4" customWidth="1"/>
    <col min="15111" max="15115" width="4.625" style="4" customWidth="1"/>
    <col min="15116" max="15116" width="5.125" style="4" customWidth="1"/>
    <col min="15117" max="15121" width="4.625" style="4" customWidth="1"/>
    <col min="15122" max="15122" width="5.125" style="4" customWidth="1"/>
    <col min="15123" max="15127" width="4.625" style="4" customWidth="1"/>
    <col min="15128" max="15128" width="5.125" style="4" customWidth="1"/>
    <col min="15129" max="15133" width="4.625" style="4" customWidth="1"/>
    <col min="15134" max="15134" width="5.125" style="4" customWidth="1"/>
    <col min="15135" max="15139" width="4.625" style="4" customWidth="1"/>
    <col min="15140" max="15140" width="5.125" style="4" customWidth="1"/>
    <col min="15141" max="15145" width="4.625" style="4" customWidth="1"/>
    <col min="15146" max="15146" width="5.25" style="4" customWidth="1"/>
    <col min="15147" max="15147" width="5.125" style="4" customWidth="1"/>
    <col min="15148" max="15152" width="4.625" style="4" customWidth="1"/>
    <col min="15153" max="15153" width="5.125" style="4" customWidth="1"/>
    <col min="15154" max="15158" width="4.625" style="4" customWidth="1"/>
    <col min="15159" max="15159" width="5.125" style="4" customWidth="1"/>
    <col min="15160" max="15164" width="4.625" style="4" customWidth="1"/>
    <col min="15165" max="15165" width="5.125" style="4" customWidth="1"/>
    <col min="15166" max="15170" width="4.625" style="4" customWidth="1"/>
    <col min="15171" max="15171" width="5.125" style="4" customWidth="1"/>
    <col min="15172" max="15176" width="4.625" style="4" customWidth="1"/>
    <col min="15177" max="15177" width="5.125" style="4" customWidth="1"/>
    <col min="15178" max="15182" width="4.625" style="4" customWidth="1"/>
    <col min="15183" max="15183" width="5.125" style="4" customWidth="1"/>
    <col min="15184" max="15188" width="4.625" style="4" customWidth="1"/>
    <col min="15189" max="15189" width="5.125" style="4" customWidth="1"/>
    <col min="15190" max="15194" width="4.625" style="4" customWidth="1"/>
    <col min="15195" max="15195" width="6.125" style="4" customWidth="1"/>
    <col min="15196" max="15196" width="7" style="4" customWidth="1"/>
    <col min="15197" max="15348" width="9" style="4"/>
    <col min="15349" max="15349" width="3" style="4" customWidth="1"/>
    <col min="15350" max="15350" width="16.875" style="4" customWidth="1"/>
    <col min="15351" max="15351" width="5.25" style="4" customWidth="1"/>
    <col min="15352" max="15352" width="6.875" style="4" customWidth="1"/>
    <col min="15353" max="15353" width="5.25" style="4" customWidth="1"/>
    <col min="15354" max="15354" width="5.125" style="4" customWidth="1"/>
    <col min="15355" max="15359" width="4.625" style="4" customWidth="1"/>
    <col min="15360" max="15360" width="5.125" style="4" customWidth="1"/>
    <col min="15361" max="15365" width="4.625" style="4" customWidth="1"/>
    <col min="15366" max="15366" width="5.125" style="4" customWidth="1"/>
    <col min="15367" max="15371" width="4.625" style="4" customWidth="1"/>
    <col min="15372" max="15372" width="5.125" style="4" customWidth="1"/>
    <col min="15373" max="15377" width="4.625" style="4" customWidth="1"/>
    <col min="15378" max="15378" width="5.125" style="4" customWidth="1"/>
    <col min="15379" max="15383" width="4.625" style="4" customWidth="1"/>
    <col min="15384" max="15384" width="5.125" style="4" customWidth="1"/>
    <col min="15385" max="15389" width="4.625" style="4" customWidth="1"/>
    <col min="15390" max="15390" width="5.125" style="4" customWidth="1"/>
    <col min="15391" max="15395" width="4.625" style="4" customWidth="1"/>
    <col min="15396" max="15396" width="5.125" style="4" customWidth="1"/>
    <col min="15397" max="15401" width="4.625" style="4" customWidth="1"/>
    <col min="15402" max="15402" width="5.25" style="4" customWidth="1"/>
    <col min="15403" max="15403" width="5.125" style="4" customWidth="1"/>
    <col min="15404" max="15408" width="4.625" style="4" customWidth="1"/>
    <col min="15409" max="15409" width="5.125" style="4" customWidth="1"/>
    <col min="15410" max="15414" width="4.625" style="4" customWidth="1"/>
    <col min="15415" max="15415" width="5.125" style="4" customWidth="1"/>
    <col min="15416" max="15420" width="4.625" style="4" customWidth="1"/>
    <col min="15421" max="15421" width="5.125" style="4" customWidth="1"/>
    <col min="15422" max="15426" width="4.625" style="4" customWidth="1"/>
    <col min="15427" max="15427" width="5.125" style="4" customWidth="1"/>
    <col min="15428" max="15432" width="4.625" style="4" customWidth="1"/>
    <col min="15433" max="15433" width="5.125" style="4" customWidth="1"/>
    <col min="15434" max="15438" width="4.625" style="4" customWidth="1"/>
    <col min="15439" max="15439" width="5.125" style="4" customWidth="1"/>
    <col min="15440" max="15444" width="4.625" style="4" customWidth="1"/>
    <col min="15445" max="15445" width="5.125" style="4" customWidth="1"/>
    <col min="15446" max="15450" width="4.625" style="4" customWidth="1"/>
    <col min="15451" max="15451" width="6.125" style="4" customWidth="1"/>
    <col min="15452" max="15452" width="7" style="4" customWidth="1"/>
    <col min="15453" max="15604" width="9" style="4"/>
    <col min="15605" max="15605" width="3" style="4" customWidth="1"/>
    <col min="15606" max="15606" width="16.875" style="4" customWidth="1"/>
    <col min="15607" max="15607" width="5.25" style="4" customWidth="1"/>
    <col min="15608" max="15608" width="6.875" style="4" customWidth="1"/>
    <col min="15609" max="15609" width="5.25" style="4" customWidth="1"/>
    <col min="15610" max="15610" width="5.125" style="4" customWidth="1"/>
    <col min="15611" max="15615" width="4.625" style="4" customWidth="1"/>
    <col min="15616" max="15616" width="5.125" style="4" customWidth="1"/>
    <col min="15617" max="15621" width="4.625" style="4" customWidth="1"/>
    <col min="15622" max="15622" width="5.125" style="4" customWidth="1"/>
    <col min="15623" max="15627" width="4.625" style="4" customWidth="1"/>
    <col min="15628" max="15628" width="5.125" style="4" customWidth="1"/>
    <col min="15629" max="15633" width="4.625" style="4" customWidth="1"/>
    <col min="15634" max="15634" width="5.125" style="4" customWidth="1"/>
    <col min="15635" max="15639" width="4.625" style="4" customWidth="1"/>
    <col min="15640" max="15640" width="5.125" style="4" customWidth="1"/>
    <col min="15641" max="15645" width="4.625" style="4" customWidth="1"/>
    <col min="15646" max="15646" width="5.125" style="4" customWidth="1"/>
    <col min="15647" max="15651" width="4.625" style="4" customWidth="1"/>
    <col min="15652" max="15652" width="5.125" style="4" customWidth="1"/>
    <col min="15653" max="15657" width="4.625" style="4" customWidth="1"/>
    <col min="15658" max="15658" width="5.25" style="4" customWidth="1"/>
    <col min="15659" max="15659" width="5.125" style="4" customWidth="1"/>
    <col min="15660" max="15664" width="4.625" style="4" customWidth="1"/>
    <col min="15665" max="15665" width="5.125" style="4" customWidth="1"/>
    <col min="15666" max="15670" width="4.625" style="4" customWidth="1"/>
    <col min="15671" max="15671" width="5.125" style="4" customWidth="1"/>
    <col min="15672" max="15676" width="4.625" style="4" customWidth="1"/>
    <col min="15677" max="15677" width="5.125" style="4" customWidth="1"/>
    <col min="15678" max="15682" width="4.625" style="4" customWidth="1"/>
    <col min="15683" max="15683" width="5.125" style="4" customWidth="1"/>
    <col min="15684" max="15688" width="4.625" style="4" customWidth="1"/>
    <col min="15689" max="15689" width="5.125" style="4" customWidth="1"/>
    <col min="15690" max="15694" width="4.625" style="4" customWidth="1"/>
    <col min="15695" max="15695" width="5.125" style="4" customWidth="1"/>
    <col min="15696" max="15700" width="4.625" style="4" customWidth="1"/>
    <col min="15701" max="15701" width="5.125" style="4" customWidth="1"/>
    <col min="15702" max="15706" width="4.625" style="4" customWidth="1"/>
    <col min="15707" max="15707" width="6.125" style="4" customWidth="1"/>
    <col min="15708" max="15708" width="7" style="4" customWidth="1"/>
    <col min="15709" max="15860" width="9" style="4"/>
    <col min="15861" max="15861" width="3" style="4" customWidth="1"/>
    <col min="15862" max="15862" width="16.875" style="4" customWidth="1"/>
    <col min="15863" max="15863" width="5.25" style="4" customWidth="1"/>
    <col min="15864" max="15864" width="6.875" style="4" customWidth="1"/>
    <col min="15865" max="15865" width="5.25" style="4" customWidth="1"/>
    <col min="15866" max="15866" width="5.125" style="4" customWidth="1"/>
    <col min="15867" max="15871" width="4.625" style="4" customWidth="1"/>
    <col min="15872" max="15872" width="5.125" style="4" customWidth="1"/>
    <col min="15873" max="15877" width="4.625" style="4" customWidth="1"/>
    <col min="15878" max="15878" width="5.125" style="4" customWidth="1"/>
    <col min="15879" max="15883" width="4.625" style="4" customWidth="1"/>
    <col min="15884" max="15884" width="5.125" style="4" customWidth="1"/>
    <col min="15885" max="15889" width="4.625" style="4" customWidth="1"/>
    <col min="15890" max="15890" width="5.125" style="4" customWidth="1"/>
    <col min="15891" max="15895" width="4.625" style="4" customWidth="1"/>
    <col min="15896" max="15896" width="5.125" style="4" customWidth="1"/>
    <col min="15897" max="15901" width="4.625" style="4" customWidth="1"/>
    <col min="15902" max="15902" width="5.125" style="4" customWidth="1"/>
    <col min="15903" max="15907" width="4.625" style="4" customWidth="1"/>
    <col min="15908" max="15908" width="5.125" style="4" customWidth="1"/>
    <col min="15909" max="15913" width="4.625" style="4" customWidth="1"/>
    <col min="15914" max="15914" width="5.25" style="4" customWidth="1"/>
    <col min="15915" max="15915" width="5.125" style="4" customWidth="1"/>
    <col min="15916" max="15920" width="4.625" style="4" customWidth="1"/>
    <col min="15921" max="15921" width="5.125" style="4" customWidth="1"/>
    <col min="15922" max="15926" width="4.625" style="4" customWidth="1"/>
    <col min="15927" max="15927" width="5.125" style="4" customWidth="1"/>
    <col min="15928" max="15932" width="4.625" style="4" customWidth="1"/>
    <col min="15933" max="15933" width="5.125" style="4" customWidth="1"/>
    <col min="15934" max="15938" width="4.625" style="4" customWidth="1"/>
    <col min="15939" max="15939" width="5.125" style="4" customWidth="1"/>
    <col min="15940" max="15944" width="4.625" style="4" customWidth="1"/>
    <col min="15945" max="15945" width="5.125" style="4" customWidth="1"/>
    <col min="15946" max="15950" width="4.625" style="4" customWidth="1"/>
    <col min="15951" max="15951" width="5.125" style="4" customWidth="1"/>
    <col min="15952" max="15956" width="4.625" style="4" customWidth="1"/>
    <col min="15957" max="15957" width="5.125" style="4" customWidth="1"/>
    <col min="15958" max="15962" width="4.625" style="4" customWidth="1"/>
    <col min="15963" max="15963" width="6.125" style="4" customWidth="1"/>
    <col min="15964" max="15964" width="7" style="4" customWidth="1"/>
    <col min="15965" max="16116" width="9" style="4"/>
    <col min="16117" max="16117" width="3" style="4" customWidth="1"/>
    <col min="16118" max="16118" width="16.875" style="4" customWidth="1"/>
    <col min="16119" max="16119" width="5.25" style="4" customWidth="1"/>
    <col min="16120" max="16120" width="6.875" style="4" customWidth="1"/>
    <col min="16121" max="16121" width="5.25" style="4" customWidth="1"/>
    <col min="16122" max="16122" width="5.125" style="4" customWidth="1"/>
    <col min="16123" max="16127" width="4.625" style="4" customWidth="1"/>
    <col min="16128" max="16128" width="5.125" style="4" customWidth="1"/>
    <col min="16129" max="16133" width="4.625" style="4" customWidth="1"/>
    <col min="16134" max="16134" width="5.125" style="4" customWidth="1"/>
    <col min="16135" max="16139" width="4.625" style="4" customWidth="1"/>
    <col min="16140" max="16140" width="5.125" style="4" customWidth="1"/>
    <col min="16141" max="16145" width="4.625" style="4" customWidth="1"/>
    <col min="16146" max="16146" width="5.125" style="4" customWidth="1"/>
    <col min="16147" max="16151" width="4.625" style="4" customWidth="1"/>
    <col min="16152" max="16152" width="5.125" style="4" customWidth="1"/>
    <col min="16153" max="16157" width="4.625" style="4" customWidth="1"/>
    <col min="16158" max="16158" width="5.125" style="4" customWidth="1"/>
    <col min="16159" max="16163" width="4.625" style="4" customWidth="1"/>
    <col min="16164" max="16164" width="5.125" style="4" customWidth="1"/>
    <col min="16165" max="16169" width="4.625" style="4" customWidth="1"/>
    <col min="16170" max="16170" width="5.25" style="4" customWidth="1"/>
    <col min="16171" max="16171" width="5.125" style="4" customWidth="1"/>
    <col min="16172" max="16176" width="4.625" style="4" customWidth="1"/>
    <col min="16177" max="16177" width="5.125" style="4" customWidth="1"/>
    <col min="16178" max="16182" width="4.625" style="4" customWidth="1"/>
    <col min="16183" max="16183" width="5.125" style="4" customWidth="1"/>
    <col min="16184" max="16188" width="4.625" style="4" customWidth="1"/>
    <col min="16189" max="16189" width="5.125" style="4" customWidth="1"/>
    <col min="16190" max="16194" width="4.625" style="4" customWidth="1"/>
    <col min="16195" max="16195" width="5.125" style="4" customWidth="1"/>
    <col min="16196" max="16200" width="4.625" style="4" customWidth="1"/>
    <col min="16201" max="16201" width="5.125" style="4" customWidth="1"/>
    <col min="16202" max="16206" width="4.625" style="4" customWidth="1"/>
    <col min="16207" max="16207" width="5.125" style="4" customWidth="1"/>
    <col min="16208" max="16212" width="4.625" style="4" customWidth="1"/>
    <col min="16213" max="16213" width="5.125" style="4" customWidth="1"/>
    <col min="16214" max="16218" width="4.625" style="4" customWidth="1"/>
    <col min="16219" max="16219" width="6.125" style="4" customWidth="1"/>
    <col min="16220" max="16220" width="7" style="4" customWidth="1"/>
    <col min="16221" max="16384" width="9" style="4"/>
  </cols>
  <sheetData>
    <row r="1" spans="1:91" ht="17.25" customHeight="1" x14ac:dyDescent="0.4">
      <c r="B1" s="4" t="s">
        <v>50</v>
      </c>
    </row>
    <row r="2" spans="1:91" ht="18.75" customHeight="1" x14ac:dyDescent="0.4"/>
    <row r="3" spans="1:91" ht="33" customHeight="1" x14ac:dyDescent="0.4"/>
    <row r="5" spans="1:91" ht="17.25" customHeight="1" x14ac:dyDescent="0.4">
      <c r="B5" s="6" t="s">
        <v>16</v>
      </c>
    </row>
    <row r="7" spans="1:91" x14ac:dyDescent="0.4">
      <c r="E7" s="4" t="s">
        <v>17</v>
      </c>
    </row>
    <row r="8" spans="1:91" ht="13.5" customHeight="1" x14ac:dyDescent="0.4"/>
    <row r="9" spans="1:91" ht="17.25" customHeight="1" x14ac:dyDescent="0.4">
      <c r="E9" s="6" t="s">
        <v>18</v>
      </c>
    </row>
    <row r="10" spans="1:91" x14ac:dyDescent="0.4">
      <c r="AZ10" s="14"/>
      <c r="BA10" s="14"/>
      <c r="BB10" s="14"/>
    </row>
    <row r="11" spans="1:91" ht="30" customHeight="1" x14ac:dyDescent="0.4">
      <c r="A11" s="7"/>
      <c r="B11" s="8" t="s">
        <v>19</v>
      </c>
      <c r="C11" s="477"/>
      <c r="D11" s="478"/>
      <c r="E11" s="9" t="s">
        <v>20</v>
      </c>
      <c r="F11" s="11"/>
      <c r="G11" s="8" t="s">
        <v>22</v>
      </c>
      <c r="H11" s="8"/>
      <c r="I11" s="8" t="s">
        <v>52</v>
      </c>
      <c r="J11" s="12"/>
      <c r="K11" s="12"/>
      <c r="L11" s="10" t="s">
        <v>51</v>
      </c>
      <c r="M11" s="11"/>
      <c r="N11" s="8" t="s">
        <v>22</v>
      </c>
      <c r="O11" s="8"/>
      <c r="P11" s="8" t="s">
        <v>52</v>
      </c>
      <c r="Q11" s="12"/>
      <c r="S11" s="173" t="s">
        <v>185</v>
      </c>
      <c r="AW11" s="59"/>
      <c r="AX11" s="53"/>
      <c r="AY11" s="53"/>
      <c r="AZ11" s="53"/>
      <c r="BA11" s="15"/>
      <c r="BB11" s="15"/>
      <c r="BC11" s="53"/>
      <c r="BD11" s="15"/>
      <c r="BE11" s="13"/>
      <c r="BF11" s="13"/>
      <c r="BG11" s="13"/>
      <c r="BH11" s="14"/>
      <c r="BJ11" s="15"/>
      <c r="BK11" s="13"/>
      <c r="BL11" s="13"/>
      <c r="BM11" s="13"/>
      <c r="BN11" s="14"/>
      <c r="BP11" s="15"/>
      <c r="BQ11" s="13"/>
      <c r="BR11" s="13"/>
      <c r="BS11" s="13"/>
      <c r="BT11" s="14"/>
      <c r="BV11" s="15"/>
      <c r="BW11" s="13"/>
      <c r="BX11" s="13"/>
      <c r="BY11" s="13"/>
      <c r="BZ11" s="14"/>
    </row>
    <row r="12" spans="1:91" ht="26.25" customHeight="1" x14ac:dyDescent="0.4">
      <c r="A12" s="16"/>
      <c r="B12" s="16"/>
      <c r="C12" s="17"/>
      <c r="D12" s="18"/>
      <c r="E12" s="112" t="s">
        <v>24</v>
      </c>
      <c r="F12" s="54"/>
      <c r="G12" s="54"/>
      <c r="H12" s="54"/>
      <c r="I12" s="54"/>
      <c r="J12" s="54"/>
      <c r="K12" s="58"/>
      <c r="L12" s="57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177"/>
      <c r="AQ12" s="177"/>
      <c r="AR12" s="177"/>
      <c r="AS12" s="177"/>
      <c r="AT12" s="177"/>
      <c r="AU12" s="177"/>
      <c r="AV12" s="55" t="s">
        <v>25</v>
      </c>
      <c r="AW12" s="54"/>
      <c r="AX12" s="54"/>
      <c r="AY12" s="54"/>
      <c r="AZ12" s="54"/>
      <c r="BA12" s="54"/>
      <c r="BB12" s="58"/>
      <c r="BC12" s="54"/>
      <c r="BD12" s="54"/>
      <c r="BE12" s="54"/>
      <c r="BF12" s="54"/>
      <c r="BG12" s="54"/>
      <c r="BH12" s="54"/>
      <c r="BI12" s="54"/>
      <c r="BJ12" s="54"/>
      <c r="BK12" s="54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  <c r="CA12" s="54"/>
      <c r="CB12" s="54"/>
      <c r="CC12" s="54"/>
      <c r="CD12" s="54"/>
      <c r="CE12" s="54"/>
      <c r="CF12" s="54"/>
      <c r="CG12" s="177"/>
      <c r="CH12" s="177"/>
      <c r="CI12" s="177"/>
      <c r="CJ12" s="177"/>
      <c r="CK12" s="177"/>
      <c r="CL12" s="177"/>
      <c r="CM12" s="56"/>
    </row>
    <row r="13" spans="1:91" ht="29.25" customHeight="1" x14ac:dyDescent="0.4">
      <c r="A13" s="23"/>
      <c r="B13" s="17" t="s">
        <v>28</v>
      </c>
      <c r="C13" s="17" t="s">
        <v>29</v>
      </c>
      <c r="D13" s="18" t="s">
        <v>32</v>
      </c>
      <c r="E13" s="510" t="s">
        <v>156</v>
      </c>
      <c r="F13" s="505" t="s">
        <v>33</v>
      </c>
      <c r="G13" s="505" t="s">
        <v>34</v>
      </c>
      <c r="H13" s="505" t="s">
        <v>35</v>
      </c>
      <c r="I13" s="505" t="s">
        <v>36</v>
      </c>
      <c r="J13" s="505" t="s">
        <v>37</v>
      </c>
      <c r="K13" s="505" t="s">
        <v>75</v>
      </c>
      <c r="L13" s="512" t="s">
        <v>157</v>
      </c>
      <c r="M13" s="513"/>
      <c r="N13" s="513"/>
      <c r="O13" s="513"/>
      <c r="P13" s="513"/>
      <c r="Q13" s="513"/>
      <c r="R13" s="513"/>
      <c r="S13" s="513"/>
      <c r="T13" s="513"/>
      <c r="U13" s="513"/>
      <c r="V13" s="513"/>
      <c r="W13" s="513"/>
      <c r="X13" s="513"/>
      <c r="Y13" s="513"/>
      <c r="Z13" s="513"/>
      <c r="AA13" s="513"/>
      <c r="AB13" s="513"/>
      <c r="AC13" s="513"/>
      <c r="AD13" s="513"/>
      <c r="AE13" s="513"/>
      <c r="AF13" s="513"/>
      <c r="AG13" s="513"/>
      <c r="AH13" s="513"/>
      <c r="AI13" s="513"/>
      <c r="AJ13" s="513"/>
      <c r="AK13" s="513"/>
      <c r="AL13" s="513"/>
      <c r="AM13" s="513"/>
      <c r="AN13" s="513"/>
      <c r="AO13" s="513"/>
      <c r="AP13" s="513"/>
      <c r="AQ13" s="513"/>
      <c r="AR13" s="513"/>
      <c r="AS13" s="513"/>
      <c r="AT13" s="513"/>
      <c r="AU13" s="514"/>
      <c r="AV13" s="515" t="s">
        <v>156</v>
      </c>
      <c r="AW13" s="505" t="s">
        <v>33</v>
      </c>
      <c r="AX13" s="505" t="s">
        <v>34</v>
      </c>
      <c r="AY13" s="505" t="s">
        <v>35</v>
      </c>
      <c r="AZ13" s="505" t="s">
        <v>36</v>
      </c>
      <c r="BA13" s="505" t="s">
        <v>37</v>
      </c>
      <c r="BB13" s="505" t="s">
        <v>75</v>
      </c>
      <c r="BC13" s="512" t="s">
        <v>158</v>
      </c>
      <c r="BD13" s="513"/>
      <c r="BE13" s="513"/>
      <c r="BF13" s="513"/>
      <c r="BG13" s="513"/>
      <c r="BH13" s="513"/>
      <c r="BI13" s="513"/>
      <c r="BJ13" s="513"/>
      <c r="BK13" s="513"/>
      <c r="BL13" s="513"/>
      <c r="BM13" s="513"/>
      <c r="BN13" s="513"/>
      <c r="BO13" s="513"/>
      <c r="BP13" s="513"/>
      <c r="BQ13" s="513"/>
      <c r="BR13" s="513"/>
      <c r="BS13" s="513"/>
      <c r="BT13" s="513"/>
      <c r="BU13" s="513"/>
      <c r="BV13" s="513"/>
      <c r="BW13" s="513"/>
      <c r="BX13" s="513"/>
      <c r="BY13" s="513"/>
      <c r="BZ13" s="513"/>
      <c r="CA13" s="513"/>
      <c r="CB13" s="513"/>
      <c r="CC13" s="513"/>
      <c r="CD13" s="513"/>
      <c r="CE13" s="513"/>
      <c r="CF13" s="513"/>
      <c r="CG13" s="513"/>
      <c r="CH13" s="513"/>
      <c r="CI13" s="513"/>
      <c r="CJ13" s="513"/>
      <c r="CK13" s="513"/>
      <c r="CL13" s="514"/>
    </row>
    <row r="14" spans="1:91" ht="27" customHeight="1" x14ac:dyDescent="0.4">
      <c r="A14" s="23"/>
      <c r="B14" s="17"/>
      <c r="C14" s="17"/>
      <c r="D14" s="18"/>
      <c r="E14" s="511"/>
      <c r="F14" s="506"/>
      <c r="G14" s="506"/>
      <c r="H14" s="506"/>
      <c r="I14" s="506"/>
      <c r="J14" s="506"/>
      <c r="K14" s="506"/>
      <c r="L14" s="465" t="s">
        <v>45</v>
      </c>
      <c r="M14" s="465"/>
      <c r="N14" s="465"/>
      <c r="O14" s="465"/>
      <c r="P14" s="465"/>
      <c r="Q14" s="466"/>
      <c r="R14" s="464" t="s">
        <v>46</v>
      </c>
      <c r="S14" s="465"/>
      <c r="T14" s="465"/>
      <c r="U14" s="465"/>
      <c r="V14" s="465"/>
      <c r="W14" s="466"/>
      <c r="X14" s="464" t="s">
        <v>47</v>
      </c>
      <c r="Y14" s="465"/>
      <c r="Z14" s="465"/>
      <c r="AA14" s="465"/>
      <c r="AB14" s="465"/>
      <c r="AC14" s="466"/>
      <c r="AD14" s="464" t="s">
        <v>48</v>
      </c>
      <c r="AE14" s="465"/>
      <c r="AF14" s="465"/>
      <c r="AG14" s="465"/>
      <c r="AH14" s="465"/>
      <c r="AI14" s="466"/>
      <c r="AJ14" s="507" t="s">
        <v>209</v>
      </c>
      <c r="AK14" s="508"/>
      <c r="AL14" s="508"/>
      <c r="AM14" s="508"/>
      <c r="AN14" s="508"/>
      <c r="AO14" s="509"/>
      <c r="AP14" s="507" t="s">
        <v>210</v>
      </c>
      <c r="AQ14" s="508"/>
      <c r="AR14" s="508"/>
      <c r="AS14" s="508"/>
      <c r="AT14" s="508"/>
      <c r="AU14" s="509"/>
      <c r="AV14" s="511"/>
      <c r="AW14" s="511"/>
      <c r="AX14" s="511"/>
      <c r="AY14" s="511"/>
      <c r="AZ14" s="511"/>
      <c r="BA14" s="511"/>
      <c r="BB14" s="511"/>
      <c r="BC14" s="464" t="s">
        <v>45</v>
      </c>
      <c r="BD14" s="465"/>
      <c r="BE14" s="465"/>
      <c r="BF14" s="465"/>
      <c r="BG14" s="465"/>
      <c r="BH14" s="466"/>
      <c r="BI14" s="464" t="s">
        <v>46</v>
      </c>
      <c r="BJ14" s="465"/>
      <c r="BK14" s="465"/>
      <c r="BL14" s="465"/>
      <c r="BM14" s="465"/>
      <c r="BN14" s="466"/>
      <c r="BO14" s="464" t="s">
        <v>47</v>
      </c>
      <c r="BP14" s="465"/>
      <c r="BQ14" s="465"/>
      <c r="BR14" s="465"/>
      <c r="BS14" s="465"/>
      <c r="BT14" s="466"/>
      <c r="BU14" s="464" t="s">
        <v>53</v>
      </c>
      <c r="BV14" s="465"/>
      <c r="BW14" s="465"/>
      <c r="BX14" s="465"/>
      <c r="BY14" s="465"/>
      <c r="BZ14" s="466"/>
      <c r="CA14" s="507" t="s">
        <v>211</v>
      </c>
      <c r="CB14" s="508"/>
      <c r="CC14" s="508"/>
      <c r="CD14" s="508"/>
      <c r="CE14" s="508"/>
      <c r="CF14" s="509"/>
      <c r="CG14" s="507" t="s">
        <v>212</v>
      </c>
      <c r="CH14" s="508"/>
      <c r="CI14" s="508"/>
      <c r="CJ14" s="508"/>
      <c r="CK14" s="508"/>
      <c r="CL14" s="509"/>
    </row>
    <row r="15" spans="1:91" ht="115.5" customHeight="1" x14ac:dyDescent="0.4">
      <c r="A15" s="34"/>
      <c r="B15" s="35"/>
      <c r="C15" s="35"/>
      <c r="D15" s="36"/>
      <c r="E15" s="511"/>
      <c r="F15" s="506"/>
      <c r="G15" s="506"/>
      <c r="H15" s="506"/>
      <c r="I15" s="506"/>
      <c r="J15" s="506"/>
      <c r="K15" s="506"/>
      <c r="L15" s="37"/>
      <c r="M15" s="38" t="s">
        <v>33</v>
      </c>
      <c r="N15" s="38" t="s">
        <v>34</v>
      </c>
      <c r="O15" s="38" t="s">
        <v>35</v>
      </c>
      <c r="P15" s="38" t="s">
        <v>36</v>
      </c>
      <c r="Q15" s="38" t="s">
        <v>37</v>
      </c>
      <c r="R15" s="35"/>
      <c r="S15" s="38" t="s">
        <v>33</v>
      </c>
      <c r="T15" s="38" t="s">
        <v>34</v>
      </c>
      <c r="U15" s="38" t="s">
        <v>35</v>
      </c>
      <c r="V15" s="38" t="s">
        <v>36</v>
      </c>
      <c r="W15" s="38" t="s">
        <v>37</v>
      </c>
      <c r="X15" s="35"/>
      <c r="Y15" s="38" t="s">
        <v>33</v>
      </c>
      <c r="Z15" s="38" t="s">
        <v>34</v>
      </c>
      <c r="AA15" s="38" t="s">
        <v>35</v>
      </c>
      <c r="AB15" s="38" t="s">
        <v>36</v>
      </c>
      <c r="AC15" s="38" t="s">
        <v>37</v>
      </c>
      <c r="AD15" s="35"/>
      <c r="AE15" s="38" t="s">
        <v>33</v>
      </c>
      <c r="AF15" s="38" t="s">
        <v>34</v>
      </c>
      <c r="AG15" s="38" t="s">
        <v>35</v>
      </c>
      <c r="AH15" s="38" t="s">
        <v>36</v>
      </c>
      <c r="AI15" s="38" t="s">
        <v>37</v>
      </c>
      <c r="AJ15" s="35"/>
      <c r="AK15" s="38" t="s">
        <v>33</v>
      </c>
      <c r="AL15" s="38" t="s">
        <v>34</v>
      </c>
      <c r="AM15" s="38" t="s">
        <v>35</v>
      </c>
      <c r="AN15" s="38" t="s">
        <v>36</v>
      </c>
      <c r="AO15" s="38" t="s">
        <v>37</v>
      </c>
      <c r="AP15" s="35"/>
      <c r="AQ15" s="178" t="s">
        <v>33</v>
      </c>
      <c r="AR15" s="178" t="s">
        <v>34</v>
      </c>
      <c r="AS15" s="178" t="s">
        <v>35</v>
      </c>
      <c r="AT15" s="178" t="s">
        <v>36</v>
      </c>
      <c r="AU15" s="178" t="s">
        <v>37</v>
      </c>
      <c r="AV15" s="511"/>
      <c r="AW15" s="511"/>
      <c r="AX15" s="511"/>
      <c r="AY15" s="511"/>
      <c r="AZ15" s="511"/>
      <c r="BA15" s="511"/>
      <c r="BB15" s="511"/>
      <c r="BC15" s="35"/>
      <c r="BD15" s="38" t="s">
        <v>33</v>
      </c>
      <c r="BE15" s="38" t="s">
        <v>34</v>
      </c>
      <c r="BF15" s="38" t="s">
        <v>35</v>
      </c>
      <c r="BG15" s="38" t="s">
        <v>36</v>
      </c>
      <c r="BH15" s="38" t="s">
        <v>37</v>
      </c>
      <c r="BI15" s="35"/>
      <c r="BJ15" s="38" t="s">
        <v>33</v>
      </c>
      <c r="BK15" s="38" t="s">
        <v>34</v>
      </c>
      <c r="BL15" s="38" t="s">
        <v>35</v>
      </c>
      <c r="BM15" s="38" t="s">
        <v>36</v>
      </c>
      <c r="BN15" s="38" t="s">
        <v>37</v>
      </c>
      <c r="BO15" s="35"/>
      <c r="BP15" s="38" t="s">
        <v>33</v>
      </c>
      <c r="BQ15" s="38" t="s">
        <v>34</v>
      </c>
      <c r="BR15" s="38" t="s">
        <v>35</v>
      </c>
      <c r="BS15" s="38" t="s">
        <v>36</v>
      </c>
      <c r="BT15" s="38" t="s">
        <v>37</v>
      </c>
      <c r="BU15" s="35"/>
      <c r="BV15" s="38" t="s">
        <v>33</v>
      </c>
      <c r="BW15" s="38" t="s">
        <v>34</v>
      </c>
      <c r="BX15" s="38" t="s">
        <v>35</v>
      </c>
      <c r="BY15" s="38" t="s">
        <v>36</v>
      </c>
      <c r="BZ15" s="38" t="s">
        <v>37</v>
      </c>
      <c r="CA15" s="35"/>
      <c r="CB15" s="38" t="s">
        <v>33</v>
      </c>
      <c r="CC15" s="38" t="s">
        <v>34</v>
      </c>
      <c r="CD15" s="38" t="s">
        <v>35</v>
      </c>
      <c r="CE15" s="38" t="s">
        <v>36</v>
      </c>
      <c r="CF15" s="38" t="s">
        <v>37</v>
      </c>
      <c r="CG15" s="35"/>
      <c r="CH15" s="178" t="s">
        <v>33</v>
      </c>
      <c r="CI15" s="178" t="s">
        <v>34</v>
      </c>
      <c r="CJ15" s="178" t="s">
        <v>35</v>
      </c>
      <c r="CK15" s="178" t="s">
        <v>36</v>
      </c>
      <c r="CL15" s="178" t="s">
        <v>37</v>
      </c>
    </row>
    <row r="16" spans="1:91" ht="47.25" customHeight="1" x14ac:dyDescent="0.4">
      <c r="A16" s="9">
        <v>1</v>
      </c>
      <c r="B16" s="39" t="s">
        <v>54</v>
      </c>
      <c r="C16" s="40"/>
      <c r="D16" s="41"/>
      <c r="E16" s="43">
        <f>SUM(F16:J16)</f>
        <v>0</v>
      </c>
      <c r="F16" s="43">
        <f>M16+S16+Y16+AE16+AK16+AQ16</f>
        <v>0</v>
      </c>
      <c r="G16" s="43">
        <f>N16+T16+Z16+AF16+AL16+AR16</f>
        <v>0</v>
      </c>
      <c r="H16" s="43">
        <f>O16+U16+AA16+AG16+AM16+AS16</f>
        <v>0</v>
      </c>
      <c r="I16" s="43">
        <f>P16+V16+AB16+AH16+AN16+AT16</f>
        <v>0</v>
      </c>
      <c r="J16" s="43">
        <f>Q16+W16+AC16+AI16+AO16+AU16</f>
        <v>0</v>
      </c>
      <c r="K16" s="43" t="str">
        <f>IF('様式２－１'!K17=E16,"○","×")</f>
        <v>○</v>
      </c>
      <c r="L16" s="42">
        <f t="shared" ref="L16:L23" si="0">SUM(M16:Q16)</f>
        <v>0</v>
      </c>
      <c r="M16" s="42"/>
      <c r="N16" s="42"/>
      <c r="O16" s="42"/>
      <c r="P16" s="42"/>
      <c r="Q16" s="42"/>
      <c r="R16" s="42">
        <f t="shared" ref="R16:R23" si="1">SUM(S16:W16)</f>
        <v>0</v>
      </c>
      <c r="S16" s="42"/>
      <c r="T16" s="42"/>
      <c r="U16" s="42"/>
      <c r="V16" s="42"/>
      <c r="W16" s="42"/>
      <c r="X16" s="42">
        <f t="shared" ref="X16:X23" si="2">SUM(Y16:AC16)</f>
        <v>0</v>
      </c>
      <c r="Y16" s="42"/>
      <c r="Z16" s="42"/>
      <c r="AA16" s="42"/>
      <c r="AB16" s="42"/>
      <c r="AC16" s="42"/>
      <c r="AD16" s="42">
        <f t="shared" ref="AD16:AD23" si="3">SUM(AE16:AI16)</f>
        <v>0</v>
      </c>
      <c r="AE16" s="42"/>
      <c r="AF16" s="42"/>
      <c r="AG16" s="42"/>
      <c r="AH16" s="42"/>
      <c r="AI16" s="42"/>
      <c r="AJ16" s="42">
        <f t="shared" ref="AJ16:AJ23" si="4">SUM(AK16:AO16)</f>
        <v>0</v>
      </c>
      <c r="AK16" s="42"/>
      <c r="AL16" s="42"/>
      <c r="AM16" s="42"/>
      <c r="AN16" s="42"/>
      <c r="AO16" s="42"/>
      <c r="AP16" s="42">
        <f>SUM(AQ16:AU16)</f>
        <v>0</v>
      </c>
      <c r="AQ16" s="42"/>
      <c r="AR16" s="42"/>
      <c r="AS16" s="42"/>
      <c r="AT16" s="42"/>
      <c r="AU16" s="42"/>
      <c r="AV16" s="43">
        <f>SUM(AW16:BA16)</f>
        <v>0</v>
      </c>
      <c r="AW16" s="43">
        <f>BD16+BJ16+BP16+BV16+CB16+CH16</f>
        <v>0</v>
      </c>
      <c r="AX16" s="43">
        <f t="shared" ref="AX16:AZ23" si="5">BE16+BK16+BQ16+BW16+CC16+CI16</f>
        <v>0</v>
      </c>
      <c r="AY16" s="43">
        <f t="shared" si="5"/>
        <v>0</v>
      </c>
      <c r="AZ16" s="43">
        <f t="shared" si="5"/>
        <v>0</v>
      </c>
      <c r="BA16" s="43">
        <f>BH16+BN16+BT16+BZ16+CF16+CL16</f>
        <v>0</v>
      </c>
      <c r="BB16" s="43" t="str">
        <f>IF('様式２－１'!Q17=AV16,"○","×")</f>
        <v>○</v>
      </c>
      <c r="BC16" s="42">
        <f>SUM(BD16:BH16)</f>
        <v>0</v>
      </c>
      <c r="BD16" s="42"/>
      <c r="BE16" s="42"/>
      <c r="BF16" s="42"/>
      <c r="BG16" s="42"/>
      <c r="BH16" s="42"/>
      <c r="BI16" s="42">
        <f>SUM(BJ16:BN16)</f>
        <v>0</v>
      </c>
      <c r="BJ16" s="42"/>
      <c r="BK16" s="42"/>
      <c r="BL16" s="42"/>
      <c r="BM16" s="42"/>
      <c r="BN16" s="42"/>
      <c r="BO16" s="42">
        <f>SUM(BP16:BT16)</f>
        <v>0</v>
      </c>
      <c r="BP16" s="42"/>
      <c r="BQ16" s="42"/>
      <c r="BR16" s="42"/>
      <c r="BS16" s="42"/>
      <c r="BT16" s="42"/>
      <c r="BU16" s="42">
        <f>SUM(BV16:BZ16)</f>
        <v>0</v>
      </c>
      <c r="BV16" s="42"/>
      <c r="BW16" s="42"/>
      <c r="BX16" s="42"/>
      <c r="BY16" s="42"/>
      <c r="BZ16" s="42"/>
      <c r="CA16" s="42">
        <f>SUM(CB16:CF16)</f>
        <v>0</v>
      </c>
      <c r="CB16" s="42"/>
      <c r="CC16" s="42"/>
      <c r="CD16" s="42"/>
      <c r="CE16" s="42"/>
      <c r="CF16" s="42"/>
      <c r="CG16" s="42">
        <f>SUM(CH16:CL16)</f>
        <v>0</v>
      </c>
      <c r="CH16" s="42"/>
      <c r="CI16" s="42"/>
      <c r="CJ16" s="42"/>
      <c r="CK16" s="42"/>
      <c r="CL16" s="42"/>
    </row>
    <row r="17" spans="1:90" ht="47.25" customHeight="1" x14ac:dyDescent="0.4">
      <c r="A17" s="9">
        <v>2</v>
      </c>
      <c r="B17" s="39" t="s">
        <v>55</v>
      </c>
      <c r="C17" s="40"/>
      <c r="D17" s="48"/>
      <c r="E17" s="43">
        <f>SUM(F17:J17)</f>
        <v>0</v>
      </c>
      <c r="F17" s="43">
        <f t="shared" ref="F17:F23" si="6">M17+S17+Y17+AE17+AK17+AQ17</f>
        <v>0</v>
      </c>
      <c r="G17" s="43">
        <f t="shared" ref="G17:G23" si="7">N17+T17+Z17+AF17+AL17+AR17</f>
        <v>0</v>
      </c>
      <c r="H17" s="43">
        <f t="shared" ref="H17:H23" si="8">O17+U17+AA17+AG17+AM17+AS17</f>
        <v>0</v>
      </c>
      <c r="I17" s="43">
        <f t="shared" ref="I17:I23" si="9">P17+V17+AB17+AH17+AN17+AT17</f>
        <v>0</v>
      </c>
      <c r="J17" s="43">
        <f t="shared" ref="J17:J23" si="10">Q17+W17+AC17+AI17+AO17+AU17</f>
        <v>0</v>
      </c>
      <c r="K17" s="43" t="str">
        <f>IF('様式２－１'!K18=E17,"○","×")</f>
        <v>○</v>
      </c>
      <c r="L17" s="42">
        <f t="shared" si="0"/>
        <v>0</v>
      </c>
      <c r="M17" s="42"/>
      <c r="N17" s="42"/>
      <c r="O17" s="42"/>
      <c r="P17" s="42"/>
      <c r="Q17" s="42"/>
      <c r="R17" s="42">
        <f t="shared" si="1"/>
        <v>0</v>
      </c>
      <c r="S17" s="42"/>
      <c r="T17" s="42"/>
      <c r="U17" s="42"/>
      <c r="V17" s="42"/>
      <c r="W17" s="42"/>
      <c r="X17" s="42">
        <f t="shared" si="2"/>
        <v>0</v>
      </c>
      <c r="Y17" s="42"/>
      <c r="Z17" s="42"/>
      <c r="AA17" s="42"/>
      <c r="AB17" s="42"/>
      <c r="AC17" s="42"/>
      <c r="AD17" s="42">
        <f t="shared" si="3"/>
        <v>0</v>
      </c>
      <c r="AE17" s="42"/>
      <c r="AF17" s="42"/>
      <c r="AG17" s="42"/>
      <c r="AH17" s="42"/>
      <c r="AI17" s="42"/>
      <c r="AJ17" s="42">
        <f t="shared" si="4"/>
        <v>0</v>
      </c>
      <c r="AK17" s="42"/>
      <c r="AL17" s="42"/>
      <c r="AM17" s="42"/>
      <c r="AN17" s="42"/>
      <c r="AO17" s="42"/>
      <c r="AP17" s="42">
        <f t="shared" ref="AP17:AP23" si="11">SUM(AQ17:AU17)</f>
        <v>0</v>
      </c>
      <c r="AQ17" s="42"/>
      <c r="AR17" s="42"/>
      <c r="AS17" s="42"/>
      <c r="AT17" s="42"/>
      <c r="AU17" s="42"/>
      <c r="AV17" s="43">
        <f t="shared" ref="AV17:AV23" si="12">SUM(AW17:BA17)</f>
        <v>0</v>
      </c>
      <c r="AW17" s="43">
        <f t="shared" ref="AW17:AW22" si="13">BD17+BJ17+BP17+BV17+CB17+CH17</f>
        <v>0</v>
      </c>
      <c r="AX17" s="43">
        <f t="shared" si="5"/>
        <v>0</v>
      </c>
      <c r="AY17" s="43">
        <f t="shared" si="5"/>
        <v>0</v>
      </c>
      <c r="AZ17" s="43">
        <f t="shared" si="5"/>
        <v>0</v>
      </c>
      <c r="BA17" s="43">
        <f t="shared" ref="BA17:BA22" si="14">BH17+BN17+BT17+BZ17+CF17+CL17</f>
        <v>0</v>
      </c>
      <c r="BB17" s="43" t="str">
        <f>IF('様式２－１'!Q18=AV17,"○","×")</f>
        <v>○</v>
      </c>
      <c r="BC17" s="42">
        <f t="shared" ref="BC17:BC22" si="15">SUM(BD17:BH17)</f>
        <v>0</v>
      </c>
      <c r="BD17" s="42"/>
      <c r="BE17" s="42"/>
      <c r="BF17" s="42"/>
      <c r="BG17" s="42"/>
      <c r="BH17" s="42"/>
      <c r="BI17" s="42">
        <f t="shared" ref="BI17:BI22" si="16">SUM(BJ17:BN17)</f>
        <v>0</v>
      </c>
      <c r="BJ17" s="42"/>
      <c r="BK17" s="42"/>
      <c r="BL17" s="42"/>
      <c r="BM17" s="42"/>
      <c r="BN17" s="42"/>
      <c r="BO17" s="42">
        <f t="shared" ref="BO17:BO22" si="17">SUM(BP17:BT17)</f>
        <v>0</v>
      </c>
      <c r="BP17" s="42"/>
      <c r="BQ17" s="42"/>
      <c r="BR17" s="42"/>
      <c r="BS17" s="42"/>
      <c r="BT17" s="42"/>
      <c r="BU17" s="42">
        <f t="shared" ref="BU17:BU22" si="18">SUM(BV17:BZ17)</f>
        <v>0</v>
      </c>
      <c r="BV17" s="42"/>
      <c r="BW17" s="42"/>
      <c r="BX17" s="42"/>
      <c r="BY17" s="42"/>
      <c r="BZ17" s="42"/>
      <c r="CA17" s="42">
        <f t="shared" ref="CA17:CA22" si="19">SUM(CB17:CF17)</f>
        <v>0</v>
      </c>
      <c r="CB17" s="42"/>
      <c r="CC17" s="42"/>
      <c r="CD17" s="42"/>
      <c r="CE17" s="42"/>
      <c r="CF17" s="42"/>
      <c r="CG17" s="42">
        <f t="shared" ref="CG17:CG22" si="20">SUM(CH17:CL17)</f>
        <v>0</v>
      </c>
      <c r="CH17" s="42"/>
      <c r="CI17" s="42"/>
      <c r="CJ17" s="42"/>
      <c r="CK17" s="42"/>
      <c r="CL17" s="42"/>
    </row>
    <row r="18" spans="1:90" ht="47.25" customHeight="1" x14ac:dyDescent="0.4">
      <c r="A18" s="9">
        <v>3</v>
      </c>
      <c r="B18" s="39" t="s">
        <v>56</v>
      </c>
      <c r="C18" s="40"/>
      <c r="D18" s="48"/>
      <c r="E18" s="43">
        <f>SUM(F18:J18)</f>
        <v>0</v>
      </c>
      <c r="F18" s="43">
        <f t="shared" si="6"/>
        <v>0</v>
      </c>
      <c r="G18" s="43">
        <f t="shared" si="7"/>
        <v>0</v>
      </c>
      <c r="H18" s="43">
        <f t="shared" si="8"/>
        <v>0</v>
      </c>
      <c r="I18" s="43">
        <f t="shared" si="9"/>
        <v>0</v>
      </c>
      <c r="J18" s="43">
        <f t="shared" si="10"/>
        <v>0</v>
      </c>
      <c r="K18" s="43" t="str">
        <f>IF('様式２－１'!K19=E18,"○","×")</f>
        <v>○</v>
      </c>
      <c r="L18" s="42">
        <f t="shared" si="0"/>
        <v>0</v>
      </c>
      <c r="M18" s="42"/>
      <c r="N18" s="42"/>
      <c r="O18" s="42"/>
      <c r="P18" s="42"/>
      <c r="Q18" s="42"/>
      <c r="R18" s="42">
        <f t="shared" si="1"/>
        <v>0</v>
      </c>
      <c r="S18" s="42"/>
      <c r="T18" s="42"/>
      <c r="U18" s="42"/>
      <c r="V18" s="42"/>
      <c r="W18" s="42"/>
      <c r="X18" s="42">
        <f t="shared" si="2"/>
        <v>0</v>
      </c>
      <c r="Y18" s="42"/>
      <c r="Z18" s="42"/>
      <c r="AA18" s="42"/>
      <c r="AB18" s="42"/>
      <c r="AC18" s="42"/>
      <c r="AD18" s="42">
        <f t="shared" si="3"/>
        <v>0</v>
      </c>
      <c r="AE18" s="42"/>
      <c r="AF18" s="42"/>
      <c r="AG18" s="42"/>
      <c r="AH18" s="42"/>
      <c r="AI18" s="42"/>
      <c r="AJ18" s="42">
        <f t="shared" si="4"/>
        <v>0</v>
      </c>
      <c r="AK18" s="42"/>
      <c r="AL18" s="42"/>
      <c r="AM18" s="42"/>
      <c r="AN18" s="42"/>
      <c r="AO18" s="42"/>
      <c r="AP18" s="42">
        <f t="shared" si="11"/>
        <v>0</v>
      </c>
      <c r="AQ18" s="42"/>
      <c r="AR18" s="42"/>
      <c r="AS18" s="42"/>
      <c r="AT18" s="42"/>
      <c r="AU18" s="42"/>
      <c r="AV18" s="43">
        <f t="shared" si="12"/>
        <v>0</v>
      </c>
      <c r="AW18" s="43">
        <f t="shared" si="13"/>
        <v>0</v>
      </c>
      <c r="AX18" s="43">
        <f t="shared" si="5"/>
        <v>0</v>
      </c>
      <c r="AY18" s="43">
        <f t="shared" si="5"/>
        <v>0</v>
      </c>
      <c r="AZ18" s="43">
        <f t="shared" si="5"/>
        <v>0</v>
      </c>
      <c r="BA18" s="43">
        <f t="shared" si="14"/>
        <v>0</v>
      </c>
      <c r="BB18" s="43" t="str">
        <f>IF('様式２－１'!Q19=AV18,"○","×")</f>
        <v>○</v>
      </c>
      <c r="BC18" s="42">
        <f t="shared" si="15"/>
        <v>0</v>
      </c>
      <c r="BD18" s="42"/>
      <c r="BE18" s="42"/>
      <c r="BF18" s="42"/>
      <c r="BG18" s="42"/>
      <c r="BH18" s="42"/>
      <c r="BI18" s="42">
        <f t="shared" si="16"/>
        <v>0</v>
      </c>
      <c r="BJ18" s="42"/>
      <c r="BK18" s="42"/>
      <c r="BL18" s="42"/>
      <c r="BM18" s="42"/>
      <c r="BN18" s="42"/>
      <c r="BO18" s="42">
        <f t="shared" si="17"/>
        <v>0</v>
      </c>
      <c r="BP18" s="42"/>
      <c r="BQ18" s="42"/>
      <c r="BR18" s="42"/>
      <c r="BS18" s="42"/>
      <c r="BT18" s="42"/>
      <c r="BU18" s="42">
        <f t="shared" si="18"/>
        <v>0</v>
      </c>
      <c r="BV18" s="42"/>
      <c r="BW18" s="42"/>
      <c r="BX18" s="42"/>
      <c r="BY18" s="42"/>
      <c r="BZ18" s="42"/>
      <c r="CA18" s="42">
        <f t="shared" si="19"/>
        <v>0</v>
      </c>
      <c r="CB18" s="42"/>
      <c r="CC18" s="42"/>
      <c r="CD18" s="42"/>
      <c r="CE18" s="42"/>
      <c r="CF18" s="42"/>
      <c r="CG18" s="42">
        <f t="shared" si="20"/>
        <v>0</v>
      </c>
      <c r="CH18" s="42"/>
      <c r="CI18" s="42"/>
      <c r="CJ18" s="42"/>
      <c r="CK18" s="42"/>
      <c r="CL18" s="42"/>
    </row>
    <row r="19" spans="1:90" ht="47.25" customHeight="1" x14ac:dyDescent="0.4">
      <c r="A19" s="9">
        <v>4</v>
      </c>
      <c r="B19" s="39" t="s">
        <v>57</v>
      </c>
      <c r="C19" s="40"/>
      <c r="D19" s="48"/>
      <c r="E19" s="43">
        <f>SUM(F19:J19)</f>
        <v>0</v>
      </c>
      <c r="F19" s="43">
        <f t="shared" si="6"/>
        <v>0</v>
      </c>
      <c r="G19" s="43">
        <f t="shared" si="7"/>
        <v>0</v>
      </c>
      <c r="H19" s="43">
        <f t="shared" si="8"/>
        <v>0</v>
      </c>
      <c r="I19" s="43">
        <f t="shared" si="9"/>
        <v>0</v>
      </c>
      <c r="J19" s="43">
        <f t="shared" si="10"/>
        <v>0</v>
      </c>
      <c r="K19" s="43" t="str">
        <f>IF('様式２－１'!K20=E19,"○","×")</f>
        <v>○</v>
      </c>
      <c r="L19" s="42">
        <f t="shared" si="0"/>
        <v>0</v>
      </c>
      <c r="M19" s="42"/>
      <c r="N19" s="42"/>
      <c r="O19" s="42"/>
      <c r="P19" s="42"/>
      <c r="Q19" s="42"/>
      <c r="R19" s="42">
        <f t="shared" si="1"/>
        <v>0</v>
      </c>
      <c r="S19" s="42"/>
      <c r="T19" s="42"/>
      <c r="U19" s="42"/>
      <c r="V19" s="42"/>
      <c r="W19" s="42"/>
      <c r="X19" s="42">
        <f t="shared" si="2"/>
        <v>0</v>
      </c>
      <c r="Y19" s="42"/>
      <c r="Z19" s="42"/>
      <c r="AA19" s="42"/>
      <c r="AB19" s="42"/>
      <c r="AC19" s="42"/>
      <c r="AD19" s="42">
        <f t="shared" si="3"/>
        <v>0</v>
      </c>
      <c r="AE19" s="42"/>
      <c r="AF19" s="42"/>
      <c r="AG19" s="42"/>
      <c r="AH19" s="42"/>
      <c r="AI19" s="42"/>
      <c r="AJ19" s="42">
        <f t="shared" si="4"/>
        <v>0</v>
      </c>
      <c r="AK19" s="42"/>
      <c r="AL19" s="42"/>
      <c r="AM19" s="42"/>
      <c r="AN19" s="42"/>
      <c r="AO19" s="42"/>
      <c r="AP19" s="42">
        <f t="shared" si="11"/>
        <v>0</v>
      </c>
      <c r="AQ19" s="42"/>
      <c r="AR19" s="42"/>
      <c r="AS19" s="42"/>
      <c r="AT19" s="42"/>
      <c r="AU19" s="42"/>
      <c r="AV19" s="43">
        <f t="shared" si="12"/>
        <v>0</v>
      </c>
      <c r="AW19" s="43">
        <f t="shared" si="13"/>
        <v>0</v>
      </c>
      <c r="AX19" s="43">
        <f t="shared" si="5"/>
        <v>0</v>
      </c>
      <c r="AY19" s="43">
        <f t="shared" si="5"/>
        <v>0</v>
      </c>
      <c r="AZ19" s="43">
        <f t="shared" si="5"/>
        <v>0</v>
      </c>
      <c r="BA19" s="43">
        <f t="shared" si="14"/>
        <v>0</v>
      </c>
      <c r="BB19" s="43" t="str">
        <f>IF('様式２－１'!Q20=AV19,"○","×")</f>
        <v>○</v>
      </c>
      <c r="BC19" s="42">
        <f t="shared" si="15"/>
        <v>0</v>
      </c>
      <c r="BD19" s="42"/>
      <c r="BE19" s="42"/>
      <c r="BF19" s="42"/>
      <c r="BG19" s="42"/>
      <c r="BH19" s="42"/>
      <c r="BI19" s="42">
        <f t="shared" si="16"/>
        <v>0</v>
      </c>
      <c r="BJ19" s="42"/>
      <c r="BK19" s="42"/>
      <c r="BL19" s="42"/>
      <c r="BM19" s="42"/>
      <c r="BN19" s="42"/>
      <c r="BO19" s="42">
        <f t="shared" si="17"/>
        <v>0</v>
      </c>
      <c r="BP19" s="42"/>
      <c r="BQ19" s="42"/>
      <c r="BR19" s="42"/>
      <c r="BS19" s="42"/>
      <c r="BT19" s="42"/>
      <c r="BU19" s="42">
        <f t="shared" si="18"/>
        <v>0</v>
      </c>
      <c r="BV19" s="42"/>
      <c r="BW19" s="42"/>
      <c r="BX19" s="42"/>
      <c r="BY19" s="42"/>
      <c r="BZ19" s="42"/>
      <c r="CA19" s="42">
        <f t="shared" si="19"/>
        <v>0</v>
      </c>
      <c r="CB19" s="42"/>
      <c r="CC19" s="42"/>
      <c r="CD19" s="42"/>
      <c r="CE19" s="42"/>
      <c r="CF19" s="42"/>
      <c r="CG19" s="42">
        <f t="shared" si="20"/>
        <v>0</v>
      </c>
      <c r="CH19" s="42"/>
      <c r="CI19" s="42"/>
      <c r="CJ19" s="42"/>
      <c r="CK19" s="42"/>
      <c r="CL19" s="42"/>
    </row>
    <row r="20" spans="1:90" ht="47.25" customHeight="1" x14ac:dyDescent="0.4">
      <c r="A20" s="9">
        <v>5</v>
      </c>
      <c r="B20" s="39" t="s">
        <v>58</v>
      </c>
      <c r="C20" s="40"/>
      <c r="D20" s="48"/>
      <c r="E20" s="43">
        <f t="shared" ref="E20:E22" si="21">SUM(F20:J20)</f>
        <v>0</v>
      </c>
      <c r="F20" s="43">
        <f t="shared" si="6"/>
        <v>0</v>
      </c>
      <c r="G20" s="43">
        <f t="shared" si="7"/>
        <v>0</v>
      </c>
      <c r="H20" s="43">
        <f t="shared" si="8"/>
        <v>0</v>
      </c>
      <c r="I20" s="43">
        <f t="shared" si="9"/>
        <v>0</v>
      </c>
      <c r="J20" s="43">
        <f t="shared" si="10"/>
        <v>0</v>
      </c>
      <c r="K20" s="43" t="str">
        <f>IF('様式２－１'!K21=E20,"○","×")</f>
        <v>○</v>
      </c>
      <c r="L20" s="42">
        <f t="shared" si="0"/>
        <v>0</v>
      </c>
      <c r="M20" s="42"/>
      <c r="N20" s="42"/>
      <c r="O20" s="42"/>
      <c r="P20" s="42"/>
      <c r="Q20" s="42"/>
      <c r="R20" s="42">
        <f t="shared" si="1"/>
        <v>0</v>
      </c>
      <c r="S20" s="42"/>
      <c r="T20" s="42"/>
      <c r="U20" s="42"/>
      <c r="V20" s="42"/>
      <c r="W20" s="42"/>
      <c r="X20" s="42">
        <f t="shared" si="2"/>
        <v>0</v>
      </c>
      <c r="Y20" s="42"/>
      <c r="Z20" s="42"/>
      <c r="AA20" s="42"/>
      <c r="AB20" s="42"/>
      <c r="AC20" s="42"/>
      <c r="AD20" s="42">
        <f t="shared" si="3"/>
        <v>0</v>
      </c>
      <c r="AE20" s="42"/>
      <c r="AF20" s="42"/>
      <c r="AG20" s="42"/>
      <c r="AH20" s="42"/>
      <c r="AI20" s="42"/>
      <c r="AJ20" s="42">
        <f t="shared" si="4"/>
        <v>0</v>
      </c>
      <c r="AK20" s="42"/>
      <c r="AL20" s="42"/>
      <c r="AM20" s="42"/>
      <c r="AN20" s="42"/>
      <c r="AO20" s="42"/>
      <c r="AP20" s="42">
        <f t="shared" si="11"/>
        <v>0</v>
      </c>
      <c r="AQ20" s="42"/>
      <c r="AR20" s="42"/>
      <c r="AS20" s="42"/>
      <c r="AT20" s="42"/>
      <c r="AU20" s="42"/>
      <c r="AV20" s="43">
        <f t="shared" si="12"/>
        <v>0</v>
      </c>
      <c r="AW20" s="43">
        <f t="shared" si="13"/>
        <v>0</v>
      </c>
      <c r="AX20" s="43">
        <f t="shared" si="5"/>
        <v>0</v>
      </c>
      <c r="AY20" s="43">
        <f t="shared" si="5"/>
        <v>0</v>
      </c>
      <c r="AZ20" s="43">
        <f t="shared" si="5"/>
        <v>0</v>
      </c>
      <c r="BA20" s="43">
        <f t="shared" si="14"/>
        <v>0</v>
      </c>
      <c r="BB20" s="43" t="str">
        <f>IF('様式２－１'!Q21=AV20,"○","×")</f>
        <v>○</v>
      </c>
      <c r="BC20" s="42">
        <f t="shared" si="15"/>
        <v>0</v>
      </c>
      <c r="BD20" s="42"/>
      <c r="BE20" s="42"/>
      <c r="BF20" s="42"/>
      <c r="BG20" s="42"/>
      <c r="BH20" s="42"/>
      <c r="BI20" s="42">
        <f t="shared" si="16"/>
        <v>0</v>
      </c>
      <c r="BJ20" s="42"/>
      <c r="BK20" s="42"/>
      <c r="BL20" s="42"/>
      <c r="BM20" s="42"/>
      <c r="BN20" s="42"/>
      <c r="BO20" s="42">
        <f t="shared" si="17"/>
        <v>0</v>
      </c>
      <c r="BP20" s="42"/>
      <c r="BQ20" s="42"/>
      <c r="BR20" s="42"/>
      <c r="BS20" s="42"/>
      <c r="BT20" s="42"/>
      <c r="BU20" s="42">
        <f t="shared" si="18"/>
        <v>0</v>
      </c>
      <c r="BV20" s="42"/>
      <c r="BW20" s="42"/>
      <c r="BX20" s="42"/>
      <c r="BY20" s="42"/>
      <c r="BZ20" s="42"/>
      <c r="CA20" s="42">
        <f t="shared" si="19"/>
        <v>0</v>
      </c>
      <c r="CB20" s="42"/>
      <c r="CC20" s="42"/>
      <c r="CD20" s="42"/>
      <c r="CE20" s="42"/>
      <c r="CF20" s="42"/>
      <c r="CG20" s="42">
        <f t="shared" si="20"/>
        <v>0</v>
      </c>
      <c r="CH20" s="42"/>
      <c r="CI20" s="42"/>
      <c r="CJ20" s="42"/>
      <c r="CK20" s="42"/>
      <c r="CL20" s="42"/>
    </row>
    <row r="21" spans="1:90" ht="47.25" customHeight="1" x14ac:dyDescent="0.4">
      <c r="A21" s="9">
        <v>6</v>
      </c>
      <c r="B21" s="39" t="s">
        <v>59</v>
      </c>
      <c r="C21" s="40"/>
      <c r="D21" s="48"/>
      <c r="E21" s="43">
        <f t="shared" si="21"/>
        <v>0</v>
      </c>
      <c r="F21" s="43">
        <f t="shared" si="6"/>
        <v>0</v>
      </c>
      <c r="G21" s="43">
        <f t="shared" si="7"/>
        <v>0</v>
      </c>
      <c r="H21" s="43">
        <f t="shared" si="8"/>
        <v>0</v>
      </c>
      <c r="I21" s="43">
        <f t="shared" si="9"/>
        <v>0</v>
      </c>
      <c r="J21" s="43">
        <f t="shared" si="10"/>
        <v>0</v>
      </c>
      <c r="K21" s="43" t="str">
        <f>IF('様式２－１'!K22=E21,"○","×")</f>
        <v>○</v>
      </c>
      <c r="L21" s="42">
        <f t="shared" si="0"/>
        <v>0</v>
      </c>
      <c r="M21" s="42"/>
      <c r="N21" s="42"/>
      <c r="O21" s="42"/>
      <c r="P21" s="42"/>
      <c r="Q21" s="42"/>
      <c r="R21" s="42">
        <f t="shared" si="1"/>
        <v>0</v>
      </c>
      <c r="S21" s="42"/>
      <c r="T21" s="42"/>
      <c r="U21" s="42"/>
      <c r="V21" s="42"/>
      <c r="W21" s="42"/>
      <c r="X21" s="42">
        <f t="shared" si="2"/>
        <v>0</v>
      </c>
      <c r="Y21" s="42"/>
      <c r="Z21" s="42"/>
      <c r="AA21" s="42"/>
      <c r="AB21" s="42"/>
      <c r="AC21" s="42"/>
      <c r="AD21" s="42">
        <f t="shared" si="3"/>
        <v>0</v>
      </c>
      <c r="AE21" s="42"/>
      <c r="AF21" s="42"/>
      <c r="AG21" s="42"/>
      <c r="AH21" s="42"/>
      <c r="AI21" s="42"/>
      <c r="AJ21" s="42">
        <f t="shared" si="4"/>
        <v>0</v>
      </c>
      <c r="AK21" s="42"/>
      <c r="AL21" s="42"/>
      <c r="AM21" s="42"/>
      <c r="AN21" s="42"/>
      <c r="AO21" s="42"/>
      <c r="AP21" s="42">
        <f t="shared" si="11"/>
        <v>0</v>
      </c>
      <c r="AQ21" s="42"/>
      <c r="AR21" s="42"/>
      <c r="AS21" s="42"/>
      <c r="AT21" s="42"/>
      <c r="AU21" s="42"/>
      <c r="AV21" s="43">
        <f t="shared" si="12"/>
        <v>0</v>
      </c>
      <c r="AW21" s="43">
        <f t="shared" si="13"/>
        <v>0</v>
      </c>
      <c r="AX21" s="43">
        <f t="shared" si="5"/>
        <v>0</v>
      </c>
      <c r="AY21" s="43">
        <f t="shared" si="5"/>
        <v>0</v>
      </c>
      <c r="AZ21" s="43">
        <f t="shared" si="5"/>
        <v>0</v>
      </c>
      <c r="BA21" s="43">
        <f t="shared" si="14"/>
        <v>0</v>
      </c>
      <c r="BB21" s="43" t="str">
        <f>IF('様式２－１'!Q22=AV21,"○","×")</f>
        <v>○</v>
      </c>
      <c r="BC21" s="42">
        <f t="shared" si="15"/>
        <v>0</v>
      </c>
      <c r="BD21" s="42"/>
      <c r="BE21" s="42"/>
      <c r="BF21" s="42"/>
      <c r="BG21" s="42"/>
      <c r="BH21" s="42"/>
      <c r="BI21" s="42">
        <f t="shared" si="16"/>
        <v>0</v>
      </c>
      <c r="BJ21" s="42"/>
      <c r="BK21" s="42"/>
      <c r="BL21" s="42"/>
      <c r="BM21" s="42"/>
      <c r="BN21" s="42"/>
      <c r="BO21" s="42">
        <f t="shared" si="17"/>
        <v>0</v>
      </c>
      <c r="BP21" s="42"/>
      <c r="BQ21" s="42"/>
      <c r="BR21" s="42"/>
      <c r="BS21" s="42"/>
      <c r="BT21" s="42"/>
      <c r="BU21" s="42">
        <f t="shared" si="18"/>
        <v>0</v>
      </c>
      <c r="BV21" s="42"/>
      <c r="BW21" s="42"/>
      <c r="BX21" s="42"/>
      <c r="BY21" s="42"/>
      <c r="BZ21" s="42"/>
      <c r="CA21" s="42">
        <f t="shared" si="19"/>
        <v>0</v>
      </c>
      <c r="CB21" s="42"/>
      <c r="CC21" s="42"/>
      <c r="CD21" s="42"/>
      <c r="CE21" s="42"/>
      <c r="CF21" s="42"/>
      <c r="CG21" s="42">
        <f t="shared" si="20"/>
        <v>0</v>
      </c>
      <c r="CH21" s="42"/>
      <c r="CI21" s="42"/>
      <c r="CJ21" s="42"/>
      <c r="CK21" s="42"/>
      <c r="CL21" s="42"/>
    </row>
    <row r="22" spans="1:90" ht="47.25" customHeight="1" x14ac:dyDescent="0.4">
      <c r="A22" s="9">
        <v>7</v>
      </c>
      <c r="B22" s="39" t="s">
        <v>60</v>
      </c>
      <c r="C22" s="40"/>
      <c r="D22" s="48"/>
      <c r="E22" s="43">
        <f t="shared" si="21"/>
        <v>0</v>
      </c>
      <c r="F22" s="43">
        <f t="shared" si="6"/>
        <v>0</v>
      </c>
      <c r="G22" s="43">
        <f t="shared" si="7"/>
        <v>0</v>
      </c>
      <c r="H22" s="43">
        <f t="shared" si="8"/>
        <v>0</v>
      </c>
      <c r="I22" s="43">
        <f t="shared" si="9"/>
        <v>0</v>
      </c>
      <c r="J22" s="43">
        <f t="shared" si="10"/>
        <v>0</v>
      </c>
      <c r="K22" s="43" t="str">
        <f>IF('様式２－１'!K23=E22,"○","×")</f>
        <v>○</v>
      </c>
      <c r="L22" s="42">
        <f t="shared" si="0"/>
        <v>0</v>
      </c>
      <c r="M22" s="42"/>
      <c r="N22" s="42"/>
      <c r="O22" s="42"/>
      <c r="P22" s="42"/>
      <c r="Q22" s="42"/>
      <c r="R22" s="42">
        <f t="shared" si="1"/>
        <v>0</v>
      </c>
      <c r="S22" s="42"/>
      <c r="T22" s="42"/>
      <c r="U22" s="42"/>
      <c r="V22" s="42"/>
      <c r="W22" s="42"/>
      <c r="X22" s="42">
        <f t="shared" si="2"/>
        <v>0</v>
      </c>
      <c r="Y22" s="42"/>
      <c r="Z22" s="42"/>
      <c r="AA22" s="42"/>
      <c r="AB22" s="42"/>
      <c r="AC22" s="42"/>
      <c r="AD22" s="42">
        <f t="shared" si="3"/>
        <v>0</v>
      </c>
      <c r="AE22" s="42"/>
      <c r="AF22" s="42"/>
      <c r="AG22" s="42"/>
      <c r="AH22" s="42"/>
      <c r="AI22" s="42"/>
      <c r="AJ22" s="42">
        <f t="shared" si="4"/>
        <v>0</v>
      </c>
      <c r="AK22" s="42"/>
      <c r="AL22" s="42"/>
      <c r="AM22" s="42"/>
      <c r="AN22" s="42"/>
      <c r="AO22" s="42"/>
      <c r="AP22" s="42">
        <f t="shared" si="11"/>
        <v>0</v>
      </c>
      <c r="AQ22" s="42"/>
      <c r="AR22" s="42"/>
      <c r="AS22" s="42"/>
      <c r="AT22" s="42"/>
      <c r="AU22" s="42"/>
      <c r="AV22" s="43">
        <f t="shared" si="12"/>
        <v>0</v>
      </c>
      <c r="AW22" s="43">
        <f t="shared" si="13"/>
        <v>0</v>
      </c>
      <c r="AX22" s="43">
        <f t="shared" si="5"/>
        <v>0</v>
      </c>
      <c r="AY22" s="43">
        <f t="shared" si="5"/>
        <v>0</v>
      </c>
      <c r="AZ22" s="43">
        <f t="shared" si="5"/>
        <v>0</v>
      </c>
      <c r="BA22" s="43">
        <f t="shared" si="14"/>
        <v>0</v>
      </c>
      <c r="BB22" s="43" t="str">
        <f>IF('様式２－１'!Q23=AV22,"○","×")</f>
        <v>○</v>
      </c>
      <c r="BC22" s="42">
        <f t="shared" si="15"/>
        <v>0</v>
      </c>
      <c r="BD22" s="42"/>
      <c r="BE22" s="42"/>
      <c r="BF22" s="42"/>
      <c r="BG22" s="42"/>
      <c r="BH22" s="42"/>
      <c r="BI22" s="42">
        <f t="shared" si="16"/>
        <v>0</v>
      </c>
      <c r="BJ22" s="42"/>
      <c r="BK22" s="42"/>
      <c r="BL22" s="42"/>
      <c r="BM22" s="42"/>
      <c r="BN22" s="42"/>
      <c r="BO22" s="42">
        <f t="shared" si="17"/>
        <v>0</v>
      </c>
      <c r="BP22" s="42"/>
      <c r="BQ22" s="42"/>
      <c r="BR22" s="42"/>
      <c r="BS22" s="42"/>
      <c r="BT22" s="42"/>
      <c r="BU22" s="42">
        <f t="shared" si="18"/>
        <v>0</v>
      </c>
      <c r="BV22" s="42"/>
      <c r="BW22" s="42"/>
      <c r="BX22" s="42"/>
      <c r="BY22" s="42"/>
      <c r="BZ22" s="42"/>
      <c r="CA22" s="42">
        <f t="shared" si="19"/>
        <v>0</v>
      </c>
      <c r="CB22" s="42"/>
      <c r="CC22" s="42"/>
      <c r="CD22" s="42"/>
      <c r="CE22" s="42"/>
      <c r="CF22" s="42"/>
      <c r="CG22" s="42">
        <f t="shared" si="20"/>
        <v>0</v>
      </c>
      <c r="CH22" s="42"/>
      <c r="CI22" s="42"/>
      <c r="CJ22" s="42"/>
      <c r="CK22" s="42"/>
      <c r="CL22" s="42"/>
    </row>
    <row r="23" spans="1:90" ht="47.25" customHeight="1" x14ac:dyDescent="0.4">
      <c r="A23" s="9">
        <v>8</v>
      </c>
      <c r="B23" s="39" t="s">
        <v>61</v>
      </c>
      <c r="C23" s="40"/>
      <c r="D23" s="48"/>
      <c r="E23" s="43">
        <f>SUM(F23:J23)</f>
        <v>0</v>
      </c>
      <c r="F23" s="43">
        <f t="shared" si="6"/>
        <v>0</v>
      </c>
      <c r="G23" s="43">
        <f t="shared" si="7"/>
        <v>0</v>
      </c>
      <c r="H23" s="43">
        <f t="shared" si="8"/>
        <v>0</v>
      </c>
      <c r="I23" s="43">
        <f t="shared" si="9"/>
        <v>0</v>
      </c>
      <c r="J23" s="43">
        <f t="shared" si="10"/>
        <v>0</v>
      </c>
      <c r="K23" s="43" t="str">
        <f>IF('様式２－１'!K24=E23,"○","×")</f>
        <v>○</v>
      </c>
      <c r="L23" s="42">
        <f t="shared" si="0"/>
        <v>0</v>
      </c>
      <c r="M23" s="42"/>
      <c r="N23" s="42"/>
      <c r="O23" s="42"/>
      <c r="P23" s="42"/>
      <c r="Q23" s="42"/>
      <c r="R23" s="42">
        <f t="shared" si="1"/>
        <v>0</v>
      </c>
      <c r="S23" s="42"/>
      <c r="T23" s="42"/>
      <c r="U23" s="42"/>
      <c r="V23" s="42"/>
      <c r="W23" s="42"/>
      <c r="X23" s="42">
        <f t="shared" si="2"/>
        <v>0</v>
      </c>
      <c r="Y23" s="42"/>
      <c r="Z23" s="42"/>
      <c r="AA23" s="42"/>
      <c r="AB23" s="42"/>
      <c r="AC23" s="42"/>
      <c r="AD23" s="42">
        <f t="shared" si="3"/>
        <v>0</v>
      </c>
      <c r="AE23" s="42"/>
      <c r="AF23" s="42"/>
      <c r="AG23" s="42"/>
      <c r="AH23" s="42"/>
      <c r="AI23" s="42"/>
      <c r="AJ23" s="42">
        <f t="shared" si="4"/>
        <v>0</v>
      </c>
      <c r="AK23" s="42"/>
      <c r="AL23" s="42"/>
      <c r="AM23" s="42"/>
      <c r="AN23" s="42"/>
      <c r="AO23" s="42"/>
      <c r="AP23" s="42">
        <f t="shared" si="11"/>
        <v>0</v>
      </c>
      <c r="AQ23" s="42"/>
      <c r="AR23" s="42"/>
      <c r="AS23" s="42"/>
      <c r="AT23" s="42"/>
      <c r="AU23" s="42"/>
      <c r="AV23" s="43">
        <f t="shared" si="12"/>
        <v>0</v>
      </c>
      <c r="AW23" s="43">
        <f>BD23+BJ23+BP23+BV23+CB23+CH23</f>
        <v>0</v>
      </c>
      <c r="AX23" s="43">
        <f t="shared" si="5"/>
        <v>0</v>
      </c>
      <c r="AY23" s="43">
        <f t="shared" si="5"/>
        <v>0</v>
      </c>
      <c r="AZ23" s="43">
        <f t="shared" si="5"/>
        <v>0</v>
      </c>
      <c r="BA23" s="43">
        <f>BH23+BN23+BT23+BZ23+CF23+CL23</f>
        <v>0</v>
      </c>
      <c r="BB23" s="43" t="str">
        <f>IF('様式２－１'!Q24=AV23,"○","×")</f>
        <v>○</v>
      </c>
      <c r="BC23" s="42">
        <f>SUM(BD23:BH23)</f>
        <v>0</v>
      </c>
      <c r="BD23" s="42"/>
      <c r="BE23" s="42"/>
      <c r="BF23" s="42"/>
      <c r="BG23" s="42"/>
      <c r="BH23" s="42"/>
      <c r="BI23" s="42">
        <f>SUM(BJ23:BN23)</f>
        <v>0</v>
      </c>
      <c r="BJ23" s="42"/>
      <c r="BK23" s="42"/>
      <c r="BL23" s="42"/>
      <c r="BM23" s="42"/>
      <c r="BN23" s="42"/>
      <c r="BO23" s="42">
        <f>SUM(BP23:BT23)</f>
        <v>0</v>
      </c>
      <c r="BP23" s="42"/>
      <c r="BQ23" s="42"/>
      <c r="BR23" s="42"/>
      <c r="BS23" s="42"/>
      <c r="BT23" s="42"/>
      <c r="BU23" s="42">
        <f>SUM(BV23:BZ23)</f>
        <v>0</v>
      </c>
      <c r="BV23" s="42"/>
      <c r="BW23" s="42"/>
      <c r="BX23" s="42"/>
      <c r="BY23" s="42"/>
      <c r="BZ23" s="42"/>
      <c r="CA23" s="42">
        <f>SUM(CB23:CF23)</f>
        <v>0</v>
      </c>
      <c r="CB23" s="42"/>
      <c r="CC23" s="42"/>
      <c r="CD23" s="42"/>
      <c r="CE23" s="42"/>
      <c r="CF23" s="42"/>
      <c r="CG23" s="42">
        <f>SUM(CH23:CL23)</f>
        <v>0</v>
      </c>
      <c r="CH23" s="42"/>
      <c r="CI23" s="42"/>
      <c r="CJ23" s="42"/>
      <c r="CK23" s="42"/>
      <c r="CL23" s="42"/>
    </row>
    <row r="24" spans="1:90" ht="41.25" customHeight="1" x14ac:dyDescent="0.4">
      <c r="A24" s="9"/>
      <c r="B24" s="9" t="s">
        <v>43</v>
      </c>
      <c r="C24" s="49">
        <f>SUM(C16:C23)</f>
        <v>0</v>
      </c>
      <c r="D24" s="49">
        <f t="shared" ref="D24:J24" si="22">SUM(D16:D23)</f>
        <v>0</v>
      </c>
      <c r="E24" s="50">
        <f t="shared" si="22"/>
        <v>0</v>
      </c>
      <c r="F24" s="50">
        <f t="shared" si="22"/>
        <v>0</v>
      </c>
      <c r="G24" s="50">
        <f t="shared" si="22"/>
        <v>0</v>
      </c>
      <c r="H24" s="50">
        <f t="shared" si="22"/>
        <v>0</v>
      </c>
      <c r="I24" s="50">
        <f t="shared" si="22"/>
        <v>0</v>
      </c>
      <c r="J24" s="50">
        <f t="shared" si="22"/>
        <v>0</v>
      </c>
      <c r="K24" s="43" t="str">
        <f>IF('様式２－１'!K25=E24,"○","×")</f>
        <v>○</v>
      </c>
      <c r="L24" s="50">
        <f>SUM(L16:L23)</f>
        <v>0</v>
      </c>
      <c r="M24" s="50">
        <f>SUM(M16:M23)</f>
        <v>0</v>
      </c>
      <c r="N24" s="50">
        <f t="shared" ref="N24:AO24" si="23">SUM(N16:N23)</f>
        <v>0</v>
      </c>
      <c r="O24" s="50">
        <f t="shared" si="23"/>
        <v>0</v>
      </c>
      <c r="P24" s="50">
        <f t="shared" si="23"/>
        <v>0</v>
      </c>
      <c r="Q24" s="50">
        <f t="shared" si="23"/>
        <v>0</v>
      </c>
      <c r="R24" s="50">
        <f>SUM(R16:R23)</f>
        <v>0</v>
      </c>
      <c r="S24" s="50">
        <f t="shared" si="23"/>
        <v>0</v>
      </c>
      <c r="T24" s="50">
        <f t="shared" si="23"/>
        <v>0</v>
      </c>
      <c r="U24" s="50">
        <f t="shared" si="23"/>
        <v>0</v>
      </c>
      <c r="V24" s="50">
        <f t="shared" si="23"/>
        <v>0</v>
      </c>
      <c r="W24" s="50">
        <f t="shared" si="23"/>
        <v>0</v>
      </c>
      <c r="X24" s="50">
        <f>SUM(X16:X23)</f>
        <v>0</v>
      </c>
      <c r="Y24" s="50">
        <f t="shared" si="23"/>
        <v>0</v>
      </c>
      <c r="Z24" s="50">
        <f t="shared" si="23"/>
        <v>0</v>
      </c>
      <c r="AA24" s="50">
        <f t="shared" si="23"/>
        <v>0</v>
      </c>
      <c r="AB24" s="50">
        <f t="shared" si="23"/>
        <v>0</v>
      </c>
      <c r="AC24" s="50">
        <f t="shared" si="23"/>
        <v>0</v>
      </c>
      <c r="AD24" s="50">
        <f>SUM(AD16:AD23)</f>
        <v>0</v>
      </c>
      <c r="AE24" s="50">
        <f t="shared" si="23"/>
        <v>0</v>
      </c>
      <c r="AF24" s="50">
        <f t="shared" si="23"/>
        <v>0</v>
      </c>
      <c r="AG24" s="50">
        <f t="shared" si="23"/>
        <v>0</v>
      </c>
      <c r="AH24" s="50">
        <f t="shared" si="23"/>
        <v>0</v>
      </c>
      <c r="AI24" s="50">
        <f t="shared" si="23"/>
        <v>0</v>
      </c>
      <c r="AJ24" s="50">
        <f>SUM(AJ16:AJ23)</f>
        <v>0</v>
      </c>
      <c r="AK24" s="50">
        <f t="shared" si="23"/>
        <v>0</v>
      </c>
      <c r="AL24" s="50">
        <f t="shared" si="23"/>
        <v>0</v>
      </c>
      <c r="AM24" s="50">
        <f t="shared" si="23"/>
        <v>0</v>
      </c>
      <c r="AN24" s="50">
        <f t="shared" si="23"/>
        <v>0</v>
      </c>
      <c r="AO24" s="50">
        <f t="shared" si="23"/>
        <v>0</v>
      </c>
      <c r="AP24" s="50">
        <f>SUM(AP16:AP23)</f>
        <v>0</v>
      </c>
      <c r="AQ24" s="50">
        <f t="shared" ref="AQ24:AU24" si="24">SUM(AQ16:AQ23)</f>
        <v>0</v>
      </c>
      <c r="AR24" s="50">
        <f t="shared" si="24"/>
        <v>0</v>
      </c>
      <c r="AS24" s="50">
        <f t="shared" si="24"/>
        <v>0</v>
      </c>
      <c r="AT24" s="50">
        <f t="shared" si="24"/>
        <v>0</v>
      </c>
      <c r="AU24" s="50">
        <f t="shared" si="24"/>
        <v>0</v>
      </c>
      <c r="AV24" s="50">
        <f>SUM(AV16:AV23)</f>
        <v>0</v>
      </c>
      <c r="AW24" s="50">
        <f t="shared" ref="AW24:AZ24" si="25">SUM(AW16:AW23)</f>
        <v>0</v>
      </c>
      <c r="AX24" s="50">
        <f t="shared" si="25"/>
        <v>0</v>
      </c>
      <c r="AY24" s="50">
        <f t="shared" si="25"/>
        <v>0</v>
      </c>
      <c r="AZ24" s="50">
        <f t="shared" si="25"/>
        <v>0</v>
      </c>
      <c r="BA24" s="50">
        <f>SUM(BA16:BA23)</f>
        <v>0</v>
      </c>
      <c r="BB24" s="43" t="str">
        <f>IF('様式２－１'!Q25=AV24,"○","×")</f>
        <v>○</v>
      </c>
      <c r="BC24" s="50">
        <f>SUM(BC16:BC23)</f>
        <v>0</v>
      </c>
      <c r="BD24" s="50">
        <f t="shared" ref="BD24:CE24" si="26">SUM(BD16:BD23)</f>
        <v>0</v>
      </c>
      <c r="BE24" s="50">
        <f t="shared" si="26"/>
        <v>0</v>
      </c>
      <c r="BF24" s="50">
        <f t="shared" si="26"/>
        <v>0</v>
      </c>
      <c r="BG24" s="50">
        <f t="shared" si="26"/>
        <v>0</v>
      </c>
      <c r="BH24" s="50">
        <f t="shared" si="26"/>
        <v>0</v>
      </c>
      <c r="BI24" s="50">
        <f t="shared" si="26"/>
        <v>0</v>
      </c>
      <c r="BJ24" s="50">
        <f t="shared" si="26"/>
        <v>0</v>
      </c>
      <c r="BK24" s="50">
        <f t="shared" si="26"/>
        <v>0</v>
      </c>
      <c r="BL24" s="50">
        <f t="shared" si="26"/>
        <v>0</v>
      </c>
      <c r="BM24" s="50">
        <f t="shared" si="26"/>
        <v>0</v>
      </c>
      <c r="BN24" s="50">
        <f t="shared" si="26"/>
        <v>0</v>
      </c>
      <c r="BO24" s="50">
        <f t="shared" si="26"/>
        <v>0</v>
      </c>
      <c r="BP24" s="50">
        <f t="shared" si="26"/>
        <v>0</v>
      </c>
      <c r="BQ24" s="50">
        <f t="shared" si="26"/>
        <v>0</v>
      </c>
      <c r="BR24" s="50">
        <f t="shared" si="26"/>
        <v>0</v>
      </c>
      <c r="BS24" s="50">
        <f t="shared" si="26"/>
        <v>0</v>
      </c>
      <c r="BT24" s="50">
        <f t="shared" si="26"/>
        <v>0</v>
      </c>
      <c r="BU24" s="50">
        <f t="shared" si="26"/>
        <v>0</v>
      </c>
      <c r="BV24" s="50">
        <f t="shared" si="26"/>
        <v>0</v>
      </c>
      <c r="BW24" s="50">
        <f t="shared" si="26"/>
        <v>0</v>
      </c>
      <c r="BX24" s="50">
        <f t="shared" si="26"/>
        <v>0</v>
      </c>
      <c r="BY24" s="50">
        <f t="shared" si="26"/>
        <v>0</v>
      </c>
      <c r="BZ24" s="50">
        <f t="shared" si="26"/>
        <v>0</v>
      </c>
      <c r="CA24" s="50">
        <f t="shared" si="26"/>
        <v>0</v>
      </c>
      <c r="CB24" s="50">
        <f t="shared" si="26"/>
        <v>0</v>
      </c>
      <c r="CC24" s="50">
        <f t="shared" si="26"/>
        <v>0</v>
      </c>
      <c r="CD24" s="50">
        <f t="shared" si="26"/>
        <v>0</v>
      </c>
      <c r="CE24" s="50">
        <f t="shared" si="26"/>
        <v>0</v>
      </c>
      <c r="CF24" s="50">
        <f>SUM(CF16:CF23)</f>
        <v>0</v>
      </c>
      <c r="CG24" s="50">
        <f t="shared" ref="CG24:CK24" si="27">SUM(CG16:CG23)</f>
        <v>0</v>
      </c>
      <c r="CH24" s="50">
        <f t="shared" si="27"/>
        <v>0</v>
      </c>
      <c r="CI24" s="50">
        <f t="shared" si="27"/>
        <v>0</v>
      </c>
      <c r="CJ24" s="50">
        <f t="shared" si="27"/>
        <v>0</v>
      </c>
      <c r="CK24" s="50">
        <f t="shared" si="27"/>
        <v>0</v>
      </c>
      <c r="CL24" s="50">
        <f>SUM(CL16:CL23)</f>
        <v>0</v>
      </c>
    </row>
    <row r="25" spans="1:90" ht="14.25" x14ac:dyDescent="0.4">
      <c r="B25" s="503"/>
      <c r="C25" s="504"/>
      <c r="D25" s="504"/>
    </row>
    <row r="26" spans="1:90" x14ac:dyDescent="0.4">
      <c r="D26" s="172" t="s">
        <v>186</v>
      </c>
      <c r="E26" s="52"/>
      <c r="AV26" s="52"/>
    </row>
    <row r="27" spans="1:90" x14ac:dyDescent="0.4">
      <c r="D27" s="4" t="s">
        <v>44</v>
      </c>
    </row>
  </sheetData>
  <mergeCells count="30">
    <mergeCell ref="CG14:CL14"/>
    <mergeCell ref="BC13:CL13"/>
    <mergeCell ref="AJ14:AO14"/>
    <mergeCell ref="R14:W14"/>
    <mergeCell ref="X14:AC14"/>
    <mergeCell ref="AD14:AI14"/>
    <mergeCell ref="AV13:AV15"/>
    <mergeCell ref="AW13:AW15"/>
    <mergeCell ref="AX13:AX15"/>
    <mergeCell ref="AY13:AY15"/>
    <mergeCell ref="AZ13:AZ15"/>
    <mergeCell ref="BA13:BA15"/>
    <mergeCell ref="BB13:BB15"/>
    <mergeCell ref="CA14:CF14"/>
    <mergeCell ref="BC14:BH14"/>
    <mergeCell ref="BI14:BN14"/>
    <mergeCell ref="B25:D25"/>
    <mergeCell ref="C11:D11"/>
    <mergeCell ref="L14:Q14"/>
    <mergeCell ref="H13:H15"/>
    <mergeCell ref="I13:I15"/>
    <mergeCell ref="J13:J15"/>
    <mergeCell ref="K13:K15"/>
    <mergeCell ref="E13:E15"/>
    <mergeCell ref="L13:AU13"/>
    <mergeCell ref="BO14:BT14"/>
    <mergeCell ref="BU14:BZ14"/>
    <mergeCell ref="F13:F15"/>
    <mergeCell ref="G13:G15"/>
    <mergeCell ref="AP14:AU14"/>
  </mergeCells>
  <phoneticPr fontId="1"/>
  <pageMargins left="0.48" right="0.17" top="1.38" bottom="0.63" header="0.51200000000000001" footer="0.51200000000000001"/>
  <pageSetup paperSize="8" scale="4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P22"/>
  <sheetViews>
    <sheetView showZeros="0" view="pageBreakPreview" zoomScaleNormal="100" zoomScaleSheetLayoutView="100" workbookViewId="0">
      <pane xSplit="6" ySplit="7" topLeftCell="G8" activePane="bottomRight" state="frozen"/>
      <selection pane="topRight" activeCell="E1" sqref="E1"/>
      <selection pane="bottomLeft" activeCell="A6" sqref="A6"/>
      <selection pane="bottomRight" activeCell="I20" sqref="I20"/>
    </sheetView>
  </sheetViews>
  <sheetFormatPr defaultRowHeight="18.75" x14ac:dyDescent="0.4"/>
  <cols>
    <col min="1" max="1" width="1.5" style="315" customWidth="1"/>
    <col min="2" max="2" width="3.5" style="315" customWidth="1"/>
    <col min="3" max="4" width="3.375" style="315" customWidth="1"/>
    <col min="5" max="5" width="5.875" style="315" customWidth="1"/>
    <col min="6" max="6" width="22.875" style="315" customWidth="1"/>
    <col min="7" max="10" width="11.125" style="315" customWidth="1"/>
    <col min="11" max="11" width="1.875" style="316" customWidth="1"/>
    <col min="12" max="14" width="11.875" style="315" customWidth="1"/>
    <col min="15" max="15" width="1.625" style="316" customWidth="1"/>
    <col min="16" max="16" width="10.625" style="315" customWidth="1"/>
    <col min="17" max="17" width="1.5" style="315" customWidth="1"/>
    <col min="18" max="256" width="9" style="315"/>
    <col min="257" max="257" width="3.5" style="315" customWidth="1"/>
    <col min="258" max="258" width="3.375" style="315" customWidth="1"/>
    <col min="259" max="259" width="4.375" style="315" customWidth="1"/>
    <col min="260" max="260" width="18.625" style="315" customWidth="1"/>
    <col min="261" max="261" width="10.5" style="315" customWidth="1"/>
    <col min="262" max="263" width="9.625" style="315" customWidth="1"/>
    <col min="264" max="264" width="9" style="315" customWidth="1"/>
    <col min="265" max="265" width="10" style="315" customWidth="1"/>
    <col min="266" max="266" width="13.25" style="315" customWidth="1"/>
    <col min="267" max="268" width="10.625" style="315" customWidth="1"/>
    <col min="269" max="512" width="9" style="315"/>
    <col min="513" max="513" width="3.5" style="315" customWidth="1"/>
    <col min="514" max="514" width="3.375" style="315" customWidth="1"/>
    <col min="515" max="515" width="4.375" style="315" customWidth="1"/>
    <col min="516" max="516" width="18.625" style="315" customWidth="1"/>
    <col min="517" max="517" width="10.5" style="315" customWidth="1"/>
    <col min="518" max="519" width="9.625" style="315" customWidth="1"/>
    <col min="520" max="520" width="9" style="315" customWidth="1"/>
    <col min="521" max="521" width="10" style="315" customWidth="1"/>
    <col min="522" max="522" width="13.25" style="315" customWidth="1"/>
    <col min="523" max="524" width="10.625" style="315" customWidth="1"/>
    <col min="525" max="768" width="9" style="315"/>
    <col min="769" max="769" width="3.5" style="315" customWidth="1"/>
    <col min="770" max="770" width="3.375" style="315" customWidth="1"/>
    <col min="771" max="771" width="4.375" style="315" customWidth="1"/>
    <col min="772" max="772" width="18.625" style="315" customWidth="1"/>
    <col min="773" max="773" width="10.5" style="315" customWidth="1"/>
    <col min="774" max="775" width="9.625" style="315" customWidth="1"/>
    <col min="776" max="776" width="9" style="315" customWidth="1"/>
    <col min="777" max="777" width="10" style="315" customWidth="1"/>
    <col min="778" max="778" width="13.25" style="315" customWidth="1"/>
    <col min="779" max="780" width="10.625" style="315" customWidth="1"/>
    <col min="781" max="1024" width="9" style="315"/>
    <col min="1025" max="1025" width="3.5" style="315" customWidth="1"/>
    <col min="1026" max="1026" width="3.375" style="315" customWidth="1"/>
    <col min="1027" max="1027" width="4.375" style="315" customWidth="1"/>
    <col min="1028" max="1028" width="18.625" style="315" customWidth="1"/>
    <col min="1029" max="1029" width="10.5" style="315" customWidth="1"/>
    <col min="1030" max="1031" width="9.625" style="315" customWidth="1"/>
    <col min="1032" max="1032" width="9" style="315" customWidth="1"/>
    <col min="1033" max="1033" width="10" style="315" customWidth="1"/>
    <col min="1034" max="1034" width="13.25" style="315" customWidth="1"/>
    <col min="1035" max="1036" width="10.625" style="315" customWidth="1"/>
    <col min="1037" max="1280" width="9" style="315"/>
    <col min="1281" max="1281" width="3.5" style="315" customWidth="1"/>
    <col min="1282" max="1282" width="3.375" style="315" customWidth="1"/>
    <col min="1283" max="1283" width="4.375" style="315" customWidth="1"/>
    <col min="1284" max="1284" width="18.625" style="315" customWidth="1"/>
    <col min="1285" max="1285" width="10.5" style="315" customWidth="1"/>
    <col min="1286" max="1287" width="9.625" style="315" customWidth="1"/>
    <col min="1288" max="1288" width="9" style="315" customWidth="1"/>
    <col min="1289" max="1289" width="10" style="315" customWidth="1"/>
    <col min="1290" max="1290" width="13.25" style="315" customWidth="1"/>
    <col min="1291" max="1292" width="10.625" style="315" customWidth="1"/>
    <col min="1293" max="1536" width="9" style="315"/>
    <col min="1537" max="1537" width="3.5" style="315" customWidth="1"/>
    <col min="1538" max="1538" width="3.375" style="315" customWidth="1"/>
    <col min="1539" max="1539" width="4.375" style="315" customWidth="1"/>
    <col min="1540" max="1540" width="18.625" style="315" customWidth="1"/>
    <col min="1541" max="1541" width="10.5" style="315" customWidth="1"/>
    <col min="1542" max="1543" width="9.625" style="315" customWidth="1"/>
    <col min="1544" max="1544" width="9" style="315" customWidth="1"/>
    <col min="1545" max="1545" width="10" style="315" customWidth="1"/>
    <col min="1546" max="1546" width="13.25" style="315" customWidth="1"/>
    <col min="1547" max="1548" width="10.625" style="315" customWidth="1"/>
    <col min="1549" max="1792" width="9" style="315"/>
    <col min="1793" max="1793" width="3.5" style="315" customWidth="1"/>
    <col min="1794" max="1794" width="3.375" style="315" customWidth="1"/>
    <col min="1795" max="1795" width="4.375" style="315" customWidth="1"/>
    <col min="1796" max="1796" width="18.625" style="315" customWidth="1"/>
    <col min="1797" max="1797" width="10.5" style="315" customWidth="1"/>
    <col min="1798" max="1799" width="9.625" style="315" customWidth="1"/>
    <col min="1800" max="1800" width="9" style="315" customWidth="1"/>
    <col min="1801" max="1801" width="10" style="315" customWidth="1"/>
    <col min="1802" max="1802" width="13.25" style="315" customWidth="1"/>
    <col min="1803" max="1804" width="10.625" style="315" customWidth="1"/>
    <col min="1805" max="2048" width="9" style="315"/>
    <col min="2049" max="2049" width="3.5" style="315" customWidth="1"/>
    <col min="2050" max="2050" width="3.375" style="315" customWidth="1"/>
    <col min="2051" max="2051" width="4.375" style="315" customWidth="1"/>
    <col min="2052" max="2052" width="18.625" style="315" customWidth="1"/>
    <col min="2053" max="2053" width="10.5" style="315" customWidth="1"/>
    <col min="2054" max="2055" width="9.625" style="315" customWidth="1"/>
    <col min="2056" max="2056" width="9" style="315" customWidth="1"/>
    <col min="2057" max="2057" width="10" style="315" customWidth="1"/>
    <col min="2058" max="2058" width="13.25" style="315" customWidth="1"/>
    <col min="2059" max="2060" width="10.625" style="315" customWidth="1"/>
    <col min="2061" max="2304" width="9" style="315"/>
    <col min="2305" max="2305" width="3.5" style="315" customWidth="1"/>
    <col min="2306" max="2306" width="3.375" style="315" customWidth="1"/>
    <col min="2307" max="2307" width="4.375" style="315" customWidth="1"/>
    <col min="2308" max="2308" width="18.625" style="315" customWidth="1"/>
    <col min="2309" max="2309" width="10.5" style="315" customWidth="1"/>
    <col min="2310" max="2311" width="9.625" style="315" customWidth="1"/>
    <col min="2312" max="2312" width="9" style="315" customWidth="1"/>
    <col min="2313" max="2313" width="10" style="315" customWidth="1"/>
    <col min="2314" max="2314" width="13.25" style="315" customWidth="1"/>
    <col min="2315" max="2316" width="10.625" style="315" customWidth="1"/>
    <col min="2317" max="2560" width="9" style="315"/>
    <col min="2561" max="2561" width="3.5" style="315" customWidth="1"/>
    <col min="2562" max="2562" width="3.375" style="315" customWidth="1"/>
    <col min="2563" max="2563" width="4.375" style="315" customWidth="1"/>
    <col min="2564" max="2564" width="18.625" style="315" customWidth="1"/>
    <col min="2565" max="2565" width="10.5" style="315" customWidth="1"/>
    <col min="2566" max="2567" width="9.625" style="315" customWidth="1"/>
    <col min="2568" max="2568" width="9" style="315" customWidth="1"/>
    <col min="2569" max="2569" width="10" style="315" customWidth="1"/>
    <col min="2570" max="2570" width="13.25" style="315" customWidth="1"/>
    <col min="2571" max="2572" width="10.625" style="315" customWidth="1"/>
    <col min="2573" max="2816" width="9" style="315"/>
    <col min="2817" max="2817" width="3.5" style="315" customWidth="1"/>
    <col min="2818" max="2818" width="3.375" style="315" customWidth="1"/>
    <col min="2819" max="2819" width="4.375" style="315" customWidth="1"/>
    <col min="2820" max="2820" width="18.625" style="315" customWidth="1"/>
    <col min="2821" max="2821" width="10.5" style="315" customWidth="1"/>
    <col min="2822" max="2823" width="9.625" style="315" customWidth="1"/>
    <col min="2824" max="2824" width="9" style="315" customWidth="1"/>
    <col min="2825" max="2825" width="10" style="315" customWidth="1"/>
    <col min="2826" max="2826" width="13.25" style="315" customWidth="1"/>
    <col min="2827" max="2828" width="10.625" style="315" customWidth="1"/>
    <col min="2829" max="3072" width="9" style="315"/>
    <col min="3073" max="3073" width="3.5" style="315" customWidth="1"/>
    <col min="3074" max="3074" width="3.375" style="315" customWidth="1"/>
    <col min="3075" max="3075" width="4.375" style="315" customWidth="1"/>
    <col min="3076" max="3076" width="18.625" style="315" customWidth="1"/>
    <col min="3077" max="3077" width="10.5" style="315" customWidth="1"/>
    <col min="3078" max="3079" width="9.625" style="315" customWidth="1"/>
    <col min="3080" max="3080" width="9" style="315" customWidth="1"/>
    <col min="3081" max="3081" width="10" style="315" customWidth="1"/>
    <col min="3082" max="3082" width="13.25" style="315" customWidth="1"/>
    <col min="3083" max="3084" width="10.625" style="315" customWidth="1"/>
    <col min="3085" max="3328" width="9" style="315"/>
    <col min="3329" max="3329" width="3.5" style="315" customWidth="1"/>
    <col min="3330" max="3330" width="3.375" style="315" customWidth="1"/>
    <col min="3331" max="3331" width="4.375" style="315" customWidth="1"/>
    <col min="3332" max="3332" width="18.625" style="315" customWidth="1"/>
    <col min="3333" max="3333" width="10.5" style="315" customWidth="1"/>
    <col min="3334" max="3335" width="9.625" style="315" customWidth="1"/>
    <col min="3336" max="3336" width="9" style="315" customWidth="1"/>
    <col min="3337" max="3337" width="10" style="315" customWidth="1"/>
    <col min="3338" max="3338" width="13.25" style="315" customWidth="1"/>
    <col min="3339" max="3340" width="10.625" style="315" customWidth="1"/>
    <col min="3341" max="3584" width="9" style="315"/>
    <col min="3585" max="3585" width="3.5" style="315" customWidth="1"/>
    <col min="3586" max="3586" width="3.375" style="315" customWidth="1"/>
    <col min="3587" max="3587" width="4.375" style="315" customWidth="1"/>
    <col min="3588" max="3588" width="18.625" style="315" customWidth="1"/>
    <col min="3589" max="3589" width="10.5" style="315" customWidth="1"/>
    <col min="3590" max="3591" width="9.625" style="315" customWidth="1"/>
    <col min="3592" max="3592" width="9" style="315" customWidth="1"/>
    <col min="3593" max="3593" width="10" style="315" customWidth="1"/>
    <col min="3594" max="3594" width="13.25" style="315" customWidth="1"/>
    <col min="3595" max="3596" width="10.625" style="315" customWidth="1"/>
    <col min="3597" max="3840" width="9" style="315"/>
    <col min="3841" max="3841" width="3.5" style="315" customWidth="1"/>
    <col min="3842" max="3842" width="3.375" style="315" customWidth="1"/>
    <col min="3843" max="3843" width="4.375" style="315" customWidth="1"/>
    <col min="3844" max="3844" width="18.625" style="315" customWidth="1"/>
    <col min="3845" max="3845" width="10.5" style="315" customWidth="1"/>
    <col min="3846" max="3847" width="9.625" style="315" customWidth="1"/>
    <col min="3848" max="3848" width="9" style="315" customWidth="1"/>
    <col min="3849" max="3849" width="10" style="315" customWidth="1"/>
    <col min="3850" max="3850" width="13.25" style="315" customWidth="1"/>
    <col min="3851" max="3852" width="10.625" style="315" customWidth="1"/>
    <col min="3853" max="4096" width="9" style="315"/>
    <col min="4097" max="4097" width="3.5" style="315" customWidth="1"/>
    <col min="4098" max="4098" width="3.375" style="315" customWidth="1"/>
    <col min="4099" max="4099" width="4.375" style="315" customWidth="1"/>
    <col min="4100" max="4100" width="18.625" style="315" customWidth="1"/>
    <col min="4101" max="4101" width="10.5" style="315" customWidth="1"/>
    <col min="4102" max="4103" width="9.625" style="315" customWidth="1"/>
    <col min="4104" max="4104" width="9" style="315" customWidth="1"/>
    <col min="4105" max="4105" width="10" style="315" customWidth="1"/>
    <col min="4106" max="4106" width="13.25" style="315" customWidth="1"/>
    <col min="4107" max="4108" width="10.625" style="315" customWidth="1"/>
    <col min="4109" max="4352" width="9" style="315"/>
    <col min="4353" max="4353" width="3.5" style="315" customWidth="1"/>
    <col min="4354" max="4354" width="3.375" style="315" customWidth="1"/>
    <col min="4355" max="4355" width="4.375" style="315" customWidth="1"/>
    <col min="4356" max="4356" width="18.625" style="315" customWidth="1"/>
    <col min="4357" max="4357" width="10.5" style="315" customWidth="1"/>
    <col min="4358" max="4359" width="9.625" style="315" customWidth="1"/>
    <col min="4360" max="4360" width="9" style="315" customWidth="1"/>
    <col min="4361" max="4361" width="10" style="315" customWidth="1"/>
    <col min="4362" max="4362" width="13.25" style="315" customWidth="1"/>
    <col min="4363" max="4364" width="10.625" style="315" customWidth="1"/>
    <col min="4365" max="4608" width="9" style="315"/>
    <col min="4609" max="4609" width="3.5" style="315" customWidth="1"/>
    <col min="4610" max="4610" width="3.375" style="315" customWidth="1"/>
    <col min="4611" max="4611" width="4.375" style="315" customWidth="1"/>
    <col min="4612" max="4612" width="18.625" style="315" customWidth="1"/>
    <col min="4613" max="4613" width="10.5" style="315" customWidth="1"/>
    <col min="4614" max="4615" width="9.625" style="315" customWidth="1"/>
    <col min="4616" max="4616" width="9" style="315" customWidth="1"/>
    <col min="4617" max="4617" width="10" style="315" customWidth="1"/>
    <col min="4618" max="4618" width="13.25" style="315" customWidth="1"/>
    <col min="4619" max="4620" width="10.625" style="315" customWidth="1"/>
    <col min="4621" max="4864" width="9" style="315"/>
    <col min="4865" max="4865" width="3.5" style="315" customWidth="1"/>
    <col min="4866" max="4866" width="3.375" style="315" customWidth="1"/>
    <col min="4867" max="4867" width="4.375" style="315" customWidth="1"/>
    <col min="4868" max="4868" width="18.625" style="315" customWidth="1"/>
    <col min="4869" max="4869" width="10.5" style="315" customWidth="1"/>
    <col min="4870" max="4871" width="9.625" style="315" customWidth="1"/>
    <col min="4872" max="4872" width="9" style="315" customWidth="1"/>
    <col min="4873" max="4873" width="10" style="315" customWidth="1"/>
    <col min="4874" max="4874" width="13.25" style="315" customWidth="1"/>
    <col min="4875" max="4876" width="10.625" style="315" customWidth="1"/>
    <col min="4877" max="5120" width="9" style="315"/>
    <col min="5121" max="5121" width="3.5" style="315" customWidth="1"/>
    <col min="5122" max="5122" width="3.375" style="315" customWidth="1"/>
    <col min="5123" max="5123" width="4.375" style="315" customWidth="1"/>
    <col min="5124" max="5124" width="18.625" style="315" customWidth="1"/>
    <col min="5125" max="5125" width="10.5" style="315" customWidth="1"/>
    <col min="5126" max="5127" width="9.625" style="315" customWidth="1"/>
    <col min="5128" max="5128" width="9" style="315" customWidth="1"/>
    <col min="5129" max="5129" width="10" style="315" customWidth="1"/>
    <col min="5130" max="5130" width="13.25" style="315" customWidth="1"/>
    <col min="5131" max="5132" width="10.625" style="315" customWidth="1"/>
    <col min="5133" max="5376" width="9" style="315"/>
    <col min="5377" max="5377" width="3.5" style="315" customWidth="1"/>
    <col min="5378" max="5378" width="3.375" style="315" customWidth="1"/>
    <col min="5379" max="5379" width="4.375" style="315" customWidth="1"/>
    <col min="5380" max="5380" width="18.625" style="315" customWidth="1"/>
    <col min="5381" max="5381" width="10.5" style="315" customWidth="1"/>
    <col min="5382" max="5383" width="9.625" style="315" customWidth="1"/>
    <col min="5384" max="5384" width="9" style="315" customWidth="1"/>
    <col min="5385" max="5385" width="10" style="315" customWidth="1"/>
    <col min="5386" max="5386" width="13.25" style="315" customWidth="1"/>
    <col min="5387" max="5388" width="10.625" style="315" customWidth="1"/>
    <col min="5389" max="5632" width="9" style="315"/>
    <col min="5633" max="5633" width="3.5" style="315" customWidth="1"/>
    <col min="5634" max="5634" width="3.375" style="315" customWidth="1"/>
    <col min="5635" max="5635" width="4.375" style="315" customWidth="1"/>
    <col min="5636" max="5636" width="18.625" style="315" customWidth="1"/>
    <col min="5637" max="5637" width="10.5" style="315" customWidth="1"/>
    <col min="5638" max="5639" width="9.625" style="315" customWidth="1"/>
    <col min="5640" max="5640" width="9" style="315" customWidth="1"/>
    <col min="5641" max="5641" width="10" style="315" customWidth="1"/>
    <col min="5642" max="5642" width="13.25" style="315" customWidth="1"/>
    <col min="5643" max="5644" width="10.625" style="315" customWidth="1"/>
    <col min="5645" max="5888" width="9" style="315"/>
    <col min="5889" max="5889" width="3.5" style="315" customWidth="1"/>
    <col min="5890" max="5890" width="3.375" style="315" customWidth="1"/>
    <col min="5891" max="5891" width="4.375" style="315" customWidth="1"/>
    <col min="5892" max="5892" width="18.625" style="315" customWidth="1"/>
    <col min="5893" max="5893" width="10.5" style="315" customWidth="1"/>
    <col min="5894" max="5895" width="9.625" style="315" customWidth="1"/>
    <col min="5896" max="5896" width="9" style="315" customWidth="1"/>
    <col min="5897" max="5897" width="10" style="315" customWidth="1"/>
    <col min="5898" max="5898" width="13.25" style="315" customWidth="1"/>
    <col min="5899" max="5900" width="10.625" style="315" customWidth="1"/>
    <col min="5901" max="6144" width="9" style="315"/>
    <col min="6145" max="6145" width="3.5" style="315" customWidth="1"/>
    <col min="6146" max="6146" width="3.375" style="315" customWidth="1"/>
    <col min="6147" max="6147" width="4.375" style="315" customWidth="1"/>
    <col min="6148" max="6148" width="18.625" style="315" customWidth="1"/>
    <col min="6149" max="6149" width="10.5" style="315" customWidth="1"/>
    <col min="6150" max="6151" width="9.625" style="315" customWidth="1"/>
    <col min="6152" max="6152" width="9" style="315" customWidth="1"/>
    <col min="6153" max="6153" width="10" style="315" customWidth="1"/>
    <col min="6154" max="6154" width="13.25" style="315" customWidth="1"/>
    <col min="6155" max="6156" width="10.625" style="315" customWidth="1"/>
    <col min="6157" max="6400" width="9" style="315"/>
    <col min="6401" max="6401" width="3.5" style="315" customWidth="1"/>
    <col min="6402" max="6402" width="3.375" style="315" customWidth="1"/>
    <col min="6403" max="6403" width="4.375" style="315" customWidth="1"/>
    <col min="6404" max="6404" width="18.625" style="315" customWidth="1"/>
    <col min="6405" max="6405" width="10.5" style="315" customWidth="1"/>
    <col min="6406" max="6407" width="9.625" style="315" customWidth="1"/>
    <col min="6408" max="6408" width="9" style="315" customWidth="1"/>
    <col min="6409" max="6409" width="10" style="315" customWidth="1"/>
    <col min="6410" max="6410" width="13.25" style="315" customWidth="1"/>
    <col min="6411" max="6412" width="10.625" style="315" customWidth="1"/>
    <col min="6413" max="6656" width="9" style="315"/>
    <col min="6657" max="6657" width="3.5" style="315" customWidth="1"/>
    <col min="6658" max="6658" width="3.375" style="315" customWidth="1"/>
    <col min="6659" max="6659" width="4.375" style="315" customWidth="1"/>
    <col min="6660" max="6660" width="18.625" style="315" customWidth="1"/>
    <col min="6661" max="6661" width="10.5" style="315" customWidth="1"/>
    <col min="6662" max="6663" width="9.625" style="315" customWidth="1"/>
    <col min="6664" max="6664" width="9" style="315" customWidth="1"/>
    <col min="6665" max="6665" width="10" style="315" customWidth="1"/>
    <col min="6666" max="6666" width="13.25" style="315" customWidth="1"/>
    <col min="6667" max="6668" width="10.625" style="315" customWidth="1"/>
    <col min="6669" max="6912" width="9" style="315"/>
    <col min="6913" max="6913" width="3.5" style="315" customWidth="1"/>
    <col min="6914" max="6914" width="3.375" style="315" customWidth="1"/>
    <col min="6915" max="6915" width="4.375" style="315" customWidth="1"/>
    <col min="6916" max="6916" width="18.625" style="315" customWidth="1"/>
    <col min="6917" max="6917" width="10.5" style="315" customWidth="1"/>
    <col min="6918" max="6919" width="9.625" style="315" customWidth="1"/>
    <col min="6920" max="6920" width="9" style="315" customWidth="1"/>
    <col min="6921" max="6921" width="10" style="315" customWidth="1"/>
    <col min="6922" max="6922" width="13.25" style="315" customWidth="1"/>
    <col min="6923" max="6924" width="10.625" style="315" customWidth="1"/>
    <col min="6925" max="7168" width="9" style="315"/>
    <col min="7169" max="7169" width="3.5" style="315" customWidth="1"/>
    <col min="7170" max="7170" width="3.375" style="315" customWidth="1"/>
    <col min="7171" max="7171" width="4.375" style="315" customWidth="1"/>
    <col min="7172" max="7172" width="18.625" style="315" customWidth="1"/>
    <col min="7173" max="7173" width="10.5" style="315" customWidth="1"/>
    <col min="7174" max="7175" width="9.625" style="315" customWidth="1"/>
    <col min="7176" max="7176" width="9" style="315" customWidth="1"/>
    <col min="7177" max="7177" width="10" style="315" customWidth="1"/>
    <col min="7178" max="7178" width="13.25" style="315" customWidth="1"/>
    <col min="7179" max="7180" width="10.625" style="315" customWidth="1"/>
    <col min="7181" max="7424" width="9" style="315"/>
    <col min="7425" max="7425" width="3.5" style="315" customWidth="1"/>
    <col min="7426" max="7426" width="3.375" style="315" customWidth="1"/>
    <col min="7427" max="7427" width="4.375" style="315" customWidth="1"/>
    <col min="7428" max="7428" width="18.625" style="315" customWidth="1"/>
    <col min="7429" max="7429" width="10.5" style="315" customWidth="1"/>
    <col min="7430" max="7431" width="9.625" style="315" customWidth="1"/>
    <col min="7432" max="7432" width="9" style="315" customWidth="1"/>
    <col min="7433" max="7433" width="10" style="315" customWidth="1"/>
    <col min="7434" max="7434" width="13.25" style="315" customWidth="1"/>
    <col min="7435" max="7436" width="10.625" style="315" customWidth="1"/>
    <col min="7437" max="7680" width="9" style="315"/>
    <col min="7681" max="7681" width="3.5" style="315" customWidth="1"/>
    <col min="7682" max="7682" width="3.375" style="315" customWidth="1"/>
    <col min="7683" max="7683" width="4.375" style="315" customWidth="1"/>
    <col min="7684" max="7684" width="18.625" style="315" customWidth="1"/>
    <col min="7685" max="7685" width="10.5" style="315" customWidth="1"/>
    <col min="7686" max="7687" width="9.625" style="315" customWidth="1"/>
    <col min="7688" max="7688" width="9" style="315" customWidth="1"/>
    <col min="7689" max="7689" width="10" style="315" customWidth="1"/>
    <col min="7690" max="7690" width="13.25" style="315" customWidth="1"/>
    <col min="7691" max="7692" width="10.625" style="315" customWidth="1"/>
    <col min="7693" max="7936" width="9" style="315"/>
    <col min="7937" max="7937" width="3.5" style="315" customWidth="1"/>
    <col min="7938" max="7938" width="3.375" style="315" customWidth="1"/>
    <col min="7939" max="7939" width="4.375" style="315" customWidth="1"/>
    <col min="7940" max="7940" width="18.625" style="315" customWidth="1"/>
    <col min="7941" max="7941" width="10.5" style="315" customWidth="1"/>
    <col min="7942" max="7943" width="9.625" style="315" customWidth="1"/>
    <col min="7944" max="7944" width="9" style="315" customWidth="1"/>
    <col min="7945" max="7945" width="10" style="315" customWidth="1"/>
    <col min="7946" max="7946" width="13.25" style="315" customWidth="1"/>
    <col min="7947" max="7948" width="10.625" style="315" customWidth="1"/>
    <col min="7949" max="8192" width="9" style="315"/>
    <col min="8193" max="8193" width="3.5" style="315" customWidth="1"/>
    <col min="8194" max="8194" width="3.375" style="315" customWidth="1"/>
    <col min="8195" max="8195" width="4.375" style="315" customWidth="1"/>
    <col min="8196" max="8196" width="18.625" style="315" customWidth="1"/>
    <col min="8197" max="8197" width="10.5" style="315" customWidth="1"/>
    <col min="8198" max="8199" width="9.625" style="315" customWidth="1"/>
    <col min="8200" max="8200" width="9" style="315" customWidth="1"/>
    <col min="8201" max="8201" width="10" style="315" customWidth="1"/>
    <col min="8202" max="8202" width="13.25" style="315" customWidth="1"/>
    <col min="8203" max="8204" width="10.625" style="315" customWidth="1"/>
    <col min="8205" max="8448" width="9" style="315"/>
    <col min="8449" max="8449" width="3.5" style="315" customWidth="1"/>
    <col min="8450" max="8450" width="3.375" style="315" customWidth="1"/>
    <col min="8451" max="8451" width="4.375" style="315" customWidth="1"/>
    <col min="8452" max="8452" width="18.625" style="315" customWidth="1"/>
    <col min="8453" max="8453" width="10.5" style="315" customWidth="1"/>
    <col min="8454" max="8455" width="9.625" style="315" customWidth="1"/>
    <col min="8456" max="8456" width="9" style="315" customWidth="1"/>
    <col min="8457" max="8457" width="10" style="315" customWidth="1"/>
    <col min="8458" max="8458" width="13.25" style="315" customWidth="1"/>
    <col min="8459" max="8460" width="10.625" style="315" customWidth="1"/>
    <col min="8461" max="8704" width="9" style="315"/>
    <col min="8705" max="8705" width="3.5" style="315" customWidth="1"/>
    <col min="8706" max="8706" width="3.375" style="315" customWidth="1"/>
    <col min="8707" max="8707" width="4.375" style="315" customWidth="1"/>
    <col min="8708" max="8708" width="18.625" style="315" customWidth="1"/>
    <col min="8709" max="8709" width="10.5" style="315" customWidth="1"/>
    <col min="8710" max="8711" width="9.625" style="315" customWidth="1"/>
    <col min="8712" max="8712" width="9" style="315" customWidth="1"/>
    <col min="8713" max="8713" width="10" style="315" customWidth="1"/>
    <col min="8714" max="8714" width="13.25" style="315" customWidth="1"/>
    <col min="8715" max="8716" width="10.625" style="315" customWidth="1"/>
    <col min="8717" max="8960" width="9" style="315"/>
    <col min="8961" max="8961" width="3.5" style="315" customWidth="1"/>
    <col min="8962" max="8962" width="3.375" style="315" customWidth="1"/>
    <col min="8963" max="8963" width="4.375" style="315" customWidth="1"/>
    <col min="8964" max="8964" width="18.625" style="315" customWidth="1"/>
    <col min="8965" max="8965" width="10.5" style="315" customWidth="1"/>
    <col min="8966" max="8967" width="9.625" style="315" customWidth="1"/>
    <col min="8968" max="8968" width="9" style="315" customWidth="1"/>
    <col min="8969" max="8969" width="10" style="315" customWidth="1"/>
    <col min="8970" max="8970" width="13.25" style="315" customWidth="1"/>
    <col min="8971" max="8972" width="10.625" style="315" customWidth="1"/>
    <col min="8973" max="9216" width="9" style="315"/>
    <col min="9217" max="9217" width="3.5" style="315" customWidth="1"/>
    <col min="9218" max="9218" width="3.375" style="315" customWidth="1"/>
    <col min="9219" max="9219" width="4.375" style="315" customWidth="1"/>
    <col min="9220" max="9220" width="18.625" style="315" customWidth="1"/>
    <col min="9221" max="9221" width="10.5" style="315" customWidth="1"/>
    <col min="9222" max="9223" width="9.625" style="315" customWidth="1"/>
    <col min="9224" max="9224" width="9" style="315" customWidth="1"/>
    <col min="9225" max="9225" width="10" style="315" customWidth="1"/>
    <col min="9226" max="9226" width="13.25" style="315" customWidth="1"/>
    <col min="9227" max="9228" width="10.625" style="315" customWidth="1"/>
    <col min="9229" max="9472" width="9" style="315"/>
    <col min="9473" max="9473" width="3.5" style="315" customWidth="1"/>
    <col min="9474" max="9474" width="3.375" style="315" customWidth="1"/>
    <col min="9475" max="9475" width="4.375" style="315" customWidth="1"/>
    <col min="9476" max="9476" width="18.625" style="315" customWidth="1"/>
    <col min="9477" max="9477" width="10.5" style="315" customWidth="1"/>
    <col min="9478" max="9479" width="9.625" style="315" customWidth="1"/>
    <col min="9480" max="9480" width="9" style="315" customWidth="1"/>
    <col min="9481" max="9481" width="10" style="315" customWidth="1"/>
    <col min="9482" max="9482" width="13.25" style="315" customWidth="1"/>
    <col min="9483" max="9484" width="10.625" style="315" customWidth="1"/>
    <col min="9485" max="9728" width="9" style="315"/>
    <col min="9729" max="9729" width="3.5" style="315" customWidth="1"/>
    <col min="9730" max="9730" width="3.375" style="315" customWidth="1"/>
    <col min="9731" max="9731" width="4.375" style="315" customWidth="1"/>
    <col min="9732" max="9732" width="18.625" style="315" customWidth="1"/>
    <col min="9733" max="9733" width="10.5" style="315" customWidth="1"/>
    <col min="9734" max="9735" width="9.625" style="315" customWidth="1"/>
    <col min="9736" max="9736" width="9" style="315" customWidth="1"/>
    <col min="9737" max="9737" width="10" style="315" customWidth="1"/>
    <col min="9738" max="9738" width="13.25" style="315" customWidth="1"/>
    <col min="9739" max="9740" width="10.625" style="315" customWidth="1"/>
    <col min="9741" max="9984" width="9" style="315"/>
    <col min="9985" max="9985" width="3.5" style="315" customWidth="1"/>
    <col min="9986" max="9986" width="3.375" style="315" customWidth="1"/>
    <col min="9987" max="9987" width="4.375" style="315" customWidth="1"/>
    <col min="9988" max="9988" width="18.625" style="315" customWidth="1"/>
    <col min="9989" max="9989" width="10.5" style="315" customWidth="1"/>
    <col min="9990" max="9991" width="9.625" style="315" customWidth="1"/>
    <col min="9992" max="9992" width="9" style="315" customWidth="1"/>
    <col min="9993" max="9993" width="10" style="315" customWidth="1"/>
    <col min="9994" max="9994" width="13.25" style="315" customWidth="1"/>
    <col min="9995" max="9996" width="10.625" style="315" customWidth="1"/>
    <col min="9997" max="10240" width="9" style="315"/>
    <col min="10241" max="10241" width="3.5" style="315" customWidth="1"/>
    <col min="10242" max="10242" width="3.375" style="315" customWidth="1"/>
    <col min="10243" max="10243" width="4.375" style="315" customWidth="1"/>
    <col min="10244" max="10244" width="18.625" style="315" customWidth="1"/>
    <col min="10245" max="10245" width="10.5" style="315" customWidth="1"/>
    <col min="10246" max="10247" width="9.625" style="315" customWidth="1"/>
    <col min="10248" max="10248" width="9" style="315" customWidth="1"/>
    <col min="10249" max="10249" width="10" style="315" customWidth="1"/>
    <col min="10250" max="10250" width="13.25" style="315" customWidth="1"/>
    <col min="10251" max="10252" width="10.625" style="315" customWidth="1"/>
    <col min="10253" max="10496" width="9" style="315"/>
    <col min="10497" max="10497" width="3.5" style="315" customWidth="1"/>
    <col min="10498" max="10498" width="3.375" style="315" customWidth="1"/>
    <col min="10499" max="10499" width="4.375" style="315" customWidth="1"/>
    <col min="10500" max="10500" width="18.625" style="315" customWidth="1"/>
    <col min="10501" max="10501" width="10.5" style="315" customWidth="1"/>
    <col min="10502" max="10503" width="9.625" style="315" customWidth="1"/>
    <col min="10504" max="10504" width="9" style="315" customWidth="1"/>
    <col min="10505" max="10505" width="10" style="315" customWidth="1"/>
    <col min="10506" max="10506" width="13.25" style="315" customWidth="1"/>
    <col min="10507" max="10508" width="10.625" style="315" customWidth="1"/>
    <col min="10509" max="10752" width="9" style="315"/>
    <col min="10753" max="10753" width="3.5" style="315" customWidth="1"/>
    <col min="10754" max="10754" width="3.375" style="315" customWidth="1"/>
    <col min="10755" max="10755" width="4.375" style="315" customWidth="1"/>
    <col min="10756" max="10756" width="18.625" style="315" customWidth="1"/>
    <col min="10757" max="10757" width="10.5" style="315" customWidth="1"/>
    <col min="10758" max="10759" width="9.625" style="315" customWidth="1"/>
    <col min="10760" max="10760" width="9" style="315" customWidth="1"/>
    <col min="10761" max="10761" width="10" style="315" customWidth="1"/>
    <col min="10762" max="10762" width="13.25" style="315" customWidth="1"/>
    <col min="10763" max="10764" width="10.625" style="315" customWidth="1"/>
    <col min="10765" max="11008" width="9" style="315"/>
    <col min="11009" max="11009" width="3.5" style="315" customWidth="1"/>
    <col min="11010" max="11010" width="3.375" style="315" customWidth="1"/>
    <col min="11011" max="11011" width="4.375" style="315" customWidth="1"/>
    <col min="11012" max="11012" width="18.625" style="315" customWidth="1"/>
    <col min="11013" max="11013" width="10.5" style="315" customWidth="1"/>
    <col min="11014" max="11015" width="9.625" style="315" customWidth="1"/>
    <col min="11016" max="11016" width="9" style="315" customWidth="1"/>
    <col min="11017" max="11017" width="10" style="315" customWidth="1"/>
    <col min="11018" max="11018" width="13.25" style="315" customWidth="1"/>
    <col min="11019" max="11020" width="10.625" style="315" customWidth="1"/>
    <col min="11021" max="11264" width="9" style="315"/>
    <col min="11265" max="11265" width="3.5" style="315" customWidth="1"/>
    <col min="11266" max="11266" width="3.375" style="315" customWidth="1"/>
    <col min="11267" max="11267" width="4.375" style="315" customWidth="1"/>
    <col min="11268" max="11268" width="18.625" style="315" customWidth="1"/>
    <col min="11269" max="11269" width="10.5" style="315" customWidth="1"/>
    <col min="11270" max="11271" width="9.625" style="315" customWidth="1"/>
    <col min="11272" max="11272" width="9" style="315" customWidth="1"/>
    <col min="11273" max="11273" width="10" style="315" customWidth="1"/>
    <col min="11274" max="11274" width="13.25" style="315" customWidth="1"/>
    <col min="11275" max="11276" width="10.625" style="315" customWidth="1"/>
    <col min="11277" max="11520" width="9" style="315"/>
    <col min="11521" max="11521" width="3.5" style="315" customWidth="1"/>
    <col min="11522" max="11522" width="3.375" style="315" customWidth="1"/>
    <col min="11523" max="11523" width="4.375" style="315" customWidth="1"/>
    <col min="11524" max="11524" width="18.625" style="315" customWidth="1"/>
    <col min="11525" max="11525" width="10.5" style="315" customWidth="1"/>
    <col min="11526" max="11527" width="9.625" style="315" customWidth="1"/>
    <col min="11528" max="11528" width="9" style="315" customWidth="1"/>
    <col min="11529" max="11529" width="10" style="315" customWidth="1"/>
    <col min="11530" max="11530" width="13.25" style="315" customWidth="1"/>
    <col min="11531" max="11532" width="10.625" style="315" customWidth="1"/>
    <col min="11533" max="11776" width="9" style="315"/>
    <col min="11777" max="11777" width="3.5" style="315" customWidth="1"/>
    <col min="11778" max="11778" width="3.375" style="315" customWidth="1"/>
    <col min="11779" max="11779" width="4.375" style="315" customWidth="1"/>
    <col min="11780" max="11780" width="18.625" style="315" customWidth="1"/>
    <col min="11781" max="11781" width="10.5" style="315" customWidth="1"/>
    <col min="11782" max="11783" width="9.625" style="315" customWidth="1"/>
    <col min="11784" max="11784" width="9" style="315" customWidth="1"/>
    <col min="11785" max="11785" width="10" style="315" customWidth="1"/>
    <col min="11786" max="11786" width="13.25" style="315" customWidth="1"/>
    <col min="11787" max="11788" width="10.625" style="315" customWidth="1"/>
    <col min="11789" max="12032" width="9" style="315"/>
    <col min="12033" max="12033" width="3.5" style="315" customWidth="1"/>
    <col min="12034" max="12034" width="3.375" style="315" customWidth="1"/>
    <col min="12035" max="12035" width="4.375" style="315" customWidth="1"/>
    <col min="12036" max="12036" width="18.625" style="315" customWidth="1"/>
    <col min="12037" max="12037" width="10.5" style="315" customWidth="1"/>
    <col min="12038" max="12039" width="9.625" style="315" customWidth="1"/>
    <col min="12040" max="12040" width="9" style="315" customWidth="1"/>
    <col min="12041" max="12041" width="10" style="315" customWidth="1"/>
    <col min="12042" max="12042" width="13.25" style="315" customWidth="1"/>
    <col min="12043" max="12044" width="10.625" style="315" customWidth="1"/>
    <col min="12045" max="12288" width="9" style="315"/>
    <col min="12289" max="12289" width="3.5" style="315" customWidth="1"/>
    <col min="12290" max="12290" width="3.375" style="315" customWidth="1"/>
    <col min="12291" max="12291" width="4.375" style="315" customWidth="1"/>
    <col min="12292" max="12292" width="18.625" style="315" customWidth="1"/>
    <col min="12293" max="12293" width="10.5" style="315" customWidth="1"/>
    <col min="12294" max="12295" width="9.625" style="315" customWidth="1"/>
    <col min="12296" max="12296" width="9" style="315" customWidth="1"/>
    <col min="12297" max="12297" width="10" style="315" customWidth="1"/>
    <col min="12298" max="12298" width="13.25" style="315" customWidth="1"/>
    <col min="12299" max="12300" width="10.625" style="315" customWidth="1"/>
    <col min="12301" max="12544" width="9" style="315"/>
    <col min="12545" max="12545" width="3.5" style="315" customWidth="1"/>
    <col min="12546" max="12546" width="3.375" style="315" customWidth="1"/>
    <col min="12547" max="12547" width="4.375" style="315" customWidth="1"/>
    <col min="12548" max="12548" width="18.625" style="315" customWidth="1"/>
    <col min="12549" max="12549" width="10.5" style="315" customWidth="1"/>
    <col min="12550" max="12551" width="9.625" style="315" customWidth="1"/>
    <col min="12552" max="12552" width="9" style="315" customWidth="1"/>
    <col min="12553" max="12553" width="10" style="315" customWidth="1"/>
    <col min="12554" max="12554" width="13.25" style="315" customWidth="1"/>
    <col min="12555" max="12556" width="10.625" style="315" customWidth="1"/>
    <col min="12557" max="12800" width="9" style="315"/>
    <col min="12801" max="12801" width="3.5" style="315" customWidth="1"/>
    <col min="12802" max="12802" width="3.375" style="315" customWidth="1"/>
    <col min="12803" max="12803" width="4.375" style="315" customWidth="1"/>
    <col min="12804" max="12804" width="18.625" style="315" customWidth="1"/>
    <col min="12805" max="12805" width="10.5" style="315" customWidth="1"/>
    <col min="12806" max="12807" width="9.625" style="315" customWidth="1"/>
    <col min="12808" max="12808" width="9" style="315" customWidth="1"/>
    <col min="12809" max="12809" width="10" style="315" customWidth="1"/>
    <col min="12810" max="12810" width="13.25" style="315" customWidth="1"/>
    <col min="12811" max="12812" width="10.625" style="315" customWidth="1"/>
    <col min="12813" max="13056" width="9" style="315"/>
    <col min="13057" max="13057" width="3.5" style="315" customWidth="1"/>
    <col min="13058" max="13058" width="3.375" style="315" customWidth="1"/>
    <col min="13059" max="13059" width="4.375" style="315" customWidth="1"/>
    <col min="13060" max="13060" width="18.625" style="315" customWidth="1"/>
    <col min="13061" max="13061" width="10.5" style="315" customWidth="1"/>
    <col min="13062" max="13063" width="9.625" style="315" customWidth="1"/>
    <col min="13064" max="13064" width="9" style="315" customWidth="1"/>
    <col min="13065" max="13065" width="10" style="315" customWidth="1"/>
    <col min="13066" max="13066" width="13.25" style="315" customWidth="1"/>
    <col min="13067" max="13068" width="10.625" style="315" customWidth="1"/>
    <col min="13069" max="13312" width="9" style="315"/>
    <col min="13313" max="13313" width="3.5" style="315" customWidth="1"/>
    <col min="13314" max="13314" width="3.375" style="315" customWidth="1"/>
    <col min="13315" max="13315" width="4.375" style="315" customWidth="1"/>
    <col min="13316" max="13316" width="18.625" style="315" customWidth="1"/>
    <col min="13317" max="13317" width="10.5" style="315" customWidth="1"/>
    <col min="13318" max="13319" width="9.625" style="315" customWidth="1"/>
    <col min="13320" max="13320" width="9" style="315" customWidth="1"/>
    <col min="13321" max="13321" width="10" style="315" customWidth="1"/>
    <col min="13322" max="13322" width="13.25" style="315" customWidth="1"/>
    <col min="13323" max="13324" width="10.625" style="315" customWidth="1"/>
    <col min="13325" max="13568" width="9" style="315"/>
    <col min="13569" max="13569" width="3.5" style="315" customWidth="1"/>
    <col min="13570" max="13570" width="3.375" style="315" customWidth="1"/>
    <col min="13571" max="13571" width="4.375" style="315" customWidth="1"/>
    <col min="13572" max="13572" width="18.625" style="315" customWidth="1"/>
    <col min="13573" max="13573" width="10.5" style="315" customWidth="1"/>
    <col min="13574" max="13575" width="9.625" style="315" customWidth="1"/>
    <col min="13576" max="13576" width="9" style="315" customWidth="1"/>
    <col min="13577" max="13577" width="10" style="315" customWidth="1"/>
    <col min="13578" max="13578" width="13.25" style="315" customWidth="1"/>
    <col min="13579" max="13580" width="10.625" style="315" customWidth="1"/>
    <col min="13581" max="13824" width="9" style="315"/>
    <col min="13825" max="13825" width="3.5" style="315" customWidth="1"/>
    <col min="13826" max="13826" width="3.375" style="315" customWidth="1"/>
    <col min="13827" max="13827" width="4.375" style="315" customWidth="1"/>
    <col min="13828" max="13828" width="18.625" style="315" customWidth="1"/>
    <col min="13829" max="13829" width="10.5" style="315" customWidth="1"/>
    <col min="13830" max="13831" width="9.625" style="315" customWidth="1"/>
    <col min="13832" max="13832" width="9" style="315" customWidth="1"/>
    <col min="13833" max="13833" width="10" style="315" customWidth="1"/>
    <col min="13834" max="13834" width="13.25" style="315" customWidth="1"/>
    <col min="13835" max="13836" width="10.625" style="315" customWidth="1"/>
    <col min="13837" max="14080" width="9" style="315"/>
    <col min="14081" max="14081" width="3.5" style="315" customWidth="1"/>
    <col min="14082" max="14082" width="3.375" style="315" customWidth="1"/>
    <col min="14083" max="14083" width="4.375" style="315" customWidth="1"/>
    <col min="14084" max="14084" width="18.625" style="315" customWidth="1"/>
    <col min="14085" max="14085" width="10.5" style="315" customWidth="1"/>
    <col min="14086" max="14087" width="9.625" style="315" customWidth="1"/>
    <col min="14088" max="14088" width="9" style="315" customWidth="1"/>
    <col min="14089" max="14089" width="10" style="315" customWidth="1"/>
    <col min="14090" max="14090" width="13.25" style="315" customWidth="1"/>
    <col min="14091" max="14092" width="10.625" style="315" customWidth="1"/>
    <col min="14093" max="14336" width="9" style="315"/>
    <col min="14337" max="14337" width="3.5" style="315" customWidth="1"/>
    <col min="14338" max="14338" width="3.375" style="315" customWidth="1"/>
    <col min="14339" max="14339" width="4.375" style="315" customWidth="1"/>
    <col min="14340" max="14340" width="18.625" style="315" customWidth="1"/>
    <col min="14341" max="14341" width="10.5" style="315" customWidth="1"/>
    <col min="14342" max="14343" width="9.625" style="315" customWidth="1"/>
    <col min="14344" max="14344" width="9" style="315" customWidth="1"/>
    <col min="14345" max="14345" width="10" style="315" customWidth="1"/>
    <col min="14346" max="14346" width="13.25" style="315" customWidth="1"/>
    <col min="14347" max="14348" width="10.625" style="315" customWidth="1"/>
    <col min="14349" max="14592" width="9" style="315"/>
    <col min="14593" max="14593" width="3.5" style="315" customWidth="1"/>
    <col min="14594" max="14594" width="3.375" style="315" customWidth="1"/>
    <col min="14595" max="14595" width="4.375" style="315" customWidth="1"/>
    <col min="14596" max="14596" width="18.625" style="315" customWidth="1"/>
    <col min="14597" max="14597" width="10.5" style="315" customWidth="1"/>
    <col min="14598" max="14599" width="9.625" style="315" customWidth="1"/>
    <col min="14600" max="14600" width="9" style="315" customWidth="1"/>
    <col min="14601" max="14601" width="10" style="315" customWidth="1"/>
    <col min="14602" max="14602" width="13.25" style="315" customWidth="1"/>
    <col min="14603" max="14604" width="10.625" style="315" customWidth="1"/>
    <col min="14605" max="14848" width="9" style="315"/>
    <col min="14849" max="14849" width="3.5" style="315" customWidth="1"/>
    <col min="14850" max="14850" width="3.375" style="315" customWidth="1"/>
    <col min="14851" max="14851" width="4.375" style="315" customWidth="1"/>
    <col min="14852" max="14852" width="18.625" style="315" customWidth="1"/>
    <col min="14853" max="14853" width="10.5" style="315" customWidth="1"/>
    <col min="14854" max="14855" width="9.625" style="315" customWidth="1"/>
    <col min="14856" max="14856" width="9" style="315" customWidth="1"/>
    <col min="14857" max="14857" width="10" style="315" customWidth="1"/>
    <col min="14858" max="14858" width="13.25" style="315" customWidth="1"/>
    <col min="14859" max="14860" width="10.625" style="315" customWidth="1"/>
    <col min="14861" max="15104" width="9" style="315"/>
    <col min="15105" max="15105" width="3.5" style="315" customWidth="1"/>
    <col min="15106" max="15106" width="3.375" style="315" customWidth="1"/>
    <col min="15107" max="15107" width="4.375" style="315" customWidth="1"/>
    <col min="15108" max="15108" width="18.625" style="315" customWidth="1"/>
    <col min="15109" max="15109" width="10.5" style="315" customWidth="1"/>
    <col min="15110" max="15111" width="9.625" style="315" customWidth="1"/>
    <col min="15112" max="15112" width="9" style="315" customWidth="1"/>
    <col min="15113" max="15113" width="10" style="315" customWidth="1"/>
    <col min="15114" max="15114" width="13.25" style="315" customWidth="1"/>
    <col min="15115" max="15116" width="10.625" style="315" customWidth="1"/>
    <col min="15117" max="15360" width="9" style="315"/>
    <col min="15361" max="15361" width="3.5" style="315" customWidth="1"/>
    <col min="15362" max="15362" width="3.375" style="315" customWidth="1"/>
    <col min="15363" max="15363" width="4.375" style="315" customWidth="1"/>
    <col min="15364" max="15364" width="18.625" style="315" customWidth="1"/>
    <col min="15365" max="15365" width="10.5" style="315" customWidth="1"/>
    <col min="15366" max="15367" width="9.625" style="315" customWidth="1"/>
    <col min="15368" max="15368" width="9" style="315" customWidth="1"/>
    <col min="15369" max="15369" width="10" style="315" customWidth="1"/>
    <col min="15370" max="15370" width="13.25" style="315" customWidth="1"/>
    <col min="15371" max="15372" width="10.625" style="315" customWidth="1"/>
    <col min="15373" max="15616" width="9" style="315"/>
    <col min="15617" max="15617" width="3.5" style="315" customWidth="1"/>
    <col min="15618" max="15618" width="3.375" style="315" customWidth="1"/>
    <col min="15619" max="15619" width="4.375" style="315" customWidth="1"/>
    <col min="15620" max="15620" width="18.625" style="315" customWidth="1"/>
    <col min="15621" max="15621" width="10.5" style="315" customWidth="1"/>
    <col min="15622" max="15623" width="9.625" style="315" customWidth="1"/>
    <col min="15624" max="15624" width="9" style="315" customWidth="1"/>
    <col min="15625" max="15625" width="10" style="315" customWidth="1"/>
    <col min="15626" max="15626" width="13.25" style="315" customWidth="1"/>
    <col min="15627" max="15628" width="10.625" style="315" customWidth="1"/>
    <col min="15629" max="15872" width="9" style="315"/>
    <col min="15873" max="15873" width="3.5" style="315" customWidth="1"/>
    <col min="15874" max="15874" width="3.375" style="315" customWidth="1"/>
    <col min="15875" max="15875" width="4.375" style="315" customWidth="1"/>
    <col min="15876" max="15876" width="18.625" style="315" customWidth="1"/>
    <col min="15877" max="15877" width="10.5" style="315" customWidth="1"/>
    <col min="15878" max="15879" width="9.625" style="315" customWidth="1"/>
    <col min="15880" max="15880" width="9" style="315" customWidth="1"/>
    <col min="15881" max="15881" width="10" style="315" customWidth="1"/>
    <col min="15882" max="15882" width="13.25" style="315" customWidth="1"/>
    <col min="15883" max="15884" width="10.625" style="315" customWidth="1"/>
    <col min="15885" max="16128" width="9" style="315"/>
    <col min="16129" max="16129" width="3.5" style="315" customWidth="1"/>
    <col min="16130" max="16130" width="3.375" style="315" customWidth="1"/>
    <col min="16131" max="16131" width="4.375" style="315" customWidth="1"/>
    <col min="16132" max="16132" width="18.625" style="315" customWidth="1"/>
    <col min="16133" max="16133" width="10.5" style="315" customWidth="1"/>
    <col min="16134" max="16135" width="9.625" style="315" customWidth="1"/>
    <col min="16136" max="16136" width="9" style="315" customWidth="1"/>
    <col min="16137" max="16137" width="10" style="315" customWidth="1"/>
    <col min="16138" max="16138" width="13.25" style="315" customWidth="1"/>
    <col min="16139" max="16140" width="10.625" style="315" customWidth="1"/>
    <col min="16141" max="16384" width="9" style="315"/>
  </cols>
  <sheetData>
    <row r="1" spans="2:16" ht="17.25" customHeight="1" x14ac:dyDescent="0.4">
      <c r="B1" s="389" t="s">
        <v>312</v>
      </c>
      <c r="C1" s="388"/>
    </row>
    <row r="2" spans="2:16" x14ac:dyDescent="0.4">
      <c r="B2" s="525" t="s">
        <v>293</v>
      </c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</row>
    <row r="3" spans="2:16" x14ac:dyDescent="0.4"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</row>
    <row r="4" spans="2:16" x14ac:dyDescent="0.4">
      <c r="C4" s="318"/>
      <c r="D4" s="318"/>
      <c r="E4" s="318"/>
      <c r="F4" s="318"/>
      <c r="G4" s="318"/>
      <c r="H4" s="318"/>
      <c r="I4" s="318"/>
      <c r="K4" s="319"/>
      <c r="L4" s="526" t="s">
        <v>294</v>
      </c>
      <c r="M4" s="526"/>
      <c r="N4" s="526"/>
      <c r="O4" s="526"/>
      <c r="P4" s="526"/>
    </row>
    <row r="5" spans="2:16" x14ac:dyDescent="0.4">
      <c r="C5" s="318"/>
      <c r="D5" s="318"/>
      <c r="E5" s="318"/>
      <c r="F5" s="318"/>
      <c r="G5" s="318"/>
      <c r="H5" s="318"/>
      <c r="I5" s="318"/>
      <c r="K5" s="319"/>
      <c r="L5" s="320"/>
      <c r="M5" s="320"/>
      <c r="N5" s="320"/>
      <c r="O5" s="320"/>
      <c r="P5" s="320"/>
    </row>
    <row r="6" spans="2:16" ht="19.5" thickBot="1" x14ac:dyDescent="0.45">
      <c r="B6" s="527"/>
      <c r="C6" s="527"/>
      <c r="D6" s="527"/>
      <c r="E6" s="527"/>
      <c r="F6" s="527"/>
      <c r="G6" s="527"/>
      <c r="H6" s="527"/>
      <c r="I6" s="527"/>
      <c r="J6" s="321" t="s">
        <v>295</v>
      </c>
      <c r="K6" s="322"/>
      <c r="L6" s="315" t="s">
        <v>296</v>
      </c>
      <c r="P6" s="321" t="s">
        <v>295</v>
      </c>
    </row>
    <row r="7" spans="2:16" ht="22.5" customHeight="1" thickBot="1" x14ac:dyDescent="0.45">
      <c r="B7" s="528"/>
      <c r="C7" s="529"/>
      <c r="D7" s="529"/>
      <c r="E7" s="529"/>
      <c r="F7" s="530"/>
      <c r="G7" s="323" t="s">
        <v>297</v>
      </c>
      <c r="H7" s="324" t="s">
        <v>298</v>
      </c>
      <c r="I7" s="325" t="s">
        <v>299</v>
      </c>
      <c r="J7" s="326" t="s">
        <v>300</v>
      </c>
      <c r="K7" s="322"/>
      <c r="L7" s="327" t="s">
        <v>301</v>
      </c>
      <c r="M7" s="328" t="s">
        <v>111</v>
      </c>
      <c r="N7" s="329" t="s">
        <v>302</v>
      </c>
      <c r="P7" s="330" t="s">
        <v>303</v>
      </c>
    </row>
    <row r="8" spans="2:16" ht="50.1" customHeight="1" thickBot="1" x14ac:dyDescent="0.45">
      <c r="B8" s="531" t="s">
        <v>304</v>
      </c>
      <c r="C8" s="532"/>
      <c r="D8" s="532"/>
      <c r="E8" s="532"/>
      <c r="F8" s="533"/>
      <c r="G8" s="331">
        <f>G9+G16</f>
        <v>0</v>
      </c>
      <c r="H8" s="332">
        <f>H9+H16</f>
        <v>0</v>
      </c>
      <c r="I8" s="333">
        <f>I9+I16</f>
        <v>0</v>
      </c>
      <c r="J8" s="334">
        <f>J9+J16</f>
        <v>0</v>
      </c>
      <c r="K8" s="322"/>
      <c r="L8" s="335">
        <f>L9+L16</f>
        <v>0</v>
      </c>
      <c r="M8" s="336">
        <f>M9+M16</f>
        <v>0</v>
      </c>
      <c r="N8" s="337">
        <f>N9+N16</f>
        <v>0</v>
      </c>
      <c r="P8" s="338">
        <f>P9+P16</f>
        <v>0</v>
      </c>
    </row>
    <row r="9" spans="2:16" ht="35.1" customHeight="1" thickBot="1" x14ac:dyDescent="0.45">
      <c r="B9" s="339"/>
      <c r="C9" s="534" t="s">
        <v>305</v>
      </c>
      <c r="D9" s="535"/>
      <c r="E9" s="535"/>
      <c r="F9" s="536"/>
      <c r="G9" s="340">
        <f>SUM(G11:G14)</f>
        <v>0</v>
      </c>
      <c r="H9" s="341">
        <f>SUM(H11:H14)</f>
        <v>0</v>
      </c>
      <c r="I9" s="342">
        <f>SUM(I11:I14)</f>
        <v>0</v>
      </c>
      <c r="J9" s="343">
        <f>SUM(J11:J14)</f>
        <v>0</v>
      </c>
      <c r="K9" s="322"/>
      <c r="L9" s="344">
        <f>SUM(L11:L14)</f>
        <v>0</v>
      </c>
      <c r="M9" s="345">
        <f>SUM(M11:M14)</f>
        <v>0</v>
      </c>
      <c r="N9" s="346">
        <f>SUM(N11:N14)</f>
        <v>0</v>
      </c>
      <c r="P9" s="347">
        <f>SUM(P11:P14)</f>
        <v>0</v>
      </c>
    </row>
    <row r="10" spans="2:16" s="316" customFormat="1" ht="6" customHeight="1" x14ac:dyDescent="0.4">
      <c r="C10" s="348"/>
      <c r="D10" s="349"/>
      <c r="E10" s="349"/>
      <c r="F10" s="349"/>
      <c r="G10" s="350"/>
      <c r="H10" s="350"/>
      <c r="I10" s="350"/>
      <c r="J10" s="351"/>
      <c r="K10" s="322"/>
      <c r="L10" s="350"/>
      <c r="M10" s="350"/>
      <c r="N10" s="352"/>
      <c r="P10" s="352"/>
    </row>
    <row r="11" spans="2:16" ht="30" customHeight="1" x14ac:dyDescent="0.4">
      <c r="B11" s="353"/>
      <c r="C11" s="516"/>
      <c r="D11" s="518" t="s">
        <v>306</v>
      </c>
      <c r="E11" s="519"/>
      <c r="F11" s="520"/>
      <c r="G11" s="354"/>
      <c r="H11" s="355"/>
      <c r="I11" s="356"/>
      <c r="J11" s="357">
        <f t="shared" ref="J11:J21" si="0">SUM(G11:I11)</f>
        <v>0</v>
      </c>
      <c r="K11" s="322"/>
      <c r="L11" s="358"/>
      <c r="M11" s="359"/>
      <c r="N11" s="360">
        <f>SUM(L11:M11)</f>
        <v>0</v>
      </c>
      <c r="P11" s="361">
        <f t="shared" ref="P11:P14" si="1">J11+N11</f>
        <v>0</v>
      </c>
    </row>
    <row r="12" spans="2:16" ht="30" customHeight="1" x14ac:dyDescent="0.4">
      <c r="B12" s="353"/>
      <c r="C12" s="517"/>
      <c r="D12" s="521" t="s">
        <v>307</v>
      </c>
      <c r="E12" s="519"/>
      <c r="F12" s="520"/>
      <c r="G12" s="362"/>
      <c r="H12" s="363"/>
      <c r="I12" s="364"/>
      <c r="J12" s="365">
        <f t="shared" si="0"/>
        <v>0</v>
      </c>
      <c r="K12" s="322"/>
      <c r="L12" s="366"/>
      <c r="M12" s="367"/>
      <c r="N12" s="368">
        <f>SUM(L12:M12)</f>
        <v>0</v>
      </c>
      <c r="P12" s="369">
        <f t="shared" si="1"/>
        <v>0</v>
      </c>
    </row>
    <row r="13" spans="2:16" ht="30" customHeight="1" x14ac:dyDescent="0.4">
      <c r="B13" s="353"/>
      <c r="C13" s="517"/>
      <c r="D13" s="521" t="s">
        <v>308</v>
      </c>
      <c r="E13" s="519"/>
      <c r="F13" s="520"/>
      <c r="G13" s="370"/>
      <c r="H13" s="371"/>
      <c r="I13" s="372"/>
      <c r="J13" s="373">
        <f t="shared" si="0"/>
        <v>0</v>
      </c>
      <c r="K13" s="322"/>
      <c r="L13" s="374"/>
      <c r="M13" s="375"/>
      <c r="N13" s="376">
        <f>SUM(L13:M13)</f>
        <v>0</v>
      </c>
      <c r="P13" s="377">
        <f t="shared" si="1"/>
        <v>0</v>
      </c>
    </row>
    <row r="14" spans="2:16" ht="30" customHeight="1" x14ac:dyDescent="0.4">
      <c r="B14" s="353"/>
      <c r="C14" s="517"/>
      <c r="D14" s="518" t="s">
        <v>309</v>
      </c>
      <c r="E14" s="519"/>
      <c r="F14" s="520"/>
      <c r="G14" s="370"/>
      <c r="H14" s="371"/>
      <c r="I14" s="372"/>
      <c r="J14" s="373">
        <f t="shared" si="0"/>
        <v>0</v>
      </c>
      <c r="K14" s="322"/>
      <c r="L14" s="374"/>
      <c r="M14" s="375"/>
      <c r="N14" s="376">
        <f>SUM(L14:M14)</f>
        <v>0</v>
      </c>
      <c r="P14" s="377">
        <f t="shared" si="1"/>
        <v>0</v>
      </c>
    </row>
    <row r="15" spans="2:16" s="316" customFormat="1" ht="9.75" customHeight="1" thickBot="1" x14ac:dyDescent="0.45">
      <c r="B15" s="353"/>
      <c r="C15" s="378"/>
      <c r="D15" s="379"/>
      <c r="E15" s="380"/>
      <c r="F15" s="380"/>
      <c r="G15" s="350"/>
      <c r="H15" s="350"/>
      <c r="I15" s="350"/>
      <c r="J15" s="381"/>
      <c r="K15" s="322"/>
      <c r="L15" s="350"/>
      <c r="M15" s="350"/>
      <c r="N15" s="350"/>
      <c r="P15" s="350"/>
    </row>
    <row r="16" spans="2:16" ht="35.1" customHeight="1" thickBot="1" x14ac:dyDescent="0.45">
      <c r="B16" s="316"/>
      <c r="C16" s="522" t="s">
        <v>310</v>
      </c>
      <c r="D16" s="523"/>
      <c r="E16" s="523"/>
      <c r="F16" s="524"/>
      <c r="G16" s="331">
        <f>SUM(G18:G21)</f>
        <v>0</v>
      </c>
      <c r="H16" s="332">
        <f>SUM(H18:H21)</f>
        <v>0</v>
      </c>
      <c r="I16" s="333">
        <f>SUM(I18:I21)</f>
        <v>0</v>
      </c>
      <c r="J16" s="382">
        <f>SUM(J18:J21)</f>
        <v>0</v>
      </c>
      <c r="K16" s="322"/>
      <c r="L16" s="383">
        <f>SUM(L18:L21)</f>
        <v>0</v>
      </c>
      <c r="M16" s="384">
        <f>SUM(M18:M21)</f>
        <v>0</v>
      </c>
      <c r="N16" s="385">
        <f>SUM(L16:M16)</f>
        <v>0</v>
      </c>
      <c r="P16" s="386">
        <f>SUM(P18:P21)</f>
        <v>0</v>
      </c>
    </row>
    <row r="17" spans="2:16" s="316" customFormat="1" ht="6" customHeight="1" x14ac:dyDescent="0.4">
      <c r="C17" s="348"/>
      <c r="D17" s="349"/>
      <c r="E17" s="349"/>
      <c r="F17" s="349"/>
      <c r="G17" s="350"/>
      <c r="H17" s="350"/>
      <c r="I17" s="350"/>
      <c r="J17" s="351"/>
      <c r="K17" s="322"/>
      <c r="L17" s="350"/>
      <c r="M17" s="350"/>
      <c r="N17" s="352"/>
      <c r="P17" s="352"/>
    </row>
    <row r="18" spans="2:16" ht="30" customHeight="1" x14ac:dyDescent="0.4">
      <c r="B18" s="353"/>
      <c r="C18" s="516"/>
      <c r="D18" s="518" t="s">
        <v>306</v>
      </c>
      <c r="E18" s="519"/>
      <c r="F18" s="520"/>
      <c r="G18" s="354"/>
      <c r="H18" s="355"/>
      <c r="I18" s="356"/>
      <c r="J18" s="357">
        <f t="shared" si="0"/>
        <v>0</v>
      </c>
      <c r="K18" s="322"/>
      <c r="L18" s="358"/>
      <c r="M18" s="359"/>
      <c r="N18" s="360">
        <f>SUM(L18:M18)</f>
        <v>0</v>
      </c>
      <c r="P18" s="361">
        <f t="shared" ref="P18:P21" si="2">J18+N18</f>
        <v>0</v>
      </c>
    </row>
    <row r="19" spans="2:16" ht="30" customHeight="1" x14ac:dyDescent="0.4">
      <c r="B19" s="353"/>
      <c r="C19" s="517"/>
      <c r="D19" s="521" t="s">
        <v>311</v>
      </c>
      <c r="E19" s="519"/>
      <c r="F19" s="520"/>
      <c r="G19" s="362"/>
      <c r="H19" s="363"/>
      <c r="I19" s="364"/>
      <c r="J19" s="365">
        <f t="shared" si="0"/>
        <v>0</v>
      </c>
      <c r="K19" s="322"/>
      <c r="L19" s="366"/>
      <c r="M19" s="367"/>
      <c r="N19" s="368">
        <f>SUM(L19:M19)</f>
        <v>0</v>
      </c>
      <c r="P19" s="369">
        <f t="shared" si="2"/>
        <v>0</v>
      </c>
    </row>
    <row r="20" spans="2:16" ht="30" customHeight="1" x14ac:dyDescent="0.4">
      <c r="B20" s="353"/>
      <c r="C20" s="517"/>
      <c r="D20" s="521" t="s">
        <v>308</v>
      </c>
      <c r="E20" s="519"/>
      <c r="F20" s="520"/>
      <c r="G20" s="370"/>
      <c r="H20" s="371"/>
      <c r="I20" s="372"/>
      <c r="J20" s="373">
        <f t="shared" si="0"/>
        <v>0</v>
      </c>
      <c r="K20" s="322"/>
      <c r="L20" s="374"/>
      <c r="M20" s="375"/>
      <c r="N20" s="376">
        <f>SUM(L20:M20)</f>
        <v>0</v>
      </c>
      <c r="P20" s="377">
        <f t="shared" si="2"/>
        <v>0</v>
      </c>
    </row>
    <row r="21" spans="2:16" ht="30" customHeight="1" x14ac:dyDescent="0.4">
      <c r="B21" s="353"/>
      <c r="C21" s="517"/>
      <c r="D21" s="518" t="s">
        <v>309</v>
      </c>
      <c r="E21" s="519"/>
      <c r="F21" s="520"/>
      <c r="G21" s="370"/>
      <c r="H21" s="371"/>
      <c r="I21" s="372"/>
      <c r="J21" s="373">
        <f t="shared" si="0"/>
        <v>0</v>
      </c>
      <c r="K21" s="322"/>
      <c r="L21" s="374"/>
      <c r="M21" s="375"/>
      <c r="N21" s="376">
        <f>SUM(L21:M21)</f>
        <v>0</v>
      </c>
      <c r="P21" s="377">
        <f t="shared" si="2"/>
        <v>0</v>
      </c>
    </row>
    <row r="22" spans="2:16" x14ac:dyDescent="0.4">
      <c r="D22" s="315" t="s">
        <v>314</v>
      </c>
      <c r="E22" s="387"/>
    </row>
  </sheetData>
  <mergeCells count="17">
    <mergeCell ref="C16:F16"/>
    <mergeCell ref="B2:P2"/>
    <mergeCell ref="L4:P4"/>
    <mergeCell ref="B6:I6"/>
    <mergeCell ref="B7:F7"/>
    <mergeCell ref="B8:F8"/>
    <mergeCell ref="C9:F9"/>
    <mergeCell ref="C11:C14"/>
    <mergeCell ref="D11:F11"/>
    <mergeCell ref="D12:F12"/>
    <mergeCell ref="D13:F13"/>
    <mergeCell ref="D14:F14"/>
    <mergeCell ref="C18:C21"/>
    <mergeCell ref="D18:F18"/>
    <mergeCell ref="D19:F19"/>
    <mergeCell ref="D20:F20"/>
    <mergeCell ref="D21:F21"/>
  </mergeCells>
  <phoneticPr fontId="1"/>
  <pageMargins left="0.7" right="0.7" top="0.75" bottom="0.75" header="0.3" footer="0.3"/>
  <pageSetup paperSize="9" scale="8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7"/>
  <sheetViews>
    <sheetView zoomScaleNormal="100" workbookViewId="0">
      <selection activeCell="D4" sqref="D4"/>
    </sheetView>
  </sheetViews>
  <sheetFormatPr defaultRowHeight="18.75" x14ac:dyDescent="0.4"/>
  <cols>
    <col min="1" max="6" width="21.5" customWidth="1"/>
    <col min="7" max="7" width="21.875" style="2" customWidth="1"/>
    <col min="8" max="8" width="9.5" style="2" customWidth="1"/>
    <col min="9" max="10" width="16.5" customWidth="1"/>
    <col min="11" max="11" width="15.25" customWidth="1"/>
  </cols>
  <sheetData>
    <row r="1" spans="1:14" x14ac:dyDescent="0.4">
      <c r="A1" s="82" t="s">
        <v>140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2"/>
    </row>
    <row r="2" spans="1:14" x14ac:dyDescent="0.4">
      <c r="A2" s="82"/>
      <c r="B2" s="82"/>
      <c r="C2" s="82"/>
      <c r="D2" s="82"/>
      <c r="F2" s="82" t="s">
        <v>135</v>
      </c>
      <c r="G2" s="82"/>
      <c r="H2" s="82"/>
      <c r="I2" s="82"/>
      <c r="K2" s="83"/>
      <c r="L2" s="2"/>
    </row>
    <row r="3" spans="1:14" x14ac:dyDescent="0.4">
      <c r="A3" s="82" t="s">
        <v>218</v>
      </c>
      <c r="B3" s="82"/>
      <c r="C3" s="82"/>
      <c r="D3" s="82"/>
      <c r="E3" s="231" t="s">
        <v>217</v>
      </c>
      <c r="F3" s="82"/>
      <c r="G3" s="82"/>
      <c r="H3" s="82"/>
      <c r="I3" s="82"/>
      <c r="J3" s="82"/>
      <c r="K3" s="83"/>
      <c r="L3" s="2"/>
    </row>
    <row r="4" spans="1:14" x14ac:dyDescent="0.4">
      <c r="A4" s="82"/>
      <c r="B4" s="82"/>
      <c r="C4" s="82"/>
      <c r="D4" s="82"/>
      <c r="E4" s="82" t="s">
        <v>216</v>
      </c>
      <c r="F4" s="82"/>
      <c r="G4" s="86"/>
      <c r="H4" s="86"/>
      <c r="I4" s="1"/>
      <c r="J4" s="82"/>
      <c r="K4" s="83"/>
      <c r="L4" s="2"/>
    </row>
    <row r="5" spans="1:14" x14ac:dyDescent="0.4">
      <c r="A5" s="183" t="s">
        <v>90</v>
      </c>
      <c r="B5" s="183"/>
      <c r="C5" s="183" t="s">
        <v>163</v>
      </c>
      <c r="D5" s="183"/>
      <c r="E5" s="183" t="s">
        <v>134</v>
      </c>
      <c r="F5" s="183"/>
      <c r="G5" s="184"/>
      <c r="H5" s="273"/>
      <c r="I5" s="192"/>
      <c r="J5" s="88"/>
      <c r="K5" s="88"/>
      <c r="L5" s="3"/>
    </row>
    <row r="6" spans="1:14" x14ac:dyDescent="0.4">
      <c r="A6" s="390" t="s">
        <v>85</v>
      </c>
      <c r="B6" s="391"/>
      <c r="C6" s="391"/>
      <c r="D6" s="391"/>
      <c r="E6" s="391"/>
      <c r="F6" s="391"/>
      <c r="G6" s="192"/>
      <c r="H6" s="273"/>
      <c r="I6" s="192"/>
      <c r="J6" s="192"/>
      <c r="K6" s="192"/>
      <c r="L6" s="2"/>
    </row>
    <row r="7" spans="1:14" x14ac:dyDescent="0.4">
      <c r="A7" s="392" t="s">
        <v>86</v>
      </c>
      <c r="B7" s="393"/>
      <c r="C7" s="393"/>
      <c r="D7" s="393"/>
      <c r="E7" s="393"/>
      <c r="F7" s="393"/>
      <c r="G7" s="179"/>
      <c r="H7" s="271"/>
      <c r="I7" s="179"/>
      <c r="J7" s="179"/>
      <c r="K7" s="168"/>
      <c r="L7" s="2"/>
    </row>
    <row r="8" spans="1:14" x14ac:dyDescent="0.4">
      <c r="A8" s="82" t="s">
        <v>76</v>
      </c>
      <c r="B8" s="82"/>
      <c r="C8" s="82"/>
      <c r="D8" s="82"/>
      <c r="E8" s="163" t="s">
        <v>172</v>
      </c>
      <c r="F8" s="82"/>
      <c r="I8" s="3"/>
    </row>
    <row r="9" spans="1:14" ht="27" x14ac:dyDescent="0.4">
      <c r="A9" s="183" t="s">
        <v>0</v>
      </c>
      <c r="B9" s="183" t="s">
        <v>8</v>
      </c>
      <c r="C9" s="183" t="s">
        <v>2</v>
      </c>
      <c r="D9" s="183" t="s">
        <v>9</v>
      </c>
      <c r="E9" s="183" t="s">
        <v>162</v>
      </c>
      <c r="F9" s="183" t="s">
        <v>1</v>
      </c>
      <c r="G9" s="261" t="s">
        <v>248</v>
      </c>
      <c r="H9" s="3"/>
      <c r="I9" s="171" t="s">
        <v>183</v>
      </c>
      <c r="J9" s="103"/>
      <c r="K9" s="1"/>
    </row>
    <row r="10" spans="1:14" x14ac:dyDescent="0.4">
      <c r="A10" s="144" t="s">
        <v>222</v>
      </c>
      <c r="B10" s="182" t="s">
        <v>233</v>
      </c>
      <c r="C10" s="182" t="s">
        <v>238</v>
      </c>
      <c r="D10" s="182" t="s">
        <v>243</v>
      </c>
      <c r="E10" s="182"/>
      <c r="F10" s="182">
        <v>1</v>
      </c>
      <c r="G10" s="272"/>
      <c r="I10" s="169" t="s">
        <v>184</v>
      </c>
      <c r="J10" s="170"/>
    </row>
    <row r="11" spans="1:14" x14ac:dyDescent="0.4">
      <c r="A11" s="144" t="s">
        <v>223</v>
      </c>
      <c r="B11" s="182" t="s">
        <v>233</v>
      </c>
      <c r="C11" s="182" t="s">
        <v>239</v>
      </c>
      <c r="D11" s="182" t="s">
        <v>244</v>
      </c>
      <c r="E11" s="302" t="s">
        <v>245</v>
      </c>
      <c r="F11" s="182">
        <v>1</v>
      </c>
      <c r="G11" s="272"/>
      <c r="I11" s="164" t="s">
        <v>174</v>
      </c>
      <c r="J11" s="165" t="s">
        <v>178</v>
      </c>
    </row>
    <row r="12" spans="1:14" x14ac:dyDescent="0.4">
      <c r="A12" s="144" t="s">
        <v>224</v>
      </c>
      <c r="B12" s="182" t="s">
        <v>234</v>
      </c>
      <c r="C12" s="182" t="s">
        <v>239</v>
      </c>
      <c r="D12" s="182" t="s">
        <v>243</v>
      </c>
      <c r="E12" s="302"/>
      <c r="F12" s="182">
        <v>1</v>
      </c>
      <c r="G12" s="272"/>
      <c r="I12" s="164" t="s">
        <v>173</v>
      </c>
      <c r="J12" s="165" t="s">
        <v>179</v>
      </c>
      <c r="K12" s="86"/>
      <c r="L12" s="86"/>
      <c r="M12" s="86"/>
      <c r="N12" s="86"/>
    </row>
    <row r="13" spans="1:14" x14ac:dyDescent="0.4">
      <c r="A13" s="144" t="s">
        <v>225</v>
      </c>
      <c r="B13" s="182" t="s">
        <v>235</v>
      </c>
      <c r="C13" s="182" t="s">
        <v>240</v>
      </c>
      <c r="D13" s="182" t="s">
        <v>243</v>
      </c>
      <c r="E13" s="302"/>
      <c r="F13" s="182">
        <v>0.5</v>
      </c>
      <c r="G13" s="272"/>
      <c r="I13" s="164" t="s">
        <v>175</v>
      </c>
      <c r="J13" s="165" t="s">
        <v>180</v>
      </c>
      <c r="K13" s="86"/>
      <c r="L13" s="86"/>
      <c r="M13" s="86"/>
      <c r="N13" s="86"/>
    </row>
    <row r="14" spans="1:14" x14ac:dyDescent="0.4">
      <c r="A14" s="144" t="s">
        <v>226</v>
      </c>
      <c r="B14" s="182" t="s">
        <v>236</v>
      </c>
      <c r="C14" s="182" t="s">
        <v>240</v>
      </c>
      <c r="D14" s="182" t="s">
        <v>243</v>
      </c>
      <c r="E14" s="302"/>
      <c r="F14" s="182">
        <v>0.5</v>
      </c>
      <c r="G14" s="272"/>
      <c r="I14" s="164" t="s">
        <v>176</v>
      </c>
      <c r="J14" s="165" t="s">
        <v>182</v>
      </c>
    </row>
    <row r="15" spans="1:14" x14ac:dyDescent="0.4">
      <c r="A15" s="144" t="s">
        <v>227</v>
      </c>
      <c r="B15" s="182" t="s">
        <v>236</v>
      </c>
      <c r="C15" s="182" t="s">
        <v>240</v>
      </c>
      <c r="D15" s="182" t="s">
        <v>243</v>
      </c>
      <c r="E15" s="302"/>
      <c r="F15" s="182">
        <v>0.5</v>
      </c>
      <c r="G15" s="272"/>
      <c r="H15" s="3"/>
      <c r="I15" s="166" t="s">
        <v>177</v>
      </c>
      <c r="J15" s="167" t="s">
        <v>181</v>
      </c>
    </row>
    <row r="16" spans="1:14" x14ac:dyDescent="0.4">
      <c r="A16" s="144" t="s">
        <v>228</v>
      </c>
      <c r="B16" s="182" t="s">
        <v>235</v>
      </c>
      <c r="C16" s="182" t="s">
        <v>240</v>
      </c>
      <c r="D16" s="182" t="s">
        <v>243</v>
      </c>
      <c r="E16" s="302"/>
      <c r="F16" s="182">
        <v>0.33</v>
      </c>
      <c r="G16" s="272"/>
      <c r="H16" s="3"/>
      <c r="I16" s="3"/>
    </row>
    <row r="17" spans="1:9" x14ac:dyDescent="0.4">
      <c r="A17" s="144" t="s">
        <v>229</v>
      </c>
      <c r="B17" s="182" t="s">
        <v>236</v>
      </c>
      <c r="C17" s="182" t="s">
        <v>241</v>
      </c>
      <c r="D17" s="182" t="s">
        <v>244</v>
      </c>
      <c r="E17" s="302" t="s">
        <v>291</v>
      </c>
      <c r="F17" s="182">
        <v>0.33</v>
      </c>
      <c r="G17" s="272"/>
      <c r="H17" s="3"/>
      <c r="I17" s="3"/>
    </row>
    <row r="18" spans="1:9" x14ac:dyDescent="0.4">
      <c r="A18" s="144" t="s">
        <v>230</v>
      </c>
      <c r="B18" s="182" t="s">
        <v>237</v>
      </c>
      <c r="C18" s="182" t="s">
        <v>242</v>
      </c>
      <c r="D18" s="182" t="s">
        <v>244</v>
      </c>
      <c r="E18" s="302" t="s">
        <v>292</v>
      </c>
      <c r="F18" s="182">
        <v>0.25</v>
      </c>
      <c r="G18" s="272"/>
      <c r="H18" s="3"/>
      <c r="I18" s="3"/>
    </row>
    <row r="19" spans="1:9" x14ac:dyDescent="0.4">
      <c r="A19" s="144" t="s">
        <v>231</v>
      </c>
      <c r="B19" s="182" t="s">
        <v>237</v>
      </c>
      <c r="C19" s="182" t="s">
        <v>242</v>
      </c>
      <c r="D19" s="182" t="s">
        <v>244</v>
      </c>
      <c r="E19" s="302" t="s">
        <v>292</v>
      </c>
      <c r="F19" s="182">
        <v>0.2</v>
      </c>
      <c r="G19" s="272"/>
      <c r="H19" s="3"/>
      <c r="I19" s="3"/>
    </row>
    <row r="20" spans="1:9" x14ac:dyDescent="0.4">
      <c r="A20" s="144" t="s">
        <v>232</v>
      </c>
      <c r="B20" s="182" t="s">
        <v>237</v>
      </c>
      <c r="C20" s="182" t="s">
        <v>242</v>
      </c>
      <c r="D20" s="182" t="s">
        <v>244</v>
      </c>
      <c r="E20" s="302" t="s">
        <v>292</v>
      </c>
      <c r="F20" s="182">
        <v>0.13</v>
      </c>
      <c r="G20" s="272"/>
      <c r="H20" s="3"/>
      <c r="I20" s="3"/>
    </row>
    <row r="21" spans="1:9" x14ac:dyDescent="0.4">
      <c r="A21" s="144"/>
      <c r="B21" s="182"/>
      <c r="C21" s="182"/>
      <c r="D21" s="182"/>
      <c r="E21" s="302"/>
      <c r="F21" s="182"/>
      <c r="G21" s="272"/>
      <c r="H21" s="3"/>
      <c r="I21" s="3"/>
    </row>
    <row r="22" spans="1:9" x14ac:dyDescent="0.4">
      <c r="A22" s="144"/>
      <c r="B22" s="182"/>
      <c r="C22" s="182"/>
      <c r="D22" s="182"/>
      <c r="E22" s="302"/>
      <c r="F22" s="182"/>
      <c r="G22" s="272"/>
      <c r="H22" s="3"/>
      <c r="I22" s="3"/>
    </row>
    <row r="23" spans="1:9" x14ac:dyDescent="0.4">
      <c r="A23" s="144"/>
      <c r="B23" s="182"/>
      <c r="C23" s="182"/>
      <c r="D23" s="182"/>
      <c r="E23" s="302"/>
      <c r="F23" s="182"/>
      <c r="G23" s="272"/>
      <c r="H23" s="3"/>
      <c r="I23" s="3"/>
    </row>
    <row r="24" spans="1:9" x14ac:dyDescent="0.4">
      <c r="A24" s="144"/>
      <c r="B24" s="182"/>
      <c r="C24" s="182"/>
      <c r="D24" s="182"/>
      <c r="E24" s="302"/>
      <c r="F24" s="182"/>
      <c r="G24" s="272"/>
      <c r="H24" s="3"/>
      <c r="I24" s="3"/>
    </row>
    <row r="25" spans="1:9" x14ac:dyDescent="0.4">
      <c r="A25" s="144"/>
      <c r="B25" s="182"/>
      <c r="C25" s="182"/>
      <c r="D25" s="182"/>
      <c r="E25" s="302"/>
      <c r="F25" s="182"/>
      <c r="G25" s="272"/>
      <c r="H25" s="3"/>
      <c r="I25" s="3"/>
    </row>
    <row r="26" spans="1:9" x14ac:dyDescent="0.4">
      <c r="A26" s="144"/>
      <c r="B26" s="182"/>
      <c r="C26" s="182"/>
      <c r="D26" s="182"/>
      <c r="E26" s="302"/>
      <c r="F26" s="182"/>
      <c r="G26" s="272"/>
      <c r="H26" s="3"/>
      <c r="I26" s="3"/>
    </row>
    <row r="27" spans="1:9" x14ac:dyDescent="0.4">
      <c r="A27" s="144"/>
      <c r="B27" s="182"/>
      <c r="C27" s="182"/>
      <c r="D27" s="182"/>
      <c r="E27" s="302"/>
      <c r="F27" s="182"/>
      <c r="G27" s="272"/>
      <c r="H27" s="3"/>
      <c r="I27" s="3"/>
    </row>
    <row r="28" spans="1:9" x14ac:dyDescent="0.4">
      <c r="A28" s="144"/>
      <c r="B28" s="182"/>
      <c r="C28" s="182"/>
      <c r="D28" s="182"/>
      <c r="E28" s="302"/>
      <c r="F28" s="182"/>
      <c r="G28" s="272"/>
      <c r="H28" s="3"/>
      <c r="I28" s="3"/>
    </row>
    <row r="29" spans="1:9" x14ac:dyDescent="0.4">
      <c r="A29" s="144"/>
      <c r="B29" s="182"/>
      <c r="C29" s="182"/>
      <c r="D29" s="182"/>
      <c r="E29" s="302"/>
      <c r="F29" s="182"/>
      <c r="G29" s="272"/>
      <c r="H29" s="3"/>
      <c r="I29" s="3"/>
    </row>
    <row r="30" spans="1:9" x14ac:dyDescent="0.4">
      <c r="A30" s="144"/>
      <c r="B30" s="182"/>
      <c r="C30" s="182"/>
      <c r="D30" s="182"/>
      <c r="E30" s="302"/>
      <c r="F30" s="182"/>
      <c r="G30" s="272"/>
      <c r="H30" s="3"/>
      <c r="I30" s="3"/>
    </row>
    <row r="31" spans="1:9" x14ac:dyDescent="0.4">
      <c r="A31" s="144"/>
      <c r="B31" s="182"/>
      <c r="C31" s="182"/>
      <c r="D31" s="182"/>
      <c r="E31" s="302"/>
      <c r="F31" s="182"/>
      <c r="G31" s="272"/>
      <c r="H31" s="3"/>
      <c r="I31" s="3"/>
    </row>
    <row r="32" spans="1:9" x14ac:dyDescent="0.4">
      <c r="A32" s="144"/>
      <c r="B32" s="182"/>
      <c r="C32" s="182"/>
      <c r="D32" s="182"/>
      <c r="E32" s="302"/>
      <c r="F32" s="182"/>
      <c r="G32" s="272"/>
      <c r="H32" s="3"/>
      <c r="I32" s="3"/>
    </row>
    <row r="33" spans="1:9" x14ac:dyDescent="0.4">
      <c r="A33" s="144"/>
      <c r="B33" s="182"/>
      <c r="C33" s="182"/>
      <c r="D33" s="182"/>
      <c r="E33" s="302"/>
      <c r="F33" s="182"/>
      <c r="G33" s="272"/>
      <c r="H33" s="3"/>
      <c r="I33" s="3"/>
    </row>
    <row r="34" spans="1:9" x14ac:dyDescent="0.4">
      <c r="A34" s="144"/>
      <c r="B34" s="182"/>
      <c r="C34" s="182"/>
      <c r="D34" s="182"/>
      <c r="E34" s="302"/>
      <c r="F34" s="182"/>
      <c r="G34" s="272"/>
      <c r="H34" s="3"/>
      <c r="I34" s="3"/>
    </row>
    <row r="35" spans="1:9" x14ac:dyDescent="0.4">
      <c r="A35" s="144"/>
      <c r="B35" s="182"/>
      <c r="C35" s="182"/>
      <c r="D35" s="182"/>
      <c r="E35" s="302"/>
      <c r="F35" s="182"/>
      <c r="G35" s="272"/>
      <c r="H35" s="3"/>
      <c r="I35" s="3"/>
    </row>
    <row r="36" spans="1:9" x14ac:dyDescent="0.4">
      <c r="A36" s="144"/>
      <c r="B36" s="182"/>
      <c r="C36" s="182"/>
      <c r="D36" s="182"/>
      <c r="E36" s="302"/>
      <c r="F36" s="182"/>
      <c r="G36" s="272"/>
      <c r="H36" s="3"/>
      <c r="I36" s="3"/>
    </row>
    <row r="37" spans="1:9" x14ac:dyDescent="0.4">
      <c r="A37" s="144"/>
      <c r="B37" s="182"/>
      <c r="C37" s="182"/>
      <c r="D37" s="182"/>
      <c r="E37" s="302"/>
      <c r="F37" s="182"/>
      <c r="G37" s="272"/>
      <c r="H37" s="3"/>
      <c r="I37" s="3"/>
    </row>
    <row r="38" spans="1:9" x14ac:dyDescent="0.4">
      <c r="A38" s="144"/>
      <c r="B38" s="182"/>
      <c r="C38" s="182"/>
      <c r="D38" s="182"/>
      <c r="E38" s="302"/>
      <c r="F38" s="182"/>
      <c r="G38" s="272"/>
      <c r="H38" s="3"/>
      <c r="I38" s="3"/>
    </row>
    <row r="39" spans="1:9" x14ac:dyDescent="0.4">
      <c r="A39" s="144"/>
      <c r="B39" s="182"/>
      <c r="C39" s="182"/>
      <c r="D39" s="182"/>
      <c r="E39" s="302"/>
      <c r="F39" s="182"/>
      <c r="G39" s="272"/>
      <c r="H39" s="3"/>
      <c r="I39" s="3"/>
    </row>
    <row r="40" spans="1:9" x14ac:dyDescent="0.4">
      <c r="A40" s="144"/>
      <c r="B40" s="182"/>
      <c r="C40" s="182"/>
      <c r="D40" s="182"/>
      <c r="E40" s="302"/>
      <c r="F40" s="182"/>
      <c r="G40" s="272"/>
      <c r="H40" s="3"/>
      <c r="I40" s="3"/>
    </row>
    <row r="41" spans="1:9" x14ac:dyDescent="0.4">
      <c r="A41" s="144"/>
      <c r="B41" s="182"/>
      <c r="C41" s="182"/>
      <c r="D41" s="182"/>
      <c r="E41" s="302"/>
      <c r="F41" s="182"/>
      <c r="G41" s="272"/>
      <c r="H41" s="3"/>
      <c r="I41" s="3"/>
    </row>
    <row r="42" spans="1:9" x14ac:dyDescent="0.4">
      <c r="A42" s="144"/>
      <c r="B42" s="182"/>
      <c r="C42" s="182"/>
      <c r="D42" s="182"/>
      <c r="E42" s="302"/>
      <c r="F42" s="182"/>
      <c r="G42" s="272"/>
      <c r="H42" s="3"/>
      <c r="I42" s="3"/>
    </row>
    <row r="43" spans="1:9" x14ac:dyDescent="0.4">
      <c r="A43" s="144"/>
      <c r="B43" s="182"/>
      <c r="C43" s="182"/>
      <c r="D43" s="182"/>
      <c r="E43" s="302"/>
      <c r="F43" s="182"/>
      <c r="G43" s="272"/>
      <c r="H43" s="3"/>
      <c r="I43" s="3"/>
    </row>
    <row r="44" spans="1:9" x14ac:dyDescent="0.4">
      <c r="A44" s="144"/>
      <c r="B44" s="182"/>
      <c r="C44" s="182"/>
      <c r="D44" s="182"/>
      <c r="E44" s="302"/>
      <c r="F44" s="182"/>
      <c r="G44" s="272"/>
      <c r="H44" s="3"/>
      <c r="I44" s="3"/>
    </row>
    <row r="45" spans="1:9" x14ac:dyDescent="0.4">
      <c r="A45" s="144"/>
      <c r="B45" s="182"/>
      <c r="C45" s="182"/>
      <c r="D45" s="182"/>
      <c r="E45" s="302"/>
      <c r="F45" s="182"/>
      <c r="G45" s="272"/>
      <c r="H45" s="3"/>
      <c r="I45" s="3"/>
    </row>
    <row r="46" spans="1:9" x14ac:dyDescent="0.4">
      <c r="A46" s="144"/>
      <c r="B46" s="182"/>
      <c r="C46" s="182"/>
      <c r="D46" s="182"/>
      <c r="E46" s="302"/>
      <c r="F46" s="182"/>
      <c r="G46" s="272"/>
      <c r="H46" s="3"/>
      <c r="I46" s="3"/>
    </row>
    <row r="47" spans="1:9" x14ac:dyDescent="0.4">
      <c r="A47" s="144"/>
      <c r="B47" s="182"/>
      <c r="C47" s="182"/>
      <c r="D47" s="182"/>
      <c r="E47" s="302"/>
      <c r="F47" s="182"/>
      <c r="G47" s="272"/>
      <c r="H47" s="3"/>
      <c r="I47" s="3"/>
    </row>
    <row r="48" spans="1:9" x14ac:dyDescent="0.4">
      <c r="A48" s="144"/>
      <c r="B48" s="182"/>
      <c r="C48" s="182"/>
      <c r="D48" s="182"/>
      <c r="E48" s="302"/>
      <c r="F48" s="182"/>
      <c r="G48" s="272"/>
      <c r="H48" s="3"/>
      <c r="I48" s="3"/>
    </row>
    <row r="49" spans="1:9" x14ac:dyDescent="0.4">
      <c r="A49" s="144"/>
      <c r="B49" s="182"/>
      <c r="C49" s="182"/>
      <c r="D49" s="182"/>
      <c r="E49" s="302"/>
      <c r="F49" s="182"/>
      <c r="G49" s="272"/>
      <c r="H49" s="3"/>
      <c r="I49" s="3"/>
    </row>
    <row r="50" spans="1:9" x14ac:dyDescent="0.4">
      <c r="A50" s="144"/>
      <c r="B50" s="182"/>
      <c r="C50" s="182"/>
      <c r="D50" s="182"/>
      <c r="E50" s="302"/>
      <c r="F50" s="182"/>
      <c r="G50" s="272"/>
      <c r="H50" s="3"/>
      <c r="I50" s="3"/>
    </row>
    <row r="51" spans="1:9" x14ac:dyDescent="0.4">
      <c r="A51" s="144"/>
      <c r="B51" s="182"/>
      <c r="C51" s="182"/>
      <c r="D51" s="182"/>
      <c r="E51" s="302"/>
      <c r="F51" s="182"/>
      <c r="G51" s="272"/>
      <c r="H51" s="3"/>
      <c r="I51" s="3"/>
    </row>
    <row r="52" spans="1:9" x14ac:dyDescent="0.4">
      <c r="A52" s="144"/>
      <c r="B52" s="182"/>
      <c r="C52" s="182"/>
      <c r="D52" s="182"/>
      <c r="E52" s="302"/>
      <c r="F52" s="182"/>
      <c r="G52" s="272"/>
      <c r="H52" s="3"/>
      <c r="I52" s="3"/>
    </row>
    <row r="53" spans="1:9" x14ac:dyDescent="0.4">
      <c r="A53" s="144"/>
      <c r="B53" s="182"/>
      <c r="C53" s="182"/>
      <c r="D53" s="182"/>
      <c r="E53" s="302"/>
      <c r="F53" s="182"/>
      <c r="G53" s="272"/>
      <c r="H53" s="3"/>
      <c r="I53" s="3"/>
    </row>
    <row r="54" spans="1:9" x14ac:dyDescent="0.4">
      <c r="A54" s="144"/>
      <c r="B54" s="182"/>
      <c r="C54" s="182"/>
      <c r="D54" s="182"/>
      <c r="E54" s="302"/>
      <c r="F54" s="182"/>
      <c r="G54" s="272"/>
      <c r="H54" s="3"/>
      <c r="I54" s="3"/>
    </row>
    <row r="55" spans="1:9" x14ac:dyDescent="0.4">
      <c r="A55" s="144"/>
      <c r="B55" s="182"/>
      <c r="C55" s="182"/>
      <c r="D55" s="182"/>
      <c r="E55" s="302"/>
      <c r="F55" s="182"/>
      <c r="G55" s="272"/>
      <c r="H55" s="3"/>
      <c r="I55" s="3"/>
    </row>
    <row r="56" spans="1:9" x14ac:dyDescent="0.4">
      <c r="A56" s="144"/>
      <c r="B56" s="182"/>
      <c r="C56" s="182"/>
      <c r="D56" s="182"/>
      <c r="E56" s="302"/>
      <c r="F56" s="182"/>
      <c r="G56" s="272"/>
      <c r="H56" s="3"/>
      <c r="I56" s="3"/>
    </row>
    <row r="57" spans="1:9" x14ac:dyDescent="0.4">
      <c r="A57" s="144"/>
      <c r="B57" s="182"/>
      <c r="C57" s="182"/>
      <c r="D57" s="182"/>
      <c r="E57" s="302"/>
      <c r="F57" s="182"/>
      <c r="G57" s="272"/>
      <c r="H57" s="3"/>
      <c r="I57" s="3"/>
    </row>
    <row r="58" spans="1:9" x14ac:dyDescent="0.4">
      <c r="A58" s="144"/>
      <c r="B58" s="182"/>
      <c r="C58" s="182"/>
      <c r="D58" s="182"/>
      <c r="E58" s="302"/>
      <c r="F58" s="182"/>
      <c r="G58" s="272"/>
      <c r="H58" s="3"/>
      <c r="I58" s="3"/>
    </row>
    <row r="59" spans="1:9" x14ac:dyDescent="0.4">
      <c r="A59" s="144"/>
      <c r="B59" s="182"/>
      <c r="C59" s="182"/>
      <c r="D59" s="182"/>
      <c r="E59" s="302"/>
      <c r="F59" s="182"/>
      <c r="G59" s="272"/>
      <c r="H59" s="3"/>
      <c r="I59" s="3"/>
    </row>
    <row r="60" spans="1:9" x14ac:dyDescent="0.4">
      <c r="A60" s="144"/>
      <c r="B60" s="182"/>
      <c r="C60" s="182"/>
      <c r="D60" s="182"/>
      <c r="E60" s="302"/>
      <c r="F60" s="182"/>
      <c r="G60" s="272"/>
      <c r="H60" s="3"/>
      <c r="I60" s="3"/>
    </row>
    <row r="61" spans="1:9" x14ac:dyDescent="0.4">
      <c r="A61" s="144"/>
      <c r="B61" s="182"/>
      <c r="C61" s="182"/>
      <c r="D61" s="182"/>
      <c r="E61" s="302"/>
      <c r="F61" s="182"/>
      <c r="G61" s="272"/>
      <c r="H61" s="3"/>
      <c r="I61" s="3"/>
    </row>
    <row r="62" spans="1:9" x14ac:dyDescent="0.4">
      <c r="A62" s="144"/>
      <c r="B62" s="182"/>
      <c r="C62" s="182"/>
      <c r="D62" s="182"/>
      <c r="E62" s="302"/>
      <c r="F62" s="182"/>
      <c r="G62" s="272"/>
      <c r="H62" s="3"/>
      <c r="I62" s="3"/>
    </row>
    <row r="63" spans="1:9" x14ac:dyDescent="0.4">
      <c r="A63" s="144"/>
      <c r="B63" s="182"/>
      <c r="C63" s="182"/>
      <c r="D63" s="182"/>
      <c r="E63" s="302"/>
      <c r="F63" s="182"/>
      <c r="G63" s="272"/>
      <c r="H63" s="3"/>
      <c r="I63" s="3"/>
    </row>
    <row r="64" spans="1:9" x14ac:dyDescent="0.4">
      <c r="A64" s="144"/>
      <c r="B64" s="182"/>
      <c r="C64" s="182"/>
      <c r="D64" s="182"/>
      <c r="E64" s="302"/>
      <c r="F64" s="182"/>
      <c r="G64" s="272"/>
      <c r="H64" s="3"/>
      <c r="I64" s="3"/>
    </row>
    <row r="65" spans="1:9" x14ac:dyDescent="0.4">
      <c r="A65" s="144"/>
      <c r="B65" s="182"/>
      <c r="C65" s="182"/>
      <c r="D65" s="182"/>
      <c r="E65" s="302"/>
      <c r="F65" s="182"/>
      <c r="G65" s="272"/>
      <c r="H65" s="3"/>
      <c r="I65" s="3"/>
    </row>
    <row r="66" spans="1:9" x14ac:dyDescent="0.4">
      <c r="A66" s="144"/>
      <c r="B66" s="182"/>
      <c r="C66" s="182"/>
      <c r="D66" s="182"/>
      <c r="E66" s="302"/>
      <c r="F66" s="182"/>
      <c r="G66" s="272"/>
      <c r="H66" s="3"/>
      <c r="I66" s="3"/>
    </row>
    <row r="67" spans="1:9" x14ac:dyDescent="0.4">
      <c r="A67" s="144"/>
      <c r="B67" s="182"/>
      <c r="C67" s="182"/>
      <c r="D67" s="182"/>
      <c r="E67" s="302"/>
      <c r="F67" s="182"/>
      <c r="G67" s="272"/>
      <c r="H67" s="3"/>
      <c r="I67" s="3"/>
    </row>
    <row r="68" spans="1:9" x14ac:dyDescent="0.4">
      <c r="A68" s="144"/>
      <c r="B68" s="182"/>
      <c r="C68" s="182"/>
      <c r="D68" s="182"/>
      <c r="E68" s="302"/>
      <c r="F68" s="182"/>
      <c r="G68" s="272"/>
      <c r="H68" s="3"/>
      <c r="I68" s="3"/>
    </row>
    <row r="69" spans="1:9" x14ac:dyDescent="0.4">
      <c r="A69" s="144"/>
      <c r="B69" s="182"/>
      <c r="C69" s="182"/>
      <c r="D69" s="182"/>
      <c r="E69" s="302"/>
      <c r="F69" s="182"/>
      <c r="G69" s="272"/>
      <c r="H69" s="3"/>
      <c r="I69" s="3"/>
    </row>
    <row r="70" spans="1:9" x14ac:dyDescent="0.4">
      <c r="A70" s="144"/>
      <c r="B70" s="182"/>
      <c r="C70" s="182"/>
      <c r="D70" s="182"/>
      <c r="E70" s="302"/>
      <c r="F70" s="182"/>
      <c r="G70" s="272"/>
      <c r="H70" s="3"/>
      <c r="I70" s="3"/>
    </row>
    <row r="71" spans="1:9" x14ac:dyDescent="0.4">
      <c r="A71" s="144"/>
      <c r="B71" s="182"/>
      <c r="C71" s="182"/>
      <c r="D71" s="182"/>
      <c r="E71" s="302"/>
      <c r="F71" s="182"/>
      <c r="G71" s="272"/>
      <c r="H71" s="3"/>
      <c r="I71" s="3"/>
    </row>
    <row r="72" spans="1:9" x14ac:dyDescent="0.4">
      <c r="A72" s="144"/>
      <c r="B72" s="182"/>
      <c r="C72" s="182"/>
      <c r="D72" s="182"/>
      <c r="E72" s="302"/>
      <c r="F72" s="182"/>
      <c r="G72" s="272"/>
      <c r="H72" s="3"/>
      <c r="I72" s="3"/>
    </row>
    <row r="73" spans="1:9" x14ac:dyDescent="0.4">
      <c r="A73" s="144"/>
      <c r="B73" s="182"/>
      <c r="C73" s="182"/>
      <c r="D73" s="182"/>
      <c r="E73" s="302"/>
      <c r="F73" s="182"/>
      <c r="G73" s="272"/>
      <c r="H73" s="3"/>
      <c r="I73" s="3"/>
    </row>
    <row r="74" spans="1:9" x14ac:dyDescent="0.4">
      <c r="A74" s="144"/>
      <c r="B74" s="182"/>
      <c r="C74" s="182"/>
      <c r="D74" s="182"/>
      <c r="E74" s="302"/>
      <c r="F74" s="182"/>
      <c r="G74" s="272"/>
      <c r="H74" s="3"/>
      <c r="I74" s="3"/>
    </row>
    <row r="75" spans="1:9" x14ac:dyDescent="0.4">
      <c r="A75" s="144"/>
      <c r="B75" s="182"/>
      <c r="C75" s="182"/>
      <c r="D75" s="182"/>
      <c r="E75" s="302"/>
      <c r="F75" s="182"/>
      <c r="G75" s="272"/>
      <c r="H75" s="3"/>
      <c r="I75" s="3"/>
    </row>
    <row r="76" spans="1:9" x14ac:dyDescent="0.4">
      <c r="A76" s="144"/>
      <c r="B76" s="182"/>
      <c r="C76" s="182"/>
      <c r="D76" s="182"/>
      <c r="E76" s="302"/>
      <c r="F76" s="182"/>
      <c r="G76" s="272"/>
      <c r="H76" s="3"/>
      <c r="I76" s="3"/>
    </row>
    <row r="77" spans="1:9" x14ac:dyDescent="0.4">
      <c r="A77" s="144"/>
      <c r="B77" s="182"/>
      <c r="C77" s="182"/>
      <c r="D77" s="182"/>
      <c r="E77" s="302"/>
      <c r="F77" s="182"/>
      <c r="G77" s="272"/>
      <c r="H77" s="3"/>
      <c r="I77" s="3"/>
    </row>
    <row r="78" spans="1:9" x14ac:dyDescent="0.4">
      <c r="A78" s="144"/>
      <c r="B78" s="182"/>
      <c r="C78" s="182"/>
      <c r="D78" s="182"/>
      <c r="E78" s="302"/>
      <c r="F78" s="182"/>
      <c r="G78" s="272"/>
      <c r="H78" s="3"/>
      <c r="I78" s="3"/>
    </row>
    <row r="79" spans="1:9" x14ac:dyDescent="0.4">
      <c r="A79" s="144"/>
      <c r="B79" s="182"/>
      <c r="C79" s="182"/>
      <c r="D79" s="182"/>
      <c r="E79" s="302"/>
      <c r="F79" s="182"/>
      <c r="G79" s="272"/>
      <c r="H79" s="3"/>
      <c r="I79" s="3"/>
    </row>
    <row r="80" spans="1:9" x14ac:dyDescent="0.4">
      <c r="A80" s="144"/>
      <c r="B80" s="182"/>
      <c r="C80" s="182"/>
      <c r="D80" s="182"/>
      <c r="E80" s="302"/>
      <c r="F80" s="182"/>
      <c r="G80" s="272"/>
      <c r="H80" s="3"/>
      <c r="I80" s="3"/>
    </row>
    <row r="81" spans="1:9" x14ac:dyDescent="0.4">
      <c r="A81" s="144"/>
      <c r="B81" s="182"/>
      <c r="C81" s="182"/>
      <c r="D81" s="182"/>
      <c r="E81" s="302"/>
      <c r="F81" s="182"/>
      <c r="G81" s="272"/>
      <c r="H81" s="3"/>
      <c r="I81" s="3"/>
    </row>
    <row r="82" spans="1:9" x14ac:dyDescent="0.4">
      <c r="A82" s="144"/>
      <c r="B82" s="182"/>
      <c r="C82" s="182"/>
      <c r="D82" s="182"/>
      <c r="E82" s="302"/>
      <c r="F82" s="182"/>
      <c r="G82" s="272"/>
      <c r="H82" s="3"/>
      <c r="I82" s="3"/>
    </row>
    <row r="83" spans="1:9" x14ac:dyDescent="0.4">
      <c r="A83" s="144"/>
      <c r="B83" s="182"/>
      <c r="C83" s="182"/>
      <c r="D83" s="182"/>
      <c r="E83" s="302"/>
      <c r="F83" s="182"/>
      <c r="G83" s="272"/>
      <c r="H83" s="3"/>
      <c r="I83" s="3"/>
    </row>
    <row r="84" spans="1:9" x14ac:dyDescent="0.4">
      <c r="A84" s="144"/>
      <c r="B84" s="182"/>
      <c r="C84" s="182"/>
      <c r="D84" s="182"/>
      <c r="E84" s="302"/>
      <c r="F84" s="182"/>
      <c r="G84" s="272"/>
      <c r="H84" s="3"/>
      <c r="I84" s="3"/>
    </row>
    <row r="85" spans="1:9" x14ac:dyDescent="0.4">
      <c r="A85" s="144"/>
      <c r="B85" s="182"/>
      <c r="C85" s="182"/>
      <c r="D85" s="182"/>
      <c r="E85" s="302"/>
      <c r="F85" s="182"/>
      <c r="G85" s="272"/>
      <c r="H85" s="3"/>
      <c r="I85" s="3"/>
    </row>
    <row r="86" spans="1:9" x14ac:dyDescent="0.4">
      <c r="A86" s="144"/>
      <c r="B86" s="182"/>
      <c r="C86" s="182"/>
      <c r="D86" s="182"/>
      <c r="E86" s="302"/>
      <c r="F86" s="182"/>
      <c r="G86" s="272"/>
      <c r="H86" s="3"/>
      <c r="I86" s="3"/>
    </row>
    <row r="87" spans="1:9" x14ac:dyDescent="0.4">
      <c r="A87" s="144"/>
      <c r="B87" s="182"/>
      <c r="C87" s="182"/>
      <c r="D87" s="182"/>
      <c r="E87" s="302"/>
      <c r="F87" s="182"/>
      <c r="G87" s="272"/>
      <c r="H87" s="3"/>
      <c r="I87" s="3"/>
    </row>
    <row r="88" spans="1:9" x14ac:dyDescent="0.4">
      <c r="A88" s="144"/>
      <c r="B88" s="182"/>
      <c r="C88" s="182"/>
      <c r="D88" s="182"/>
      <c r="E88" s="302"/>
      <c r="F88" s="182"/>
      <c r="G88" s="272"/>
      <c r="H88" s="3"/>
      <c r="I88" s="3"/>
    </row>
    <row r="89" spans="1:9" x14ac:dyDescent="0.4">
      <c r="A89" s="144"/>
      <c r="B89" s="182"/>
      <c r="C89" s="182"/>
      <c r="D89" s="182"/>
      <c r="E89" s="302"/>
      <c r="F89" s="182"/>
      <c r="G89" s="272"/>
      <c r="H89" s="3"/>
      <c r="I89" s="3"/>
    </row>
    <row r="90" spans="1:9" x14ac:dyDescent="0.4">
      <c r="A90" s="144"/>
      <c r="B90" s="182"/>
      <c r="C90" s="182"/>
      <c r="D90" s="182"/>
      <c r="E90" s="302"/>
      <c r="F90" s="182"/>
      <c r="G90" s="272"/>
      <c r="H90" s="3"/>
      <c r="I90" s="3"/>
    </row>
    <row r="91" spans="1:9" x14ac:dyDescent="0.4">
      <c r="A91" s="144"/>
      <c r="B91" s="182"/>
      <c r="C91" s="182"/>
      <c r="D91" s="182"/>
      <c r="E91" s="302"/>
      <c r="F91" s="182"/>
      <c r="G91" s="272"/>
      <c r="H91" s="3"/>
      <c r="I91" s="3"/>
    </row>
    <row r="92" spans="1:9" x14ac:dyDescent="0.4">
      <c r="A92" s="144"/>
      <c r="B92" s="182"/>
      <c r="C92" s="182"/>
      <c r="D92" s="182"/>
      <c r="E92" s="302"/>
      <c r="F92" s="182"/>
      <c r="G92" s="272"/>
      <c r="H92" s="3"/>
      <c r="I92" s="3"/>
    </row>
    <row r="93" spans="1:9" x14ac:dyDescent="0.4">
      <c r="A93" s="144"/>
      <c r="B93" s="182"/>
      <c r="C93" s="182"/>
      <c r="D93" s="182"/>
      <c r="E93" s="302"/>
      <c r="F93" s="182"/>
      <c r="G93" s="272"/>
      <c r="H93" s="3"/>
      <c r="I93" s="3"/>
    </row>
    <row r="94" spans="1:9" x14ac:dyDescent="0.4">
      <c r="A94" s="144"/>
      <c r="B94" s="182"/>
      <c r="C94" s="182"/>
      <c r="D94" s="182"/>
      <c r="E94" s="302"/>
      <c r="F94" s="182"/>
      <c r="G94" s="272"/>
      <c r="H94" s="3"/>
      <c r="I94" s="3"/>
    </row>
    <row r="95" spans="1:9" x14ac:dyDescent="0.4">
      <c r="A95" s="144"/>
      <c r="B95" s="182"/>
      <c r="C95" s="182"/>
      <c r="D95" s="182"/>
      <c r="E95" s="302"/>
      <c r="F95" s="182"/>
      <c r="G95" s="272"/>
      <c r="H95" s="3"/>
      <c r="I95" s="3"/>
    </row>
    <row r="96" spans="1:9" x14ac:dyDescent="0.4">
      <c r="A96" s="144"/>
      <c r="B96" s="182"/>
      <c r="C96" s="182"/>
      <c r="D96" s="182"/>
      <c r="E96" s="302"/>
      <c r="F96" s="182"/>
      <c r="G96" s="272"/>
      <c r="H96" s="3"/>
      <c r="I96" s="3"/>
    </row>
    <row r="97" spans="1:9" x14ac:dyDescent="0.4">
      <c r="A97" s="144"/>
      <c r="B97" s="182"/>
      <c r="C97" s="182"/>
      <c r="D97" s="182"/>
      <c r="E97" s="302"/>
      <c r="F97" s="182"/>
      <c r="G97" s="272"/>
      <c r="H97" s="3"/>
      <c r="I97" s="3"/>
    </row>
    <row r="98" spans="1:9" x14ac:dyDescent="0.4">
      <c r="A98" s="144"/>
      <c r="B98" s="182"/>
      <c r="C98" s="182"/>
      <c r="D98" s="182"/>
      <c r="E98" s="302"/>
      <c r="F98" s="182"/>
      <c r="G98" s="272"/>
      <c r="H98" s="3"/>
      <c r="I98" s="3"/>
    </row>
    <row r="99" spans="1:9" x14ac:dyDescent="0.4">
      <c r="A99" s="144"/>
      <c r="B99" s="182"/>
      <c r="C99" s="182"/>
      <c r="D99" s="182"/>
      <c r="E99" s="302"/>
      <c r="F99" s="182"/>
      <c r="G99" s="272"/>
      <c r="H99" s="3"/>
      <c r="I99" s="3"/>
    </row>
    <row r="100" spans="1:9" x14ac:dyDescent="0.4">
      <c r="A100" s="144"/>
      <c r="B100" s="182"/>
      <c r="C100" s="182"/>
      <c r="D100" s="182"/>
      <c r="E100" s="302"/>
      <c r="F100" s="182"/>
      <c r="G100" s="272"/>
      <c r="H100" s="3"/>
      <c r="I100" s="3"/>
    </row>
    <row r="101" spans="1:9" x14ac:dyDescent="0.4">
      <c r="A101" s="144"/>
      <c r="B101" s="182"/>
      <c r="C101" s="182"/>
      <c r="D101" s="182"/>
      <c r="E101" s="302"/>
      <c r="F101" s="182"/>
      <c r="G101" s="272"/>
      <c r="H101" s="3"/>
      <c r="I101" s="3"/>
    </row>
    <row r="102" spans="1:9" x14ac:dyDescent="0.4">
      <c r="A102" s="144"/>
      <c r="B102" s="182"/>
      <c r="C102" s="182"/>
      <c r="D102" s="182"/>
      <c r="E102" s="302"/>
      <c r="F102" s="182"/>
      <c r="G102" s="272"/>
      <c r="H102" s="3"/>
      <c r="I102" s="3"/>
    </row>
    <row r="103" spans="1:9" x14ac:dyDescent="0.4">
      <c r="A103" s="144"/>
      <c r="B103" s="182"/>
      <c r="C103" s="182"/>
      <c r="D103" s="182"/>
      <c r="E103" s="302"/>
      <c r="F103" s="182"/>
      <c r="G103" s="272"/>
      <c r="H103" s="3"/>
      <c r="I103" s="3"/>
    </row>
    <row r="104" spans="1:9" x14ac:dyDescent="0.4">
      <c r="A104" s="144"/>
      <c r="B104" s="182"/>
      <c r="C104" s="182"/>
      <c r="D104" s="182"/>
      <c r="E104" s="302"/>
      <c r="F104" s="182"/>
      <c r="G104" s="272"/>
      <c r="H104" s="3"/>
      <c r="I104" s="3"/>
    </row>
    <row r="105" spans="1:9" x14ac:dyDescent="0.4">
      <c r="A105" s="144"/>
      <c r="B105" s="182"/>
      <c r="C105" s="182"/>
      <c r="D105" s="182"/>
      <c r="E105" s="302"/>
      <c r="F105" s="182"/>
      <c r="G105" s="272"/>
      <c r="H105" s="3"/>
      <c r="I105" s="3"/>
    </row>
    <row r="106" spans="1:9" x14ac:dyDescent="0.4">
      <c r="A106" s="144"/>
      <c r="B106" s="182"/>
      <c r="C106" s="182"/>
      <c r="D106" s="182"/>
      <c r="E106" s="302"/>
      <c r="F106" s="182"/>
      <c r="G106" s="272"/>
      <c r="H106" s="3"/>
      <c r="I106" s="3"/>
    </row>
    <row r="107" spans="1:9" x14ac:dyDescent="0.4">
      <c r="A107" s="144"/>
      <c r="B107" s="182"/>
      <c r="C107" s="182"/>
      <c r="D107" s="182"/>
      <c r="E107" s="302"/>
      <c r="F107" s="182"/>
      <c r="G107" s="272"/>
      <c r="H107" s="3"/>
      <c r="I107" s="3"/>
    </row>
    <row r="108" spans="1:9" x14ac:dyDescent="0.4">
      <c r="A108" s="144"/>
      <c r="B108" s="182"/>
      <c r="C108" s="182"/>
      <c r="D108" s="182"/>
      <c r="E108" s="302"/>
      <c r="F108" s="182"/>
      <c r="G108" s="272"/>
      <c r="H108" s="3"/>
      <c r="I108" s="3"/>
    </row>
    <row r="109" spans="1:9" x14ac:dyDescent="0.4">
      <c r="A109" s="144"/>
      <c r="B109" s="182"/>
      <c r="C109" s="182"/>
      <c r="D109" s="182"/>
      <c r="E109" s="302"/>
      <c r="F109" s="182"/>
      <c r="G109" s="272"/>
      <c r="H109" s="3"/>
      <c r="I109" s="3"/>
    </row>
    <row r="110" spans="1:9" x14ac:dyDescent="0.4">
      <c r="A110" s="144"/>
      <c r="B110" s="182"/>
      <c r="C110" s="182"/>
      <c r="D110" s="182"/>
      <c r="E110" s="302"/>
      <c r="F110" s="182"/>
      <c r="G110" s="272"/>
      <c r="H110" s="3"/>
      <c r="I110" s="3"/>
    </row>
    <row r="111" spans="1:9" x14ac:dyDescent="0.4">
      <c r="A111" s="144"/>
      <c r="B111" s="182"/>
      <c r="C111" s="182"/>
      <c r="D111" s="182"/>
      <c r="E111" s="302"/>
      <c r="F111" s="182"/>
      <c r="G111" s="272"/>
      <c r="H111" s="3"/>
      <c r="I111" s="3"/>
    </row>
    <row r="112" spans="1:9" x14ac:dyDescent="0.4">
      <c r="A112" s="144"/>
      <c r="B112" s="182"/>
      <c r="C112" s="182"/>
      <c r="D112" s="182"/>
      <c r="E112" s="302"/>
      <c r="F112" s="182"/>
      <c r="G112" s="272"/>
      <c r="H112" s="3"/>
      <c r="I112" s="3"/>
    </row>
    <row r="113" spans="1:9" x14ac:dyDescent="0.4">
      <c r="A113" s="144"/>
      <c r="B113" s="182"/>
      <c r="C113" s="182"/>
      <c r="D113" s="182"/>
      <c r="E113" s="302"/>
      <c r="F113" s="182"/>
      <c r="G113" s="272"/>
      <c r="H113" s="3"/>
      <c r="I113" s="3"/>
    </row>
    <row r="114" spans="1:9" x14ac:dyDescent="0.4">
      <c r="A114" s="144"/>
      <c r="B114" s="182"/>
      <c r="C114" s="182"/>
      <c r="D114" s="182"/>
      <c r="E114" s="302"/>
      <c r="F114" s="182"/>
      <c r="G114" s="272"/>
      <c r="H114" s="3"/>
      <c r="I114" s="3"/>
    </row>
    <row r="115" spans="1:9" x14ac:dyDescent="0.4">
      <c r="A115" s="144"/>
      <c r="B115" s="182"/>
      <c r="C115" s="182"/>
      <c r="D115" s="182"/>
      <c r="E115" s="302"/>
      <c r="F115" s="182"/>
      <c r="G115" s="272"/>
      <c r="H115" s="3"/>
      <c r="I115" s="3"/>
    </row>
    <row r="116" spans="1:9" x14ac:dyDescent="0.4">
      <c r="A116" s="144"/>
      <c r="B116" s="182"/>
      <c r="C116" s="182"/>
      <c r="D116" s="182"/>
      <c r="E116" s="302"/>
      <c r="F116" s="182"/>
      <c r="G116" s="272"/>
      <c r="H116" s="3"/>
      <c r="I116" s="3"/>
    </row>
    <row r="117" spans="1:9" x14ac:dyDescent="0.4">
      <c r="A117" s="144"/>
      <c r="B117" s="182"/>
      <c r="C117" s="182"/>
      <c r="D117" s="182"/>
      <c r="E117" s="302"/>
      <c r="F117" s="182"/>
      <c r="G117" s="272"/>
      <c r="H117" s="3"/>
      <c r="I117" s="3"/>
    </row>
    <row r="118" spans="1:9" x14ac:dyDescent="0.4">
      <c r="A118" s="144"/>
      <c r="B118" s="182"/>
      <c r="C118" s="182"/>
      <c r="D118" s="182"/>
      <c r="E118" s="302"/>
      <c r="F118" s="182"/>
      <c r="G118" s="272"/>
      <c r="H118" s="3"/>
      <c r="I118" s="3"/>
    </row>
    <row r="119" spans="1:9" x14ac:dyDescent="0.4">
      <c r="A119" s="144"/>
      <c r="B119" s="182"/>
      <c r="C119" s="182"/>
      <c r="D119" s="182"/>
      <c r="E119" s="302"/>
      <c r="F119" s="182"/>
      <c r="G119" s="272"/>
      <c r="H119" s="3"/>
      <c r="I119" s="3"/>
    </row>
    <row r="120" spans="1:9" x14ac:dyDescent="0.4">
      <c r="A120" s="144"/>
      <c r="B120" s="182"/>
      <c r="C120" s="182"/>
      <c r="D120" s="182"/>
      <c r="E120" s="302"/>
      <c r="F120" s="182"/>
      <c r="G120" s="272"/>
      <c r="H120" s="3"/>
      <c r="I120" s="3"/>
    </row>
    <row r="121" spans="1:9" x14ac:dyDescent="0.4">
      <c r="A121" s="144"/>
      <c r="B121" s="182"/>
      <c r="C121" s="182"/>
      <c r="D121" s="182"/>
      <c r="E121" s="302"/>
      <c r="F121" s="182"/>
      <c r="G121" s="272"/>
      <c r="H121" s="3"/>
      <c r="I121" s="3"/>
    </row>
    <row r="122" spans="1:9" x14ac:dyDescent="0.4">
      <c r="A122" s="144"/>
      <c r="B122" s="182"/>
      <c r="C122" s="182"/>
      <c r="D122" s="182"/>
      <c r="E122" s="302"/>
      <c r="F122" s="182"/>
      <c r="G122" s="272"/>
      <c r="H122" s="3"/>
      <c r="I122" s="3"/>
    </row>
    <row r="123" spans="1:9" x14ac:dyDescent="0.4">
      <c r="A123" s="144"/>
      <c r="B123" s="182"/>
      <c r="C123" s="182"/>
      <c r="D123" s="182"/>
      <c r="E123" s="302"/>
      <c r="F123" s="182"/>
      <c r="G123" s="272"/>
      <c r="H123" s="3"/>
      <c r="I123" s="3"/>
    </row>
    <row r="124" spans="1:9" x14ac:dyDescent="0.4">
      <c r="A124" s="144"/>
      <c r="B124" s="182"/>
      <c r="C124" s="182"/>
      <c r="D124" s="182"/>
      <c r="E124" s="302"/>
      <c r="F124" s="182"/>
      <c r="G124" s="272"/>
      <c r="H124" s="3"/>
      <c r="I124" s="3"/>
    </row>
    <row r="125" spans="1:9" x14ac:dyDescent="0.4">
      <c r="A125" s="144"/>
      <c r="B125" s="182"/>
      <c r="C125" s="182"/>
      <c r="D125" s="182"/>
      <c r="E125" s="302"/>
      <c r="F125" s="182"/>
      <c r="G125" s="272"/>
      <c r="H125" s="3"/>
      <c r="I125" s="3"/>
    </row>
    <row r="126" spans="1:9" x14ac:dyDescent="0.4">
      <c r="A126" s="144"/>
      <c r="B126" s="182"/>
      <c r="C126" s="182"/>
      <c r="D126" s="182"/>
      <c r="E126" s="302"/>
      <c r="F126" s="182"/>
      <c r="G126" s="272"/>
      <c r="H126" s="3"/>
      <c r="I126" s="3"/>
    </row>
    <row r="127" spans="1:9" x14ac:dyDescent="0.4">
      <c r="A127" s="144"/>
      <c r="B127" s="182"/>
      <c r="C127" s="182"/>
      <c r="D127" s="182"/>
      <c r="E127" s="302"/>
      <c r="F127" s="182"/>
      <c r="G127" s="272"/>
      <c r="H127" s="3"/>
      <c r="I127" s="3"/>
    </row>
    <row r="128" spans="1:9" x14ac:dyDescent="0.4">
      <c r="A128" s="144"/>
      <c r="B128" s="182"/>
      <c r="C128" s="182"/>
      <c r="D128" s="182"/>
      <c r="E128" s="302"/>
      <c r="F128" s="182"/>
      <c r="G128" s="272"/>
      <c r="H128" s="3"/>
      <c r="I128" s="3"/>
    </row>
    <row r="129" spans="1:9" x14ac:dyDescent="0.4">
      <c r="A129" s="144"/>
      <c r="B129" s="182"/>
      <c r="C129" s="182"/>
      <c r="D129" s="182"/>
      <c r="E129" s="302"/>
      <c r="F129" s="182"/>
      <c r="G129" s="272"/>
      <c r="H129" s="3"/>
      <c r="I129" s="3"/>
    </row>
    <row r="130" spans="1:9" x14ac:dyDescent="0.4">
      <c r="A130" s="144"/>
      <c r="B130" s="182"/>
      <c r="C130" s="182"/>
      <c r="D130" s="182"/>
      <c r="E130" s="302"/>
      <c r="F130" s="182"/>
      <c r="G130" s="272"/>
      <c r="H130" s="3"/>
      <c r="I130" s="3"/>
    </row>
    <row r="131" spans="1:9" x14ac:dyDescent="0.4">
      <c r="A131" s="144"/>
      <c r="B131" s="182"/>
      <c r="C131" s="182"/>
      <c r="D131" s="182"/>
      <c r="E131" s="302"/>
      <c r="F131" s="182"/>
      <c r="G131" s="272"/>
      <c r="H131" s="3"/>
      <c r="I131" s="3"/>
    </row>
    <row r="132" spans="1:9" x14ac:dyDescent="0.4">
      <c r="A132" s="144"/>
      <c r="B132" s="182"/>
      <c r="C132" s="182"/>
      <c r="D132" s="182"/>
      <c r="E132" s="302"/>
      <c r="F132" s="182"/>
      <c r="G132" s="272"/>
      <c r="H132" s="3"/>
      <c r="I132" s="3"/>
    </row>
    <row r="133" spans="1:9" x14ac:dyDescent="0.4">
      <c r="A133" s="144"/>
      <c r="B133" s="182"/>
      <c r="C133" s="182"/>
      <c r="D133" s="182"/>
      <c r="E133" s="302"/>
      <c r="F133" s="182"/>
      <c r="G133" s="272"/>
      <c r="H133" s="3"/>
      <c r="I133" s="3"/>
    </row>
    <row r="134" spans="1:9" x14ac:dyDescent="0.4">
      <c r="A134" s="144"/>
      <c r="B134" s="182"/>
      <c r="C134" s="182"/>
      <c r="D134" s="182"/>
      <c r="E134" s="302"/>
      <c r="F134" s="182"/>
      <c r="G134" s="272"/>
      <c r="H134" s="3"/>
      <c r="I134" s="3"/>
    </row>
    <row r="135" spans="1:9" x14ac:dyDescent="0.4">
      <c r="A135" s="144"/>
      <c r="B135" s="182"/>
      <c r="C135" s="182"/>
      <c r="D135" s="182"/>
      <c r="E135" s="302"/>
      <c r="F135" s="182"/>
      <c r="G135" s="272"/>
      <c r="H135" s="3"/>
      <c r="I135" s="3"/>
    </row>
    <row r="136" spans="1:9" x14ac:dyDescent="0.4">
      <c r="A136" s="144"/>
      <c r="B136" s="182"/>
      <c r="C136" s="182"/>
      <c r="D136" s="182"/>
      <c r="E136" s="302"/>
      <c r="F136" s="182"/>
      <c r="G136" s="272"/>
      <c r="H136" s="3"/>
      <c r="I136" s="3"/>
    </row>
    <row r="137" spans="1:9" x14ac:dyDescent="0.4">
      <c r="A137" s="144"/>
      <c r="B137" s="182"/>
      <c r="C137" s="182"/>
      <c r="D137" s="182"/>
      <c r="E137" s="302"/>
      <c r="F137" s="182"/>
      <c r="G137" s="272"/>
      <c r="H137" s="3"/>
      <c r="I137" s="3"/>
    </row>
    <row r="138" spans="1:9" x14ac:dyDescent="0.4">
      <c r="A138" s="144"/>
      <c r="B138" s="182"/>
      <c r="C138" s="182"/>
      <c r="D138" s="182"/>
      <c r="E138" s="302"/>
      <c r="F138" s="182"/>
      <c r="G138" s="272"/>
      <c r="H138" s="3"/>
      <c r="I138" s="3"/>
    </row>
    <row r="139" spans="1:9" x14ac:dyDescent="0.4">
      <c r="A139" s="144"/>
      <c r="B139" s="182"/>
      <c r="C139" s="182"/>
      <c r="D139" s="182"/>
      <c r="E139" s="302"/>
      <c r="F139" s="182"/>
      <c r="G139" s="272"/>
      <c r="H139" s="3"/>
      <c r="I139" s="3"/>
    </row>
    <row r="140" spans="1:9" x14ac:dyDescent="0.4">
      <c r="A140" s="144"/>
      <c r="B140" s="182"/>
      <c r="C140" s="182"/>
      <c r="D140" s="182"/>
      <c r="E140" s="302"/>
      <c r="F140" s="182"/>
      <c r="G140" s="272"/>
      <c r="H140" s="3"/>
      <c r="I140" s="3"/>
    </row>
    <row r="141" spans="1:9" x14ac:dyDescent="0.4">
      <c r="A141" s="144"/>
      <c r="B141" s="182"/>
      <c r="C141" s="182"/>
      <c r="D141" s="182"/>
      <c r="E141" s="302"/>
      <c r="F141" s="182"/>
      <c r="G141" s="272"/>
      <c r="H141" s="3"/>
      <c r="I141" s="3"/>
    </row>
    <row r="142" spans="1:9" x14ac:dyDescent="0.4">
      <c r="A142" s="144"/>
      <c r="B142" s="182"/>
      <c r="C142" s="182"/>
      <c r="D142" s="182"/>
      <c r="E142" s="302"/>
      <c r="F142" s="182"/>
      <c r="G142" s="272"/>
      <c r="H142" s="3"/>
      <c r="I142" s="3"/>
    </row>
    <row r="143" spans="1:9" x14ac:dyDescent="0.4">
      <c r="A143" s="144"/>
      <c r="B143" s="182"/>
      <c r="C143" s="182"/>
      <c r="D143" s="182"/>
      <c r="E143" s="302"/>
      <c r="F143" s="182"/>
      <c r="G143" s="272"/>
      <c r="H143" s="3"/>
      <c r="I143" s="3"/>
    </row>
    <row r="144" spans="1:9" x14ac:dyDescent="0.4">
      <c r="A144" s="144"/>
      <c r="B144" s="182"/>
      <c r="C144" s="182"/>
      <c r="D144" s="182"/>
      <c r="E144" s="302"/>
      <c r="F144" s="182"/>
      <c r="G144" s="272"/>
      <c r="H144" s="3"/>
      <c r="I144" s="3"/>
    </row>
    <row r="145" spans="1:9" x14ac:dyDescent="0.4">
      <c r="A145" s="144"/>
      <c r="B145" s="182"/>
      <c r="C145" s="182"/>
      <c r="D145" s="182"/>
      <c r="E145" s="302"/>
      <c r="F145" s="182"/>
      <c r="G145" s="272"/>
      <c r="H145" s="3"/>
      <c r="I145" s="3"/>
    </row>
    <row r="146" spans="1:9" x14ac:dyDescent="0.4">
      <c r="A146" s="144"/>
      <c r="B146" s="182"/>
      <c r="C146" s="182"/>
      <c r="D146" s="182"/>
      <c r="E146" s="302"/>
      <c r="F146" s="182"/>
      <c r="G146" s="272"/>
      <c r="H146" s="3"/>
      <c r="I146" s="3"/>
    </row>
    <row r="147" spans="1:9" x14ac:dyDescent="0.4">
      <c r="A147" s="144"/>
      <c r="B147" s="182"/>
      <c r="C147" s="182"/>
      <c r="D147" s="182"/>
      <c r="E147" s="302"/>
      <c r="F147" s="182"/>
      <c r="G147" s="272"/>
      <c r="H147" s="3"/>
      <c r="I147" s="3"/>
    </row>
    <row r="148" spans="1:9" x14ac:dyDescent="0.4">
      <c r="A148" s="144"/>
      <c r="B148" s="182"/>
      <c r="C148" s="182"/>
      <c r="D148" s="182"/>
      <c r="E148" s="302"/>
      <c r="F148" s="182"/>
      <c r="G148" s="272"/>
      <c r="H148" s="3"/>
      <c r="I148" s="3"/>
    </row>
    <row r="149" spans="1:9" x14ac:dyDescent="0.4">
      <c r="A149" s="144"/>
      <c r="B149" s="182"/>
      <c r="C149" s="182"/>
      <c r="D149" s="182"/>
      <c r="E149" s="302"/>
      <c r="F149" s="182"/>
      <c r="G149" s="272"/>
      <c r="H149" s="3"/>
      <c r="I149" s="3"/>
    </row>
    <row r="150" spans="1:9" x14ac:dyDescent="0.4">
      <c r="A150" s="144"/>
      <c r="B150" s="182"/>
      <c r="C150" s="182"/>
      <c r="D150" s="182"/>
      <c r="E150" s="302"/>
      <c r="F150" s="182"/>
      <c r="G150" s="272"/>
      <c r="H150" s="3"/>
      <c r="I150" s="3"/>
    </row>
    <row r="151" spans="1:9" x14ac:dyDescent="0.4">
      <c r="A151" s="144"/>
      <c r="B151" s="182"/>
      <c r="C151" s="182"/>
      <c r="D151" s="182"/>
      <c r="E151" s="302"/>
      <c r="F151" s="182"/>
      <c r="G151" s="272"/>
      <c r="H151" s="3"/>
      <c r="I151" s="3"/>
    </row>
    <row r="152" spans="1:9" x14ac:dyDescent="0.4">
      <c r="A152" s="144"/>
      <c r="B152" s="182"/>
      <c r="C152" s="182"/>
      <c r="D152" s="182"/>
      <c r="E152" s="302"/>
      <c r="F152" s="182"/>
      <c r="G152" s="272"/>
      <c r="H152" s="3"/>
      <c r="I152" s="3"/>
    </row>
    <row r="153" spans="1:9" x14ac:dyDescent="0.4">
      <c r="A153" s="144"/>
      <c r="B153" s="182"/>
      <c r="C153" s="182"/>
      <c r="D153" s="182"/>
      <c r="E153" s="302"/>
      <c r="F153" s="182"/>
      <c r="G153" s="272"/>
      <c r="H153" s="3"/>
      <c r="I153" s="3"/>
    </row>
    <row r="154" spans="1:9" x14ac:dyDescent="0.4">
      <c r="A154" s="144"/>
      <c r="B154" s="182"/>
      <c r="C154" s="182"/>
      <c r="D154" s="182"/>
      <c r="E154" s="302"/>
      <c r="F154" s="182"/>
      <c r="G154" s="272"/>
      <c r="H154" s="3"/>
      <c r="I154" s="3"/>
    </row>
    <row r="155" spans="1:9" x14ac:dyDescent="0.4">
      <c r="A155" s="144"/>
      <c r="B155" s="182"/>
      <c r="C155" s="182"/>
      <c r="D155" s="182"/>
      <c r="E155" s="302"/>
      <c r="F155" s="182"/>
      <c r="G155" s="272"/>
      <c r="H155" s="3"/>
      <c r="I155" s="3"/>
    </row>
    <row r="156" spans="1:9" x14ac:dyDescent="0.4">
      <c r="A156" s="144"/>
      <c r="B156" s="182"/>
      <c r="C156" s="182"/>
      <c r="D156" s="182"/>
      <c r="E156" s="302"/>
      <c r="F156" s="182"/>
      <c r="G156" s="272"/>
      <c r="H156" s="3"/>
      <c r="I156" s="3"/>
    </row>
    <row r="157" spans="1:9" x14ac:dyDescent="0.4">
      <c r="A157" s="144"/>
      <c r="B157" s="182"/>
      <c r="C157" s="182"/>
      <c r="D157" s="182"/>
      <c r="E157" s="302"/>
      <c r="F157" s="182"/>
      <c r="G157" s="272"/>
      <c r="H157" s="3"/>
      <c r="I157" s="3"/>
    </row>
    <row r="158" spans="1:9" x14ac:dyDescent="0.4">
      <c r="A158" s="144"/>
      <c r="B158" s="182"/>
      <c r="C158" s="182"/>
      <c r="D158" s="182"/>
      <c r="E158" s="302"/>
      <c r="F158" s="182"/>
      <c r="G158" s="272"/>
      <c r="H158" s="3"/>
      <c r="I158" s="3"/>
    </row>
    <row r="159" spans="1:9" x14ac:dyDescent="0.4">
      <c r="A159" s="144"/>
      <c r="B159" s="182"/>
      <c r="C159" s="182"/>
      <c r="D159" s="182"/>
      <c r="E159" s="302"/>
      <c r="F159" s="182"/>
      <c r="G159" s="272"/>
      <c r="H159" s="3"/>
      <c r="I159" s="3"/>
    </row>
    <row r="160" spans="1:9" x14ac:dyDescent="0.4">
      <c r="A160" s="144"/>
      <c r="B160" s="182"/>
      <c r="C160" s="182"/>
      <c r="D160" s="182"/>
      <c r="E160" s="302"/>
      <c r="F160" s="182"/>
      <c r="G160" s="272"/>
      <c r="H160" s="3"/>
      <c r="I160" s="3"/>
    </row>
    <row r="161" spans="1:9" x14ac:dyDescent="0.4">
      <c r="A161" s="144"/>
      <c r="B161" s="182"/>
      <c r="C161" s="182"/>
      <c r="D161" s="182"/>
      <c r="E161" s="302"/>
      <c r="F161" s="182"/>
      <c r="G161" s="272"/>
      <c r="H161" s="3"/>
      <c r="I161" s="3"/>
    </row>
    <row r="162" spans="1:9" x14ac:dyDescent="0.4">
      <c r="A162" s="144"/>
      <c r="B162" s="182"/>
      <c r="C162" s="182"/>
      <c r="D162" s="182"/>
      <c r="E162" s="302"/>
      <c r="F162" s="182"/>
      <c r="G162" s="272"/>
      <c r="H162" s="3"/>
      <c r="I162" s="3"/>
    </row>
    <row r="163" spans="1:9" x14ac:dyDescent="0.4">
      <c r="A163" s="144"/>
      <c r="B163" s="182"/>
      <c r="C163" s="182"/>
      <c r="D163" s="182"/>
      <c r="E163" s="302"/>
      <c r="F163" s="182"/>
      <c r="G163" s="272"/>
      <c r="H163" s="3"/>
      <c r="I163" s="3"/>
    </row>
    <row r="164" spans="1:9" x14ac:dyDescent="0.4">
      <c r="A164" s="144"/>
      <c r="B164" s="182"/>
      <c r="C164" s="182"/>
      <c r="D164" s="182"/>
      <c r="E164" s="302"/>
      <c r="F164" s="182"/>
      <c r="G164" s="272"/>
      <c r="H164" s="3"/>
      <c r="I164" s="3"/>
    </row>
    <row r="165" spans="1:9" x14ac:dyDescent="0.4">
      <c r="A165" s="144"/>
      <c r="B165" s="182"/>
      <c r="C165" s="182"/>
      <c r="D165" s="182"/>
      <c r="E165" s="302"/>
      <c r="F165" s="182"/>
      <c r="G165" s="272"/>
      <c r="H165" s="3"/>
      <c r="I165" s="3"/>
    </row>
    <row r="166" spans="1:9" x14ac:dyDescent="0.4">
      <c r="A166" s="144"/>
      <c r="B166" s="182"/>
      <c r="C166" s="182"/>
      <c r="D166" s="182"/>
      <c r="E166" s="302"/>
      <c r="F166" s="182"/>
      <c r="G166" s="272"/>
      <c r="H166" s="3"/>
      <c r="I166" s="3"/>
    </row>
    <row r="167" spans="1:9" x14ac:dyDescent="0.4">
      <c r="A167" s="144"/>
      <c r="B167" s="182"/>
      <c r="C167" s="182"/>
      <c r="D167" s="182"/>
      <c r="E167" s="302"/>
      <c r="F167" s="182"/>
      <c r="G167" s="272"/>
      <c r="H167" s="3"/>
      <c r="I167" s="3"/>
    </row>
    <row r="168" spans="1:9" x14ac:dyDescent="0.4">
      <c r="A168" s="144"/>
      <c r="B168" s="182"/>
      <c r="C168" s="182"/>
      <c r="D168" s="182"/>
      <c r="E168" s="302"/>
      <c r="F168" s="182"/>
      <c r="G168" s="272"/>
      <c r="H168" s="3"/>
      <c r="I168" s="3"/>
    </row>
    <row r="169" spans="1:9" x14ac:dyDescent="0.4">
      <c r="A169" s="144"/>
      <c r="B169" s="182"/>
      <c r="C169" s="182"/>
      <c r="D169" s="182"/>
      <c r="E169" s="302"/>
      <c r="F169" s="182"/>
      <c r="G169" s="272"/>
      <c r="H169" s="3"/>
      <c r="I169" s="3"/>
    </row>
    <row r="170" spans="1:9" x14ac:dyDescent="0.4">
      <c r="A170" s="144"/>
      <c r="B170" s="182"/>
      <c r="C170" s="182"/>
      <c r="D170" s="182"/>
      <c r="E170" s="302"/>
      <c r="F170" s="182"/>
      <c r="G170" s="272"/>
      <c r="H170" s="3"/>
      <c r="I170" s="3"/>
    </row>
    <row r="171" spans="1:9" x14ac:dyDescent="0.4">
      <c r="A171" s="144"/>
      <c r="B171" s="182"/>
      <c r="C171" s="182"/>
      <c r="D171" s="182"/>
      <c r="E171" s="302"/>
      <c r="F171" s="182"/>
      <c r="G171" s="272"/>
      <c r="H171" s="3"/>
      <c r="I171" s="3"/>
    </row>
    <row r="172" spans="1:9" x14ac:dyDescent="0.4">
      <c r="A172" s="144"/>
      <c r="B172" s="182"/>
      <c r="C172" s="182"/>
      <c r="D172" s="182"/>
      <c r="E172" s="302"/>
      <c r="F172" s="182"/>
      <c r="G172" s="272"/>
      <c r="H172" s="3"/>
      <c r="I172" s="3"/>
    </row>
    <row r="173" spans="1:9" x14ac:dyDescent="0.4">
      <c r="A173" s="144"/>
      <c r="B173" s="182"/>
      <c r="C173" s="182"/>
      <c r="D173" s="182"/>
      <c r="E173" s="302"/>
      <c r="F173" s="182"/>
      <c r="G173" s="272"/>
      <c r="H173" s="3"/>
      <c r="I173" s="3"/>
    </row>
    <row r="174" spans="1:9" x14ac:dyDescent="0.4">
      <c r="A174" s="144"/>
      <c r="B174" s="182"/>
      <c r="C174" s="182"/>
      <c r="D174" s="182"/>
      <c r="E174" s="302"/>
      <c r="F174" s="182"/>
      <c r="G174" s="272"/>
      <c r="H174" s="3"/>
      <c r="I174" s="3"/>
    </row>
    <row r="175" spans="1:9" x14ac:dyDescent="0.4">
      <c r="A175" s="144"/>
      <c r="B175" s="182"/>
      <c r="C175" s="182"/>
      <c r="D175" s="182"/>
      <c r="E175" s="302"/>
      <c r="F175" s="182"/>
      <c r="G175" s="272"/>
      <c r="H175" s="3"/>
      <c r="I175" s="3"/>
    </row>
    <row r="176" spans="1:9" x14ac:dyDescent="0.4">
      <c r="A176" s="144"/>
      <c r="B176" s="182"/>
      <c r="C176" s="182"/>
      <c r="D176" s="182"/>
      <c r="E176" s="302"/>
      <c r="F176" s="182"/>
      <c r="G176" s="272"/>
      <c r="H176" s="3"/>
      <c r="I176" s="3"/>
    </row>
    <row r="177" spans="1:9" x14ac:dyDescent="0.4">
      <c r="A177" s="144"/>
      <c r="B177" s="182"/>
      <c r="C177" s="182"/>
      <c r="D177" s="182"/>
      <c r="E177" s="302"/>
      <c r="F177" s="182"/>
      <c r="G177" s="272"/>
      <c r="H177" s="3"/>
      <c r="I177" s="3"/>
    </row>
    <row r="178" spans="1:9" x14ac:dyDescent="0.4">
      <c r="A178" s="144"/>
      <c r="B178" s="182"/>
      <c r="C178" s="182"/>
      <c r="D178" s="182"/>
      <c r="E178" s="302"/>
      <c r="F178" s="182"/>
      <c r="G178" s="272"/>
      <c r="H178" s="3"/>
      <c r="I178" s="3"/>
    </row>
    <row r="179" spans="1:9" x14ac:dyDescent="0.4">
      <c r="A179" s="144"/>
      <c r="B179" s="182"/>
      <c r="C179" s="182"/>
      <c r="D179" s="182"/>
      <c r="E179" s="302"/>
      <c r="F179" s="182"/>
      <c r="G179" s="272"/>
      <c r="H179" s="3"/>
      <c r="I179" s="3"/>
    </row>
    <row r="180" spans="1:9" x14ac:dyDescent="0.4">
      <c r="A180" s="144"/>
      <c r="B180" s="182"/>
      <c r="C180" s="182"/>
      <c r="D180" s="182"/>
      <c r="E180" s="302"/>
      <c r="F180" s="182"/>
      <c r="G180" s="272"/>
      <c r="H180" s="3"/>
      <c r="I180" s="3"/>
    </row>
    <row r="181" spans="1:9" x14ac:dyDescent="0.4">
      <c r="A181" s="144"/>
      <c r="B181" s="182"/>
      <c r="C181" s="182"/>
      <c r="D181" s="182"/>
      <c r="E181" s="302"/>
      <c r="F181" s="182"/>
      <c r="G181" s="272"/>
      <c r="H181" s="3"/>
      <c r="I181" s="3"/>
    </row>
    <row r="182" spans="1:9" x14ac:dyDescent="0.4">
      <c r="A182" s="144"/>
      <c r="B182" s="182"/>
      <c r="C182" s="182"/>
      <c r="D182" s="182"/>
      <c r="E182" s="302"/>
      <c r="F182" s="182"/>
      <c r="G182" s="272"/>
      <c r="H182" s="3"/>
      <c r="I182" s="3"/>
    </row>
    <row r="183" spans="1:9" x14ac:dyDescent="0.4">
      <c r="A183" s="144"/>
      <c r="B183" s="182"/>
      <c r="C183" s="182"/>
      <c r="D183" s="182"/>
      <c r="E183" s="302"/>
      <c r="F183" s="182"/>
      <c r="G183" s="272"/>
      <c r="H183" s="3"/>
      <c r="I183" s="3"/>
    </row>
    <row r="184" spans="1:9" x14ac:dyDescent="0.4">
      <c r="A184" s="144"/>
      <c r="B184" s="182"/>
      <c r="C184" s="182"/>
      <c r="D184" s="182"/>
      <c r="E184" s="302"/>
      <c r="F184" s="182"/>
      <c r="G184" s="272"/>
      <c r="H184" s="3"/>
      <c r="I184" s="3"/>
    </row>
    <row r="185" spans="1:9" x14ac:dyDescent="0.4">
      <c r="A185" s="144"/>
      <c r="B185" s="182"/>
      <c r="C185" s="182"/>
      <c r="D185" s="182"/>
      <c r="E185" s="302"/>
      <c r="F185" s="182"/>
      <c r="G185" s="272"/>
      <c r="H185" s="3"/>
      <c r="I185" s="3"/>
    </row>
    <row r="186" spans="1:9" x14ac:dyDescent="0.4">
      <c r="A186" s="144"/>
      <c r="B186" s="182"/>
      <c r="C186" s="182"/>
      <c r="D186" s="182"/>
      <c r="E186" s="302"/>
      <c r="F186" s="182"/>
      <c r="G186" s="272"/>
      <c r="H186" s="3"/>
      <c r="I186" s="3"/>
    </row>
    <row r="187" spans="1:9" x14ac:dyDescent="0.4">
      <c r="A187" s="144"/>
      <c r="B187" s="182"/>
      <c r="C187" s="182"/>
      <c r="D187" s="182"/>
      <c r="E187" s="302"/>
      <c r="F187" s="182"/>
      <c r="G187" s="272"/>
      <c r="H187" s="3"/>
      <c r="I187" s="3"/>
    </row>
    <row r="188" spans="1:9" x14ac:dyDescent="0.4">
      <c r="A188" s="144"/>
      <c r="B188" s="182"/>
      <c r="C188" s="182"/>
      <c r="D188" s="182"/>
      <c r="E188" s="302"/>
      <c r="F188" s="182"/>
      <c r="G188" s="272"/>
      <c r="H188" s="3"/>
      <c r="I188" s="3"/>
    </row>
    <row r="189" spans="1:9" x14ac:dyDescent="0.4">
      <c r="A189" s="144"/>
      <c r="B189" s="182"/>
      <c r="C189" s="182"/>
      <c r="D189" s="182"/>
      <c r="E189" s="302"/>
      <c r="F189" s="182"/>
      <c r="G189" s="272"/>
      <c r="H189" s="3"/>
      <c r="I189" s="3"/>
    </row>
    <row r="190" spans="1:9" x14ac:dyDescent="0.4">
      <c r="A190" s="144"/>
      <c r="B190" s="182"/>
      <c r="C190" s="182"/>
      <c r="D190" s="182"/>
      <c r="E190" s="302"/>
      <c r="F190" s="182"/>
      <c r="G190" s="272"/>
      <c r="H190" s="3"/>
      <c r="I190" s="3"/>
    </row>
    <row r="191" spans="1:9" x14ac:dyDescent="0.4">
      <c r="A191" s="144"/>
      <c r="B191" s="182"/>
      <c r="C191" s="182"/>
      <c r="D191" s="182"/>
      <c r="E191" s="302"/>
      <c r="F191" s="182"/>
      <c r="G191" s="272"/>
      <c r="H191" s="3"/>
      <c r="I191" s="3"/>
    </row>
    <row r="192" spans="1:9" x14ac:dyDescent="0.4">
      <c r="A192" s="144"/>
      <c r="B192" s="182"/>
      <c r="C192" s="182"/>
      <c r="D192" s="182"/>
      <c r="E192" s="302"/>
      <c r="F192" s="182"/>
      <c r="G192" s="272"/>
      <c r="H192" s="3"/>
      <c r="I192" s="3"/>
    </row>
    <row r="193" spans="1:9" x14ac:dyDescent="0.4">
      <c r="A193" s="144"/>
      <c r="B193" s="182"/>
      <c r="C193" s="182"/>
      <c r="D193" s="182"/>
      <c r="E193" s="302"/>
      <c r="F193" s="182"/>
      <c r="G193" s="272"/>
      <c r="H193" s="3"/>
      <c r="I193" s="3"/>
    </row>
    <row r="194" spans="1:9" x14ac:dyDescent="0.4">
      <c r="A194" s="144"/>
      <c r="B194" s="182"/>
      <c r="C194" s="182"/>
      <c r="D194" s="182"/>
      <c r="E194" s="302"/>
      <c r="F194" s="182"/>
      <c r="G194" s="272"/>
      <c r="H194" s="3"/>
      <c r="I194" s="3"/>
    </row>
    <row r="195" spans="1:9" x14ac:dyDescent="0.4">
      <c r="A195" s="144"/>
      <c r="B195" s="182"/>
      <c r="C195" s="182"/>
      <c r="D195" s="182"/>
      <c r="E195" s="302"/>
      <c r="F195" s="182"/>
      <c r="G195" s="272"/>
      <c r="H195" s="3"/>
      <c r="I195" s="3"/>
    </row>
    <row r="196" spans="1:9" x14ac:dyDescent="0.4">
      <c r="A196" s="144"/>
      <c r="B196" s="182"/>
      <c r="C196" s="182"/>
      <c r="D196" s="182"/>
      <c r="E196" s="302"/>
      <c r="F196" s="182"/>
      <c r="G196" s="272"/>
      <c r="H196" s="3"/>
      <c r="I196" s="3"/>
    </row>
    <row r="197" spans="1:9" x14ac:dyDescent="0.4">
      <c r="A197" s="144"/>
      <c r="B197" s="182"/>
      <c r="C197" s="182"/>
      <c r="D197" s="182"/>
      <c r="E197" s="302"/>
      <c r="F197" s="182"/>
      <c r="G197" s="272"/>
      <c r="H197" s="3"/>
      <c r="I197" s="3"/>
    </row>
    <row r="198" spans="1:9" x14ac:dyDescent="0.4">
      <c r="A198" s="144"/>
      <c r="B198" s="182"/>
      <c r="C198" s="182"/>
      <c r="D198" s="182"/>
      <c r="E198" s="302"/>
      <c r="F198" s="182"/>
      <c r="G198" s="272"/>
      <c r="H198" s="3"/>
      <c r="I198" s="3"/>
    </row>
    <row r="199" spans="1:9" x14ac:dyDescent="0.4">
      <c r="A199" s="144"/>
      <c r="B199" s="182"/>
      <c r="C199" s="182"/>
      <c r="D199" s="182"/>
      <c r="E199" s="302"/>
      <c r="F199" s="182"/>
      <c r="G199" s="272"/>
      <c r="H199" s="3"/>
      <c r="I199" s="3"/>
    </row>
    <row r="200" spans="1:9" x14ac:dyDescent="0.4">
      <c r="A200" s="144"/>
      <c r="B200" s="182"/>
      <c r="C200" s="182"/>
      <c r="D200" s="182"/>
      <c r="E200" s="302"/>
      <c r="F200" s="182"/>
      <c r="G200" s="272"/>
      <c r="H200" s="3"/>
      <c r="I200" s="3"/>
    </row>
    <row r="201" spans="1:9" x14ac:dyDescent="0.4">
      <c r="A201" s="144"/>
      <c r="B201" s="182"/>
      <c r="C201" s="182"/>
      <c r="D201" s="182"/>
      <c r="E201" s="302"/>
      <c r="F201" s="182"/>
      <c r="G201" s="272"/>
      <c r="H201" s="3"/>
      <c r="I201" s="3"/>
    </row>
    <row r="202" spans="1:9" x14ac:dyDescent="0.4">
      <c r="A202" s="144"/>
      <c r="B202" s="182"/>
      <c r="C202" s="182"/>
      <c r="D202" s="182"/>
      <c r="E202" s="302"/>
      <c r="F202" s="182"/>
      <c r="G202" s="272"/>
      <c r="H202" s="3"/>
      <c r="I202" s="3"/>
    </row>
    <row r="203" spans="1:9" x14ac:dyDescent="0.4">
      <c r="A203" s="144"/>
      <c r="B203" s="182"/>
      <c r="C203" s="182"/>
      <c r="D203" s="182"/>
      <c r="E203" s="302"/>
      <c r="F203" s="182"/>
      <c r="G203" s="272"/>
      <c r="H203" s="3"/>
      <c r="I203" s="3"/>
    </row>
    <row r="204" spans="1:9" x14ac:dyDescent="0.4">
      <c r="A204" s="144"/>
      <c r="B204" s="182"/>
      <c r="C204" s="182"/>
      <c r="D204" s="182"/>
      <c r="E204" s="302"/>
      <c r="F204" s="182"/>
      <c r="G204" s="272"/>
      <c r="H204" s="3"/>
      <c r="I204" s="3"/>
    </row>
    <row r="205" spans="1:9" x14ac:dyDescent="0.4">
      <c r="A205" s="144"/>
      <c r="B205" s="182"/>
      <c r="C205" s="182"/>
      <c r="D205" s="182"/>
      <c r="E205" s="302"/>
      <c r="F205" s="182"/>
      <c r="G205" s="272"/>
      <c r="H205" s="3"/>
      <c r="I205" s="3"/>
    </row>
    <row r="206" spans="1:9" x14ac:dyDescent="0.4">
      <c r="A206" s="144"/>
      <c r="B206" s="182"/>
      <c r="C206" s="182"/>
      <c r="D206" s="182"/>
      <c r="E206" s="302"/>
      <c r="F206" s="182"/>
      <c r="G206" s="272"/>
      <c r="H206" s="3"/>
      <c r="I206" s="3"/>
    </row>
    <row r="207" spans="1:9" x14ac:dyDescent="0.4">
      <c r="A207" s="144"/>
      <c r="B207" s="182"/>
      <c r="C207" s="182"/>
      <c r="D207" s="182"/>
      <c r="E207" s="302"/>
      <c r="F207" s="182"/>
      <c r="G207" s="272"/>
      <c r="H207" s="3"/>
      <c r="I207" s="3"/>
    </row>
    <row r="208" spans="1:9" x14ac:dyDescent="0.4">
      <c r="A208" s="144"/>
      <c r="B208" s="182"/>
      <c r="C208" s="182"/>
      <c r="D208" s="182"/>
      <c r="E208" s="302"/>
      <c r="F208" s="182"/>
      <c r="G208" s="272"/>
      <c r="H208" s="3"/>
      <c r="I208" s="3"/>
    </row>
    <row r="209" spans="1:9" x14ac:dyDescent="0.4">
      <c r="A209" s="144"/>
      <c r="B209" s="182"/>
      <c r="C209" s="182"/>
      <c r="D209" s="182"/>
      <c r="E209" s="302"/>
      <c r="F209" s="182"/>
      <c r="G209" s="272"/>
      <c r="H209" s="3"/>
      <c r="I209" s="3"/>
    </row>
    <row r="210" spans="1:9" x14ac:dyDescent="0.4">
      <c r="A210" s="144"/>
      <c r="B210" s="182"/>
      <c r="C210" s="182"/>
      <c r="D210" s="182"/>
      <c r="E210" s="302"/>
      <c r="F210" s="182"/>
      <c r="G210" s="272"/>
      <c r="H210" s="3"/>
      <c r="I210" s="3"/>
    </row>
    <row r="211" spans="1:9" x14ac:dyDescent="0.4">
      <c r="A211" s="144"/>
      <c r="B211" s="182"/>
      <c r="C211" s="182"/>
      <c r="D211" s="182"/>
      <c r="E211" s="302"/>
      <c r="F211" s="182"/>
      <c r="G211" s="272"/>
      <c r="H211" s="3"/>
      <c r="I211" s="3"/>
    </row>
    <row r="212" spans="1:9" x14ac:dyDescent="0.4">
      <c r="A212" s="144"/>
      <c r="B212" s="182"/>
      <c r="C212" s="182"/>
      <c r="D212" s="182"/>
      <c r="E212" s="302"/>
      <c r="F212" s="182"/>
      <c r="G212" s="272"/>
      <c r="H212" s="3"/>
      <c r="I212" s="3"/>
    </row>
    <row r="213" spans="1:9" x14ac:dyDescent="0.4">
      <c r="A213" s="144"/>
      <c r="B213" s="182"/>
      <c r="C213" s="182"/>
      <c r="D213" s="182"/>
      <c r="E213" s="302"/>
      <c r="F213" s="182"/>
      <c r="G213" s="272"/>
      <c r="H213" s="3"/>
      <c r="I213" s="3"/>
    </row>
    <row r="214" spans="1:9" x14ac:dyDescent="0.4">
      <c r="A214" s="144"/>
      <c r="B214" s="182"/>
      <c r="C214" s="182"/>
      <c r="D214" s="182"/>
      <c r="E214" s="302"/>
      <c r="F214" s="182"/>
      <c r="G214" s="272"/>
      <c r="H214" s="3"/>
      <c r="I214" s="3"/>
    </row>
    <row r="215" spans="1:9" x14ac:dyDescent="0.4">
      <c r="A215" s="144"/>
      <c r="B215" s="182"/>
      <c r="C215" s="182"/>
      <c r="D215" s="182"/>
      <c r="E215" s="302"/>
      <c r="F215" s="182"/>
      <c r="G215" s="272"/>
      <c r="H215" s="3"/>
      <c r="I215" s="3"/>
    </row>
    <row r="216" spans="1:9" x14ac:dyDescent="0.4">
      <c r="A216" s="144"/>
      <c r="B216" s="182"/>
      <c r="C216" s="182"/>
      <c r="D216" s="182"/>
      <c r="E216" s="302"/>
      <c r="F216" s="182"/>
      <c r="G216" s="272"/>
      <c r="H216" s="3"/>
      <c r="I216" s="3"/>
    </row>
    <row r="217" spans="1:9" x14ac:dyDescent="0.4">
      <c r="A217" s="144"/>
      <c r="B217" s="182"/>
      <c r="C217" s="182"/>
      <c r="D217" s="182"/>
      <c r="E217" s="302"/>
      <c r="F217" s="182"/>
      <c r="G217" s="272"/>
      <c r="H217" s="3"/>
      <c r="I217" s="3"/>
    </row>
    <row r="218" spans="1:9" x14ac:dyDescent="0.4">
      <c r="A218" s="144"/>
      <c r="B218" s="182"/>
      <c r="C218" s="182"/>
      <c r="D218" s="182"/>
      <c r="E218" s="302"/>
      <c r="F218" s="182"/>
      <c r="G218" s="272"/>
      <c r="H218" s="3"/>
      <c r="I218" s="3"/>
    </row>
    <row r="219" spans="1:9" x14ac:dyDescent="0.4">
      <c r="A219" s="144"/>
      <c r="B219" s="182"/>
      <c r="C219" s="182"/>
      <c r="D219" s="182"/>
      <c r="E219" s="302"/>
      <c r="F219" s="182"/>
      <c r="G219" s="272"/>
      <c r="H219" s="3"/>
      <c r="I219" s="3"/>
    </row>
    <row r="220" spans="1:9" x14ac:dyDescent="0.4">
      <c r="A220" s="144"/>
      <c r="B220" s="182"/>
      <c r="C220" s="182"/>
      <c r="D220" s="182"/>
      <c r="E220" s="302"/>
      <c r="F220" s="182"/>
      <c r="G220" s="272"/>
      <c r="H220" s="3"/>
      <c r="I220" s="3"/>
    </row>
    <row r="221" spans="1:9" x14ac:dyDescent="0.4">
      <c r="A221" s="144"/>
      <c r="B221" s="182"/>
      <c r="C221" s="182"/>
      <c r="D221" s="182"/>
      <c r="E221" s="302"/>
      <c r="F221" s="182"/>
      <c r="G221" s="272"/>
      <c r="H221" s="3"/>
      <c r="I221" s="3"/>
    </row>
    <row r="222" spans="1:9" x14ac:dyDescent="0.4">
      <c r="A222" s="144"/>
      <c r="B222" s="182"/>
      <c r="C222" s="182"/>
      <c r="D222" s="182"/>
      <c r="E222" s="302"/>
      <c r="F222" s="182"/>
      <c r="G222" s="272"/>
      <c r="H222" s="3"/>
      <c r="I222" s="3"/>
    </row>
    <row r="223" spans="1:9" x14ac:dyDescent="0.4">
      <c r="A223" s="144"/>
      <c r="B223" s="182"/>
      <c r="C223" s="182"/>
      <c r="D223" s="182"/>
      <c r="E223" s="302"/>
      <c r="F223" s="182"/>
      <c r="G223" s="272"/>
      <c r="H223" s="3"/>
      <c r="I223" s="3"/>
    </row>
    <row r="224" spans="1:9" x14ac:dyDescent="0.4">
      <c r="A224" s="144"/>
      <c r="B224" s="182"/>
      <c r="C224" s="182"/>
      <c r="D224" s="182"/>
      <c r="E224" s="302"/>
      <c r="F224" s="182"/>
      <c r="G224" s="272"/>
      <c r="H224" s="3"/>
      <c r="I224" s="3"/>
    </row>
    <row r="225" spans="1:9" x14ac:dyDescent="0.4">
      <c r="A225" s="144"/>
      <c r="B225" s="182"/>
      <c r="C225" s="182"/>
      <c r="D225" s="182"/>
      <c r="E225" s="302"/>
      <c r="F225" s="182"/>
      <c r="G225" s="272"/>
      <c r="H225" s="3"/>
      <c r="I225" s="3"/>
    </row>
    <row r="226" spans="1:9" x14ac:dyDescent="0.4">
      <c r="A226" s="144"/>
      <c r="B226" s="182"/>
      <c r="C226" s="182"/>
      <c r="D226" s="182"/>
      <c r="E226" s="302"/>
      <c r="F226" s="182"/>
      <c r="G226" s="272"/>
      <c r="H226" s="3"/>
      <c r="I226" s="3"/>
    </row>
    <row r="227" spans="1:9" x14ac:dyDescent="0.4">
      <c r="A227" s="144"/>
      <c r="B227" s="182"/>
      <c r="C227" s="182"/>
      <c r="D227" s="182"/>
      <c r="E227" s="302"/>
      <c r="F227" s="182"/>
      <c r="G227" s="272"/>
      <c r="H227" s="3"/>
      <c r="I227" s="3"/>
    </row>
    <row r="228" spans="1:9" x14ac:dyDescent="0.4">
      <c r="A228" s="144"/>
      <c r="B228" s="182"/>
      <c r="C228" s="182"/>
      <c r="D228" s="182"/>
      <c r="E228" s="302"/>
      <c r="F228" s="182"/>
      <c r="G228" s="272"/>
      <c r="H228" s="3"/>
      <c r="I228" s="3"/>
    </row>
    <row r="229" spans="1:9" x14ac:dyDescent="0.4">
      <c r="A229" s="144"/>
      <c r="B229" s="182"/>
      <c r="C229" s="182"/>
      <c r="D229" s="182"/>
      <c r="E229" s="302"/>
      <c r="F229" s="182"/>
      <c r="G229" s="272"/>
      <c r="H229" s="3"/>
      <c r="I229" s="3"/>
    </row>
    <row r="230" spans="1:9" x14ac:dyDescent="0.4">
      <c r="A230" s="144"/>
      <c r="B230" s="182"/>
      <c r="C230" s="182"/>
      <c r="D230" s="182"/>
      <c r="E230" s="302"/>
      <c r="F230" s="182"/>
      <c r="G230" s="272"/>
      <c r="H230" s="3"/>
      <c r="I230" s="3"/>
    </row>
    <row r="231" spans="1:9" x14ac:dyDescent="0.4">
      <c r="A231" s="144"/>
      <c r="B231" s="182"/>
      <c r="C231" s="182"/>
      <c r="D231" s="182"/>
      <c r="E231" s="302"/>
      <c r="F231" s="182"/>
      <c r="G231" s="272"/>
      <c r="H231" s="3"/>
      <c r="I231" s="3"/>
    </row>
    <row r="232" spans="1:9" x14ac:dyDescent="0.4">
      <c r="A232" s="144"/>
      <c r="B232" s="182"/>
      <c r="C232" s="182"/>
      <c r="D232" s="182"/>
      <c r="E232" s="302"/>
      <c r="F232" s="182"/>
      <c r="G232" s="272"/>
      <c r="H232" s="3"/>
      <c r="I232" s="3"/>
    </row>
    <row r="233" spans="1:9" x14ac:dyDescent="0.4">
      <c r="A233" s="144"/>
      <c r="B233" s="182"/>
      <c r="C233" s="182"/>
      <c r="D233" s="182"/>
      <c r="E233" s="302"/>
      <c r="F233" s="182"/>
      <c r="G233" s="272"/>
      <c r="H233" s="3"/>
      <c r="I233" s="3"/>
    </row>
    <row r="234" spans="1:9" x14ac:dyDescent="0.4">
      <c r="A234" s="144"/>
      <c r="B234" s="182"/>
      <c r="C234" s="182"/>
      <c r="D234" s="182"/>
      <c r="E234" s="302"/>
      <c r="F234" s="182"/>
      <c r="G234" s="272"/>
      <c r="H234" s="3"/>
      <c r="I234" s="3"/>
    </row>
    <row r="235" spans="1:9" x14ac:dyDescent="0.4">
      <c r="A235" s="144"/>
      <c r="B235" s="182"/>
      <c r="C235" s="182"/>
      <c r="D235" s="182"/>
      <c r="E235" s="302"/>
      <c r="F235" s="182"/>
      <c r="G235" s="272"/>
      <c r="H235" s="3"/>
      <c r="I235" s="3"/>
    </row>
    <row r="236" spans="1:9" x14ac:dyDescent="0.4">
      <c r="A236" s="144"/>
      <c r="B236" s="182"/>
      <c r="C236" s="182"/>
      <c r="D236" s="182"/>
      <c r="E236" s="302"/>
      <c r="F236" s="182"/>
      <c r="G236" s="272"/>
      <c r="H236" s="3"/>
      <c r="I236" s="3"/>
    </row>
    <row r="237" spans="1:9" x14ac:dyDescent="0.4">
      <c r="A237" s="144"/>
      <c r="B237" s="182"/>
      <c r="C237" s="182"/>
      <c r="D237" s="182"/>
      <c r="E237" s="302"/>
      <c r="F237" s="182"/>
      <c r="G237" s="272"/>
      <c r="H237" s="3"/>
      <c r="I237" s="3"/>
    </row>
    <row r="238" spans="1:9" x14ac:dyDescent="0.4">
      <c r="A238" s="144"/>
      <c r="B238" s="182"/>
      <c r="C238" s="182"/>
      <c r="D238" s="182"/>
      <c r="E238" s="302"/>
      <c r="F238" s="182"/>
      <c r="G238" s="272"/>
      <c r="H238" s="3"/>
      <c r="I238" s="3"/>
    </row>
    <row r="239" spans="1:9" x14ac:dyDescent="0.4">
      <c r="A239" s="144"/>
      <c r="B239" s="182"/>
      <c r="C239" s="182"/>
      <c r="D239" s="182"/>
      <c r="E239" s="302"/>
      <c r="F239" s="182"/>
      <c r="G239" s="272"/>
      <c r="H239" s="3"/>
      <c r="I239" s="3"/>
    </row>
    <row r="240" spans="1:9" x14ac:dyDescent="0.4">
      <c r="A240" s="144"/>
      <c r="B240" s="182"/>
      <c r="C240" s="182"/>
      <c r="D240" s="182"/>
      <c r="E240" s="302"/>
      <c r="F240" s="182"/>
      <c r="G240" s="272"/>
      <c r="H240" s="3"/>
      <c r="I240" s="3"/>
    </row>
    <row r="241" spans="1:9" x14ac:dyDescent="0.4">
      <c r="A241" s="144"/>
      <c r="B241" s="182"/>
      <c r="C241" s="182"/>
      <c r="D241" s="182"/>
      <c r="E241" s="302"/>
      <c r="F241" s="182"/>
      <c r="G241" s="272"/>
      <c r="H241" s="3"/>
      <c r="I241" s="3"/>
    </row>
    <row r="242" spans="1:9" x14ac:dyDescent="0.4">
      <c r="A242" s="144"/>
      <c r="B242" s="182"/>
      <c r="C242" s="182"/>
      <c r="D242" s="182"/>
      <c r="E242" s="302"/>
      <c r="F242" s="182"/>
      <c r="G242" s="272"/>
      <c r="H242" s="3"/>
      <c r="I242" s="3"/>
    </row>
    <row r="243" spans="1:9" x14ac:dyDescent="0.4">
      <c r="A243" s="144"/>
      <c r="B243" s="182"/>
      <c r="C243" s="182"/>
      <c r="D243" s="182"/>
      <c r="E243" s="302"/>
      <c r="F243" s="182"/>
      <c r="G243" s="272"/>
      <c r="H243" s="3"/>
      <c r="I243" s="3"/>
    </row>
    <row r="244" spans="1:9" x14ac:dyDescent="0.4">
      <c r="A244" s="144"/>
      <c r="B244" s="182"/>
      <c r="C244" s="182"/>
      <c r="D244" s="182"/>
      <c r="E244" s="302"/>
      <c r="F244" s="182"/>
      <c r="G244" s="272"/>
      <c r="H244" s="3"/>
      <c r="I244" s="3"/>
    </row>
    <row r="245" spans="1:9" x14ac:dyDescent="0.4">
      <c r="A245" s="144"/>
      <c r="B245" s="182"/>
      <c r="C245" s="182"/>
      <c r="D245" s="182"/>
      <c r="E245" s="302"/>
      <c r="F245" s="182"/>
      <c r="G245" s="272"/>
      <c r="H245" s="3"/>
      <c r="I245" s="3"/>
    </row>
    <row r="246" spans="1:9" x14ac:dyDescent="0.4">
      <c r="A246" s="144"/>
      <c r="B246" s="182"/>
      <c r="C246" s="182"/>
      <c r="D246" s="182"/>
      <c r="E246" s="302"/>
      <c r="F246" s="182"/>
      <c r="G246" s="272"/>
      <c r="H246" s="3"/>
      <c r="I246" s="3"/>
    </row>
    <row r="247" spans="1:9" x14ac:dyDescent="0.4">
      <c r="A247" s="144"/>
      <c r="B247" s="182"/>
      <c r="C247" s="182"/>
      <c r="D247" s="182"/>
      <c r="E247" s="302"/>
      <c r="F247" s="182"/>
      <c r="G247" s="272"/>
      <c r="H247" s="3"/>
      <c r="I247" s="3"/>
    </row>
    <row r="248" spans="1:9" x14ac:dyDescent="0.4">
      <c r="A248" s="144"/>
      <c r="B248" s="182"/>
      <c r="C248" s="182"/>
      <c r="D248" s="182"/>
      <c r="E248" s="302"/>
      <c r="F248" s="182"/>
      <c r="G248" s="272"/>
      <c r="H248" s="3"/>
      <c r="I248" s="3"/>
    </row>
    <row r="249" spans="1:9" x14ac:dyDescent="0.4">
      <c r="A249" s="144"/>
      <c r="B249" s="182"/>
      <c r="C249" s="182"/>
      <c r="D249" s="182"/>
      <c r="E249" s="302"/>
      <c r="F249" s="182"/>
      <c r="G249" s="272"/>
      <c r="H249" s="3"/>
      <c r="I249" s="3"/>
    </row>
    <row r="250" spans="1:9" x14ac:dyDescent="0.4">
      <c r="A250" s="144"/>
      <c r="B250" s="182"/>
      <c r="C250" s="182"/>
      <c r="D250" s="182"/>
      <c r="E250" s="302"/>
      <c r="F250" s="182"/>
      <c r="G250" s="272"/>
      <c r="H250" s="3"/>
      <c r="I250" s="3"/>
    </row>
    <row r="251" spans="1:9" x14ac:dyDescent="0.4">
      <c r="A251" s="144"/>
      <c r="B251" s="182"/>
      <c r="C251" s="182"/>
      <c r="D251" s="182"/>
      <c r="E251" s="302"/>
      <c r="F251" s="182"/>
      <c r="G251" s="272"/>
      <c r="H251" s="3"/>
      <c r="I251" s="3"/>
    </row>
    <row r="252" spans="1:9" x14ac:dyDescent="0.4">
      <c r="A252" s="144"/>
      <c r="B252" s="182"/>
      <c r="C252" s="182"/>
      <c r="D252" s="182"/>
      <c r="E252" s="302"/>
      <c r="F252" s="182"/>
      <c r="G252" s="272"/>
      <c r="H252" s="3"/>
      <c r="I252" s="3"/>
    </row>
    <row r="253" spans="1:9" x14ac:dyDescent="0.4">
      <c r="A253" s="144"/>
      <c r="B253" s="182"/>
      <c r="C253" s="182"/>
      <c r="D253" s="182"/>
      <c r="E253" s="302"/>
      <c r="F253" s="182"/>
      <c r="G253" s="272"/>
      <c r="H253" s="3"/>
      <c r="I253" s="3"/>
    </row>
    <row r="254" spans="1:9" x14ac:dyDescent="0.4">
      <c r="A254" s="144"/>
      <c r="B254" s="182"/>
      <c r="C254" s="182"/>
      <c r="D254" s="182"/>
      <c r="E254" s="302"/>
      <c r="F254" s="182"/>
      <c r="G254" s="272"/>
      <c r="H254" s="3"/>
      <c r="I254" s="3"/>
    </row>
    <row r="255" spans="1:9" x14ac:dyDescent="0.4">
      <c r="A255" s="144"/>
      <c r="B255" s="182"/>
      <c r="C255" s="182"/>
      <c r="D255" s="182"/>
      <c r="E255" s="302"/>
      <c r="F255" s="182"/>
      <c r="G255" s="272"/>
      <c r="H255" s="3"/>
      <c r="I255" s="3"/>
    </row>
    <row r="256" spans="1:9" x14ac:dyDescent="0.4">
      <c r="A256" s="144"/>
      <c r="B256" s="182"/>
      <c r="C256" s="182"/>
      <c r="D256" s="182"/>
      <c r="E256" s="302"/>
      <c r="F256" s="182"/>
      <c r="G256" s="272"/>
      <c r="H256" s="3"/>
      <c r="I256" s="3"/>
    </row>
    <row r="257" spans="1:9" x14ac:dyDescent="0.4">
      <c r="A257" s="144"/>
      <c r="B257" s="182"/>
      <c r="C257" s="182"/>
      <c r="D257" s="182"/>
      <c r="E257" s="302"/>
      <c r="F257" s="182"/>
      <c r="G257" s="272"/>
      <c r="H257" s="3"/>
      <c r="I257" s="3"/>
    </row>
    <row r="258" spans="1:9" x14ac:dyDescent="0.4">
      <c r="A258" s="144"/>
      <c r="B258" s="182"/>
      <c r="C258" s="182"/>
      <c r="D258" s="182"/>
      <c r="E258" s="302"/>
      <c r="F258" s="182"/>
      <c r="G258" s="272"/>
      <c r="H258" s="3"/>
      <c r="I258" s="3"/>
    </row>
    <row r="259" spans="1:9" x14ac:dyDescent="0.4">
      <c r="A259" s="144"/>
      <c r="B259" s="182"/>
      <c r="C259" s="182"/>
      <c r="D259" s="182"/>
      <c r="E259" s="302"/>
      <c r="F259" s="182"/>
      <c r="G259" s="272"/>
      <c r="H259" s="3"/>
      <c r="I259" s="3"/>
    </row>
    <row r="260" spans="1:9" x14ac:dyDescent="0.4">
      <c r="A260" s="89"/>
      <c r="B260" s="85"/>
      <c r="C260" s="85"/>
      <c r="D260" s="151"/>
      <c r="E260" s="150" t="s">
        <v>131</v>
      </c>
      <c r="F260" s="181">
        <f>COUNTA(F10:F259)</f>
        <v>11</v>
      </c>
      <c r="G260" s="3"/>
      <c r="H260" s="3"/>
    </row>
    <row r="261" spans="1:9" x14ac:dyDescent="0.4">
      <c r="A261" s="152"/>
      <c r="B261" s="86"/>
      <c r="C261" s="86"/>
      <c r="D261" s="102"/>
      <c r="E261" s="150" t="s">
        <v>132</v>
      </c>
      <c r="F261" s="181">
        <f>SUM(F10:F259)</f>
        <v>5.74</v>
      </c>
      <c r="G261" s="3"/>
      <c r="H261" s="3"/>
    </row>
    <row r="262" spans="1:9" x14ac:dyDescent="0.4">
      <c r="A262" s="82"/>
      <c r="B262" s="82"/>
      <c r="C262" s="82"/>
      <c r="D262" s="82"/>
      <c r="E262" s="87"/>
      <c r="F262" s="88"/>
      <c r="G262" s="3"/>
      <c r="H262" s="3"/>
    </row>
    <row r="263" spans="1:9" x14ac:dyDescent="0.4">
      <c r="A263" s="86"/>
      <c r="B263" s="86"/>
      <c r="C263" s="86" t="s">
        <v>189</v>
      </c>
      <c r="D263" s="192" t="s">
        <v>191</v>
      </c>
      <c r="E263" s="192" t="s">
        <v>188</v>
      </c>
      <c r="F263" s="192" t="s">
        <v>190</v>
      </c>
      <c r="G263" s="168" t="s">
        <v>78</v>
      </c>
      <c r="H263" s="168"/>
    </row>
    <row r="264" spans="1:9" x14ac:dyDescent="0.4">
      <c r="A264" s="86"/>
      <c r="B264" s="86"/>
      <c r="C264" s="86"/>
      <c r="D264" s="86" t="s">
        <v>193</v>
      </c>
      <c r="E264" s="86">
        <f>COUNTIF(D10:D259,"在宅")</f>
        <v>6</v>
      </c>
      <c r="F264" s="86">
        <f>COUNTIF(D10:D259,"在宅以外")</f>
        <v>5</v>
      </c>
      <c r="G264" s="83">
        <f>E264+F264</f>
        <v>11</v>
      </c>
      <c r="H264" s="83"/>
    </row>
    <row r="265" spans="1:9" x14ac:dyDescent="0.4">
      <c r="A265" s="82"/>
      <c r="B265" s="82"/>
      <c r="C265" s="82"/>
      <c r="D265" s="82" t="s">
        <v>194</v>
      </c>
      <c r="E265" s="82">
        <f>SUMIF(D10:D259,"在宅",F10:F259)</f>
        <v>3.83</v>
      </c>
      <c r="F265" s="82">
        <f>SUMIF(D10:D259,"在宅以外",F10:F259)</f>
        <v>1.9100000000000001</v>
      </c>
      <c r="G265" s="83">
        <f>E265+F265</f>
        <v>5.74</v>
      </c>
      <c r="H265" s="83"/>
    </row>
    <row r="266" spans="1:9" x14ac:dyDescent="0.4">
      <c r="A266" s="82"/>
      <c r="B266" s="82"/>
      <c r="C266" s="82"/>
      <c r="D266" s="82" t="s">
        <v>195</v>
      </c>
      <c r="E266" s="82">
        <f>E264-E265</f>
        <v>2.17</v>
      </c>
      <c r="F266" s="86">
        <f>F264-F265</f>
        <v>3.09</v>
      </c>
      <c r="G266" s="83">
        <f>G264-G265</f>
        <v>5.26</v>
      </c>
      <c r="H266" s="83"/>
    </row>
    <row r="267" spans="1:9" x14ac:dyDescent="0.4">
      <c r="A267" s="82"/>
      <c r="B267" s="82"/>
      <c r="C267" s="82"/>
      <c r="D267" s="82"/>
      <c r="E267" s="82"/>
      <c r="F267" s="82"/>
    </row>
  </sheetData>
  <mergeCells count="2">
    <mergeCell ref="A6:F6"/>
    <mergeCell ref="A7:F7"/>
  </mergeCells>
  <phoneticPr fontId="1"/>
  <dataValidations count="5">
    <dataValidation type="list" allowBlank="1" showInputMessage="1" showErrorMessage="1" sqref="C10:C259">
      <formula1>"　,①３か月以内,②３か月～６か月前,③６か月～１年前,④１～２年前,⑤２～３年前,⑥３年以上前"</formula1>
    </dataValidation>
    <dataValidation type="list" allowBlank="1" showInputMessage="1" showErrorMessage="1" sqref="D10:D259">
      <formula1>"　,在宅,在宅以外"</formula1>
    </dataValidation>
    <dataValidation type="list" allowBlank="1" showInputMessage="1" showErrorMessage="1" sqref="B10:B259">
      <formula1>"　,要介護１,要介護２,要介護３,要介護４,要介護５"</formula1>
    </dataValidation>
    <dataValidation type="list" allowBlank="1" showInputMessage="1" showErrorMessage="1" sqref="G10:G259">
      <formula1>"○"</formula1>
    </dataValidation>
    <dataValidation type="list" allowBlank="1" showInputMessage="1" showErrorMessage="1" sqref="E10:E259">
      <formula1>"　,①介護医療院,②介護老人保健施設,③医療機関（病院又は診療所）,④他の特別養護老人ホーム,⑤養護老人ホーム,⑥軽費老人ホーム,⑦グループホーム,⑧有料老人ホーム,⑨サービス付き高齢者向け住宅,⑩その他"</formula1>
    </dataValidation>
  </dataValidations>
  <pageMargins left="0.7" right="0.7" top="0.75" bottom="0.75" header="0.3" footer="0.3"/>
  <pageSetup paperSize="9" scale="1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6"/>
  <sheetViews>
    <sheetView zoomScaleNormal="100" workbookViewId="0">
      <selection activeCell="N22" sqref="N22"/>
    </sheetView>
  </sheetViews>
  <sheetFormatPr defaultRowHeight="18.75" x14ac:dyDescent="0.4"/>
  <cols>
    <col min="1" max="2" width="4.25" customWidth="1"/>
    <col min="3" max="3" width="19.875" customWidth="1"/>
    <col min="4" max="10" width="10.375" customWidth="1"/>
    <col min="11" max="11" width="10.375" style="2" customWidth="1"/>
    <col min="12" max="12" width="16.5" style="2" customWidth="1"/>
    <col min="13" max="13" width="16.5" customWidth="1"/>
    <col min="15" max="15" width="15.25" customWidth="1"/>
  </cols>
  <sheetData>
    <row r="1" spans="1:12" x14ac:dyDescent="0.4">
      <c r="A1" s="82" t="s">
        <v>140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2" x14ac:dyDescent="0.4">
      <c r="A2" s="82"/>
      <c r="B2" s="82"/>
      <c r="C2" s="82"/>
      <c r="D2" s="82"/>
      <c r="E2" s="82"/>
      <c r="F2" s="82"/>
      <c r="G2" s="82"/>
      <c r="H2" s="82"/>
      <c r="I2" s="82"/>
      <c r="J2" s="82"/>
      <c r="K2" s="83"/>
    </row>
    <row r="3" spans="1:12" x14ac:dyDescent="0.4">
      <c r="A3" s="82" t="s">
        <v>77</v>
      </c>
      <c r="B3" s="82"/>
      <c r="C3" s="82"/>
      <c r="D3" s="82"/>
      <c r="E3" s="82"/>
      <c r="F3" s="82"/>
      <c r="G3" s="82"/>
      <c r="H3" s="82"/>
      <c r="I3" s="82"/>
      <c r="J3" s="82"/>
      <c r="K3" s="83"/>
    </row>
    <row r="4" spans="1:12" x14ac:dyDescent="0.4">
      <c r="A4" s="404"/>
      <c r="B4" s="404"/>
      <c r="C4" s="404"/>
      <c r="D4" s="183" t="s">
        <v>78</v>
      </c>
      <c r="E4" s="90" t="s">
        <v>3</v>
      </c>
      <c r="F4" s="90" t="s">
        <v>4</v>
      </c>
      <c r="G4" s="183" t="s">
        <v>5</v>
      </c>
      <c r="H4" s="183" t="s">
        <v>6</v>
      </c>
      <c r="I4" s="183" t="s">
        <v>7</v>
      </c>
      <c r="J4" s="90" t="s">
        <v>81</v>
      </c>
      <c r="K4" s="78"/>
      <c r="L4"/>
    </row>
    <row r="5" spans="1:12" ht="19.5" thickBot="1" x14ac:dyDescent="0.45">
      <c r="A5" s="417" t="s">
        <v>89</v>
      </c>
      <c r="B5" s="417"/>
      <c r="C5" s="417"/>
      <c r="D5" s="153">
        <f t="shared" ref="D5:D32" si="0">SUM(E5:I5)</f>
        <v>5.74</v>
      </c>
      <c r="E5" s="153">
        <f>E6+E13</f>
        <v>2</v>
      </c>
      <c r="F5" s="153">
        <f>F6+F13</f>
        <v>1</v>
      </c>
      <c r="G5" s="153">
        <f>G6+G13</f>
        <v>0.83000000000000007</v>
      </c>
      <c r="H5" s="153">
        <f>H6+H13</f>
        <v>1.33</v>
      </c>
      <c r="I5" s="153">
        <f>I6+I13</f>
        <v>0.58000000000000007</v>
      </c>
      <c r="J5" s="187" t="str">
        <f>IF('入所申込者一覧（様式１－１用） (記入例)'!F261='様式１－１ (記入例)'!D5,"○","×" )</f>
        <v>○</v>
      </c>
      <c r="K5" s="92" t="s">
        <v>87</v>
      </c>
      <c r="L5"/>
    </row>
    <row r="6" spans="1:12" x14ac:dyDescent="0.4">
      <c r="A6" s="408" t="s">
        <v>79</v>
      </c>
      <c r="B6" s="408"/>
      <c r="C6" s="408"/>
      <c r="D6" s="154">
        <f t="shared" si="0"/>
        <v>3.83</v>
      </c>
      <c r="E6" s="154">
        <f>SUM(E7:E12)</f>
        <v>1</v>
      </c>
      <c r="F6" s="154">
        <f>SUM(F7:F12)</f>
        <v>1</v>
      </c>
      <c r="G6" s="154">
        <f t="shared" ref="G6:I6" si="1">SUM(G7:G12)</f>
        <v>0.83000000000000007</v>
      </c>
      <c r="H6" s="154">
        <f t="shared" si="1"/>
        <v>1</v>
      </c>
      <c r="I6" s="154">
        <f t="shared" si="1"/>
        <v>0</v>
      </c>
      <c r="J6" s="201"/>
      <c r="K6" s="180"/>
      <c r="L6"/>
    </row>
    <row r="7" spans="1:12" ht="18.75" customHeight="1" x14ac:dyDescent="0.4">
      <c r="A7" s="442" t="s">
        <v>2</v>
      </c>
      <c r="B7" s="453" t="s">
        <v>10</v>
      </c>
      <c r="C7" s="454"/>
      <c r="D7" s="155">
        <f t="shared" si="0"/>
        <v>0</v>
      </c>
      <c r="E7" s="155">
        <f>SUMIFS('入所申込者一覧（様式１－１用） (記入例)'!$F$10:$F$259,'入所申込者一覧（様式１－１用） (記入例)'!$B$10:$B$259,"要介護１",'入所申込者一覧（様式１－１用） (記入例)'!$C$10:$C$259,"①３か月以内",'入所申込者一覧（様式１－１用） (記入例)'!$D$10:$D$259,"在宅")</f>
        <v>0</v>
      </c>
      <c r="F7" s="155">
        <f>SUMIFS('入所申込者一覧（様式１－１用） (記入例)'!$F$10:$F$259,'入所申込者一覧（様式１－１用） (記入例)'!$B$10:$B$259,"要介護２",'入所申込者一覧（様式１－１用） (記入例)'!$C$10:$C$259,"①３か月以内",'入所申込者一覧（様式１－１用） (記入例)'!$D$10:$D$259,"在宅")</f>
        <v>0</v>
      </c>
      <c r="G7" s="155">
        <f>SUMIFS('入所申込者一覧（様式１－１用） (記入例)'!$F$10:$F$259,'入所申込者一覧（様式１－１用） (記入例)'!$B$10:$B$259,"要介護３",'入所申込者一覧（様式１－１用） (記入例)'!$C$10:$C$259,"①３か月以内",'入所申込者一覧（様式１－１用） (記入例)'!$D$10:$D$259,"在宅")</f>
        <v>0</v>
      </c>
      <c r="H7" s="155">
        <f>SUMIFS('入所申込者一覧（様式１－１用） (記入例)'!$F$10:$F$259,'入所申込者一覧（様式１－１用） (記入例)'!$B$10:$B$259,"要介護４",'入所申込者一覧（様式１－１用） (記入例)'!$C$10:$C$259,"①３か月以内",'入所申込者一覧（様式１－１用） (記入例)'!$D$10:$D$259,"在宅")</f>
        <v>0</v>
      </c>
      <c r="I7" s="155">
        <f>SUMIFS('入所申込者一覧（様式１－１用） (記入例)'!$F$10:$F$259,'入所申込者一覧（様式１－１用） (記入例)'!$B$10:$B$259,"要介護５",'入所申込者一覧（様式１－１用） (記入例)'!$C$10:$C$259,"①３か月以内",'入所申込者一覧（様式１－１用） (記入例)'!$D$10:$D$259,"在宅")</f>
        <v>0</v>
      </c>
      <c r="J7" s="437"/>
      <c r="K7" s="437"/>
      <c r="L7"/>
    </row>
    <row r="8" spans="1:12" x14ac:dyDescent="0.4">
      <c r="A8" s="443"/>
      <c r="B8" s="402" t="s">
        <v>11</v>
      </c>
      <c r="C8" s="403"/>
      <c r="D8" s="155">
        <f t="shared" si="0"/>
        <v>0</v>
      </c>
      <c r="E8" s="155">
        <f>SUMIFS('入所申込者一覧（様式１－１用） (記入例)'!$F$10:$F$259,'入所申込者一覧（様式１－１用） (記入例)'!$B$10:$B$259,"要介護１",'入所申込者一覧（様式１－１用） (記入例)'!$C$10:$C$259,"②３か月～６か月前",'入所申込者一覧（様式１－１用） (記入例)'!$D$10:$D$259,"在宅")</f>
        <v>0</v>
      </c>
      <c r="F8" s="155">
        <f>SUMIFS('入所申込者一覧（様式１－１用） (記入例)'!$F$10:$F$259,'入所申込者一覧（様式１－１用） (記入例)'!$B$10:$B$259,"要介護２",'入所申込者一覧（様式１－１用） (記入例)'!$C$10:$C$259,"②３か月～６か月前",'入所申込者一覧（様式１－１用） (記入例)'!$D$10:$D$259,"在宅")</f>
        <v>0</v>
      </c>
      <c r="G8" s="155">
        <f>SUMIFS('入所申込者一覧（様式１－１用） (記入例)'!$F$10:$F$259,'入所申込者一覧（様式１－１用） (記入例)'!$B$10:$B$259,"要介護３",'入所申込者一覧（様式１－１用） (記入例)'!$C$10:$C$259,"②３か月～６か月前",'入所申込者一覧（様式１－１用） (記入例)'!$D$10:$D$259,"在宅")</f>
        <v>0</v>
      </c>
      <c r="H8" s="155">
        <f>SUMIFS('入所申込者一覧（様式１－１用） (記入例)'!$F$10:$F$259,'入所申込者一覧（様式１－１用） (記入例)'!$B$10:$B$259,"要介護４",'入所申込者一覧（様式１－１用） (記入例)'!$C$10:$C$259,"②３か月～６か月前",'入所申込者一覧（様式１－１用） (記入例)'!$D$10:$D$259,"在宅")</f>
        <v>0</v>
      </c>
      <c r="I8" s="155">
        <f>SUMIFS('入所申込者一覧（様式１－１用） (記入例)'!$F$10:$F$259,'入所申込者一覧（様式１－１用） (記入例)'!$B$10:$B$259,"要介護５",'入所申込者一覧（様式１－１用） (記入例)'!$C$10:$C$259,"②３か月～６か月前",'入所申込者一覧（様式１－１用） (記入例)'!$D$10:$D$259,"在宅")</f>
        <v>0</v>
      </c>
      <c r="J8" s="438"/>
      <c r="K8" s="438"/>
      <c r="L8"/>
    </row>
    <row r="9" spans="1:12" x14ac:dyDescent="0.4">
      <c r="A9" s="443"/>
      <c r="B9" s="402" t="s">
        <v>13</v>
      </c>
      <c r="C9" s="403"/>
      <c r="D9" s="155">
        <f t="shared" si="0"/>
        <v>1</v>
      </c>
      <c r="E9" s="155">
        <f>SUMIFS('入所申込者一覧（様式１－１用） (記入例)'!$F$10:$F$259,'入所申込者一覧（様式１－１用） (記入例)'!$B$10:$B$259,"要介護１",'入所申込者一覧（様式１－１用） (記入例)'!$C$10:$C$259,"③６か月～１年前",'入所申込者一覧（様式１－１用） (記入例)'!$D$10:$D$259,"在宅")</f>
        <v>1</v>
      </c>
      <c r="F9" s="155">
        <f>SUMIFS('入所申込者一覧（様式１－１用） (記入例)'!$F$10:$F$259,'入所申込者一覧（様式１－１用） (記入例)'!$B$10:$B$259,"要介護２",'入所申込者一覧（様式１－１用） (記入例)'!$C$10:$C$259,"③６か月～１年前",'入所申込者一覧（様式１－１用） (記入例)'!$D$10:$D$259,"在宅")</f>
        <v>0</v>
      </c>
      <c r="G9" s="155">
        <f>SUMIFS('入所申込者一覧（様式１－１用） (記入例)'!$F$10:$F$259,'入所申込者一覧（様式１－１用） (記入例)'!$B$10:$B$259,"要介護３",'入所申込者一覧（様式１－１用） (記入例)'!$C$10:$C$259,"③６か月～１年前",'入所申込者一覧（様式１－１用） (記入例)'!$D$10:$D$259,"在宅")</f>
        <v>0</v>
      </c>
      <c r="H9" s="155">
        <f>SUMIFS('入所申込者一覧（様式１－１用） (記入例)'!$F$10:$F$259,'入所申込者一覧（様式１－１用） (記入例)'!$B$10:$B$259,"要介護４",'入所申込者一覧（様式１－１用） (記入例)'!$C$10:$C$259,"③６か月～１年前",'入所申込者一覧（様式１－１用） (記入例)'!$D$10:$D$259,"在宅")</f>
        <v>0</v>
      </c>
      <c r="I9" s="155">
        <f>SUMIFS('入所申込者一覧（様式１－１用） (記入例)'!$F$10:$F$259,'入所申込者一覧（様式１－１用） (記入例)'!$B$10:$B$259,"要介護５",'入所申込者一覧（様式１－１用） (記入例)'!$C$10:$C$259,"③６か月～１年前",'入所申込者一覧（様式１－１用） (記入例)'!$D$10:$D$259,"在宅")</f>
        <v>0</v>
      </c>
      <c r="J9" s="438"/>
      <c r="K9" s="438"/>
      <c r="L9"/>
    </row>
    <row r="10" spans="1:12" x14ac:dyDescent="0.4">
      <c r="A10" s="443"/>
      <c r="B10" s="459" t="s">
        <v>12</v>
      </c>
      <c r="C10" s="460"/>
      <c r="D10" s="155">
        <f t="shared" si="0"/>
        <v>1</v>
      </c>
      <c r="E10" s="155">
        <f>SUMIFS('入所申込者一覧（様式１－１用） (記入例)'!$F$10:$F$259,'入所申込者一覧（様式１－１用） (記入例)'!$B$10:$B$259,"要介護１",'入所申込者一覧（様式１－１用） (記入例)'!$C$10:$C$259,"④１～２年前",'入所申込者一覧（様式１－１用） (記入例)'!$D$10:$D$259,"在宅")</f>
        <v>0</v>
      </c>
      <c r="F10" s="155">
        <f>SUMIFS('入所申込者一覧（様式１－１用） (記入例)'!$F$10:$F$259,'入所申込者一覧（様式１－１用） (記入例)'!$B$10:$B$259,"要介護２",'入所申込者一覧（様式１－１用） (記入例)'!$C$10:$C$259,"④１～２年前",'入所申込者一覧（様式１－１用） (記入例)'!$D$10:$D$259,"在宅")</f>
        <v>1</v>
      </c>
      <c r="G10" s="155">
        <f>SUMIFS('入所申込者一覧（様式１－１用） (記入例)'!$F$10:$F$259,'入所申込者一覧（様式１－１用） (記入例)'!$B$10:$B$259,"要介護３",'入所申込者一覧（様式１－１用） (記入例)'!$C$10:$C$259,"④１～２年前",'入所申込者一覧（様式１－１用） (記入例)'!$D$10:$D$259,"在宅")</f>
        <v>0</v>
      </c>
      <c r="H10" s="155">
        <f>SUMIFS('入所申込者一覧（様式１－１用） (記入例)'!$F$10:$F$259,'入所申込者一覧（様式１－１用） (記入例)'!$B$10:$B$259,"要介護４",'入所申込者一覧（様式１－１用） (記入例)'!$C$10:$C$259,"④１～２年前",'入所申込者一覧（様式１－１用） (記入例)'!$D$10:$D$259,"在宅")</f>
        <v>0</v>
      </c>
      <c r="I10" s="155">
        <f>SUMIFS('入所申込者一覧（様式１－１用） (記入例)'!$F$10:$F$259,'入所申込者一覧（様式１－１用） (記入例)'!$B$10:$B$259,"要介護５",'入所申込者一覧（様式１－１用） (記入例)'!$C$10:$C$259,"④１～２年前",'入所申込者一覧（様式１－１用） (記入例)'!$D$10:$D$259,"在宅")</f>
        <v>0</v>
      </c>
      <c r="J10" s="438"/>
      <c r="K10" s="438"/>
      <c r="L10"/>
    </row>
    <row r="11" spans="1:12" x14ac:dyDescent="0.4">
      <c r="A11" s="443"/>
      <c r="B11" s="453" t="s">
        <v>206</v>
      </c>
      <c r="C11" s="454"/>
      <c r="D11" s="155">
        <f>SUM(E11:I11)</f>
        <v>1.83</v>
      </c>
      <c r="E11" s="155">
        <f>SUMIFS('入所申込者一覧（様式１－１用） (記入例)'!$F$10:$F$259,'入所申込者一覧（様式１－１用） (記入例)'!$B$10:$B$259,"要介護１",'入所申込者一覧（様式１－１用） (記入例)'!$C$10:$C$259,"⑤２～３年前",'入所申込者一覧（様式１－１用） (記入例)'!$D$10:$D$259,"在宅")</f>
        <v>0</v>
      </c>
      <c r="F11" s="155">
        <f>SUMIFS('入所申込者一覧（様式１－１用） (記入例)'!$F$10:$F$259,'入所申込者一覧（様式１－１用） (記入例)'!$B$10:$B$259,"要介護２",'入所申込者一覧（様式１－１用） (記入例)'!$C$10:$C$259,"⑤２～３年前",'入所申込者一覧（様式１－１用） (記入例)'!$D$10:$D$259,"在宅")</f>
        <v>0</v>
      </c>
      <c r="G11" s="155">
        <f>SUMIFS('入所申込者一覧（様式１－１用） (記入例)'!$F$10:$F$259,'入所申込者一覧（様式１－１用） (記入例)'!$B$10:$B$259,"要介護３",'入所申込者一覧（様式１－１用） (記入例)'!$C$10:$C$259,"⑤２～３年前",'入所申込者一覧（様式１－１用） (記入例)'!$D$10:$D$259,"在宅")</f>
        <v>0.83000000000000007</v>
      </c>
      <c r="H11" s="155">
        <f>SUMIFS('入所申込者一覧（様式１－１用） (記入例)'!$F$10:$F$259,'入所申込者一覧（様式１－１用） (記入例)'!$B$10:$B$259,"要介護４",'入所申込者一覧（様式１－１用） (記入例)'!$C$10:$C$259,"⑤２～３年前",'入所申込者一覧（様式１－１用） (記入例)'!$D$10:$D$259,"在宅")</f>
        <v>1</v>
      </c>
      <c r="I11" s="155">
        <f>SUMIFS('入所申込者一覧（様式１－１用） (記入例)'!$F$10:$F$259,'入所申込者一覧（様式１－１用） (記入例)'!$B$10:$B$259,"要介護５",'入所申込者一覧（様式１－１用） (記入例)'!$C$10:$C$259,"⑤２～３年前",'入所申込者一覧（様式１－１用） (記入例)'!$D$10:$D$259,"在宅")</f>
        <v>0</v>
      </c>
      <c r="J11" s="438"/>
      <c r="K11" s="438"/>
      <c r="L11"/>
    </row>
    <row r="12" spans="1:12" ht="19.5" thickBot="1" x14ac:dyDescent="0.45">
      <c r="A12" s="444"/>
      <c r="B12" s="455" t="s">
        <v>207</v>
      </c>
      <c r="C12" s="456"/>
      <c r="D12" s="153">
        <f>SUM(E12:I12)</f>
        <v>0</v>
      </c>
      <c r="E12" s="153">
        <f>SUMIFS('入所申込者一覧（様式１－１用） (記入例)'!$F$10:$F$259,'入所申込者一覧（様式１－１用） (記入例)'!$B$10:$B$259,"要介護１",'入所申込者一覧（様式１－１用） (記入例)'!$C$10:$C$259,"⑥３年以上前",'入所申込者一覧（様式１－１用） (記入例)'!$D$10:$D$259,"在宅")</f>
        <v>0</v>
      </c>
      <c r="F12" s="153">
        <f>SUMIFS('入所申込者一覧（様式１－１用） (記入例)'!$F$10:$F$259,'入所申込者一覧（様式１－１用） (記入例)'!$B$10:$B$259,"要介護２",'入所申込者一覧（様式１－１用） (記入例)'!$C$10:$C$259,"⑥３年以上前",'入所申込者一覧（様式１－１用） (記入例)'!$D$10:$D$259,"在宅")</f>
        <v>0</v>
      </c>
      <c r="G12" s="153">
        <f>SUMIFS('入所申込者一覧（様式１－１用） (記入例)'!$F$10:$F$259,'入所申込者一覧（様式１－１用） (記入例)'!$B$10:$B$259,"要介護３",'入所申込者一覧（様式１－１用） (記入例)'!$C$10:$C$259,"⑥３年以上前",'入所申込者一覧（様式１－１用） (記入例)'!$D$10:$D$259,"在宅")</f>
        <v>0</v>
      </c>
      <c r="H12" s="153">
        <f>SUMIFS('入所申込者一覧（様式１－１用） (記入例)'!$F$10:$F$259,'入所申込者一覧（様式１－１用） (記入例)'!$B$10:$B$259,"要介護４",'入所申込者一覧（様式１－１用） (記入例)'!$C$10:$C$259,"⑥３年以上前",'入所申込者一覧（様式１－１用） (記入例)'!$D$10:$D$259,"在宅")</f>
        <v>0</v>
      </c>
      <c r="I12" s="153">
        <f>SUMIFS('入所申込者一覧（様式１－１用） (記入例)'!$F$10:$F$259,'入所申込者一覧（様式１－１用） (記入例)'!$B$10:$B$259,"要介護５",'入所申込者一覧（様式１－１用） (記入例)'!$C$10:$C$259,"⑥３年以上前",'入所申込者一覧（様式１－１用） (記入例)'!$D$10:$D$259,"在宅")</f>
        <v>0</v>
      </c>
      <c r="J12" s="439"/>
      <c r="K12" s="439"/>
      <c r="L12"/>
    </row>
    <row r="13" spans="1:12" x14ac:dyDescent="0.4">
      <c r="A13" s="409" t="s">
        <v>80</v>
      </c>
      <c r="B13" s="430"/>
      <c r="C13" s="410"/>
      <c r="D13" s="154">
        <f>SUM(E13:I13)</f>
        <v>1.9100000000000001</v>
      </c>
      <c r="E13" s="154">
        <f>E14+E15+E16+E17+E18+E20+E22+E23+E25+E27</f>
        <v>1</v>
      </c>
      <c r="F13" s="154">
        <f>F14+F15+F16+F17+F18+F20+F22+F23+F25+F27</f>
        <v>0</v>
      </c>
      <c r="G13" s="154">
        <f>G14+G15+G16+G17+G18+G20+G22+G23+G25+G27</f>
        <v>0</v>
      </c>
      <c r="H13" s="154">
        <f>H14+H15+H16+H17+H18+H20+H22+H23+H25+H27</f>
        <v>0.33</v>
      </c>
      <c r="I13" s="154">
        <f>I14+I15+I16+I17+I18+I20+I22+I23+I25+I27</f>
        <v>0.58000000000000007</v>
      </c>
      <c r="J13" s="96" t="str">
        <f>IF(+D5=+D6+D13,"○","×")</f>
        <v>○</v>
      </c>
      <c r="K13" s="97" t="s">
        <v>88</v>
      </c>
      <c r="L13"/>
    </row>
    <row r="14" spans="1:12" x14ac:dyDescent="0.4">
      <c r="A14" s="427" t="s">
        <v>83</v>
      </c>
      <c r="B14" s="402" t="s">
        <v>14</v>
      </c>
      <c r="C14" s="403"/>
      <c r="D14" s="155">
        <f t="shared" si="0"/>
        <v>1</v>
      </c>
      <c r="E14" s="155">
        <f>SUMIFS('入所申込者一覧（様式１－１用） (記入例)'!$F$10:$F$259,'入所申込者一覧（様式１－１用） (記入例)'!$B$10:$B$259,"要介護１",'入所申込者一覧（様式１－１用） (記入例)'!$E$10:$E$259,"①介護医療院")</f>
        <v>1</v>
      </c>
      <c r="F14" s="155">
        <f>SUMIFS('入所申込者一覧（様式１－１用） (記入例)'!$F$10:$F$259,'入所申込者一覧（様式１－１用） (記入例)'!$B$10:$B$259,"要介護２",'入所申込者一覧（様式１－１用） (記入例)'!$E$10:$E$259,"①介護医療院")</f>
        <v>0</v>
      </c>
      <c r="G14" s="155">
        <f>SUMIFS('入所申込者一覧（様式１－１用） (記入例)'!$F$10:$F$259,'入所申込者一覧（様式１－１用） (記入例)'!$B$10:$B$259,"要介護３",'入所申込者一覧（様式１－１用） (記入例)'!$E$10:$E$259,"①介護医療院")</f>
        <v>0</v>
      </c>
      <c r="H14" s="155">
        <f>SUMIFS('入所申込者一覧（様式１－１用） (記入例)'!$F$10:$F$259,'入所申込者一覧（様式１－１用） (記入例)'!$B$10:$B$259,"要介護４",'入所申込者一覧（様式１－１用） (記入例)'!$E$10:$E$259,"①介護医療院")</f>
        <v>0</v>
      </c>
      <c r="I14" s="155">
        <f>SUMIFS('入所申込者一覧（様式１－１用） (記入例)'!$F$10:$F$259,'入所申込者一覧（様式１－１用） (記入例)'!$B$10:$B$259,"要介護５",'入所申込者一覧（様式１－１用） (記入例)'!$E$10:$E$259,"①介護医療院")</f>
        <v>0</v>
      </c>
      <c r="J14" s="428"/>
      <c r="K14" s="428"/>
      <c r="L14"/>
    </row>
    <row r="15" spans="1:12" x14ac:dyDescent="0.4">
      <c r="A15" s="427"/>
      <c r="B15" s="402" t="s">
        <v>271</v>
      </c>
      <c r="C15" s="403"/>
      <c r="D15" s="155">
        <f t="shared" si="0"/>
        <v>0.33</v>
      </c>
      <c r="E15" s="155">
        <f>SUMIFS('入所申込者一覧（様式１－１用） (記入例)'!$F$10:$F$259,'入所申込者一覧（様式１－１用） (記入例)'!$B$10:$B$259,"要介護１",'入所申込者一覧（様式１－１用） (記入例)'!$E$10:$E$259,"②介護老人保健施設")</f>
        <v>0</v>
      </c>
      <c r="F15" s="155">
        <f>SUMIFS('入所申込者一覧（様式１－１用） (記入例)'!$F$10:$F$259,'入所申込者一覧（様式１－１用） (記入例)'!$B$10:$B$259,"要介護２",'入所申込者一覧（様式１－１用） (記入例)'!$E$10:$E$259,"②介護老人保健施設")</f>
        <v>0</v>
      </c>
      <c r="G15" s="155">
        <f>SUMIFS('入所申込者一覧（様式１－１用） (記入例)'!$F$10:$F$259,'入所申込者一覧（様式１－１用） (記入例)'!$B$10:$B$259,"要介護３",'入所申込者一覧（様式１－１用） (記入例)'!$E$10:$E$259,"②介護老人保健施設")</f>
        <v>0</v>
      </c>
      <c r="H15" s="155">
        <f>SUMIFS('入所申込者一覧（様式１－１用） (記入例)'!$F$10:$F$259,'入所申込者一覧（様式１－１用） (記入例)'!$B$10:$B$259,"要介護４",'入所申込者一覧（様式１－１用） (記入例)'!$E$10:$E$259,"②介護老人保健施設")</f>
        <v>0.33</v>
      </c>
      <c r="I15" s="155">
        <f>SUMIFS('入所申込者一覧（様式１－１用） (記入例)'!$F$10:$F$259,'入所申込者一覧（様式１－１用） (記入例)'!$B$10:$B$259,"要介護５",'入所申込者一覧（様式１－１用） (記入例)'!$E$10:$E$259,"②介護老人保健施設")</f>
        <v>0</v>
      </c>
      <c r="J15" s="429"/>
      <c r="K15" s="429"/>
      <c r="L15"/>
    </row>
    <row r="16" spans="1:12" ht="28.5" customHeight="1" x14ac:dyDescent="0.4">
      <c r="A16" s="427"/>
      <c r="B16" s="394" t="s">
        <v>279</v>
      </c>
      <c r="C16" s="395"/>
      <c r="D16" s="155">
        <f t="shared" si="0"/>
        <v>0</v>
      </c>
      <c r="E16" s="155">
        <f>SUMIFS('入所申込者一覧（様式１－１用） (記入例)'!$F$10:$F$259,'入所申込者一覧（様式１－１用） (記入例)'!$B$10:$B$259,"要介護１",'入所申込者一覧（様式１－１用） (記入例)'!$E$10:$E$259,"③医療機関（病院又は診療所）")</f>
        <v>0</v>
      </c>
      <c r="F16" s="155">
        <f>SUMIFS('入所申込者一覧（様式１－１用） (記入例)'!$F$10:$F$259,'入所申込者一覧（様式１－１用） (記入例)'!$B$10:$B$259,"要介護２",'入所申込者一覧（様式１－１用） (記入例)'!$E$10:$E$259,"③医療機関（病院又は診療所）")</f>
        <v>0</v>
      </c>
      <c r="G16" s="155">
        <f>SUMIFS('入所申込者一覧（様式１－１用） (記入例)'!$F$10:$F$259,'入所申込者一覧（様式１－１用） (記入例)'!$B$10:$B$259,"要介護３",'入所申込者一覧（様式１－１用） (記入例)'!$E$10:$E$259,"③医療機関（病院又は診療所）")</f>
        <v>0</v>
      </c>
      <c r="H16" s="155">
        <f>SUMIFS('入所申込者一覧（様式１－１用） (記入例)'!$F$10:$F$259,'入所申込者一覧（様式１－１用） (記入例)'!$B$10:$B$259,"要介護４",'入所申込者一覧（様式１－１用） (記入例)'!$E$10:$E$259,"③医療機関（病院又は診療所）")</f>
        <v>0</v>
      </c>
      <c r="I16" s="155">
        <f>SUMIFS('入所申込者一覧（様式１－１用） (記入例)'!$F$10:$F$259,'入所申込者一覧（様式１－１用） (記入例)'!$B$10:$B$259,"要介護５",'入所申込者一覧（様式１－１用） (記入例)'!$E$10:$E$259,"③医療機関（病院又は診療所）")</f>
        <v>0</v>
      </c>
      <c r="J16" s="429"/>
      <c r="K16" s="429"/>
      <c r="L16"/>
    </row>
    <row r="17" spans="1:12" x14ac:dyDescent="0.4">
      <c r="A17" s="427"/>
      <c r="B17" s="394" t="s">
        <v>273</v>
      </c>
      <c r="C17" s="395"/>
      <c r="D17" s="155">
        <f t="shared" si="0"/>
        <v>0</v>
      </c>
      <c r="E17" s="155">
        <f>SUMIFS('入所申込者一覧（様式１－１用） (記入例)'!$F$10:$F$259,'入所申込者一覧（様式１－１用） (記入例)'!$B$10:$B$259,"要介護１",'入所申込者一覧（様式１－１用） (記入例)'!$E$10:$E$259,"④他の特別養護老人ホーム")</f>
        <v>0</v>
      </c>
      <c r="F17" s="155">
        <f>SUMIFS('入所申込者一覧（様式１－１用） (記入例)'!$F$10:$F$259,'入所申込者一覧（様式１－１用） (記入例)'!$B$10:$B$259,"要介護２",'入所申込者一覧（様式１－１用） (記入例)'!$E$10:$E$259,"④他の特別養護老人ホーム")</f>
        <v>0</v>
      </c>
      <c r="G17" s="155">
        <f>SUMIFS('入所申込者一覧（様式１－１用） (記入例)'!$F$10:$F$259,'入所申込者一覧（様式１－１用） (記入例)'!$B$10:$B$259,"要介護３",'入所申込者一覧（様式１－１用） (記入例)'!$E$10:$E$259,"④他の特別養護老人ホーム")</f>
        <v>0</v>
      </c>
      <c r="H17" s="155">
        <f>SUMIFS('入所申込者一覧（様式１－１用） (記入例)'!$F$10:$F$259,'入所申込者一覧（様式１－１用） (記入例)'!$B$10:$B$259,"要介護４",'入所申込者一覧（様式１－１用） (記入例)'!$E$10:$E$259,"④他の特別養護老人ホーム")</f>
        <v>0</v>
      </c>
      <c r="I17" s="155">
        <f>SUMIFS('入所申込者一覧（様式１－１用） (記入例)'!$F$10:$F$259,'入所申込者一覧（様式１－１用） (記入例)'!$B$10:$B$259,"要介護５",'入所申込者一覧（様式１－１用） (記入例)'!$E$10:$E$259,"④他の特別養護老人ホーム")</f>
        <v>0</v>
      </c>
      <c r="J17" s="429"/>
      <c r="K17" s="429"/>
      <c r="L17"/>
    </row>
    <row r="18" spans="1:12" x14ac:dyDescent="0.4">
      <c r="A18" s="427"/>
      <c r="B18" s="453" t="s">
        <v>274</v>
      </c>
      <c r="C18" s="454"/>
      <c r="D18" s="155">
        <f t="shared" si="0"/>
        <v>0</v>
      </c>
      <c r="E18" s="155">
        <f>SUMIFS('入所申込者一覧（様式１－１用） (記入例)'!$F$10:$F$259,'入所申込者一覧（様式１－１用） (記入例)'!$B$10:$B$259,"要介護１",'入所申込者一覧（様式１－１用） (記入例)'!$E$10:$E$259,"⑤養護老人ホーム")</f>
        <v>0</v>
      </c>
      <c r="F18" s="155">
        <f>SUMIFS('入所申込者一覧（様式１－１用） (記入例)'!$F$10:$F$259,'入所申込者一覧（様式１－１用） (記入例)'!$B$10:$B$259,"要介護２",'入所申込者一覧（様式１－１用） (記入例)'!$E$10:$E$259,"⑤養護老人ホーム")</f>
        <v>0</v>
      </c>
      <c r="G18" s="155">
        <f>SUMIFS('入所申込者一覧（様式１－１用） (記入例)'!$F$10:$F$259,'入所申込者一覧（様式１－１用） (記入例)'!$B$10:$B$259,"要介護３",'入所申込者一覧（様式１－１用） (記入例)'!$E$10:$E$259,"⑤養護老人ホーム")</f>
        <v>0</v>
      </c>
      <c r="H18" s="155">
        <f>SUMIFS('入所申込者一覧（様式１－１用） (記入例)'!$F$10:$F$259,'入所申込者一覧（様式１－１用） (記入例)'!$B$10:$B$259,"要介護４",'入所申込者一覧（様式１－１用） (記入例)'!$E$10:$E$259,"⑤養護老人ホーム")</f>
        <v>0</v>
      </c>
      <c r="I18" s="155">
        <f>SUMIFS('入所申込者一覧（様式１－１用） (記入例)'!$F$10:$F$259,'入所申込者一覧（様式１－１用） (記入例)'!$B$10:$B$259,"要介護５",'入所申込者一覧（様式１－１用） (記入例)'!$E$10:$E$259,"⑤養護老人ホーム")</f>
        <v>0</v>
      </c>
      <c r="J18" s="429"/>
      <c r="K18" s="429"/>
      <c r="L18"/>
    </row>
    <row r="19" spans="1:12" x14ac:dyDescent="0.4">
      <c r="A19" s="427"/>
      <c r="B19" s="262"/>
      <c r="C19" s="265" t="s">
        <v>249</v>
      </c>
      <c r="D19" s="155">
        <f t="shared" si="0"/>
        <v>0</v>
      </c>
      <c r="E19" s="155">
        <f>SUMIFS('入所申込者一覧（様式１－１用） (記入例)'!$F$10:$F$259,'入所申込者一覧（様式１－１用） (記入例)'!$B$10:$B$259,"要介護１",'入所申込者一覧（様式１－１用） (記入例)'!$E$10:$E$259,"⑤養護老人ホーム",'入所申込者一覧（様式１－１用） (記入例)'!$G$10:$G$259,"○")</f>
        <v>0</v>
      </c>
      <c r="F19" s="155">
        <f>SUMIFS('入所申込者一覧（様式１－１用） (記入例)'!$F$10:$F$259,'入所申込者一覧（様式１－１用） (記入例)'!$B$10:$B$259,"要介護２",'入所申込者一覧（様式１－１用） (記入例)'!$E$10:$E$259,"⑤養護老人ホーム",'入所申込者一覧（様式１－１用） (記入例)'!$G$10:$G$259,"○")</f>
        <v>0</v>
      </c>
      <c r="G19" s="155">
        <f>SUMIFS('入所申込者一覧（様式１－１用） (記入例)'!$F$10:$F$259,'入所申込者一覧（様式１－１用） (記入例)'!$B$10:$B$259,"要介護３",'入所申込者一覧（様式１－１用） (記入例)'!$E$10:$E$259,"⑤養護老人ホーム",'入所申込者一覧（様式１－１用） (記入例)'!$G$10:$G$259,"○")</f>
        <v>0</v>
      </c>
      <c r="H19" s="155">
        <f>SUMIFS('入所申込者一覧（様式１－１用） (記入例)'!$F$10:$F$259,'入所申込者一覧（様式１－１用） (記入例)'!$B$10:$B$259,"要介護４",'入所申込者一覧（様式１－１用） (記入例)'!$E$10:$E$259,"⑤養護老人ホーム",'入所申込者一覧（様式１－１用） (記入例)'!$G$10:$G$259,"○")</f>
        <v>0</v>
      </c>
      <c r="I19" s="155">
        <f>SUMIFS('入所申込者一覧（様式１－１用） (記入例)'!$F$10:$F$259,'入所申込者一覧（様式１－１用） (記入例)'!$B$10:$B$259,"要介護５",'入所申込者一覧（様式１－１用） (記入例)'!$E$10:$E$259,"⑤養護老人ホーム",'入所申込者一覧（様式１－１用） (記入例)'!$G$10:$G$259,"○")</f>
        <v>0</v>
      </c>
      <c r="J19" s="429"/>
      <c r="K19" s="429"/>
      <c r="L19"/>
    </row>
    <row r="20" spans="1:12" x14ac:dyDescent="0.4">
      <c r="A20" s="427"/>
      <c r="B20" s="453" t="s">
        <v>275</v>
      </c>
      <c r="C20" s="454"/>
      <c r="D20" s="155">
        <f t="shared" si="0"/>
        <v>0</v>
      </c>
      <c r="E20" s="155">
        <f>SUMIFS('入所申込者一覧（様式１－１用） (記入例)'!$F$10:$F$259,'入所申込者一覧（様式１－１用） (記入例)'!$B$10:$B$259,"要介護１",'入所申込者一覧（様式１－１用） (記入例)'!$E$10:$E$259,"⑥軽費老人ホーム")</f>
        <v>0</v>
      </c>
      <c r="F20" s="155">
        <f>SUMIFS('入所申込者一覧（様式１－１用） (記入例)'!$F$10:$F$259,'入所申込者一覧（様式１－１用） (記入例)'!$B$10:$B$259,"要介護２",'入所申込者一覧（様式１－１用） (記入例)'!$E$10:$E$259,"⑥軽費老人ホーム")</f>
        <v>0</v>
      </c>
      <c r="G20" s="155">
        <f>SUMIFS('入所申込者一覧（様式１－１用） (記入例)'!$F$10:$F$259,'入所申込者一覧（様式１－１用） (記入例)'!$B$10:$B$259,"要介護３",'入所申込者一覧（様式１－１用） (記入例)'!$E$10:$E$259,"⑥軽費老人ホーム")</f>
        <v>0</v>
      </c>
      <c r="H20" s="155">
        <f>SUMIFS('入所申込者一覧（様式１－１用） (記入例)'!$F$10:$F$259,'入所申込者一覧（様式１－１用） (記入例)'!$B$10:$B$259,"要介護４",'入所申込者一覧（様式１－１用） (記入例)'!$E$10:$E$259,"⑥軽費老人ホーム")</f>
        <v>0</v>
      </c>
      <c r="I20" s="155">
        <f>SUMIFS('入所申込者一覧（様式１－１用） (記入例)'!$F$10:$F$259,'入所申込者一覧（様式１－１用） (記入例)'!$B$10:$B$259,"要介護５",'入所申込者一覧（様式１－１用） (記入例)'!$E$10:$E$259,"⑥軽費老人ホーム")</f>
        <v>0</v>
      </c>
      <c r="J20" s="429"/>
      <c r="K20" s="429"/>
      <c r="L20"/>
    </row>
    <row r="21" spans="1:12" x14ac:dyDescent="0.4">
      <c r="A21" s="427"/>
      <c r="B21" s="262"/>
      <c r="C21" s="265" t="s">
        <v>249</v>
      </c>
      <c r="D21" s="155">
        <f t="shared" si="0"/>
        <v>0</v>
      </c>
      <c r="E21" s="155">
        <f>SUMIFS('入所申込者一覧（様式１－１用） (記入例)'!$F$10:$F$259,'入所申込者一覧（様式１－１用） (記入例)'!$B$10:$B$259,"要介護１",'入所申込者一覧（様式１－１用） (記入例)'!$E$10:$E$259,"⑥軽費老人ホーム",'入所申込者一覧（様式１－１用） (記入例)'!$G$10:$G$259,"○")</f>
        <v>0</v>
      </c>
      <c r="F21" s="155">
        <f>SUMIFS('入所申込者一覧（様式１－１用） (記入例)'!$F$10:$F$259,'入所申込者一覧（様式１－１用） (記入例)'!$B$10:$B$259,"要介護２",'入所申込者一覧（様式１－１用） (記入例)'!$E$10:$E$259,"⑥軽費老人ホーム",'入所申込者一覧（様式１－１用） (記入例)'!$G$10:$G$259,"○")</f>
        <v>0</v>
      </c>
      <c r="G21" s="155">
        <f>SUMIFS('入所申込者一覧（様式１－１用） (記入例)'!$F$10:$F$259,'入所申込者一覧（様式１－１用） (記入例)'!$B$10:$B$259,"要介護３",'入所申込者一覧（様式１－１用） (記入例)'!$E$10:$E$259,"⑥軽費老人ホーム",'入所申込者一覧（様式１－１用） (記入例)'!$G$10:$G$259,"○")</f>
        <v>0</v>
      </c>
      <c r="H21" s="155">
        <f>SUMIFS('入所申込者一覧（様式１－１用） (記入例)'!$F$10:$F$259,'入所申込者一覧（様式１－１用） (記入例)'!$B$10:$B$259,"要介護４",'入所申込者一覧（様式１－１用） (記入例)'!$E$10:$E$259,"⑥軽費老人ホーム",'入所申込者一覧（様式１－１用） (記入例)'!$G$10:$G$259,"○")</f>
        <v>0</v>
      </c>
      <c r="I21" s="155">
        <f>SUMIFS('入所申込者一覧（様式１－１用） (記入例)'!$F$10:$F$259,'入所申込者一覧（様式１－１用） (記入例)'!$B$10:$B$259,"要介護５",'入所申込者一覧（様式１－１用） (記入例)'!$E$10:$E$259,"⑥軽費老人ホーム",'入所申込者一覧（様式１－１用） (記入例)'!$G$10:$G$259,"○")</f>
        <v>0</v>
      </c>
      <c r="J21" s="429"/>
      <c r="K21" s="429"/>
      <c r="L21"/>
    </row>
    <row r="22" spans="1:12" x14ac:dyDescent="0.4">
      <c r="A22" s="427"/>
      <c r="B22" s="402" t="s">
        <v>276</v>
      </c>
      <c r="C22" s="403"/>
      <c r="D22" s="155">
        <f t="shared" si="0"/>
        <v>0.58000000000000007</v>
      </c>
      <c r="E22" s="155">
        <f>SUMIFS('入所申込者一覧（様式１－１用） (記入例)'!$F$10:$F$259,'入所申込者一覧（様式１－１用） (記入例)'!$B$10:$B$259,"要介護１",'入所申込者一覧（様式１－１用） (記入例)'!$E$10:$E$259,"⑦グループホーム")</f>
        <v>0</v>
      </c>
      <c r="F22" s="155">
        <f>SUMIFS('入所申込者一覧（様式１－１用） (記入例)'!$F$10:$F$259,'入所申込者一覧（様式１－１用） (記入例)'!$B$10:$B$259,"要介護２",'入所申込者一覧（様式１－１用） (記入例)'!$E$10:$E$259,"⑦グループホーム")</f>
        <v>0</v>
      </c>
      <c r="G22" s="155">
        <f>SUMIFS('入所申込者一覧（様式１－１用） (記入例)'!$F$10:$F$259,'入所申込者一覧（様式１－１用） (記入例)'!$B$10:$B$259,"要介護３",'入所申込者一覧（様式１－１用） (記入例)'!$E$10:$E$259,"⑦グループホーム")</f>
        <v>0</v>
      </c>
      <c r="H22" s="155">
        <f>SUMIFS('入所申込者一覧（様式１－１用） (記入例)'!$F$10:$F$259,'入所申込者一覧（様式１－１用） (記入例)'!$B$10:$B$259,"要介護４",'入所申込者一覧（様式１－１用） (記入例)'!$E$10:$E$259,"⑦グループホーム")</f>
        <v>0</v>
      </c>
      <c r="I22" s="155">
        <f>SUMIFS('入所申込者一覧（様式１－１用） (記入例)'!$F$10:$F$259,'入所申込者一覧（様式１－１用） (記入例)'!$B$10:$B$259,"要介護５",'入所申込者一覧（様式１－１用） (記入例)'!$E$10:$E$259,"⑦グループホーム")</f>
        <v>0.58000000000000007</v>
      </c>
      <c r="J22" s="429"/>
      <c r="K22" s="429"/>
      <c r="L22"/>
    </row>
    <row r="23" spans="1:12" x14ac:dyDescent="0.4">
      <c r="A23" s="427"/>
      <c r="B23" s="453" t="s">
        <v>277</v>
      </c>
      <c r="C23" s="454"/>
      <c r="D23" s="155">
        <f t="shared" si="0"/>
        <v>0</v>
      </c>
      <c r="E23" s="155">
        <f>SUMIFS('入所申込者一覧（様式１－１用） (記入例)'!$F$10:$F$259,'入所申込者一覧（様式１－１用） (記入例)'!$B$10:$B$259,"要介護１",'入所申込者一覧（様式１－１用） (記入例)'!$E$10:$E$259,"⑧有料老人ホーム")</f>
        <v>0</v>
      </c>
      <c r="F23" s="155">
        <f>SUMIFS('入所申込者一覧（様式１－１用） (記入例)'!$F$10:$F$259,'入所申込者一覧（様式１－１用） (記入例)'!$B$10:$B$259,"要介護２",'入所申込者一覧（様式１－１用） (記入例)'!$E$10:$E$259,"⑧有料老人ホーム")</f>
        <v>0</v>
      </c>
      <c r="G23" s="155">
        <f>SUMIFS('入所申込者一覧（様式１－１用） (記入例)'!$F$10:$F$259,'入所申込者一覧（様式１－１用） (記入例)'!$B$10:$B$259,"要介護３",'入所申込者一覧（様式１－１用） (記入例)'!$E$10:$E$259,"⑧有料老人ホーム")</f>
        <v>0</v>
      </c>
      <c r="H23" s="155">
        <f>SUMIFS('入所申込者一覧（様式１－１用） (記入例)'!$F$10:$F$259,'入所申込者一覧（様式１－１用） (記入例)'!$B$10:$B$259,"要介護４",'入所申込者一覧（様式１－１用） (記入例)'!$E$10:$E$259,"⑧有料老人ホーム")</f>
        <v>0</v>
      </c>
      <c r="I23" s="155">
        <f>SUMIFS('入所申込者一覧（様式１－１用） (記入例)'!$F$10:$F$259,'入所申込者一覧（様式１－１用） (記入例)'!$B$10:$B$259,"要介護５",'入所申込者一覧（様式１－１用） (記入例)'!$E$10:$E$259,"⑧有料老人ホーム")</f>
        <v>0</v>
      </c>
      <c r="J23" s="429"/>
      <c r="K23" s="429"/>
      <c r="L23"/>
    </row>
    <row r="24" spans="1:12" x14ac:dyDescent="0.4">
      <c r="A24" s="427"/>
      <c r="B24" s="267"/>
      <c r="C24" s="266" t="s">
        <v>249</v>
      </c>
      <c r="D24" s="155">
        <f t="shared" si="0"/>
        <v>0</v>
      </c>
      <c r="E24" s="155">
        <f>SUMIFS('入所申込者一覧（様式１－１用） (記入例)'!$F$10:$F$259,'入所申込者一覧（様式１－１用） (記入例)'!$B$10:$B$259,"要介護１",'入所申込者一覧（様式１－１用） (記入例)'!$E$10:$E$259,"⑧有料老人ホーム",'入所申込者一覧（様式１－１用） (記入例)'!$G$10:$G$259,"○")</f>
        <v>0</v>
      </c>
      <c r="F24" s="155">
        <f>SUMIFS('入所申込者一覧（様式１－１用） (記入例)'!$F$10:$F$259,'入所申込者一覧（様式１－１用） (記入例)'!$B$10:$B$259,"要介護２",'入所申込者一覧（様式１－１用） (記入例)'!$E$10:$E$259,"⑧有料老人ホーム",'入所申込者一覧（様式１－１用） (記入例)'!$G$10:$G$259,"○")</f>
        <v>0</v>
      </c>
      <c r="G24" s="155">
        <f>SUMIFS('入所申込者一覧（様式１－１用） (記入例)'!$F$10:$F$259,'入所申込者一覧（様式１－１用） (記入例)'!$B$10:$B$259,"要介護３",'入所申込者一覧（様式１－１用） (記入例)'!$E$10:$E$259,"⑧有料老人ホーム",'入所申込者一覧（様式１－１用） (記入例)'!$G$10:$G$259,"○")</f>
        <v>0</v>
      </c>
      <c r="H24" s="155">
        <f>SUMIFS('入所申込者一覧（様式１－１用） (記入例)'!$F$10:$F$259,'入所申込者一覧（様式１－１用） (記入例)'!$B$10:$B$259,"要介護４",'入所申込者一覧（様式１－１用） (記入例)'!$E$10:$E$259,"⑧有料老人ホーム",'入所申込者一覧（様式１－１用） (記入例)'!$G$10:$G$259,"○")</f>
        <v>0</v>
      </c>
      <c r="I24" s="155">
        <f>SUMIFS('入所申込者一覧（様式１－１用） (記入例)'!$F$10:$F$259,'入所申込者一覧（様式１－１用） (記入例)'!$B$10:$B$259,"要介護５",'入所申込者一覧（様式１－１用） (記入例)'!$E$10:$E$259,"⑧有料老人ホーム",'入所申込者一覧（様式１－１用） (記入例)'!$G$10:$G$259,"○")</f>
        <v>0</v>
      </c>
      <c r="J24" s="429"/>
      <c r="K24" s="429"/>
      <c r="L24"/>
    </row>
    <row r="25" spans="1:12" ht="27.75" customHeight="1" x14ac:dyDescent="0.4">
      <c r="A25" s="427"/>
      <c r="B25" s="396" t="s">
        <v>280</v>
      </c>
      <c r="C25" s="397"/>
      <c r="D25" s="155">
        <f t="shared" si="0"/>
        <v>0</v>
      </c>
      <c r="E25" s="155">
        <f>SUMIFS('入所申込者一覧（様式１－１用） (記入例)'!$F$10:$F$259,'入所申込者一覧（様式１－１用） (記入例)'!$B$10:$B$259,"要介護１",'入所申込者一覧（様式１－１用） (記入例)'!$E$10:$E$259,"⑨サービス付き高齢者向け住宅")</f>
        <v>0</v>
      </c>
      <c r="F25" s="155">
        <f>SUMIFS('入所申込者一覧（様式１－１用） (記入例)'!$F$10:$F$259,'入所申込者一覧（様式１－１用） (記入例)'!$B$10:$B$259,"要介護２",'入所申込者一覧（様式１－１用） (記入例)'!$E$10:$E$259,"⑨サービス付き高齢者向け住宅")</f>
        <v>0</v>
      </c>
      <c r="G25" s="155">
        <f>SUMIFS('入所申込者一覧（様式１－１用） (記入例)'!$F$10:$F$259,'入所申込者一覧（様式１－１用） (記入例)'!$B$10:$B$259,"要介護３",'入所申込者一覧（様式１－１用） (記入例)'!$E$10:$E$259,"⑨サービス付き高齢者向け住宅")</f>
        <v>0</v>
      </c>
      <c r="H25" s="155">
        <f>SUMIFS('入所申込者一覧（様式１－１用） (記入例)'!$F$10:$F$259,'入所申込者一覧（様式１－１用） (記入例)'!$B$10:$B$259,"要介護４",'入所申込者一覧（様式１－１用） (記入例)'!$E$10:$E$259,"⑨サービス付き高齢者向け住宅")</f>
        <v>0</v>
      </c>
      <c r="I25" s="155">
        <f>SUMIFS('入所申込者一覧（様式１－１用） (記入例)'!$F$10:$F$259,'入所申込者一覧（様式１－１用） (記入例)'!$B$10:$B$259,"要介護５",'入所申込者一覧（様式１－１用） (記入例)'!$E$10:$E$259,"⑨サービス付き高齢者向け住宅")</f>
        <v>0</v>
      </c>
      <c r="J25" s="429"/>
      <c r="K25" s="429"/>
      <c r="L25"/>
    </row>
    <row r="26" spans="1:12" x14ac:dyDescent="0.4">
      <c r="A26" s="427"/>
      <c r="B26" s="262"/>
      <c r="C26" s="265" t="s">
        <v>249</v>
      </c>
      <c r="D26" s="155">
        <f t="shared" si="0"/>
        <v>0</v>
      </c>
      <c r="E26" s="155">
        <f>SUMIFS('入所申込者一覧（様式１－１用） (記入例)'!$F$10:$F$259,'入所申込者一覧（様式１－１用） (記入例)'!$B$10:$B$259,"要介護１",'入所申込者一覧（様式１－１用） (記入例)'!$E$10:$E$259,"⑨サービス付き高齢者向け住宅",'入所申込者一覧（様式１－１用） (記入例)'!$G$10:$G$259,"○")</f>
        <v>0</v>
      </c>
      <c r="F26" s="155">
        <f>SUMIFS('入所申込者一覧（様式１－１用） (記入例)'!$F$10:$F$259,'入所申込者一覧（様式１－１用） (記入例)'!$B$10:$B$259,"要介護２",'入所申込者一覧（様式１－１用） (記入例)'!$E$10:$E$259,"⑨サービス付き高齢者向け住宅",'入所申込者一覧（様式１－１用） (記入例)'!$G$10:$G$259,"○")</f>
        <v>0</v>
      </c>
      <c r="G26" s="155">
        <f>SUMIFS('入所申込者一覧（様式１－１用） (記入例)'!$F$10:$F$259,'入所申込者一覧（様式１－１用） (記入例)'!$B$10:$B$259,"要介護３",'入所申込者一覧（様式１－１用） (記入例)'!$E$10:$E$259,"⑨サービス付き高齢者向け住宅",'入所申込者一覧（様式１－１用） (記入例)'!$G$10:$G$259,"○")</f>
        <v>0</v>
      </c>
      <c r="H26" s="155">
        <f>SUMIFS('入所申込者一覧（様式１－１用） (記入例)'!$F$10:$F$259,'入所申込者一覧（様式１－１用） (記入例)'!$B$10:$B$259,"要介護４",'入所申込者一覧（様式１－１用） (記入例)'!$E$10:$E$259,"⑨サービス付き高齢者向け住宅",'入所申込者一覧（様式１－１用） (記入例)'!$G$10:$G$259,"○")</f>
        <v>0</v>
      </c>
      <c r="I26" s="155">
        <f>SUMIFS('入所申込者一覧（様式１－１用） (記入例)'!$F$10:$F$259,'入所申込者一覧（様式１－１用） (記入例)'!$B$10:$B$259,"要介護５",'入所申込者一覧（様式１－１用） (記入例)'!$E$10:$E$259,"⑨サービス付き高齢者向け住宅",'入所申込者一覧（様式１－１用） (記入例)'!$G$10:$G$259,"○")</f>
        <v>0</v>
      </c>
      <c r="J26" s="429"/>
      <c r="K26" s="429"/>
      <c r="L26"/>
    </row>
    <row r="27" spans="1:12" x14ac:dyDescent="0.4">
      <c r="A27" s="427"/>
      <c r="B27" s="402" t="s">
        <v>278</v>
      </c>
      <c r="C27" s="403"/>
      <c r="D27" s="155">
        <f t="shared" si="0"/>
        <v>0</v>
      </c>
      <c r="E27" s="155">
        <f>SUMIFS('入所申込者一覧（様式１－１用） (記入例)'!$F$10:$F$259,'入所申込者一覧（様式１－１用） (記入例)'!$B$10:$B$259,"要介護１",'入所申込者一覧（様式１－１用） (記入例)'!$E$10:$E$259,"⑩その他")</f>
        <v>0</v>
      </c>
      <c r="F27" s="155">
        <f>SUMIFS('入所申込者一覧（様式１－１用） (記入例)'!$F$10:$F$259,'入所申込者一覧（様式１－１用） (記入例)'!$B$10:$B$259,"要介護２",'入所申込者一覧（様式１－１用） (記入例)'!$E$10:$E$259,"⑩その他")</f>
        <v>0</v>
      </c>
      <c r="G27" s="155">
        <f>SUMIFS('入所申込者一覧（様式１－１用） (記入例)'!$F$10:$F$259,'入所申込者一覧（様式１－１用） (記入例)'!$B$10:$B$259,"要介護３",'入所申込者一覧（様式１－１用） (記入例)'!$E$10:$E$259,"⑩その他")</f>
        <v>0</v>
      </c>
      <c r="H27" s="155">
        <f>SUMIFS('入所申込者一覧（様式１－１用） (記入例)'!$F$10:$F$259,'入所申込者一覧（様式１－１用） (記入例)'!$B$10:$B$259,"要介護４",'入所申込者一覧（様式１－１用） (記入例)'!$E$10:$E$259,"⑩その他")</f>
        <v>0</v>
      </c>
      <c r="I27" s="155">
        <f>SUMIFS('入所申込者一覧（様式１－１用） (記入例)'!$F$10:$F$259,'入所申込者一覧（様式１－１用） (記入例)'!$B$10:$B$259,"要介護５",'入所申込者一覧（様式１－１用） (記入例)'!$E$10:$E$259,"⑩その他")</f>
        <v>0</v>
      </c>
      <c r="J27" s="408"/>
      <c r="K27" s="408"/>
      <c r="L27"/>
    </row>
    <row r="28" spans="1:12" ht="18.75" customHeight="1" x14ac:dyDescent="0.4">
      <c r="A28" s="445" t="s">
        <v>2</v>
      </c>
      <c r="B28" s="277"/>
      <c r="C28" s="78" t="s">
        <v>10</v>
      </c>
      <c r="D28" s="155">
        <f t="shared" si="0"/>
        <v>0.58000000000000007</v>
      </c>
      <c r="E28" s="155">
        <f>SUMIFS('入所申込者一覧（様式１－１用） (記入例)'!$F$10:$F$259,'入所申込者一覧（様式１－１用） (記入例)'!$B$10:$B$259,"要介護１",'入所申込者一覧（様式１－１用） (記入例)'!$C$10:$C$259,"①３か月以内",'入所申込者一覧（様式１－１用） (記入例)'!$D$10:$D$259,"在宅以外")</f>
        <v>0</v>
      </c>
      <c r="F28" s="155">
        <f>SUMIFS('入所申込者一覧（様式１－１用） (記入例)'!$F$10:$F$259,'入所申込者一覧（様式１－１用） (記入例)'!$B$10:$B$259,"要介護２",'入所申込者一覧（様式１－１用） (記入例)'!$C$10:$C$259,"①３か月以内",'入所申込者一覧（様式１－１用） (記入例)'!$D$10:$D$259,"在宅以外")</f>
        <v>0</v>
      </c>
      <c r="G28" s="155">
        <f>SUMIFS('入所申込者一覧（様式１－１用） (記入例)'!$F$10:$F$259,'入所申込者一覧（様式１－１用） (記入例)'!$B$10:$B$259,"要介護３",'入所申込者一覧（様式１－１用） (記入例)'!$C$10:$C$259,"①３か月以内",'入所申込者一覧（様式１－１用） (記入例)'!$D$10:$D$259,"在宅以外")</f>
        <v>0</v>
      </c>
      <c r="H28" s="155">
        <f>SUMIFS('入所申込者一覧（様式１－１用） (記入例)'!$F$10:$F$259,'入所申込者一覧（様式１－１用） (記入例)'!$B$10:$B$259,"要介護４",'入所申込者一覧（様式１－１用） (記入例)'!$C$10:$C$259,"①３か月以内",'入所申込者一覧（様式１－１用） (記入例)'!$D$10:$D$259,"在宅以外")</f>
        <v>0</v>
      </c>
      <c r="I28" s="155">
        <f>SUMIFS('入所申込者一覧（様式１－１用） (記入例)'!$F$10:$F$259,'入所申込者一覧（様式１－１用） (記入例)'!$B$10:$B$259,"要介護５",'入所申込者一覧（様式１－１用） (記入例)'!$C$10:$C$259,"①３か月以内",'入所申込者一覧（様式１－１用） (記入例)'!$D$10:$D$259,"在宅以外")</f>
        <v>0.58000000000000007</v>
      </c>
      <c r="J28" s="390"/>
      <c r="K28" s="390"/>
      <c r="L28"/>
    </row>
    <row r="29" spans="1:12" x14ac:dyDescent="0.4">
      <c r="A29" s="446"/>
      <c r="B29" s="278"/>
      <c r="C29" s="78" t="s">
        <v>11</v>
      </c>
      <c r="D29" s="155">
        <f t="shared" si="0"/>
        <v>0.33</v>
      </c>
      <c r="E29" s="155">
        <f>SUMIFS('入所申込者一覧（様式１－１用） (記入例)'!$F$10:$F$259,'入所申込者一覧（様式１－１用） (記入例)'!$B$10:$B$259,"要介護１",'入所申込者一覧（様式１－１用） (記入例)'!$C$10:$C$259,"②３か月～６か月前",'入所申込者一覧（様式１－１用） (記入例)'!$D$10:$D$259,"在宅以外")</f>
        <v>0</v>
      </c>
      <c r="F29" s="155">
        <f>SUMIFS('入所申込者一覧（様式１－１用） (記入例)'!$F$10:$F$259,'入所申込者一覧（様式１－１用） (記入例)'!$B$10:$B$259,"要介護２",'入所申込者一覧（様式１－１用） (記入例)'!$C$10:$C$259,"②３か月～６か月前",'入所申込者一覧（様式１－１用） (記入例)'!$D$10:$D$259,"在宅以外")</f>
        <v>0</v>
      </c>
      <c r="G29" s="155">
        <f>SUMIFS('入所申込者一覧（様式１－１用） (記入例)'!$F$10:$F$259,'入所申込者一覧（様式１－１用） (記入例)'!$B$10:$B$259,"要介護３",'入所申込者一覧（様式１－１用） (記入例)'!$C$10:$C$259,"②３か月～６か月前",'入所申込者一覧（様式１－１用） (記入例)'!$D$10:$D$259,"在宅以外")</f>
        <v>0</v>
      </c>
      <c r="H29" s="155">
        <f>SUMIFS('入所申込者一覧（様式１－１用） (記入例)'!$F$10:$F$259,'入所申込者一覧（様式１－１用） (記入例)'!$B$10:$B$259,"要介護４",'入所申込者一覧（様式１－１用） (記入例)'!$C$10:$C$259,"②３か月～６か月前",'入所申込者一覧（様式１－１用） (記入例)'!$D$10:$D$259,"在宅以外")</f>
        <v>0.33</v>
      </c>
      <c r="I29" s="155">
        <f>SUMIFS('入所申込者一覧（様式１－１用） (記入例)'!$F$10:$F$259,'入所申込者一覧（様式１－１用） (記入例)'!$B$10:$B$259,"要介護５",'入所申込者一覧（様式１－１用） (記入例)'!$C$10:$C$259,"②３か月～６か月前",'入所申込者一覧（様式１－１用） (記入例)'!$D$10:$D$259,"在宅以外")</f>
        <v>0</v>
      </c>
      <c r="J29" s="422"/>
      <c r="K29" s="422"/>
      <c r="L29"/>
    </row>
    <row r="30" spans="1:12" x14ac:dyDescent="0.4">
      <c r="A30" s="446"/>
      <c r="B30" s="278"/>
      <c r="C30" s="78" t="s">
        <v>13</v>
      </c>
      <c r="D30" s="155">
        <f t="shared" si="0"/>
        <v>0</v>
      </c>
      <c r="E30" s="155">
        <f>SUMIFS('入所申込者一覧（様式１－１用） (記入例)'!$F$10:$F$259,'入所申込者一覧（様式１－１用） (記入例)'!$B$10:$B$259,"要介護１",'入所申込者一覧（様式１－１用） (記入例)'!$C$10:$C$259,"③６か月～１年前",'入所申込者一覧（様式１－１用） (記入例)'!$D$10:$D$259,"在宅以外")</f>
        <v>0</v>
      </c>
      <c r="F30" s="155">
        <f>SUMIFS('入所申込者一覧（様式１－１用） (記入例)'!$F$10:$F$259,'入所申込者一覧（様式１－１用） (記入例)'!$B$10:$B$259,"要介護２",'入所申込者一覧（様式１－１用） (記入例)'!$C$10:$C$259,"③６か月～１年前",'入所申込者一覧（様式１－１用） (記入例)'!$D$10:$D$259,"在宅以外")</f>
        <v>0</v>
      </c>
      <c r="G30" s="155">
        <f>SUMIFS('入所申込者一覧（様式１－１用） (記入例)'!$F$10:$F$259,'入所申込者一覧（様式１－１用） (記入例)'!$B$10:$B$259,"要介護３",'入所申込者一覧（様式１－１用） (記入例)'!$C$10:$C$259,"③６か月～１年前",'入所申込者一覧（様式１－１用） (記入例)'!$D$10:$D$259,"在宅以外")</f>
        <v>0</v>
      </c>
      <c r="H30" s="155">
        <f>SUMIFS('入所申込者一覧（様式１－１用） (記入例)'!$F$10:$F$259,'入所申込者一覧（様式１－１用） (記入例)'!$B$10:$B$259,"要介護４",'入所申込者一覧（様式１－１用） (記入例)'!$C$10:$C$259,"③６か月～１年前",'入所申込者一覧（様式１－１用） (記入例)'!$D$10:$D$259,"在宅以外")</f>
        <v>0</v>
      </c>
      <c r="I30" s="155">
        <f>SUMIFS('入所申込者一覧（様式１－１用） (記入例)'!$F$10:$F$259,'入所申込者一覧（様式１－１用） (記入例)'!$B$10:$B$259,"要介護５",'入所申込者一覧（様式１－１用） (記入例)'!$C$10:$C$259,"③６か月～１年前",'入所申込者一覧（様式１－１用） (記入例)'!$D$10:$D$259,"在宅以外")</f>
        <v>0</v>
      </c>
      <c r="J30" s="422"/>
      <c r="K30" s="422"/>
      <c r="L30"/>
    </row>
    <row r="31" spans="1:12" x14ac:dyDescent="0.4">
      <c r="A31" s="446"/>
      <c r="B31" s="278"/>
      <c r="C31" s="78" t="s">
        <v>12</v>
      </c>
      <c r="D31" s="155">
        <f t="shared" si="0"/>
        <v>1</v>
      </c>
      <c r="E31" s="155">
        <f>SUMIFS('入所申込者一覧（様式１－１用） (記入例)'!$F$10:$F$259,'入所申込者一覧（様式１－１用） (記入例)'!$B$10:$B$259,"要介護１",'入所申込者一覧（様式１－１用） (記入例)'!$C$10:$C$259,"④１～２年前",'入所申込者一覧（様式１－１用） (記入例)'!$D$10:$D$259,"在宅以外")</f>
        <v>1</v>
      </c>
      <c r="F31" s="155">
        <f>SUMIFS('入所申込者一覧（様式１－１用） (記入例)'!$F$10:$F$259,'入所申込者一覧（様式１－１用） (記入例)'!$B$10:$B$259,"要介護２",'入所申込者一覧（様式１－１用） (記入例)'!$C$10:$C$259,"④１～２年前",'入所申込者一覧（様式１－１用） (記入例)'!$D$10:$D$259,"在宅以外")</f>
        <v>0</v>
      </c>
      <c r="G31" s="155">
        <f>SUMIFS('入所申込者一覧（様式１－１用） (記入例)'!$F$10:$F$259,'入所申込者一覧（様式１－１用） (記入例)'!$B$10:$B$259,"要介護３",'入所申込者一覧（様式１－１用） (記入例)'!$C$10:$C$259,"④１～２年前",'入所申込者一覧（様式１－１用） (記入例)'!$D$10:$D$259,"在宅以外")</f>
        <v>0</v>
      </c>
      <c r="H31" s="155">
        <f>SUMIFS('入所申込者一覧（様式１－１用） (記入例)'!$F$10:$F$259,'入所申込者一覧（様式１－１用） (記入例)'!$B$10:$B$259,"要介護４",'入所申込者一覧（様式１－１用） (記入例)'!$C$10:$C$259,"④１～２年前",'入所申込者一覧（様式１－１用） (記入例)'!$D$10:$D$259,"在宅以外")</f>
        <v>0</v>
      </c>
      <c r="I31" s="155">
        <f>SUMIFS('入所申込者一覧（様式１－１用） (記入例)'!$F$10:$F$259,'入所申込者一覧（様式１－１用） (記入例)'!$B$10:$B$259,"要介護５",'入所申込者一覧（様式１－１用） (記入例)'!$C$10:$C$259,"④１～２年前",'入所申込者一覧（様式１－１用） (記入例)'!$D$10:$D$259,"在宅以外")</f>
        <v>0</v>
      </c>
      <c r="J31" s="422"/>
      <c r="K31" s="422"/>
      <c r="L31"/>
    </row>
    <row r="32" spans="1:12" x14ac:dyDescent="0.4">
      <c r="A32" s="446"/>
      <c r="B32" s="278"/>
      <c r="C32" s="78" t="s">
        <v>206</v>
      </c>
      <c r="D32" s="155">
        <f t="shared" si="0"/>
        <v>0</v>
      </c>
      <c r="E32" s="155">
        <f>SUMIFS('入所申込者一覧（様式１－１用） (記入例)'!$F$10:$F$259,'入所申込者一覧（様式１－１用） (記入例)'!$B$10:$B$259,"要介護１",'入所申込者一覧（様式１－１用） (記入例)'!$C$10:$C$259,"⑤２～３年前",'入所申込者一覧（様式１－１用） (記入例)'!$D$10:$D$259,"在宅以外")</f>
        <v>0</v>
      </c>
      <c r="F32" s="155">
        <f>SUMIFS('入所申込者一覧（様式１－１用） (記入例)'!$F$10:$F$259,'入所申込者一覧（様式１－１用） (記入例)'!$B$10:$B$259,"要介護２",'入所申込者一覧（様式１－１用） (記入例)'!$C$10:$C$259,"⑤２～３年前",'入所申込者一覧（様式１－１用） (記入例)'!$D$10:$D$259,"在宅以外")</f>
        <v>0</v>
      </c>
      <c r="G32" s="155">
        <f>SUMIFS('入所申込者一覧（様式１－１用） (記入例)'!$F$10:$F$259,'入所申込者一覧（様式１－１用） (記入例)'!$B$10:$B$259,"要介護３",'入所申込者一覧（様式１－１用） (記入例)'!$C$10:$C$259,"⑤２～３年前",'入所申込者一覧（様式１－１用） (記入例)'!$D$10:$D$259,"在宅以外")</f>
        <v>0</v>
      </c>
      <c r="H32" s="155">
        <f>SUMIFS('入所申込者一覧（様式１－１用） (記入例)'!$F$10:$F$259,'入所申込者一覧（様式１－１用） (記入例)'!$B$10:$B$259,"要介護４",'入所申込者一覧（様式１－１用） (記入例)'!$C$10:$C$259,"⑤２～３年前",'入所申込者一覧（様式１－１用） (記入例)'!$D$10:$D$259,"在宅以外")</f>
        <v>0</v>
      </c>
      <c r="I32" s="155">
        <f>SUMIFS('入所申込者一覧（様式１－１用） (記入例)'!$F$10:$F$259,'入所申込者一覧（様式１－１用） (記入例)'!$B$10:$B$259,"要介護５",'入所申込者一覧（様式１－１用） (記入例)'!$C$10:$C$259,"⑤２～３年前",'入所申込者一覧（様式１－１用） (記入例)'!$D$10:$D$259,"在宅以外")</f>
        <v>0</v>
      </c>
      <c r="J32" s="422"/>
      <c r="K32" s="422"/>
      <c r="L32"/>
    </row>
    <row r="33" spans="1:12" x14ac:dyDescent="0.4">
      <c r="A33" s="447"/>
      <c r="B33" s="279"/>
      <c r="C33" s="78" t="s">
        <v>208</v>
      </c>
      <c r="D33" s="195">
        <f>SUM(E33:I33)</f>
        <v>0</v>
      </c>
      <c r="E33" s="155">
        <f>SUMIFS('入所申込者一覧（様式１－１用） (記入例)'!$F$10:$F$259,'入所申込者一覧（様式１－１用） (記入例)'!$B$10:$B$259,"要介護１",'入所申込者一覧（様式１－１用） (記入例)'!$C$10:$C$259,"⑥３年以上前",'入所申込者一覧（様式１－１用） (記入例)'!$D$10:$D$259,"在宅以外")</f>
        <v>0</v>
      </c>
      <c r="F33" s="155">
        <f>SUMIFS('入所申込者一覧（様式１－１用） (記入例)'!$F$10:$F$259,'入所申込者一覧（様式１－１用） (記入例)'!$B$10:$B$259,"要介護２",'入所申込者一覧（様式１－１用） (記入例)'!$C$10:$C$259,"⑥３年以上前",'入所申込者一覧（様式１－１用） (記入例)'!$D$10:$D$259,"在宅以外")</f>
        <v>0</v>
      </c>
      <c r="G33" s="155">
        <f>SUMIFS('入所申込者一覧（様式１－１用） (記入例)'!$F$10:$F$259,'入所申込者一覧（様式１－１用） (記入例)'!$B$10:$B$259,"要介護３",'入所申込者一覧（様式１－１用） (記入例)'!$C$10:$C$259,"⑥３年以上前",'入所申込者一覧（様式１－１用） (記入例)'!$D$10:$D$259,"在宅以外")</f>
        <v>0</v>
      </c>
      <c r="H33" s="155">
        <f>SUMIFS('入所申込者一覧（様式１－１用） (記入例)'!$F$10:$F$259,'入所申込者一覧（様式１－１用） (記入例)'!$B$10:$B$259,"要介護４",'入所申込者一覧（様式１－１用） (記入例)'!$C$10:$C$259,"⑥３年以上前",'入所申込者一覧（様式１－１用） (記入例)'!$D$10:$D$259,"在宅以外")</f>
        <v>0</v>
      </c>
      <c r="I33" s="155">
        <f>SUMIFS('入所申込者一覧（様式１－１用） (記入例)'!$F$10:$F$259,'入所申込者一覧（様式１－１用） (記入例)'!$B$10:$B$259,"要介護５",'入所申込者一覧（様式１－１用） (記入例)'!$C$10:$C$259,"⑥３年以上前",'入所申込者一覧（様式１－１用） (記入例)'!$D$10:$D$259,"在宅以外")</f>
        <v>0</v>
      </c>
      <c r="J33" s="422"/>
      <c r="K33" s="422"/>
      <c r="L33"/>
    </row>
    <row r="34" spans="1:12" x14ac:dyDescent="0.4">
      <c r="A34" s="190"/>
      <c r="B34" s="190"/>
      <c r="C34" s="86"/>
      <c r="D34" s="103"/>
      <c r="E34" s="103"/>
      <c r="F34" s="103"/>
      <c r="G34" s="103"/>
      <c r="H34" s="103"/>
      <c r="I34" s="103"/>
      <c r="J34" s="88"/>
      <c r="K34" s="88"/>
      <c r="L34"/>
    </row>
    <row r="35" spans="1:12" x14ac:dyDescent="0.4">
      <c r="C35" s="88" t="s">
        <v>196</v>
      </c>
      <c r="D35" s="86"/>
      <c r="E35" s="103"/>
      <c r="F35" s="103"/>
      <c r="G35" s="103"/>
      <c r="H35" s="103"/>
      <c r="I35" s="103"/>
      <c r="J35" s="103"/>
      <c r="K35" s="88"/>
      <c r="L35" s="88"/>
    </row>
    <row r="36" spans="1:12" x14ac:dyDescent="0.4">
      <c r="A36" s="440"/>
      <c r="B36" s="440"/>
      <c r="C36" s="440"/>
      <c r="D36" s="441"/>
      <c r="E36" s="183" t="s">
        <v>78</v>
      </c>
      <c r="F36" s="90" t="s">
        <v>3</v>
      </c>
      <c r="G36" s="90" t="s">
        <v>4</v>
      </c>
      <c r="H36" s="183" t="s">
        <v>5</v>
      </c>
      <c r="I36" s="183" t="s">
        <v>6</v>
      </c>
      <c r="J36" s="183" t="s">
        <v>7</v>
      </c>
      <c r="K36" s="88"/>
      <c r="L36" s="88"/>
    </row>
    <row r="37" spans="1:12" ht="19.5" thickBot="1" x14ac:dyDescent="0.45">
      <c r="A37" s="425" t="s">
        <v>197</v>
      </c>
      <c r="B37" s="425"/>
      <c r="C37" s="425"/>
      <c r="D37" s="426"/>
      <c r="E37" s="153">
        <f>SUM(E38:E39)</f>
        <v>11</v>
      </c>
      <c r="F37" s="153">
        <f t="shared" ref="F37:J37" si="2">SUM(F38:F39)</f>
        <v>2</v>
      </c>
      <c r="G37" s="153">
        <f t="shared" si="2"/>
        <v>1</v>
      </c>
      <c r="H37" s="153">
        <f t="shared" si="2"/>
        <v>2</v>
      </c>
      <c r="I37" s="153">
        <f t="shared" si="2"/>
        <v>3</v>
      </c>
      <c r="J37" s="153">
        <f t="shared" si="2"/>
        <v>3</v>
      </c>
      <c r="K37" s="88"/>
      <c r="L37" s="88"/>
    </row>
    <row r="38" spans="1:12" x14ac:dyDescent="0.4">
      <c r="A38" s="413" t="s">
        <v>214</v>
      </c>
      <c r="B38" s="274"/>
      <c r="C38" s="408" t="s">
        <v>198</v>
      </c>
      <c r="D38" s="408"/>
      <c r="E38" s="154">
        <f>SUM(F38:J38)</f>
        <v>6</v>
      </c>
      <c r="F38" s="154">
        <f>COUNTIFS('入所申込者一覧（様式１－１用） (記入例)'!$B$10:$B$259,"要介護１",'入所申込者一覧（様式１－１用） (記入例)'!$D$10:$D$259,"在宅")</f>
        <v>1</v>
      </c>
      <c r="G38" s="154">
        <f>COUNTIFS('入所申込者一覧（様式１－１用） (記入例)'!$B$10:$B$259,"要介護２",'入所申込者一覧（様式１－１用） (記入例)'!$D$10:$D$259,"在宅")</f>
        <v>1</v>
      </c>
      <c r="H38" s="154">
        <f>COUNTIFS('入所申込者一覧（様式１－１用） (記入例)'!$B$10:$B$259,"要介護３",'入所申込者一覧（様式１－１用） (記入例)'!$D$10:$D$259,"在宅")</f>
        <v>2</v>
      </c>
      <c r="I38" s="154">
        <f>COUNTIFS('入所申込者一覧（様式１－１用） (記入例)'!$B$10:$B$259,"要介護４",'入所申込者一覧（様式１－１用） (記入例)'!$D$10:$D$259,"在宅")</f>
        <v>2</v>
      </c>
      <c r="J38" s="154">
        <f>COUNTIFS('入所申込者一覧（様式１－１用） (記入例)'!$B$10:$B$259,"要介護５",'入所申込者一覧（様式１－１用） (記入例)'!$D$10:$D$259,"在宅")</f>
        <v>0</v>
      </c>
      <c r="K38" s="88"/>
      <c r="L38" s="88"/>
    </row>
    <row r="39" spans="1:12" x14ac:dyDescent="0.4">
      <c r="A39" s="426"/>
      <c r="B39" s="275"/>
      <c r="C39" s="409" t="s">
        <v>199</v>
      </c>
      <c r="D39" s="410"/>
      <c r="E39" s="154">
        <f>SUM(F39:J39)</f>
        <v>5</v>
      </c>
      <c r="F39" s="154">
        <f>COUNTIFS('入所申込者一覧（様式１－１用） (記入例)'!$B$10:$B$259,"要介護１",'入所申込者一覧（様式１－１用） (記入例)'!$D$10:$D$259,"在宅以外")</f>
        <v>1</v>
      </c>
      <c r="G39" s="154">
        <f>COUNTIFS('入所申込者一覧（様式１－１用） (記入例)'!$B$10:$B$259,"要介護２",'入所申込者一覧（様式１－１用） (記入例)'!$D$10:$D$259,"在宅以外")</f>
        <v>0</v>
      </c>
      <c r="H39" s="154">
        <f>COUNTIFS('入所申込者一覧（様式１－１用） (記入例)'!$B$10:$B$259,"要介護３",'入所申込者一覧（様式１－１用） (記入例)'!$D$10:$D$259,"在宅以外")</f>
        <v>0</v>
      </c>
      <c r="I39" s="154">
        <f>COUNTIFS('入所申込者一覧（様式１－１用） (記入例)'!$B$10:$B$259,"要介護４",'入所申込者一覧（様式１－１用） (記入例)'!$D$10:$D$259,"在宅以外")</f>
        <v>1</v>
      </c>
      <c r="J39" s="154">
        <f>COUNTIFS('入所申込者一覧（様式１－１用） (記入例)'!$B$10:$B$259,"要介護５",'入所申込者一覧（様式１－１用） (記入例)'!$D$10:$D$259,"在宅以外")</f>
        <v>3</v>
      </c>
      <c r="K39" s="88"/>
      <c r="L39" s="88"/>
    </row>
    <row r="40" spans="1:12" x14ac:dyDescent="0.4">
      <c r="A40" s="202"/>
      <c r="B40" s="193"/>
      <c r="C40" s="193"/>
      <c r="D40" s="194"/>
      <c r="E40" s="195"/>
      <c r="F40" s="195"/>
      <c r="G40" s="195"/>
      <c r="H40" s="195"/>
      <c r="I40" s="195"/>
      <c r="J40" s="88"/>
      <c r="K40" s="88"/>
      <c r="L40"/>
    </row>
    <row r="41" spans="1:12" x14ac:dyDescent="0.4">
      <c r="A41" s="391"/>
      <c r="B41" s="391"/>
      <c r="C41" s="391"/>
      <c r="D41" s="448"/>
      <c r="E41" s="183" t="s">
        <v>78</v>
      </c>
      <c r="F41" s="90" t="s">
        <v>3</v>
      </c>
      <c r="G41" s="90" t="s">
        <v>4</v>
      </c>
      <c r="H41" s="183" t="s">
        <v>5</v>
      </c>
      <c r="I41" s="183" t="s">
        <v>6</v>
      </c>
      <c r="J41" s="183" t="s">
        <v>7</v>
      </c>
      <c r="K41" s="88"/>
      <c r="L41" s="88"/>
    </row>
    <row r="42" spans="1:12" ht="19.5" thickBot="1" x14ac:dyDescent="0.45">
      <c r="A42" s="411" t="s">
        <v>200</v>
      </c>
      <c r="B42" s="411"/>
      <c r="C42" s="411"/>
      <c r="D42" s="399"/>
      <c r="E42" s="153">
        <f>SUM(E43:E44)</f>
        <v>5.74</v>
      </c>
      <c r="F42" s="153">
        <f>SUM(F43:F44)</f>
        <v>2</v>
      </c>
      <c r="G42" s="153">
        <f t="shared" ref="G42:J42" si="3">SUM(G43:G44)</f>
        <v>1</v>
      </c>
      <c r="H42" s="153">
        <f t="shared" si="3"/>
        <v>0.83000000000000007</v>
      </c>
      <c r="I42" s="153">
        <f t="shared" si="3"/>
        <v>1.33</v>
      </c>
      <c r="J42" s="153">
        <f t="shared" si="3"/>
        <v>0.58000000000000007</v>
      </c>
      <c r="K42" s="88"/>
      <c r="L42" s="88"/>
    </row>
    <row r="43" spans="1:12" x14ac:dyDescent="0.4">
      <c r="A43" s="423" t="s">
        <v>214</v>
      </c>
      <c r="B43" s="274"/>
      <c r="C43" s="408" t="s">
        <v>201</v>
      </c>
      <c r="D43" s="408"/>
      <c r="E43" s="154">
        <f>SUM(F43:J43)</f>
        <v>3.83</v>
      </c>
      <c r="F43" s="154">
        <f>E6</f>
        <v>1</v>
      </c>
      <c r="G43" s="154">
        <f>F6</f>
        <v>1</v>
      </c>
      <c r="H43" s="154">
        <f>G6</f>
        <v>0.83000000000000007</v>
      </c>
      <c r="I43" s="154">
        <f>H6</f>
        <v>1</v>
      </c>
      <c r="J43" s="154">
        <f>I6</f>
        <v>0</v>
      </c>
      <c r="K43" s="88"/>
      <c r="L43" s="88"/>
    </row>
    <row r="44" spans="1:12" x14ac:dyDescent="0.4">
      <c r="A44" s="426"/>
      <c r="B44" s="275"/>
      <c r="C44" s="409" t="s">
        <v>202</v>
      </c>
      <c r="D44" s="410"/>
      <c r="E44" s="154">
        <f>SUM(F44:J44)</f>
        <v>1.9100000000000001</v>
      </c>
      <c r="F44" s="154">
        <f>E13</f>
        <v>1</v>
      </c>
      <c r="G44" s="154">
        <f>F13</f>
        <v>0</v>
      </c>
      <c r="H44" s="154">
        <f>G13</f>
        <v>0</v>
      </c>
      <c r="I44" s="154">
        <f>H13</f>
        <v>0.33</v>
      </c>
      <c r="J44" s="154">
        <f>I13</f>
        <v>0.58000000000000007</v>
      </c>
      <c r="K44" s="88"/>
      <c r="L44" s="88"/>
    </row>
    <row r="45" spans="1:12" x14ac:dyDescent="0.4">
      <c r="A45" s="390"/>
      <c r="B45" s="390"/>
      <c r="C45" s="390"/>
      <c r="D45" s="103"/>
      <c r="E45" s="103"/>
      <c r="F45" s="103"/>
      <c r="G45" s="103"/>
      <c r="H45" s="103"/>
      <c r="I45" s="103"/>
      <c r="J45" s="88"/>
      <c r="K45" s="88"/>
      <c r="L45"/>
    </row>
    <row r="46" spans="1:12" x14ac:dyDescent="0.4">
      <c r="A46" s="432"/>
      <c r="B46" s="432"/>
      <c r="C46" s="432"/>
      <c r="D46" s="433"/>
      <c r="E46" s="303" t="s">
        <v>78</v>
      </c>
      <c r="F46" s="90" t="s">
        <v>3</v>
      </c>
      <c r="G46" s="90" t="s">
        <v>4</v>
      </c>
      <c r="H46" s="303" t="s">
        <v>5</v>
      </c>
      <c r="I46" s="303" t="s">
        <v>6</v>
      </c>
      <c r="J46" s="303" t="s">
        <v>7</v>
      </c>
      <c r="K46" s="88"/>
      <c r="L46" s="88"/>
    </row>
    <row r="47" spans="1:12" ht="19.5" thickBot="1" x14ac:dyDescent="0.45">
      <c r="A47" s="398" t="s">
        <v>203</v>
      </c>
      <c r="B47" s="411"/>
      <c r="C47" s="411"/>
      <c r="D47" s="399"/>
      <c r="E47" s="153">
        <f>SUM(E48:E49)</f>
        <v>5.26</v>
      </c>
      <c r="F47" s="153">
        <f t="shared" ref="F47:J47" si="4">SUM(F48:F49)</f>
        <v>0</v>
      </c>
      <c r="G47" s="153">
        <f t="shared" si="4"/>
        <v>0</v>
      </c>
      <c r="H47" s="153">
        <f t="shared" si="4"/>
        <v>1.17</v>
      </c>
      <c r="I47" s="153">
        <f t="shared" si="4"/>
        <v>1.67</v>
      </c>
      <c r="J47" s="153">
        <f t="shared" si="4"/>
        <v>2.42</v>
      </c>
      <c r="K47" s="88"/>
      <c r="L47" s="88"/>
    </row>
    <row r="48" spans="1:12" x14ac:dyDescent="0.4">
      <c r="A48" s="413" t="s">
        <v>214</v>
      </c>
      <c r="B48" s="308"/>
      <c r="C48" s="408" t="s">
        <v>204</v>
      </c>
      <c r="D48" s="408"/>
      <c r="E48" s="154">
        <f>SUM(F48:J48)</f>
        <v>2.17</v>
      </c>
      <c r="F48" s="154">
        <f t="shared" ref="F48:J49" si="5">F38-F43</f>
        <v>0</v>
      </c>
      <c r="G48" s="154">
        <f t="shared" si="5"/>
        <v>0</v>
      </c>
      <c r="H48" s="154">
        <f t="shared" si="5"/>
        <v>1.17</v>
      </c>
      <c r="I48" s="154">
        <f t="shared" si="5"/>
        <v>1</v>
      </c>
      <c r="J48" s="154">
        <f t="shared" si="5"/>
        <v>0</v>
      </c>
      <c r="K48" s="88"/>
      <c r="L48" s="88"/>
    </row>
    <row r="49" spans="1:36" x14ac:dyDescent="0.4">
      <c r="A49" s="426"/>
      <c r="B49" s="309"/>
      <c r="C49" s="409" t="s">
        <v>205</v>
      </c>
      <c r="D49" s="410"/>
      <c r="E49" s="154">
        <f>SUM(F49:J49)</f>
        <v>3.09</v>
      </c>
      <c r="F49" s="154">
        <f>F39-F44</f>
        <v>0</v>
      </c>
      <c r="G49" s="154">
        <f t="shared" si="5"/>
        <v>0</v>
      </c>
      <c r="H49" s="154">
        <f t="shared" si="5"/>
        <v>0</v>
      </c>
      <c r="I49" s="154">
        <f t="shared" si="5"/>
        <v>0.66999999999999993</v>
      </c>
      <c r="J49" s="154">
        <f t="shared" si="5"/>
        <v>2.42</v>
      </c>
      <c r="K49" s="88"/>
      <c r="L49" s="88"/>
    </row>
    <row r="50" spans="1:36" x14ac:dyDescent="0.4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3"/>
    </row>
    <row r="51" spans="1:36" x14ac:dyDescent="0.4">
      <c r="A51" s="60" t="s">
        <v>128</v>
      </c>
      <c r="B51" s="60"/>
      <c r="C51" s="82"/>
      <c r="D51" s="82"/>
      <c r="E51" s="82"/>
      <c r="F51" s="82"/>
      <c r="G51" s="82"/>
      <c r="H51" s="82"/>
      <c r="I51" s="82"/>
      <c r="J51" s="86"/>
      <c r="K51" s="82"/>
      <c r="L51"/>
      <c r="X51" s="61"/>
    </row>
    <row r="52" spans="1:36" x14ac:dyDescent="0.4">
      <c r="A52" s="418"/>
      <c r="B52" s="419"/>
      <c r="C52" s="420"/>
      <c r="D52" s="186" t="s">
        <v>3</v>
      </c>
      <c r="E52" s="64" t="s">
        <v>111</v>
      </c>
      <c r="F52" s="64" t="s">
        <v>5</v>
      </c>
      <c r="G52" s="64" t="s">
        <v>6</v>
      </c>
      <c r="H52" s="64" t="s">
        <v>7</v>
      </c>
      <c r="I52" s="64" t="s">
        <v>78</v>
      </c>
      <c r="J52" s="73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431"/>
      <c r="Y52" s="43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x14ac:dyDescent="0.4">
      <c r="A53" s="412" t="s">
        <v>92</v>
      </c>
      <c r="B53" s="390"/>
      <c r="C53" s="413"/>
      <c r="D53" s="114"/>
      <c r="E53" s="115"/>
      <c r="F53" s="115"/>
      <c r="G53" s="114" t="s">
        <v>229</v>
      </c>
      <c r="H53" s="114"/>
      <c r="I53" s="70">
        <f>COUNTA(D53:H53)</f>
        <v>1</v>
      </c>
      <c r="J53" s="74"/>
      <c r="K53" s="192"/>
      <c r="L53" s="68"/>
      <c r="M53" s="67"/>
      <c r="N53" s="68"/>
      <c r="O53" s="67"/>
      <c r="P53" s="68"/>
      <c r="Q53" s="67"/>
      <c r="R53" s="188"/>
      <c r="S53" s="188"/>
      <c r="T53" s="188"/>
      <c r="U53" s="188"/>
      <c r="V53" s="188"/>
      <c r="W53" s="188"/>
      <c r="X53" s="414"/>
      <c r="Y53" s="415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x14ac:dyDescent="0.4">
      <c r="A54" s="421"/>
      <c r="B54" s="422"/>
      <c r="C54" s="423"/>
      <c r="D54" s="114"/>
      <c r="E54" s="115"/>
      <c r="F54" s="115"/>
      <c r="G54" s="114" t="s">
        <v>227</v>
      </c>
      <c r="H54" s="114"/>
      <c r="I54" s="70">
        <f>COUNTA(D54:H54)</f>
        <v>1</v>
      </c>
      <c r="J54" s="74"/>
      <c r="K54" s="192"/>
      <c r="L54" s="68"/>
      <c r="M54" s="67"/>
      <c r="N54" s="68"/>
      <c r="O54" s="67"/>
      <c r="P54" s="68"/>
      <c r="Q54" s="67"/>
      <c r="R54" s="188"/>
      <c r="S54" s="188"/>
      <c r="T54" s="188"/>
      <c r="U54" s="188"/>
      <c r="V54" s="188"/>
      <c r="W54" s="188"/>
      <c r="X54" s="414"/>
      <c r="Y54" s="415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x14ac:dyDescent="0.4">
      <c r="A55" s="424"/>
      <c r="B55" s="425"/>
      <c r="C55" s="426"/>
      <c r="D55" s="114"/>
      <c r="E55" s="115"/>
      <c r="F55" s="115"/>
      <c r="G55" s="114"/>
      <c r="H55" s="114"/>
      <c r="I55" s="70">
        <f>COUNTA(D55:H55)</f>
        <v>0</v>
      </c>
      <c r="J55" s="74"/>
      <c r="K55" s="192"/>
      <c r="L55" s="68"/>
      <c r="M55" s="67"/>
      <c r="N55" s="68"/>
      <c r="O55" s="67"/>
      <c r="P55" s="68"/>
      <c r="Q55" s="67"/>
      <c r="R55" s="188"/>
      <c r="S55" s="188"/>
      <c r="T55" s="188"/>
      <c r="U55" s="188"/>
      <c r="V55" s="188"/>
      <c r="W55" s="188"/>
      <c r="X55" s="414"/>
      <c r="Y55" s="415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4">
      <c r="A56" s="398" t="s">
        <v>91</v>
      </c>
      <c r="B56" s="411"/>
      <c r="C56" s="399"/>
      <c r="D56" s="185">
        <f>COUNTA(D53:D55)</f>
        <v>0</v>
      </c>
      <c r="E56" s="185">
        <f>COUNTA(E53:E55)</f>
        <v>0</v>
      </c>
      <c r="F56" s="185">
        <f>COUNTA(F53:F55)</f>
        <v>0</v>
      </c>
      <c r="G56" s="185">
        <f>COUNTA(G53:G55)</f>
        <v>2</v>
      </c>
      <c r="H56" s="185">
        <f>COUNTA(H53:H55)</f>
        <v>0</v>
      </c>
      <c r="I56" s="71">
        <f>SUM(D56:H56)</f>
        <v>2</v>
      </c>
      <c r="J56" s="75"/>
      <c r="K56" s="76"/>
      <c r="L56" s="76"/>
      <c r="M56" s="77"/>
      <c r="N56" s="68"/>
      <c r="O56" s="67"/>
      <c r="P56" s="68"/>
      <c r="Q56" s="67"/>
      <c r="R56" s="416"/>
      <c r="S56" s="416"/>
      <c r="T56" s="188"/>
      <c r="U56" s="188"/>
      <c r="V56" s="188"/>
      <c r="W56" s="188"/>
      <c r="X56" s="414"/>
      <c r="Y56" s="415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x14ac:dyDescent="0.4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/>
      <c r="X57" s="61"/>
    </row>
    <row r="58" spans="1:36" x14ac:dyDescent="0.4">
      <c r="A58" s="60" t="s">
        <v>187</v>
      </c>
      <c r="B58" s="60"/>
      <c r="C58" s="82"/>
      <c r="D58" s="82"/>
      <c r="E58" s="82"/>
      <c r="F58" s="82"/>
      <c r="G58" s="82"/>
      <c r="H58" s="82"/>
      <c r="I58" s="82"/>
      <c r="J58" s="82"/>
      <c r="K58" s="82"/>
      <c r="L58"/>
      <c r="M58" s="1"/>
      <c r="X58" s="61"/>
    </row>
    <row r="59" spans="1:36" x14ac:dyDescent="0.4">
      <c r="A59" s="406" t="s">
        <v>130</v>
      </c>
      <c r="B59" s="406"/>
      <c r="C59" s="406"/>
      <c r="D59" s="183" t="s">
        <v>161</v>
      </c>
      <c r="E59" s="183" t="s">
        <v>103</v>
      </c>
      <c r="F59" s="406" t="s">
        <v>112</v>
      </c>
      <c r="G59" s="406"/>
      <c r="H59" s="183" t="s">
        <v>105</v>
      </c>
      <c r="I59" s="406" t="s">
        <v>113</v>
      </c>
      <c r="J59" s="404"/>
      <c r="K59" s="404"/>
      <c r="L59" s="188"/>
      <c r="M59" s="67"/>
      <c r="N59" s="1"/>
      <c r="O59" s="1"/>
      <c r="P59" s="1"/>
      <c r="Q59" s="1"/>
      <c r="R59" s="1"/>
      <c r="S59" s="1"/>
      <c r="T59" s="1"/>
      <c r="U59" s="1"/>
      <c r="V59" s="1"/>
      <c r="W59" s="1"/>
      <c r="X59" s="72"/>
      <c r="Y59" s="1"/>
    </row>
    <row r="60" spans="1:36" x14ac:dyDescent="0.4">
      <c r="A60" s="405">
        <v>50</v>
      </c>
      <c r="B60" s="405"/>
      <c r="C60" s="405"/>
      <c r="D60" s="182">
        <v>5</v>
      </c>
      <c r="E60" s="182">
        <v>5</v>
      </c>
      <c r="F60" s="407" t="s">
        <v>253</v>
      </c>
      <c r="G60" s="407"/>
      <c r="H60" s="182">
        <v>2</v>
      </c>
      <c r="I60" s="405" t="s">
        <v>254</v>
      </c>
      <c r="J60" s="405"/>
      <c r="K60" s="405"/>
      <c r="L60" s="188"/>
      <c r="M60" s="1"/>
      <c r="N60" s="188"/>
      <c r="O60" s="188"/>
      <c r="P60" s="188"/>
      <c r="Q60" s="188"/>
      <c r="R60" s="188"/>
      <c r="S60" s="188"/>
      <c r="T60" s="188"/>
      <c r="U60" s="188"/>
      <c r="V60" s="188"/>
      <c r="W60" s="188"/>
      <c r="X60" s="188"/>
      <c r="Y60" s="188"/>
    </row>
    <row r="61" spans="1:36" x14ac:dyDescent="0.4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1"/>
      <c r="M61" s="1"/>
      <c r="X61" s="61"/>
    </row>
    <row r="62" spans="1:36" x14ac:dyDescent="0.4">
      <c r="A62" s="62" t="s">
        <v>129</v>
      </c>
      <c r="B62" s="62"/>
      <c r="C62" s="82"/>
      <c r="D62" s="82"/>
      <c r="E62" s="82"/>
      <c r="F62" s="82"/>
      <c r="G62" s="82"/>
      <c r="H62" s="82"/>
      <c r="I62" s="82"/>
      <c r="J62" s="82"/>
      <c r="K62" s="82"/>
      <c r="L62"/>
      <c r="M62" s="1"/>
      <c r="X62" s="61"/>
    </row>
    <row r="63" spans="1:36" x14ac:dyDescent="0.4">
      <c r="A63" s="86"/>
      <c r="B63" s="86"/>
      <c r="C63" s="79"/>
      <c r="D63" s="78" t="s">
        <v>93</v>
      </c>
      <c r="E63" s="80" t="s">
        <v>255</v>
      </c>
      <c r="F63" s="78" t="s">
        <v>114</v>
      </c>
      <c r="G63" s="294"/>
      <c r="H63" s="78" t="s">
        <v>119</v>
      </c>
      <c r="I63" s="81"/>
      <c r="J63" s="78" t="s">
        <v>124</v>
      </c>
      <c r="K63" s="81"/>
      <c r="L63" s="1"/>
      <c r="M63" s="1"/>
      <c r="N63" s="1"/>
      <c r="O63" s="1"/>
      <c r="X63" s="61"/>
    </row>
    <row r="64" spans="1:36" x14ac:dyDescent="0.4">
      <c r="A64" s="86"/>
      <c r="B64" s="86"/>
      <c r="C64" s="102"/>
      <c r="D64" s="78" t="s">
        <v>94</v>
      </c>
      <c r="E64" s="81"/>
      <c r="F64" s="78" t="s">
        <v>115</v>
      </c>
      <c r="G64" s="81"/>
      <c r="H64" s="78" t="s">
        <v>120</v>
      </c>
      <c r="I64" s="81"/>
      <c r="J64" s="78" t="s">
        <v>125</v>
      </c>
      <c r="K64" s="81"/>
      <c r="L64" s="1"/>
      <c r="M64" s="1"/>
      <c r="N64" s="188"/>
      <c r="O64" s="188"/>
    </row>
    <row r="65" spans="1:15" x14ac:dyDescent="0.4">
      <c r="A65" s="86"/>
      <c r="B65" s="86"/>
      <c r="C65" s="102"/>
      <c r="D65" s="78" t="s">
        <v>95</v>
      </c>
      <c r="E65" s="81"/>
      <c r="F65" s="78" t="s">
        <v>116</v>
      </c>
      <c r="G65" s="81"/>
      <c r="H65" s="78" t="s">
        <v>121</v>
      </c>
      <c r="I65" s="81"/>
      <c r="J65" s="78" t="s">
        <v>126</v>
      </c>
      <c r="K65" s="81"/>
      <c r="L65" s="1"/>
      <c r="M65" s="1"/>
      <c r="N65" s="188"/>
      <c r="O65" s="188"/>
    </row>
    <row r="66" spans="1:15" x14ac:dyDescent="0.4">
      <c r="A66" s="86"/>
      <c r="B66" s="86"/>
      <c r="C66" s="102"/>
      <c r="D66" s="78" t="s">
        <v>96</v>
      </c>
      <c r="E66" s="81"/>
      <c r="F66" s="78" t="s">
        <v>117</v>
      </c>
      <c r="G66" s="81" t="s">
        <v>255</v>
      </c>
      <c r="H66" s="78" t="s">
        <v>122</v>
      </c>
      <c r="I66" s="81"/>
      <c r="J66" s="78" t="s">
        <v>127</v>
      </c>
      <c r="K66" s="81"/>
      <c r="L66" s="1"/>
      <c r="M66" s="1"/>
      <c r="N66" s="188"/>
      <c r="O66" s="188"/>
    </row>
    <row r="67" spans="1:15" x14ac:dyDescent="0.4">
      <c r="A67" s="86"/>
      <c r="B67" s="86"/>
      <c r="C67" s="102"/>
      <c r="D67" s="78" t="s">
        <v>98</v>
      </c>
      <c r="E67" s="81"/>
      <c r="F67" s="78" t="s">
        <v>118</v>
      </c>
      <c r="G67" s="81"/>
      <c r="H67" s="78" t="s">
        <v>123</v>
      </c>
      <c r="I67" s="81"/>
      <c r="J67" s="78"/>
      <c r="K67" s="81"/>
      <c r="L67" s="1"/>
      <c r="M67" s="1"/>
      <c r="N67" s="188"/>
      <c r="O67" s="188"/>
    </row>
    <row r="68" spans="1:15" x14ac:dyDescent="0.4">
      <c r="A68" s="82"/>
      <c r="B68" s="82"/>
      <c r="C68" s="86"/>
      <c r="D68" s="82"/>
      <c r="E68" s="82"/>
      <c r="F68" s="82"/>
      <c r="G68" s="82"/>
      <c r="H68" s="82"/>
      <c r="I68" s="82"/>
      <c r="J68" s="86"/>
      <c r="K68" s="82"/>
      <c r="L68"/>
    </row>
    <row r="69" spans="1:15" x14ac:dyDescent="0.4">
      <c r="A69" s="82" t="s">
        <v>136</v>
      </c>
      <c r="B69" s="82"/>
      <c r="C69" s="82"/>
      <c r="D69" s="82"/>
      <c r="E69" s="82"/>
      <c r="F69" s="82"/>
      <c r="G69" s="82"/>
      <c r="H69" s="82"/>
      <c r="I69" s="82"/>
      <c r="J69" s="82" t="s">
        <v>97</v>
      </c>
      <c r="K69" s="82"/>
    </row>
    <row r="70" spans="1:15" x14ac:dyDescent="0.4">
      <c r="A70" s="82" t="s">
        <v>137</v>
      </c>
      <c r="B70" s="82"/>
      <c r="C70" s="82"/>
      <c r="D70" s="82"/>
      <c r="E70" s="82"/>
      <c r="F70" s="82"/>
      <c r="G70" s="82"/>
      <c r="H70" s="82"/>
      <c r="I70" s="82"/>
      <c r="J70" s="82" t="s">
        <v>99</v>
      </c>
      <c r="K70" s="82"/>
    </row>
    <row r="71" spans="1:15" x14ac:dyDescent="0.4">
      <c r="A71" s="82" t="s">
        <v>169</v>
      </c>
      <c r="B71" s="82"/>
      <c r="C71" s="82"/>
      <c r="D71" s="82"/>
      <c r="E71" s="82"/>
      <c r="F71" s="82"/>
      <c r="G71" s="82"/>
      <c r="H71" s="82"/>
      <c r="I71" s="82"/>
      <c r="J71" s="103" t="s">
        <v>138</v>
      </c>
      <c r="K71" s="82"/>
    </row>
    <row r="72" spans="1:15" x14ac:dyDescent="0.4">
      <c r="A72" s="82"/>
      <c r="B72" s="82"/>
      <c r="C72" s="82" t="s">
        <v>170</v>
      </c>
      <c r="D72" s="82"/>
      <c r="E72" s="82"/>
      <c r="F72" s="82"/>
      <c r="G72" s="82"/>
      <c r="H72" s="82"/>
      <c r="I72" s="82"/>
      <c r="J72" s="104" t="s">
        <v>101</v>
      </c>
      <c r="K72" s="82"/>
    </row>
    <row r="73" spans="1:15" x14ac:dyDescent="0.4">
      <c r="A73" s="82" t="s">
        <v>100</v>
      </c>
      <c r="B73" s="82"/>
      <c r="C73" s="82"/>
      <c r="D73" s="82"/>
      <c r="E73" s="82"/>
      <c r="F73" s="82"/>
      <c r="G73" s="82"/>
      <c r="H73" s="82"/>
      <c r="I73" s="82"/>
      <c r="J73" s="287" t="s">
        <v>256</v>
      </c>
      <c r="K73" s="82"/>
    </row>
    <row r="74" spans="1:15" x14ac:dyDescent="0.4">
      <c r="A74" s="82" t="s">
        <v>168</v>
      </c>
      <c r="B74" s="82"/>
      <c r="C74" s="82" t="s">
        <v>139</v>
      </c>
      <c r="D74" s="82"/>
      <c r="E74" s="82"/>
      <c r="F74" s="82"/>
      <c r="G74" s="82"/>
      <c r="H74" s="82"/>
      <c r="I74" s="82"/>
      <c r="J74" s="93"/>
      <c r="K74" s="83"/>
    </row>
    <row r="75" spans="1:15" x14ac:dyDescent="0.4">
      <c r="A75" s="82"/>
      <c r="B75" s="82"/>
      <c r="C75" s="82"/>
      <c r="D75" s="82"/>
      <c r="E75" s="82"/>
      <c r="F75" s="82"/>
      <c r="G75" s="82"/>
      <c r="H75" s="82"/>
      <c r="I75" s="82"/>
      <c r="K75" s="83"/>
    </row>
    <row r="76" spans="1:15" x14ac:dyDescent="0.4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83"/>
    </row>
  </sheetData>
  <mergeCells count="60">
    <mergeCell ref="K7:K12"/>
    <mergeCell ref="A4:C4"/>
    <mergeCell ref="A5:C5"/>
    <mergeCell ref="A6:C6"/>
    <mergeCell ref="A7:A12"/>
    <mergeCell ref="J7:J12"/>
    <mergeCell ref="B7:C7"/>
    <mergeCell ref="B8:C8"/>
    <mergeCell ref="B9:C9"/>
    <mergeCell ref="B10:C10"/>
    <mergeCell ref="B11:C11"/>
    <mergeCell ref="B12:C12"/>
    <mergeCell ref="A41:D41"/>
    <mergeCell ref="A13:C13"/>
    <mergeCell ref="A14:A27"/>
    <mergeCell ref="J14:J27"/>
    <mergeCell ref="K14:K27"/>
    <mergeCell ref="A28:A33"/>
    <mergeCell ref="J28:J33"/>
    <mergeCell ref="K28:K33"/>
    <mergeCell ref="A36:D36"/>
    <mergeCell ref="A37:D37"/>
    <mergeCell ref="A38:A39"/>
    <mergeCell ref="C38:D38"/>
    <mergeCell ref="C39:D39"/>
    <mergeCell ref="B14:C14"/>
    <mergeCell ref="B15:C15"/>
    <mergeCell ref="X52:Y52"/>
    <mergeCell ref="A42:D42"/>
    <mergeCell ref="A43:A44"/>
    <mergeCell ref="C43:D43"/>
    <mergeCell ref="C44:D44"/>
    <mergeCell ref="A45:C45"/>
    <mergeCell ref="A46:D46"/>
    <mergeCell ref="A47:D47"/>
    <mergeCell ref="A48:A49"/>
    <mergeCell ref="C48:D48"/>
    <mergeCell ref="C49:D49"/>
    <mergeCell ref="A52:C52"/>
    <mergeCell ref="A53:C55"/>
    <mergeCell ref="X53:Y53"/>
    <mergeCell ref="X54:Y54"/>
    <mergeCell ref="X55:Y55"/>
    <mergeCell ref="A56:C56"/>
    <mergeCell ref="R56:S56"/>
    <mergeCell ref="X56:Y56"/>
    <mergeCell ref="A59:C59"/>
    <mergeCell ref="F59:G59"/>
    <mergeCell ref="I59:K59"/>
    <mergeCell ref="A60:C60"/>
    <mergeCell ref="F60:G60"/>
    <mergeCell ref="I60:K60"/>
    <mergeCell ref="B23:C23"/>
    <mergeCell ref="B25:C25"/>
    <mergeCell ref="B27:C27"/>
    <mergeCell ref="B16:C16"/>
    <mergeCell ref="B17:C17"/>
    <mergeCell ref="B18:C18"/>
    <mergeCell ref="B20:C20"/>
    <mergeCell ref="B22:C22"/>
  </mergeCells>
  <phoneticPr fontId="1"/>
  <pageMargins left="0.7" right="0.7" top="0.75" bottom="0.75" header="0.3" footer="0.3"/>
  <pageSetup paperSize="9" scale="53" fitToWidth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7"/>
  <sheetViews>
    <sheetView zoomScaleNormal="100" workbookViewId="0">
      <selection activeCell="A10" sqref="A10:F10"/>
    </sheetView>
  </sheetViews>
  <sheetFormatPr defaultRowHeight="18.75" x14ac:dyDescent="0.4"/>
  <cols>
    <col min="1" max="6" width="21.5" customWidth="1"/>
    <col min="7" max="7" width="22.125" style="2" customWidth="1"/>
    <col min="8" max="8" width="5" style="2" customWidth="1"/>
    <col min="9" max="10" width="16.5" customWidth="1"/>
    <col min="11" max="11" width="15.25" customWidth="1"/>
  </cols>
  <sheetData>
    <row r="1" spans="1:12" x14ac:dyDescent="0.4">
      <c r="A1" s="82" t="s">
        <v>141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2"/>
    </row>
    <row r="2" spans="1:12" x14ac:dyDescent="0.4">
      <c r="A2" s="82"/>
      <c r="B2" s="82"/>
      <c r="C2" s="82"/>
      <c r="D2" s="82"/>
      <c r="F2" s="82" t="s">
        <v>135</v>
      </c>
      <c r="G2" s="82"/>
      <c r="H2" s="82"/>
      <c r="I2" s="82"/>
      <c r="K2" s="83"/>
      <c r="L2" s="2"/>
    </row>
    <row r="3" spans="1:12" x14ac:dyDescent="0.4">
      <c r="A3" s="82" t="s">
        <v>220</v>
      </c>
      <c r="B3" s="82"/>
      <c r="C3" s="82"/>
      <c r="D3" s="82"/>
      <c r="E3" s="231" t="s">
        <v>219</v>
      </c>
      <c r="F3" s="82"/>
      <c r="G3" s="82"/>
      <c r="H3" s="82"/>
      <c r="I3" s="82"/>
      <c r="J3" s="82"/>
      <c r="K3" s="83"/>
      <c r="L3" s="2"/>
    </row>
    <row r="4" spans="1:12" x14ac:dyDescent="0.4">
      <c r="A4" s="82"/>
      <c r="B4" s="82"/>
      <c r="C4" s="82"/>
      <c r="D4" s="82"/>
      <c r="E4" s="82" t="s">
        <v>216</v>
      </c>
      <c r="F4" s="82"/>
      <c r="G4" s="82"/>
      <c r="H4" s="82"/>
      <c r="J4" s="82"/>
      <c r="K4" s="83"/>
      <c r="L4" s="2"/>
    </row>
    <row r="5" spans="1:12" x14ac:dyDescent="0.4">
      <c r="A5" s="223" t="s">
        <v>90</v>
      </c>
      <c r="B5" s="223"/>
      <c r="C5" s="223" t="s">
        <v>133</v>
      </c>
      <c r="D5" s="226"/>
      <c r="E5" s="223" t="s">
        <v>134</v>
      </c>
      <c r="F5" s="226"/>
      <c r="G5" s="88"/>
      <c r="H5" s="88"/>
      <c r="I5" s="217"/>
      <c r="J5" s="88"/>
      <c r="K5" s="88"/>
      <c r="L5" s="2"/>
    </row>
    <row r="6" spans="1:12" x14ac:dyDescent="0.4">
      <c r="A6" s="390" t="s">
        <v>85</v>
      </c>
      <c r="B6" s="391"/>
      <c r="C6" s="391"/>
      <c r="D6" s="391"/>
      <c r="E6" s="391"/>
      <c r="F6" s="391"/>
      <c r="G6" s="217"/>
      <c r="H6" s="273"/>
      <c r="I6" s="217"/>
      <c r="J6" s="217"/>
      <c r="K6" s="217"/>
      <c r="L6" s="2"/>
    </row>
    <row r="7" spans="1:12" x14ac:dyDescent="0.4">
      <c r="A7" s="392" t="s">
        <v>142</v>
      </c>
      <c r="B7" s="393"/>
      <c r="C7" s="393"/>
      <c r="D7" s="393"/>
      <c r="E7" s="393"/>
      <c r="F7" s="393"/>
      <c r="G7" s="216"/>
      <c r="H7" s="271"/>
      <c r="I7" s="216"/>
      <c r="J7" s="216"/>
      <c r="K7" s="216"/>
      <c r="L7" s="2"/>
    </row>
    <row r="8" spans="1:12" x14ac:dyDescent="0.4">
      <c r="A8" s="82" t="s">
        <v>76</v>
      </c>
      <c r="B8" s="82"/>
      <c r="C8" s="82"/>
      <c r="D8" s="82"/>
      <c r="E8" s="163" t="s">
        <v>172</v>
      </c>
      <c r="F8" s="82"/>
      <c r="I8" s="2"/>
    </row>
    <row r="9" spans="1:12" ht="27" x14ac:dyDescent="0.4">
      <c r="A9" s="223" t="s">
        <v>0</v>
      </c>
      <c r="B9" s="223" t="s">
        <v>8</v>
      </c>
      <c r="C9" s="223" t="s">
        <v>2</v>
      </c>
      <c r="D9" s="223" t="s">
        <v>9</v>
      </c>
      <c r="E9" s="223" t="s">
        <v>162</v>
      </c>
      <c r="F9" s="223" t="s">
        <v>1</v>
      </c>
      <c r="G9" s="261" t="s">
        <v>248</v>
      </c>
      <c r="H9" s="3"/>
      <c r="I9" s="171" t="s">
        <v>183</v>
      </c>
      <c r="J9" s="103"/>
    </row>
    <row r="10" spans="1:12" x14ac:dyDescent="0.4">
      <c r="A10" s="144" t="s">
        <v>246</v>
      </c>
      <c r="B10" s="227" t="s">
        <v>234</v>
      </c>
      <c r="C10" s="227" t="s">
        <v>238</v>
      </c>
      <c r="D10" s="227" t="s">
        <v>244</v>
      </c>
      <c r="E10" s="227" t="s">
        <v>245</v>
      </c>
      <c r="F10" s="227">
        <v>0.25</v>
      </c>
      <c r="G10" s="272"/>
      <c r="H10" s="3"/>
      <c r="I10" s="169" t="s">
        <v>184</v>
      </c>
      <c r="J10" s="170"/>
    </row>
    <row r="11" spans="1:12" x14ac:dyDescent="0.4">
      <c r="A11" s="144"/>
      <c r="B11" s="227"/>
      <c r="C11" s="227"/>
      <c r="D11" s="227"/>
      <c r="E11" s="227"/>
      <c r="F11" s="227"/>
      <c r="G11" s="272"/>
      <c r="H11" s="3"/>
      <c r="I11" s="164" t="s">
        <v>174</v>
      </c>
      <c r="J11" s="165" t="s">
        <v>178</v>
      </c>
    </row>
    <row r="12" spans="1:12" x14ac:dyDescent="0.4">
      <c r="A12" s="144"/>
      <c r="B12" s="227"/>
      <c r="C12" s="227"/>
      <c r="D12" s="227"/>
      <c r="E12" s="227"/>
      <c r="F12" s="227"/>
      <c r="G12" s="272"/>
      <c r="H12" s="3"/>
      <c r="I12" s="164" t="s">
        <v>173</v>
      </c>
      <c r="J12" s="165" t="s">
        <v>179</v>
      </c>
    </row>
    <row r="13" spans="1:12" x14ac:dyDescent="0.4">
      <c r="A13" s="144"/>
      <c r="B13" s="227"/>
      <c r="C13" s="227"/>
      <c r="D13" s="227"/>
      <c r="E13" s="227"/>
      <c r="F13" s="227"/>
      <c r="G13" s="272"/>
      <c r="H13" s="3"/>
      <c r="I13" s="164" t="s">
        <v>175</v>
      </c>
      <c r="J13" s="165" t="s">
        <v>180</v>
      </c>
    </row>
    <row r="14" spans="1:12" x14ac:dyDescent="0.4">
      <c r="A14" s="144"/>
      <c r="B14" s="227"/>
      <c r="C14" s="227"/>
      <c r="D14" s="227"/>
      <c r="E14" s="227"/>
      <c r="F14" s="227"/>
      <c r="G14" s="272"/>
      <c r="H14" s="3"/>
      <c r="I14" s="164" t="s">
        <v>176</v>
      </c>
      <c r="J14" s="165" t="s">
        <v>182</v>
      </c>
    </row>
    <row r="15" spans="1:12" x14ac:dyDescent="0.4">
      <c r="A15" s="144"/>
      <c r="B15" s="227"/>
      <c r="C15" s="227"/>
      <c r="D15" s="227"/>
      <c r="E15" s="227"/>
      <c r="F15" s="227"/>
      <c r="G15" s="272"/>
      <c r="H15" s="3"/>
      <c r="I15" s="166" t="s">
        <v>177</v>
      </c>
      <c r="J15" s="167" t="s">
        <v>181</v>
      </c>
    </row>
    <row r="16" spans="1:12" x14ac:dyDescent="0.4">
      <c r="A16" s="144"/>
      <c r="B16" s="227" t="s">
        <v>171</v>
      </c>
      <c r="C16" s="227" t="s">
        <v>171</v>
      </c>
      <c r="D16" s="227" t="s">
        <v>171</v>
      </c>
      <c r="E16" s="227" t="s">
        <v>171</v>
      </c>
      <c r="F16" s="227"/>
      <c r="G16" s="272"/>
      <c r="H16" s="3"/>
      <c r="I16" s="3"/>
    </row>
    <row r="17" spans="1:9" x14ac:dyDescent="0.4">
      <c r="A17" s="144"/>
      <c r="B17" s="227" t="s">
        <v>171</v>
      </c>
      <c r="C17" s="227" t="s">
        <v>171</v>
      </c>
      <c r="D17" s="227" t="s">
        <v>171</v>
      </c>
      <c r="E17" s="227" t="s">
        <v>171</v>
      </c>
      <c r="F17" s="227"/>
      <c r="G17" s="272"/>
      <c r="H17" s="3"/>
      <c r="I17" s="3"/>
    </row>
    <row r="18" spans="1:9" x14ac:dyDescent="0.4">
      <c r="A18" s="144"/>
      <c r="B18" s="227" t="s">
        <v>171</v>
      </c>
      <c r="C18" s="227" t="s">
        <v>171</v>
      </c>
      <c r="D18" s="227" t="s">
        <v>171</v>
      </c>
      <c r="E18" s="227" t="s">
        <v>171</v>
      </c>
      <c r="F18" s="227"/>
      <c r="G18" s="272"/>
      <c r="H18" s="3"/>
      <c r="I18" s="3"/>
    </row>
    <row r="19" spans="1:9" x14ac:dyDescent="0.4">
      <c r="A19" s="144"/>
      <c r="B19" s="227" t="s">
        <v>171</v>
      </c>
      <c r="C19" s="227" t="s">
        <v>171</v>
      </c>
      <c r="D19" s="227" t="s">
        <v>171</v>
      </c>
      <c r="E19" s="227" t="s">
        <v>171</v>
      </c>
      <c r="F19" s="227"/>
      <c r="G19" s="272"/>
      <c r="H19" s="3"/>
      <c r="I19" s="3"/>
    </row>
    <row r="20" spans="1:9" x14ac:dyDescent="0.4">
      <c r="A20" s="144"/>
      <c r="B20" s="227" t="s">
        <v>171</v>
      </c>
      <c r="C20" s="227" t="s">
        <v>171</v>
      </c>
      <c r="D20" s="227" t="s">
        <v>171</v>
      </c>
      <c r="E20" s="227" t="s">
        <v>171</v>
      </c>
      <c r="F20" s="227"/>
      <c r="G20" s="272"/>
      <c r="H20" s="3"/>
      <c r="I20" s="3"/>
    </row>
    <row r="21" spans="1:9" x14ac:dyDescent="0.4">
      <c r="A21" s="144"/>
      <c r="B21" s="227" t="s">
        <v>171</v>
      </c>
      <c r="C21" s="227" t="s">
        <v>171</v>
      </c>
      <c r="D21" s="227" t="s">
        <v>171</v>
      </c>
      <c r="E21" s="227" t="s">
        <v>171</v>
      </c>
      <c r="F21" s="227"/>
      <c r="G21" s="272"/>
      <c r="H21" s="3"/>
      <c r="I21" s="3"/>
    </row>
    <row r="22" spans="1:9" x14ac:dyDescent="0.4">
      <c r="A22" s="144"/>
      <c r="B22" s="227" t="s">
        <v>171</v>
      </c>
      <c r="C22" s="227" t="s">
        <v>171</v>
      </c>
      <c r="D22" s="227" t="s">
        <v>171</v>
      </c>
      <c r="E22" s="227" t="s">
        <v>171</v>
      </c>
      <c r="F22" s="227"/>
      <c r="G22" s="272"/>
      <c r="H22" s="3"/>
      <c r="I22" s="3"/>
    </row>
    <row r="23" spans="1:9" x14ac:dyDescent="0.4">
      <c r="A23" s="144"/>
      <c r="B23" s="227" t="s">
        <v>171</v>
      </c>
      <c r="C23" s="227" t="s">
        <v>171</v>
      </c>
      <c r="D23" s="227" t="s">
        <v>171</v>
      </c>
      <c r="E23" s="227" t="s">
        <v>171</v>
      </c>
      <c r="F23" s="227"/>
      <c r="G23" s="272"/>
      <c r="H23" s="3"/>
      <c r="I23" s="3"/>
    </row>
    <row r="24" spans="1:9" x14ac:dyDescent="0.4">
      <c r="A24" s="144"/>
      <c r="B24" s="227" t="s">
        <v>171</v>
      </c>
      <c r="C24" s="227" t="s">
        <v>171</v>
      </c>
      <c r="D24" s="227" t="s">
        <v>171</v>
      </c>
      <c r="E24" s="227" t="s">
        <v>171</v>
      </c>
      <c r="F24" s="227"/>
      <c r="G24" s="272"/>
      <c r="H24" s="3"/>
      <c r="I24" s="3"/>
    </row>
    <row r="25" spans="1:9" x14ac:dyDescent="0.4">
      <c r="A25" s="144"/>
      <c r="B25" s="227" t="s">
        <v>171</v>
      </c>
      <c r="C25" s="227" t="s">
        <v>171</v>
      </c>
      <c r="D25" s="227" t="s">
        <v>171</v>
      </c>
      <c r="E25" s="227" t="s">
        <v>171</v>
      </c>
      <c r="F25" s="227"/>
      <c r="G25" s="272"/>
      <c r="H25" s="3"/>
      <c r="I25" s="3"/>
    </row>
    <row r="26" spans="1:9" x14ac:dyDescent="0.4">
      <c r="A26" s="144"/>
      <c r="B26" s="227" t="s">
        <v>171</v>
      </c>
      <c r="C26" s="227" t="s">
        <v>171</v>
      </c>
      <c r="D26" s="227" t="s">
        <v>171</v>
      </c>
      <c r="E26" s="227" t="s">
        <v>171</v>
      </c>
      <c r="F26" s="227"/>
      <c r="G26" s="272"/>
      <c r="H26" s="3"/>
      <c r="I26" s="3"/>
    </row>
    <row r="27" spans="1:9" x14ac:dyDescent="0.4">
      <c r="A27" s="144"/>
      <c r="B27" s="227" t="s">
        <v>171</v>
      </c>
      <c r="C27" s="227" t="s">
        <v>171</v>
      </c>
      <c r="D27" s="227" t="s">
        <v>171</v>
      </c>
      <c r="E27" s="227" t="s">
        <v>171</v>
      </c>
      <c r="F27" s="227"/>
      <c r="G27" s="272"/>
      <c r="H27" s="3"/>
      <c r="I27" s="3"/>
    </row>
    <row r="28" spans="1:9" x14ac:dyDescent="0.4">
      <c r="A28" s="144"/>
      <c r="B28" s="227" t="s">
        <v>171</v>
      </c>
      <c r="C28" s="227" t="s">
        <v>171</v>
      </c>
      <c r="D28" s="227" t="s">
        <v>171</v>
      </c>
      <c r="E28" s="227" t="s">
        <v>171</v>
      </c>
      <c r="F28" s="227"/>
      <c r="G28" s="272"/>
      <c r="H28" s="3"/>
      <c r="I28" s="3"/>
    </row>
    <row r="29" spans="1:9" x14ac:dyDescent="0.4">
      <c r="A29" s="144"/>
      <c r="B29" s="227" t="s">
        <v>171</v>
      </c>
      <c r="C29" s="227" t="s">
        <v>171</v>
      </c>
      <c r="D29" s="227" t="s">
        <v>171</v>
      </c>
      <c r="E29" s="227" t="s">
        <v>171</v>
      </c>
      <c r="F29" s="227"/>
      <c r="G29" s="272"/>
      <c r="H29" s="3"/>
      <c r="I29" s="3"/>
    </row>
    <row r="30" spans="1:9" x14ac:dyDescent="0.4">
      <c r="A30" s="144"/>
      <c r="B30" s="227" t="s">
        <v>171</v>
      </c>
      <c r="C30" s="227" t="s">
        <v>171</v>
      </c>
      <c r="D30" s="227" t="s">
        <v>171</v>
      </c>
      <c r="E30" s="227" t="s">
        <v>171</v>
      </c>
      <c r="F30" s="227"/>
      <c r="G30" s="272"/>
      <c r="H30" s="3"/>
      <c r="I30" s="3"/>
    </row>
    <row r="31" spans="1:9" x14ac:dyDescent="0.4">
      <c r="A31" s="144"/>
      <c r="B31" s="227" t="s">
        <v>171</v>
      </c>
      <c r="C31" s="227" t="s">
        <v>171</v>
      </c>
      <c r="D31" s="227" t="s">
        <v>171</v>
      </c>
      <c r="E31" s="227" t="s">
        <v>171</v>
      </c>
      <c r="F31" s="227"/>
      <c r="G31" s="272"/>
      <c r="H31" s="3"/>
      <c r="I31" s="3"/>
    </row>
    <row r="32" spans="1:9" x14ac:dyDescent="0.4">
      <c r="A32" s="144"/>
      <c r="B32" s="227" t="s">
        <v>171</v>
      </c>
      <c r="C32" s="227" t="s">
        <v>171</v>
      </c>
      <c r="D32" s="227" t="s">
        <v>171</v>
      </c>
      <c r="E32" s="227" t="s">
        <v>171</v>
      </c>
      <c r="F32" s="227"/>
      <c r="G32" s="272"/>
      <c r="H32" s="3"/>
      <c r="I32" s="3"/>
    </row>
    <row r="33" spans="1:9" x14ac:dyDescent="0.4">
      <c r="A33" s="144"/>
      <c r="B33" s="227" t="s">
        <v>171</v>
      </c>
      <c r="C33" s="227" t="s">
        <v>171</v>
      </c>
      <c r="D33" s="227" t="s">
        <v>171</v>
      </c>
      <c r="E33" s="227" t="s">
        <v>171</v>
      </c>
      <c r="F33" s="227"/>
      <c r="G33" s="272"/>
      <c r="H33" s="3"/>
      <c r="I33" s="3"/>
    </row>
    <row r="34" spans="1:9" x14ac:dyDescent="0.4">
      <c r="A34" s="144"/>
      <c r="B34" s="227" t="s">
        <v>171</v>
      </c>
      <c r="C34" s="227" t="s">
        <v>171</v>
      </c>
      <c r="D34" s="227" t="s">
        <v>171</v>
      </c>
      <c r="E34" s="227" t="s">
        <v>171</v>
      </c>
      <c r="F34" s="227"/>
      <c r="G34" s="272"/>
      <c r="H34" s="3"/>
      <c r="I34" s="3"/>
    </row>
    <row r="35" spans="1:9" x14ac:dyDescent="0.4">
      <c r="A35" s="144"/>
      <c r="B35" s="227" t="s">
        <v>171</v>
      </c>
      <c r="C35" s="227" t="s">
        <v>171</v>
      </c>
      <c r="D35" s="227" t="s">
        <v>171</v>
      </c>
      <c r="E35" s="227" t="s">
        <v>171</v>
      </c>
      <c r="F35" s="227"/>
      <c r="G35" s="272"/>
      <c r="H35" s="3"/>
      <c r="I35" s="3"/>
    </row>
    <row r="36" spans="1:9" x14ac:dyDescent="0.4">
      <c r="A36" s="144"/>
      <c r="B36" s="227" t="s">
        <v>171</v>
      </c>
      <c r="C36" s="227" t="s">
        <v>171</v>
      </c>
      <c r="D36" s="227" t="s">
        <v>171</v>
      </c>
      <c r="E36" s="227" t="s">
        <v>171</v>
      </c>
      <c r="F36" s="227"/>
      <c r="G36" s="272"/>
      <c r="H36" s="3"/>
      <c r="I36" s="3"/>
    </row>
    <row r="37" spans="1:9" x14ac:dyDescent="0.4">
      <c r="A37" s="144"/>
      <c r="B37" s="227" t="s">
        <v>171</v>
      </c>
      <c r="C37" s="227" t="s">
        <v>171</v>
      </c>
      <c r="D37" s="227" t="s">
        <v>171</v>
      </c>
      <c r="E37" s="227" t="s">
        <v>171</v>
      </c>
      <c r="F37" s="227"/>
      <c r="G37" s="272"/>
      <c r="H37" s="3"/>
      <c r="I37" s="3"/>
    </row>
    <row r="38" spans="1:9" x14ac:dyDescent="0.4">
      <c r="A38" s="144"/>
      <c r="B38" s="227" t="s">
        <v>171</v>
      </c>
      <c r="C38" s="227" t="s">
        <v>171</v>
      </c>
      <c r="D38" s="227" t="s">
        <v>171</v>
      </c>
      <c r="E38" s="227" t="s">
        <v>171</v>
      </c>
      <c r="F38" s="227"/>
      <c r="G38" s="272"/>
      <c r="H38" s="3"/>
      <c r="I38" s="3"/>
    </row>
    <row r="39" spans="1:9" x14ac:dyDescent="0.4">
      <c r="A39" s="144"/>
      <c r="B39" s="227" t="s">
        <v>171</v>
      </c>
      <c r="C39" s="227" t="s">
        <v>171</v>
      </c>
      <c r="D39" s="227" t="s">
        <v>171</v>
      </c>
      <c r="E39" s="227" t="s">
        <v>171</v>
      </c>
      <c r="F39" s="227"/>
      <c r="G39" s="272"/>
      <c r="H39" s="3"/>
      <c r="I39" s="3"/>
    </row>
    <row r="40" spans="1:9" x14ac:dyDescent="0.4">
      <c r="A40" s="144"/>
      <c r="B40" s="227" t="s">
        <v>171</v>
      </c>
      <c r="C40" s="227" t="s">
        <v>171</v>
      </c>
      <c r="D40" s="227" t="s">
        <v>171</v>
      </c>
      <c r="E40" s="227" t="s">
        <v>171</v>
      </c>
      <c r="F40" s="227"/>
      <c r="G40" s="272"/>
      <c r="H40" s="3"/>
      <c r="I40" s="3"/>
    </row>
    <row r="41" spans="1:9" x14ac:dyDescent="0.4">
      <c r="A41" s="144"/>
      <c r="B41" s="227" t="s">
        <v>171</v>
      </c>
      <c r="C41" s="227" t="s">
        <v>171</v>
      </c>
      <c r="D41" s="227" t="s">
        <v>171</v>
      </c>
      <c r="E41" s="227" t="s">
        <v>171</v>
      </c>
      <c r="F41" s="227"/>
      <c r="G41" s="272"/>
      <c r="H41" s="3"/>
      <c r="I41" s="3"/>
    </row>
    <row r="42" spans="1:9" x14ac:dyDescent="0.4">
      <c r="A42" s="144"/>
      <c r="B42" s="227" t="s">
        <v>171</v>
      </c>
      <c r="C42" s="227" t="s">
        <v>171</v>
      </c>
      <c r="D42" s="227" t="s">
        <v>171</v>
      </c>
      <c r="E42" s="227" t="s">
        <v>171</v>
      </c>
      <c r="F42" s="227"/>
      <c r="G42" s="272"/>
      <c r="H42" s="3"/>
      <c r="I42" s="3"/>
    </row>
    <row r="43" spans="1:9" x14ac:dyDescent="0.4">
      <c r="A43" s="144"/>
      <c r="B43" s="227" t="s">
        <v>171</v>
      </c>
      <c r="C43" s="227" t="s">
        <v>171</v>
      </c>
      <c r="D43" s="227" t="s">
        <v>171</v>
      </c>
      <c r="E43" s="227" t="s">
        <v>171</v>
      </c>
      <c r="F43" s="227"/>
      <c r="G43" s="272"/>
      <c r="H43" s="3"/>
      <c r="I43" s="3"/>
    </row>
    <row r="44" spans="1:9" x14ac:dyDescent="0.4">
      <c r="A44" s="144"/>
      <c r="B44" s="227" t="s">
        <v>171</v>
      </c>
      <c r="C44" s="227" t="s">
        <v>171</v>
      </c>
      <c r="D44" s="227" t="s">
        <v>171</v>
      </c>
      <c r="E44" s="227" t="s">
        <v>171</v>
      </c>
      <c r="F44" s="227"/>
      <c r="G44" s="272"/>
      <c r="H44" s="3"/>
      <c r="I44" s="3"/>
    </row>
    <row r="45" spans="1:9" x14ac:dyDescent="0.4">
      <c r="A45" s="144"/>
      <c r="B45" s="227" t="s">
        <v>171</v>
      </c>
      <c r="C45" s="227" t="s">
        <v>171</v>
      </c>
      <c r="D45" s="227" t="s">
        <v>171</v>
      </c>
      <c r="E45" s="227" t="s">
        <v>171</v>
      </c>
      <c r="F45" s="227"/>
      <c r="G45" s="272"/>
      <c r="H45" s="3"/>
      <c r="I45" s="3"/>
    </row>
    <row r="46" spans="1:9" x14ac:dyDescent="0.4">
      <c r="A46" s="144"/>
      <c r="B46" s="227" t="s">
        <v>171</v>
      </c>
      <c r="C46" s="227" t="s">
        <v>171</v>
      </c>
      <c r="D46" s="227" t="s">
        <v>171</v>
      </c>
      <c r="E46" s="227" t="s">
        <v>171</v>
      </c>
      <c r="F46" s="227"/>
      <c r="G46" s="272"/>
      <c r="H46" s="3"/>
      <c r="I46" s="3"/>
    </row>
    <row r="47" spans="1:9" x14ac:dyDescent="0.4">
      <c r="A47" s="144"/>
      <c r="B47" s="227" t="s">
        <v>171</v>
      </c>
      <c r="C47" s="227" t="s">
        <v>171</v>
      </c>
      <c r="D47" s="227" t="s">
        <v>171</v>
      </c>
      <c r="E47" s="227" t="s">
        <v>171</v>
      </c>
      <c r="F47" s="227"/>
      <c r="G47" s="272"/>
      <c r="H47" s="3"/>
      <c r="I47" s="3"/>
    </row>
    <row r="48" spans="1:9" x14ac:dyDescent="0.4">
      <c r="A48" s="144"/>
      <c r="B48" s="227" t="s">
        <v>171</v>
      </c>
      <c r="C48" s="227" t="s">
        <v>171</v>
      </c>
      <c r="D48" s="227" t="s">
        <v>171</v>
      </c>
      <c r="E48" s="227" t="s">
        <v>171</v>
      </c>
      <c r="F48" s="227"/>
      <c r="G48" s="272"/>
      <c r="H48" s="3"/>
      <c r="I48" s="3"/>
    </row>
    <row r="49" spans="1:9" x14ac:dyDescent="0.4">
      <c r="A49" s="144"/>
      <c r="B49" s="227" t="s">
        <v>171</v>
      </c>
      <c r="C49" s="227" t="s">
        <v>171</v>
      </c>
      <c r="D49" s="227" t="s">
        <v>171</v>
      </c>
      <c r="E49" s="227" t="s">
        <v>171</v>
      </c>
      <c r="F49" s="227"/>
      <c r="G49" s="272"/>
      <c r="H49" s="3"/>
      <c r="I49" s="3"/>
    </row>
    <row r="50" spans="1:9" x14ac:dyDescent="0.4">
      <c r="A50" s="144"/>
      <c r="B50" s="227" t="s">
        <v>171</v>
      </c>
      <c r="C50" s="227" t="s">
        <v>171</v>
      </c>
      <c r="D50" s="227" t="s">
        <v>171</v>
      </c>
      <c r="E50" s="227" t="s">
        <v>171</v>
      </c>
      <c r="F50" s="227"/>
      <c r="G50" s="272"/>
      <c r="H50" s="3"/>
      <c r="I50" s="3"/>
    </row>
    <row r="51" spans="1:9" x14ac:dyDescent="0.4">
      <c r="A51" s="144"/>
      <c r="B51" s="227" t="s">
        <v>171</v>
      </c>
      <c r="C51" s="227" t="s">
        <v>171</v>
      </c>
      <c r="D51" s="227" t="s">
        <v>171</v>
      </c>
      <c r="E51" s="227" t="s">
        <v>171</v>
      </c>
      <c r="F51" s="227"/>
      <c r="G51" s="272"/>
      <c r="H51" s="3"/>
      <c r="I51" s="3"/>
    </row>
    <row r="52" spans="1:9" x14ac:dyDescent="0.4">
      <c r="A52" s="144"/>
      <c r="B52" s="227" t="s">
        <v>171</v>
      </c>
      <c r="C52" s="227" t="s">
        <v>171</v>
      </c>
      <c r="D52" s="227" t="s">
        <v>171</v>
      </c>
      <c r="E52" s="227" t="s">
        <v>171</v>
      </c>
      <c r="F52" s="227"/>
      <c r="G52" s="272"/>
      <c r="H52" s="3"/>
      <c r="I52" s="3"/>
    </row>
    <row r="53" spans="1:9" x14ac:dyDescent="0.4">
      <c r="A53" s="144"/>
      <c r="B53" s="227" t="s">
        <v>171</v>
      </c>
      <c r="C53" s="227" t="s">
        <v>171</v>
      </c>
      <c r="D53" s="227" t="s">
        <v>171</v>
      </c>
      <c r="E53" s="227" t="s">
        <v>171</v>
      </c>
      <c r="F53" s="227"/>
      <c r="G53" s="272"/>
      <c r="H53" s="3"/>
      <c r="I53" s="3"/>
    </row>
    <row r="54" spans="1:9" x14ac:dyDescent="0.4">
      <c r="A54" s="144"/>
      <c r="B54" s="227" t="s">
        <v>171</v>
      </c>
      <c r="C54" s="227" t="s">
        <v>171</v>
      </c>
      <c r="D54" s="227" t="s">
        <v>171</v>
      </c>
      <c r="E54" s="227" t="s">
        <v>171</v>
      </c>
      <c r="F54" s="227"/>
      <c r="G54" s="272"/>
      <c r="H54" s="3"/>
      <c r="I54" s="3"/>
    </row>
    <row r="55" spans="1:9" x14ac:dyDescent="0.4">
      <c r="A55" s="144"/>
      <c r="B55" s="227" t="s">
        <v>171</v>
      </c>
      <c r="C55" s="227" t="s">
        <v>171</v>
      </c>
      <c r="D55" s="227" t="s">
        <v>171</v>
      </c>
      <c r="E55" s="227" t="s">
        <v>171</v>
      </c>
      <c r="F55" s="227"/>
      <c r="G55" s="272"/>
      <c r="H55" s="3"/>
      <c r="I55" s="3"/>
    </row>
    <row r="56" spans="1:9" x14ac:dyDescent="0.4">
      <c r="A56" s="144"/>
      <c r="B56" s="227" t="s">
        <v>171</v>
      </c>
      <c r="C56" s="227" t="s">
        <v>171</v>
      </c>
      <c r="D56" s="227" t="s">
        <v>171</v>
      </c>
      <c r="E56" s="227" t="s">
        <v>171</v>
      </c>
      <c r="F56" s="227"/>
      <c r="G56" s="272"/>
      <c r="H56" s="3"/>
      <c r="I56" s="3"/>
    </row>
    <row r="57" spans="1:9" x14ac:dyDescent="0.4">
      <c r="A57" s="144"/>
      <c r="B57" s="227" t="s">
        <v>171</v>
      </c>
      <c r="C57" s="227" t="s">
        <v>171</v>
      </c>
      <c r="D57" s="227" t="s">
        <v>171</v>
      </c>
      <c r="E57" s="227" t="s">
        <v>171</v>
      </c>
      <c r="F57" s="227"/>
      <c r="G57" s="272"/>
      <c r="H57" s="3"/>
      <c r="I57" s="3"/>
    </row>
    <row r="58" spans="1:9" x14ac:dyDescent="0.4">
      <c r="A58" s="144"/>
      <c r="B58" s="227" t="s">
        <v>171</v>
      </c>
      <c r="C58" s="227" t="s">
        <v>171</v>
      </c>
      <c r="D58" s="227" t="s">
        <v>171</v>
      </c>
      <c r="E58" s="227" t="s">
        <v>171</v>
      </c>
      <c r="F58" s="227"/>
      <c r="G58" s="272"/>
      <c r="H58" s="3"/>
      <c r="I58" s="3"/>
    </row>
    <row r="59" spans="1:9" x14ac:dyDescent="0.4">
      <c r="A59" s="144"/>
      <c r="B59" s="227" t="s">
        <v>171</v>
      </c>
      <c r="C59" s="227" t="s">
        <v>171</v>
      </c>
      <c r="D59" s="227" t="s">
        <v>171</v>
      </c>
      <c r="E59" s="227" t="s">
        <v>171</v>
      </c>
      <c r="F59" s="227"/>
      <c r="G59" s="272"/>
      <c r="H59" s="3"/>
      <c r="I59" s="3"/>
    </row>
    <row r="60" spans="1:9" x14ac:dyDescent="0.4">
      <c r="A60" s="144"/>
      <c r="B60" s="227" t="s">
        <v>171</v>
      </c>
      <c r="C60" s="227" t="s">
        <v>171</v>
      </c>
      <c r="D60" s="227" t="s">
        <v>171</v>
      </c>
      <c r="E60" s="227" t="s">
        <v>171</v>
      </c>
      <c r="F60" s="227"/>
      <c r="G60" s="272"/>
      <c r="H60" s="3"/>
      <c r="I60" s="3"/>
    </row>
    <row r="61" spans="1:9" x14ac:dyDescent="0.4">
      <c r="A61" s="144"/>
      <c r="B61" s="227" t="s">
        <v>171</v>
      </c>
      <c r="C61" s="227" t="s">
        <v>171</v>
      </c>
      <c r="D61" s="227" t="s">
        <v>171</v>
      </c>
      <c r="E61" s="227" t="s">
        <v>171</v>
      </c>
      <c r="F61" s="227"/>
      <c r="G61" s="272"/>
      <c r="H61" s="3"/>
      <c r="I61" s="3"/>
    </row>
    <row r="62" spans="1:9" x14ac:dyDescent="0.4">
      <c r="A62" s="144"/>
      <c r="B62" s="227" t="s">
        <v>171</v>
      </c>
      <c r="C62" s="227" t="s">
        <v>171</v>
      </c>
      <c r="D62" s="227" t="s">
        <v>171</v>
      </c>
      <c r="E62" s="227" t="s">
        <v>171</v>
      </c>
      <c r="F62" s="227"/>
      <c r="G62" s="272"/>
      <c r="H62" s="3"/>
      <c r="I62" s="3"/>
    </row>
    <row r="63" spans="1:9" x14ac:dyDescent="0.4">
      <c r="A63" s="144"/>
      <c r="B63" s="227" t="s">
        <v>171</v>
      </c>
      <c r="C63" s="227" t="s">
        <v>171</v>
      </c>
      <c r="D63" s="227" t="s">
        <v>171</v>
      </c>
      <c r="E63" s="227" t="s">
        <v>171</v>
      </c>
      <c r="F63" s="227"/>
      <c r="G63" s="272"/>
      <c r="H63" s="3"/>
      <c r="I63" s="3"/>
    </row>
    <row r="64" spans="1:9" x14ac:dyDescent="0.4">
      <c r="A64" s="144"/>
      <c r="B64" s="227" t="s">
        <v>171</v>
      </c>
      <c r="C64" s="227" t="s">
        <v>171</v>
      </c>
      <c r="D64" s="227" t="s">
        <v>171</v>
      </c>
      <c r="E64" s="227" t="s">
        <v>171</v>
      </c>
      <c r="F64" s="227"/>
      <c r="G64" s="272"/>
      <c r="H64" s="3"/>
      <c r="I64" s="3"/>
    </row>
    <row r="65" spans="1:9" x14ac:dyDescent="0.4">
      <c r="A65" s="144"/>
      <c r="B65" s="227" t="s">
        <v>171</v>
      </c>
      <c r="C65" s="227" t="s">
        <v>171</v>
      </c>
      <c r="D65" s="227" t="s">
        <v>171</v>
      </c>
      <c r="E65" s="227" t="s">
        <v>171</v>
      </c>
      <c r="F65" s="227"/>
      <c r="G65" s="272"/>
      <c r="H65" s="3"/>
      <c r="I65" s="3"/>
    </row>
    <row r="66" spans="1:9" x14ac:dyDescent="0.4">
      <c r="A66" s="144"/>
      <c r="B66" s="227" t="s">
        <v>171</v>
      </c>
      <c r="C66" s="227" t="s">
        <v>171</v>
      </c>
      <c r="D66" s="227" t="s">
        <v>171</v>
      </c>
      <c r="E66" s="227" t="s">
        <v>171</v>
      </c>
      <c r="F66" s="227"/>
      <c r="G66" s="272"/>
      <c r="H66" s="3"/>
      <c r="I66" s="3"/>
    </row>
    <row r="67" spans="1:9" x14ac:dyDescent="0.4">
      <c r="A67" s="144"/>
      <c r="B67" s="227" t="s">
        <v>171</v>
      </c>
      <c r="C67" s="227" t="s">
        <v>171</v>
      </c>
      <c r="D67" s="227" t="s">
        <v>171</v>
      </c>
      <c r="E67" s="227" t="s">
        <v>171</v>
      </c>
      <c r="F67" s="227"/>
      <c r="G67" s="272"/>
      <c r="H67" s="3"/>
      <c r="I67" s="3"/>
    </row>
    <row r="68" spans="1:9" x14ac:dyDescent="0.4">
      <c r="A68" s="144"/>
      <c r="B68" s="227" t="s">
        <v>171</v>
      </c>
      <c r="C68" s="227" t="s">
        <v>171</v>
      </c>
      <c r="D68" s="227" t="s">
        <v>171</v>
      </c>
      <c r="E68" s="227" t="s">
        <v>171</v>
      </c>
      <c r="F68" s="227"/>
      <c r="G68" s="272"/>
      <c r="H68" s="3"/>
      <c r="I68" s="3"/>
    </row>
    <row r="69" spans="1:9" x14ac:dyDescent="0.4">
      <c r="A69" s="144"/>
      <c r="B69" s="227" t="s">
        <v>171</v>
      </c>
      <c r="C69" s="227" t="s">
        <v>171</v>
      </c>
      <c r="D69" s="227" t="s">
        <v>171</v>
      </c>
      <c r="E69" s="227" t="s">
        <v>171</v>
      </c>
      <c r="F69" s="227"/>
      <c r="G69" s="272"/>
      <c r="H69" s="3"/>
      <c r="I69" s="3"/>
    </row>
    <row r="70" spans="1:9" x14ac:dyDescent="0.4">
      <c r="A70" s="144"/>
      <c r="B70" s="227" t="s">
        <v>171</v>
      </c>
      <c r="C70" s="227" t="s">
        <v>171</v>
      </c>
      <c r="D70" s="227" t="s">
        <v>171</v>
      </c>
      <c r="E70" s="227" t="s">
        <v>171</v>
      </c>
      <c r="F70" s="227"/>
      <c r="G70" s="272"/>
      <c r="H70" s="3"/>
      <c r="I70" s="3"/>
    </row>
    <row r="71" spans="1:9" x14ac:dyDescent="0.4">
      <c r="A71" s="144"/>
      <c r="B71" s="227" t="s">
        <v>171</v>
      </c>
      <c r="C71" s="227" t="s">
        <v>171</v>
      </c>
      <c r="D71" s="227" t="s">
        <v>171</v>
      </c>
      <c r="E71" s="227" t="s">
        <v>171</v>
      </c>
      <c r="F71" s="227"/>
      <c r="G71" s="272"/>
      <c r="H71" s="3"/>
      <c r="I71" s="3"/>
    </row>
    <row r="72" spans="1:9" x14ac:dyDescent="0.4">
      <c r="A72" s="144"/>
      <c r="B72" s="227" t="s">
        <v>171</v>
      </c>
      <c r="C72" s="227" t="s">
        <v>171</v>
      </c>
      <c r="D72" s="227" t="s">
        <v>171</v>
      </c>
      <c r="E72" s="227" t="s">
        <v>171</v>
      </c>
      <c r="F72" s="227"/>
      <c r="G72" s="272"/>
      <c r="H72" s="3"/>
      <c r="I72" s="3"/>
    </row>
    <row r="73" spans="1:9" x14ac:dyDescent="0.4">
      <c r="A73" s="144"/>
      <c r="B73" s="227" t="s">
        <v>171</v>
      </c>
      <c r="C73" s="227" t="s">
        <v>171</v>
      </c>
      <c r="D73" s="227" t="s">
        <v>171</v>
      </c>
      <c r="E73" s="227" t="s">
        <v>171</v>
      </c>
      <c r="F73" s="227"/>
      <c r="G73" s="272"/>
      <c r="H73" s="3"/>
      <c r="I73" s="3"/>
    </row>
    <row r="74" spans="1:9" x14ac:dyDescent="0.4">
      <c r="A74" s="144"/>
      <c r="B74" s="227" t="s">
        <v>171</v>
      </c>
      <c r="C74" s="227" t="s">
        <v>171</v>
      </c>
      <c r="D74" s="227" t="s">
        <v>171</v>
      </c>
      <c r="E74" s="227" t="s">
        <v>171</v>
      </c>
      <c r="F74" s="227"/>
      <c r="G74" s="272"/>
      <c r="H74" s="3"/>
      <c r="I74" s="3"/>
    </row>
    <row r="75" spans="1:9" x14ac:dyDescent="0.4">
      <c r="A75" s="144"/>
      <c r="B75" s="227" t="s">
        <v>171</v>
      </c>
      <c r="C75" s="227" t="s">
        <v>171</v>
      </c>
      <c r="D75" s="227" t="s">
        <v>171</v>
      </c>
      <c r="E75" s="227" t="s">
        <v>171</v>
      </c>
      <c r="F75" s="227"/>
      <c r="G75" s="272"/>
      <c r="H75" s="3"/>
      <c r="I75" s="3"/>
    </row>
    <row r="76" spans="1:9" x14ac:dyDescent="0.4">
      <c r="A76" s="144"/>
      <c r="B76" s="227" t="s">
        <v>171</v>
      </c>
      <c r="C76" s="227" t="s">
        <v>171</v>
      </c>
      <c r="D76" s="227" t="s">
        <v>171</v>
      </c>
      <c r="E76" s="227" t="s">
        <v>171</v>
      </c>
      <c r="F76" s="227"/>
      <c r="G76" s="272"/>
      <c r="H76" s="3"/>
      <c r="I76" s="3"/>
    </row>
    <row r="77" spans="1:9" x14ac:dyDescent="0.4">
      <c r="A77" s="144"/>
      <c r="B77" s="227" t="s">
        <v>171</v>
      </c>
      <c r="C77" s="227" t="s">
        <v>171</v>
      </c>
      <c r="D77" s="227" t="s">
        <v>171</v>
      </c>
      <c r="E77" s="227" t="s">
        <v>171</v>
      </c>
      <c r="F77" s="227"/>
      <c r="G77" s="272"/>
      <c r="H77" s="3"/>
      <c r="I77" s="3"/>
    </row>
    <row r="78" spans="1:9" x14ac:dyDescent="0.4">
      <c r="A78" s="144"/>
      <c r="B78" s="227" t="s">
        <v>171</v>
      </c>
      <c r="C78" s="227" t="s">
        <v>171</v>
      </c>
      <c r="D78" s="227" t="s">
        <v>171</v>
      </c>
      <c r="E78" s="227" t="s">
        <v>171</v>
      </c>
      <c r="F78" s="227"/>
      <c r="G78" s="272"/>
      <c r="H78" s="3"/>
      <c r="I78" s="3"/>
    </row>
    <row r="79" spans="1:9" x14ac:dyDescent="0.4">
      <c r="A79" s="144"/>
      <c r="B79" s="227" t="s">
        <v>171</v>
      </c>
      <c r="C79" s="227" t="s">
        <v>171</v>
      </c>
      <c r="D79" s="227" t="s">
        <v>171</v>
      </c>
      <c r="E79" s="227" t="s">
        <v>171</v>
      </c>
      <c r="F79" s="227"/>
      <c r="G79" s="272"/>
      <c r="H79" s="3"/>
      <c r="I79" s="3"/>
    </row>
    <row r="80" spans="1:9" x14ac:dyDescent="0.4">
      <c r="A80" s="144"/>
      <c r="B80" s="227" t="s">
        <v>171</v>
      </c>
      <c r="C80" s="227" t="s">
        <v>171</v>
      </c>
      <c r="D80" s="227" t="s">
        <v>171</v>
      </c>
      <c r="E80" s="227" t="s">
        <v>171</v>
      </c>
      <c r="F80" s="227"/>
      <c r="G80" s="272"/>
      <c r="H80" s="3"/>
      <c r="I80" s="3"/>
    </row>
    <row r="81" spans="1:9" x14ac:dyDescent="0.4">
      <c r="A81" s="144"/>
      <c r="B81" s="227" t="s">
        <v>171</v>
      </c>
      <c r="C81" s="227" t="s">
        <v>171</v>
      </c>
      <c r="D81" s="227" t="s">
        <v>171</v>
      </c>
      <c r="E81" s="227" t="s">
        <v>171</v>
      </c>
      <c r="F81" s="227"/>
      <c r="G81" s="272"/>
      <c r="H81" s="3"/>
      <c r="I81" s="3"/>
    </row>
    <row r="82" spans="1:9" x14ac:dyDescent="0.4">
      <c r="A82" s="144"/>
      <c r="B82" s="227" t="s">
        <v>171</v>
      </c>
      <c r="C82" s="227" t="s">
        <v>171</v>
      </c>
      <c r="D82" s="227" t="s">
        <v>171</v>
      </c>
      <c r="E82" s="227" t="s">
        <v>171</v>
      </c>
      <c r="F82" s="227"/>
      <c r="G82" s="272"/>
      <c r="H82" s="3"/>
      <c r="I82" s="3"/>
    </row>
    <row r="83" spans="1:9" x14ac:dyDescent="0.4">
      <c r="A83" s="144"/>
      <c r="B83" s="227" t="s">
        <v>171</v>
      </c>
      <c r="C83" s="227" t="s">
        <v>171</v>
      </c>
      <c r="D83" s="227" t="s">
        <v>171</v>
      </c>
      <c r="E83" s="227" t="s">
        <v>171</v>
      </c>
      <c r="F83" s="227"/>
      <c r="G83" s="272"/>
      <c r="H83" s="3"/>
      <c r="I83" s="3"/>
    </row>
    <row r="84" spans="1:9" x14ac:dyDescent="0.4">
      <c r="A84" s="144"/>
      <c r="B84" s="227" t="s">
        <v>171</v>
      </c>
      <c r="C84" s="227" t="s">
        <v>171</v>
      </c>
      <c r="D84" s="227" t="s">
        <v>171</v>
      </c>
      <c r="E84" s="227" t="s">
        <v>171</v>
      </c>
      <c r="F84" s="227"/>
      <c r="G84" s="272"/>
      <c r="H84" s="3"/>
      <c r="I84" s="3"/>
    </row>
    <row r="85" spans="1:9" x14ac:dyDescent="0.4">
      <c r="A85" s="144"/>
      <c r="B85" s="227" t="s">
        <v>171</v>
      </c>
      <c r="C85" s="227" t="s">
        <v>171</v>
      </c>
      <c r="D85" s="227" t="s">
        <v>171</v>
      </c>
      <c r="E85" s="227" t="s">
        <v>171</v>
      </c>
      <c r="F85" s="227"/>
      <c r="G85" s="272"/>
      <c r="H85" s="3"/>
      <c r="I85" s="3"/>
    </row>
    <row r="86" spans="1:9" x14ac:dyDescent="0.4">
      <c r="A86" s="144"/>
      <c r="B86" s="227" t="s">
        <v>171</v>
      </c>
      <c r="C86" s="227" t="s">
        <v>171</v>
      </c>
      <c r="D86" s="227" t="s">
        <v>171</v>
      </c>
      <c r="E86" s="227" t="s">
        <v>171</v>
      </c>
      <c r="F86" s="227"/>
      <c r="G86" s="272"/>
      <c r="H86" s="3"/>
      <c r="I86" s="3"/>
    </row>
    <row r="87" spans="1:9" x14ac:dyDescent="0.4">
      <c r="A87" s="144"/>
      <c r="B87" s="227" t="s">
        <v>171</v>
      </c>
      <c r="C87" s="227" t="s">
        <v>171</v>
      </c>
      <c r="D87" s="227" t="s">
        <v>171</v>
      </c>
      <c r="E87" s="227" t="s">
        <v>171</v>
      </c>
      <c r="F87" s="227"/>
      <c r="G87" s="272"/>
      <c r="H87" s="3"/>
      <c r="I87" s="3"/>
    </row>
    <row r="88" spans="1:9" x14ac:dyDescent="0.4">
      <c r="A88" s="144"/>
      <c r="B88" s="227" t="s">
        <v>171</v>
      </c>
      <c r="C88" s="227" t="s">
        <v>171</v>
      </c>
      <c r="D88" s="227" t="s">
        <v>171</v>
      </c>
      <c r="E88" s="227" t="s">
        <v>171</v>
      </c>
      <c r="F88" s="227"/>
      <c r="G88" s="272"/>
      <c r="H88" s="3"/>
      <c r="I88" s="3"/>
    </row>
    <row r="89" spans="1:9" x14ac:dyDescent="0.4">
      <c r="A89" s="144"/>
      <c r="B89" s="227" t="s">
        <v>171</v>
      </c>
      <c r="C89" s="227" t="s">
        <v>171</v>
      </c>
      <c r="D89" s="227" t="s">
        <v>171</v>
      </c>
      <c r="E89" s="227" t="s">
        <v>171</v>
      </c>
      <c r="F89" s="227"/>
      <c r="G89" s="272"/>
      <c r="H89" s="3"/>
      <c r="I89" s="3"/>
    </row>
    <row r="90" spans="1:9" x14ac:dyDescent="0.4">
      <c r="A90" s="144"/>
      <c r="B90" s="227" t="s">
        <v>171</v>
      </c>
      <c r="C90" s="227" t="s">
        <v>171</v>
      </c>
      <c r="D90" s="227" t="s">
        <v>171</v>
      </c>
      <c r="E90" s="227" t="s">
        <v>171</v>
      </c>
      <c r="F90" s="227"/>
      <c r="G90" s="272"/>
      <c r="H90" s="3"/>
      <c r="I90" s="3"/>
    </row>
    <row r="91" spans="1:9" x14ac:dyDescent="0.4">
      <c r="A91" s="144"/>
      <c r="B91" s="227" t="s">
        <v>171</v>
      </c>
      <c r="C91" s="227" t="s">
        <v>171</v>
      </c>
      <c r="D91" s="227" t="s">
        <v>171</v>
      </c>
      <c r="E91" s="227" t="s">
        <v>171</v>
      </c>
      <c r="F91" s="227"/>
      <c r="G91" s="272"/>
      <c r="H91" s="3"/>
      <c r="I91" s="3"/>
    </row>
    <row r="92" spans="1:9" x14ac:dyDescent="0.4">
      <c r="A92" s="144"/>
      <c r="B92" s="227" t="s">
        <v>171</v>
      </c>
      <c r="C92" s="227" t="s">
        <v>171</v>
      </c>
      <c r="D92" s="227" t="s">
        <v>171</v>
      </c>
      <c r="E92" s="227" t="s">
        <v>171</v>
      </c>
      <c r="F92" s="227"/>
      <c r="G92" s="272"/>
      <c r="H92" s="3"/>
      <c r="I92" s="3"/>
    </row>
    <row r="93" spans="1:9" x14ac:dyDescent="0.4">
      <c r="A93" s="144"/>
      <c r="B93" s="227" t="s">
        <v>171</v>
      </c>
      <c r="C93" s="227" t="s">
        <v>171</v>
      </c>
      <c r="D93" s="227" t="s">
        <v>171</v>
      </c>
      <c r="E93" s="227" t="s">
        <v>171</v>
      </c>
      <c r="F93" s="227"/>
      <c r="G93" s="272"/>
      <c r="H93" s="3"/>
      <c r="I93" s="3"/>
    </row>
    <row r="94" spans="1:9" x14ac:dyDescent="0.4">
      <c r="A94" s="144"/>
      <c r="B94" s="227" t="s">
        <v>171</v>
      </c>
      <c r="C94" s="227" t="s">
        <v>171</v>
      </c>
      <c r="D94" s="227" t="s">
        <v>171</v>
      </c>
      <c r="E94" s="227" t="s">
        <v>171</v>
      </c>
      <c r="F94" s="227"/>
      <c r="G94" s="272"/>
      <c r="H94" s="3"/>
      <c r="I94" s="3"/>
    </row>
    <row r="95" spans="1:9" x14ac:dyDescent="0.4">
      <c r="A95" s="144"/>
      <c r="B95" s="227" t="s">
        <v>171</v>
      </c>
      <c r="C95" s="227" t="s">
        <v>171</v>
      </c>
      <c r="D95" s="227" t="s">
        <v>171</v>
      </c>
      <c r="E95" s="227" t="s">
        <v>171</v>
      </c>
      <c r="F95" s="227"/>
      <c r="G95" s="272"/>
      <c r="H95" s="3"/>
      <c r="I95" s="3"/>
    </row>
    <row r="96" spans="1:9" x14ac:dyDescent="0.4">
      <c r="A96" s="144"/>
      <c r="B96" s="227" t="s">
        <v>171</v>
      </c>
      <c r="C96" s="227" t="s">
        <v>171</v>
      </c>
      <c r="D96" s="227" t="s">
        <v>171</v>
      </c>
      <c r="E96" s="227" t="s">
        <v>171</v>
      </c>
      <c r="F96" s="227"/>
      <c r="G96" s="272"/>
      <c r="H96" s="3"/>
      <c r="I96" s="3"/>
    </row>
    <row r="97" spans="1:9" x14ac:dyDescent="0.4">
      <c r="A97" s="144"/>
      <c r="B97" s="227" t="s">
        <v>171</v>
      </c>
      <c r="C97" s="227" t="s">
        <v>171</v>
      </c>
      <c r="D97" s="227" t="s">
        <v>171</v>
      </c>
      <c r="E97" s="227" t="s">
        <v>171</v>
      </c>
      <c r="F97" s="227"/>
      <c r="G97" s="272"/>
      <c r="H97" s="3"/>
      <c r="I97" s="3"/>
    </row>
    <row r="98" spans="1:9" x14ac:dyDescent="0.4">
      <c r="A98" s="144"/>
      <c r="B98" s="227" t="s">
        <v>171</v>
      </c>
      <c r="C98" s="227" t="s">
        <v>171</v>
      </c>
      <c r="D98" s="227" t="s">
        <v>171</v>
      </c>
      <c r="E98" s="227" t="s">
        <v>171</v>
      </c>
      <c r="F98" s="227"/>
      <c r="G98" s="272"/>
      <c r="H98" s="3"/>
      <c r="I98" s="3"/>
    </row>
    <row r="99" spans="1:9" x14ac:dyDescent="0.4">
      <c r="A99" s="144"/>
      <c r="B99" s="227" t="s">
        <v>171</v>
      </c>
      <c r="C99" s="227" t="s">
        <v>171</v>
      </c>
      <c r="D99" s="227" t="s">
        <v>171</v>
      </c>
      <c r="E99" s="227" t="s">
        <v>171</v>
      </c>
      <c r="F99" s="227"/>
      <c r="G99" s="272"/>
      <c r="H99" s="3"/>
      <c r="I99" s="3"/>
    </row>
    <row r="100" spans="1:9" x14ac:dyDescent="0.4">
      <c r="A100" s="144"/>
      <c r="B100" s="227" t="s">
        <v>171</v>
      </c>
      <c r="C100" s="227" t="s">
        <v>171</v>
      </c>
      <c r="D100" s="227" t="s">
        <v>171</v>
      </c>
      <c r="E100" s="227" t="s">
        <v>171</v>
      </c>
      <c r="F100" s="227"/>
      <c r="G100" s="272"/>
      <c r="H100" s="3"/>
      <c r="I100" s="3"/>
    </row>
    <row r="101" spans="1:9" x14ac:dyDescent="0.4">
      <c r="A101" s="144"/>
      <c r="B101" s="227" t="s">
        <v>171</v>
      </c>
      <c r="C101" s="227" t="s">
        <v>171</v>
      </c>
      <c r="D101" s="227" t="s">
        <v>171</v>
      </c>
      <c r="E101" s="227" t="s">
        <v>171</v>
      </c>
      <c r="F101" s="227"/>
      <c r="G101" s="272"/>
      <c r="H101" s="3"/>
      <c r="I101" s="3"/>
    </row>
    <row r="102" spans="1:9" x14ac:dyDescent="0.4">
      <c r="A102" s="144"/>
      <c r="B102" s="227" t="s">
        <v>171</v>
      </c>
      <c r="C102" s="227" t="s">
        <v>171</v>
      </c>
      <c r="D102" s="227" t="s">
        <v>171</v>
      </c>
      <c r="E102" s="227" t="s">
        <v>171</v>
      </c>
      <c r="F102" s="227"/>
      <c r="G102" s="272"/>
      <c r="H102" s="3"/>
      <c r="I102" s="3"/>
    </row>
    <row r="103" spans="1:9" x14ac:dyDescent="0.4">
      <c r="A103" s="144"/>
      <c r="B103" s="227" t="s">
        <v>171</v>
      </c>
      <c r="C103" s="227" t="s">
        <v>171</v>
      </c>
      <c r="D103" s="227" t="s">
        <v>171</v>
      </c>
      <c r="E103" s="227" t="s">
        <v>171</v>
      </c>
      <c r="F103" s="227"/>
      <c r="G103" s="272"/>
      <c r="H103" s="3"/>
      <c r="I103" s="3"/>
    </row>
    <row r="104" spans="1:9" x14ac:dyDescent="0.4">
      <c r="A104" s="144"/>
      <c r="B104" s="227" t="s">
        <v>171</v>
      </c>
      <c r="C104" s="227" t="s">
        <v>171</v>
      </c>
      <c r="D104" s="227" t="s">
        <v>171</v>
      </c>
      <c r="E104" s="227" t="s">
        <v>171</v>
      </c>
      <c r="F104" s="227"/>
      <c r="G104" s="272"/>
      <c r="H104" s="3"/>
      <c r="I104" s="3"/>
    </row>
    <row r="105" spans="1:9" x14ac:dyDescent="0.4">
      <c r="A105" s="144"/>
      <c r="B105" s="227" t="s">
        <v>171</v>
      </c>
      <c r="C105" s="227" t="s">
        <v>171</v>
      </c>
      <c r="D105" s="227" t="s">
        <v>171</v>
      </c>
      <c r="E105" s="227" t="s">
        <v>171</v>
      </c>
      <c r="F105" s="227"/>
      <c r="G105" s="272"/>
      <c r="H105" s="3"/>
      <c r="I105" s="3"/>
    </row>
    <row r="106" spans="1:9" x14ac:dyDescent="0.4">
      <c r="A106" s="144"/>
      <c r="B106" s="227" t="s">
        <v>171</v>
      </c>
      <c r="C106" s="227" t="s">
        <v>171</v>
      </c>
      <c r="D106" s="227" t="s">
        <v>171</v>
      </c>
      <c r="E106" s="227" t="s">
        <v>171</v>
      </c>
      <c r="F106" s="227"/>
      <c r="G106" s="272"/>
      <c r="H106" s="3"/>
      <c r="I106" s="3"/>
    </row>
    <row r="107" spans="1:9" x14ac:dyDescent="0.4">
      <c r="A107" s="144"/>
      <c r="B107" s="227" t="s">
        <v>171</v>
      </c>
      <c r="C107" s="227" t="s">
        <v>171</v>
      </c>
      <c r="D107" s="227" t="s">
        <v>171</v>
      </c>
      <c r="E107" s="227" t="s">
        <v>171</v>
      </c>
      <c r="F107" s="227"/>
      <c r="G107" s="272"/>
      <c r="H107" s="3"/>
      <c r="I107" s="3"/>
    </row>
    <row r="108" spans="1:9" x14ac:dyDescent="0.4">
      <c r="A108" s="144"/>
      <c r="B108" s="227" t="s">
        <v>171</v>
      </c>
      <c r="C108" s="227" t="s">
        <v>171</v>
      </c>
      <c r="D108" s="227" t="s">
        <v>171</v>
      </c>
      <c r="E108" s="227" t="s">
        <v>171</v>
      </c>
      <c r="F108" s="227"/>
      <c r="G108" s="272"/>
      <c r="H108" s="3"/>
      <c r="I108" s="3"/>
    </row>
    <row r="109" spans="1:9" x14ac:dyDescent="0.4">
      <c r="A109" s="144"/>
      <c r="B109" s="227" t="s">
        <v>171</v>
      </c>
      <c r="C109" s="227" t="s">
        <v>171</v>
      </c>
      <c r="D109" s="227" t="s">
        <v>171</v>
      </c>
      <c r="E109" s="227" t="s">
        <v>171</v>
      </c>
      <c r="F109" s="227"/>
      <c r="G109" s="272"/>
      <c r="H109" s="3"/>
      <c r="I109" s="3"/>
    </row>
    <row r="110" spans="1:9" x14ac:dyDescent="0.4">
      <c r="A110" s="144"/>
      <c r="B110" s="227" t="s">
        <v>171</v>
      </c>
      <c r="C110" s="227" t="s">
        <v>171</v>
      </c>
      <c r="D110" s="227" t="s">
        <v>171</v>
      </c>
      <c r="E110" s="227" t="s">
        <v>171</v>
      </c>
      <c r="F110" s="227"/>
      <c r="G110" s="272"/>
      <c r="H110" s="3"/>
      <c r="I110" s="3"/>
    </row>
    <row r="111" spans="1:9" x14ac:dyDescent="0.4">
      <c r="A111" s="144"/>
      <c r="B111" s="227" t="s">
        <v>171</v>
      </c>
      <c r="C111" s="227" t="s">
        <v>171</v>
      </c>
      <c r="D111" s="227" t="s">
        <v>171</v>
      </c>
      <c r="E111" s="227" t="s">
        <v>171</v>
      </c>
      <c r="F111" s="227"/>
      <c r="G111" s="272"/>
      <c r="H111" s="3"/>
      <c r="I111" s="3"/>
    </row>
    <row r="112" spans="1:9" x14ac:dyDescent="0.4">
      <c r="A112" s="144"/>
      <c r="B112" s="227" t="s">
        <v>171</v>
      </c>
      <c r="C112" s="227" t="s">
        <v>171</v>
      </c>
      <c r="D112" s="227" t="s">
        <v>171</v>
      </c>
      <c r="E112" s="227" t="s">
        <v>171</v>
      </c>
      <c r="F112" s="227"/>
      <c r="G112" s="272"/>
      <c r="H112" s="3"/>
      <c r="I112" s="3"/>
    </row>
    <row r="113" spans="1:9" x14ac:dyDescent="0.4">
      <c r="A113" s="144"/>
      <c r="B113" s="227" t="s">
        <v>171</v>
      </c>
      <c r="C113" s="227" t="s">
        <v>171</v>
      </c>
      <c r="D113" s="227" t="s">
        <v>171</v>
      </c>
      <c r="E113" s="227" t="s">
        <v>171</v>
      </c>
      <c r="F113" s="227"/>
      <c r="G113" s="272"/>
      <c r="H113" s="3"/>
      <c r="I113" s="3"/>
    </row>
    <row r="114" spans="1:9" x14ac:dyDescent="0.4">
      <c r="A114" s="144"/>
      <c r="B114" s="227" t="s">
        <v>171</v>
      </c>
      <c r="C114" s="227" t="s">
        <v>171</v>
      </c>
      <c r="D114" s="227" t="s">
        <v>171</v>
      </c>
      <c r="E114" s="227" t="s">
        <v>171</v>
      </c>
      <c r="F114" s="227"/>
      <c r="G114" s="272"/>
      <c r="H114" s="3"/>
      <c r="I114" s="3"/>
    </row>
    <row r="115" spans="1:9" x14ac:dyDescent="0.4">
      <c r="A115" s="144"/>
      <c r="B115" s="227" t="s">
        <v>171</v>
      </c>
      <c r="C115" s="227" t="s">
        <v>171</v>
      </c>
      <c r="D115" s="227" t="s">
        <v>171</v>
      </c>
      <c r="E115" s="227" t="s">
        <v>171</v>
      </c>
      <c r="F115" s="227"/>
      <c r="G115" s="272"/>
      <c r="H115" s="3"/>
      <c r="I115" s="3"/>
    </row>
    <row r="116" spans="1:9" x14ac:dyDescent="0.4">
      <c r="A116" s="144"/>
      <c r="B116" s="227" t="s">
        <v>171</v>
      </c>
      <c r="C116" s="227" t="s">
        <v>171</v>
      </c>
      <c r="D116" s="227" t="s">
        <v>171</v>
      </c>
      <c r="E116" s="227" t="s">
        <v>171</v>
      </c>
      <c r="F116" s="227"/>
      <c r="G116" s="272"/>
      <c r="H116" s="3"/>
      <c r="I116" s="3"/>
    </row>
    <row r="117" spans="1:9" x14ac:dyDescent="0.4">
      <c r="A117" s="144"/>
      <c r="B117" s="227" t="s">
        <v>171</v>
      </c>
      <c r="C117" s="227" t="s">
        <v>171</v>
      </c>
      <c r="D117" s="227" t="s">
        <v>171</v>
      </c>
      <c r="E117" s="227" t="s">
        <v>171</v>
      </c>
      <c r="F117" s="227"/>
      <c r="G117" s="272"/>
      <c r="H117" s="3"/>
      <c r="I117" s="3"/>
    </row>
    <row r="118" spans="1:9" x14ac:dyDescent="0.4">
      <c r="A118" s="144"/>
      <c r="B118" s="227" t="s">
        <v>171</v>
      </c>
      <c r="C118" s="227" t="s">
        <v>171</v>
      </c>
      <c r="D118" s="227" t="s">
        <v>171</v>
      </c>
      <c r="E118" s="227" t="s">
        <v>171</v>
      </c>
      <c r="F118" s="227"/>
      <c r="G118" s="272"/>
      <c r="H118" s="3"/>
      <c r="I118" s="3"/>
    </row>
    <row r="119" spans="1:9" x14ac:dyDescent="0.4">
      <c r="A119" s="144"/>
      <c r="B119" s="227" t="s">
        <v>171</v>
      </c>
      <c r="C119" s="227" t="s">
        <v>171</v>
      </c>
      <c r="D119" s="227" t="s">
        <v>171</v>
      </c>
      <c r="E119" s="227" t="s">
        <v>171</v>
      </c>
      <c r="F119" s="227"/>
      <c r="G119" s="272"/>
      <c r="H119" s="3"/>
      <c r="I119" s="3"/>
    </row>
    <row r="120" spans="1:9" x14ac:dyDescent="0.4">
      <c r="A120" s="144"/>
      <c r="B120" s="227" t="s">
        <v>171</v>
      </c>
      <c r="C120" s="227" t="s">
        <v>171</v>
      </c>
      <c r="D120" s="227" t="s">
        <v>171</v>
      </c>
      <c r="E120" s="227" t="s">
        <v>171</v>
      </c>
      <c r="F120" s="227"/>
      <c r="G120" s="272"/>
      <c r="H120" s="3"/>
      <c r="I120" s="3"/>
    </row>
    <row r="121" spans="1:9" x14ac:dyDescent="0.4">
      <c r="A121" s="144"/>
      <c r="B121" s="227" t="s">
        <v>171</v>
      </c>
      <c r="C121" s="227" t="s">
        <v>171</v>
      </c>
      <c r="D121" s="227" t="s">
        <v>171</v>
      </c>
      <c r="E121" s="227" t="s">
        <v>171</v>
      </c>
      <c r="F121" s="227"/>
      <c r="G121" s="272"/>
      <c r="H121" s="3"/>
      <c r="I121" s="3"/>
    </row>
    <row r="122" spans="1:9" x14ac:dyDescent="0.4">
      <c r="A122" s="144"/>
      <c r="B122" s="227" t="s">
        <v>171</v>
      </c>
      <c r="C122" s="227" t="s">
        <v>171</v>
      </c>
      <c r="D122" s="227" t="s">
        <v>171</v>
      </c>
      <c r="E122" s="227" t="s">
        <v>171</v>
      </c>
      <c r="F122" s="227"/>
      <c r="G122" s="272"/>
      <c r="H122" s="3"/>
      <c r="I122" s="3"/>
    </row>
    <row r="123" spans="1:9" x14ac:dyDescent="0.4">
      <c r="A123" s="144"/>
      <c r="B123" s="227" t="s">
        <v>171</v>
      </c>
      <c r="C123" s="227" t="s">
        <v>171</v>
      </c>
      <c r="D123" s="227" t="s">
        <v>171</v>
      </c>
      <c r="E123" s="227" t="s">
        <v>171</v>
      </c>
      <c r="F123" s="227"/>
      <c r="G123" s="272"/>
      <c r="H123" s="3"/>
      <c r="I123" s="3"/>
    </row>
    <row r="124" spans="1:9" x14ac:dyDescent="0.4">
      <c r="A124" s="144"/>
      <c r="B124" s="227" t="s">
        <v>171</v>
      </c>
      <c r="C124" s="227" t="s">
        <v>171</v>
      </c>
      <c r="D124" s="227" t="s">
        <v>171</v>
      </c>
      <c r="E124" s="227" t="s">
        <v>171</v>
      </c>
      <c r="F124" s="227"/>
      <c r="G124" s="272"/>
      <c r="H124" s="3"/>
      <c r="I124" s="3"/>
    </row>
    <row r="125" spans="1:9" x14ac:dyDescent="0.4">
      <c r="A125" s="144"/>
      <c r="B125" s="227" t="s">
        <v>171</v>
      </c>
      <c r="C125" s="227" t="s">
        <v>171</v>
      </c>
      <c r="D125" s="227" t="s">
        <v>171</v>
      </c>
      <c r="E125" s="227" t="s">
        <v>171</v>
      </c>
      <c r="F125" s="227"/>
      <c r="G125" s="272"/>
      <c r="H125" s="3"/>
      <c r="I125" s="3"/>
    </row>
    <row r="126" spans="1:9" x14ac:dyDescent="0.4">
      <c r="A126" s="144"/>
      <c r="B126" s="227" t="s">
        <v>171</v>
      </c>
      <c r="C126" s="227" t="s">
        <v>171</v>
      </c>
      <c r="D126" s="227" t="s">
        <v>171</v>
      </c>
      <c r="E126" s="227" t="s">
        <v>171</v>
      </c>
      <c r="F126" s="227"/>
      <c r="G126" s="272"/>
      <c r="H126" s="3"/>
      <c r="I126" s="3"/>
    </row>
    <row r="127" spans="1:9" x14ac:dyDescent="0.4">
      <c r="A127" s="144"/>
      <c r="B127" s="227" t="s">
        <v>171</v>
      </c>
      <c r="C127" s="227" t="s">
        <v>171</v>
      </c>
      <c r="D127" s="227" t="s">
        <v>171</v>
      </c>
      <c r="E127" s="227" t="s">
        <v>171</v>
      </c>
      <c r="F127" s="227"/>
      <c r="G127" s="272"/>
      <c r="H127" s="3"/>
      <c r="I127" s="3"/>
    </row>
    <row r="128" spans="1:9" x14ac:dyDescent="0.4">
      <c r="A128" s="144"/>
      <c r="B128" s="227" t="s">
        <v>171</v>
      </c>
      <c r="C128" s="227" t="s">
        <v>171</v>
      </c>
      <c r="D128" s="227" t="s">
        <v>171</v>
      </c>
      <c r="E128" s="227" t="s">
        <v>171</v>
      </c>
      <c r="F128" s="227"/>
      <c r="G128" s="272"/>
      <c r="H128" s="3"/>
      <c r="I128" s="3"/>
    </row>
    <row r="129" spans="1:9" x14ac:dyDescent="0.4">
      <c r="A129" s="144"/>
      <c r="B129" s="227" t="s">
        <v>171</v>
      </c>
      <c r="C129" s="227" t="s">
        <v>171</v>
      </c>
      <c r="D129" s="227" t="s">
        <v>171</v>
      </c>
      <c r="E129" s="227" t="s">
        <v>171</v>
      </c>
      <c r="F129" s="227"/>
      <c r="G129" s="272"/>
      <c r="H129" s="3"/>
      <c r="I129" s="3"/>
    </row>
    <row r="130" spans="1:9" x14ac:dyDescent="0.4">
      <c r="A130" s="144"/>
      <c r="B130" s="227" t="s">
        <v>171</v>
      </c>
      <c r="C130" s="227" t="s">
        <v>171</v>
      </c>
      <c r="D130" s="227" t="s">
        <v>171</v>
      </c>
      <c r="E130" s="227" t="s">
        <v>171</v>
      </c>
      <c r="F130" s="227"/>
      <c r="G130" s="272"/>
      <c r="H130" s="3"/>
      <c r="I130" s="3"/>
    </row>
    <row r="131" spans="1:9" x14ac:dyDescent="0.4">
      <c r="A131" s="144"/>
      <c r="B131" s="227" t="s">
        <v>171</v>
      </c>
      <c r="C131" s="227" t="s">
        <v>171</v>
      </c>
      <c r="D131" s="227" t="s">
        <v>171</v>
      </c>
      <c r="E131" s="227" t="s">
        <v>171</v>
      </c>
      <c r="F131" s="227"/>
      <c r="G131" s="272"/>
      <c r="H131" s="3"/>
      <c r="I131" s="3"/>
    </row>
    <row r="132" spans="1:9" x14ac:dyDescent="0.4">
      <c r="A132" s="144"/>
      <c r="B132" s="227" t="s">
        <v>171</v>
      </c>
      <c r="C132" s="227" t="s">
        <v>171</v>
      </c>
      <c r="D132" s="227" t="s">
        <v>171</v>
      </c>
      <c r="E132" s="227" t="s">
        <v>171</v>
      </c>
      <c r="F132" s="227"/>
      <c r="G132" s="272"/>
      <c r="H132" s="3"/>
      <c r="I132" s="3"/>
    </row>
    <row r="133" spans="1:9" x14ac:dyDescent="0.4">
      <c r="A133" s="144"/>
      <c r="B133" s="227" t="s">
        <v>171</v>
      </c>
      <c r="C133" s="227" t="s">
        <v>171</v>
      </c>
      <c r="D133" s="227" t="s">
        <v>171</v>
      </c>
      <c r="E133" s="227" t="s">
        <v>171</v>
      </c>
      <c r="F133" s="227"/>
      <c r="G133" s="272"/>
      <c r="H133" s="3"/>
      <c r="I133" s="3"/>
    </row>
    <row r="134" spans="1:9" x14ac:dyDescent="0.4">
      <c r="A134" s="144"/>
      <c r="B134" s="227" t="s">
        <v>171</v>
      </c>
      <c r="C134" s="227" t="s">
        <v>171</v>
      </c>
      <c r="D134" s="227" t="s">
        <v>171</v>
      </c>
      <c r="E134" s="227" t="s">
        <v>171</v>
      </c>
      <c r="F134" s="227"/>
      <c r="G134" s="272"/>
      <c r="H134" s="3"/>
      <c r="I134" s="3"/>
    </row>
    <row r="135" spans="1:9" x14ac:dyDescent="0.4">
      <c r="A135" s="144"/>
      <c r="B135" s="227" t="s">
        <v>171</v>
      </c>
      <c r="C135" s="227" t="s">
        <v>171</v>
      </c>
      <c r="D135" s="227" t="s">
        <v>171</v>
      </c>
      <c r="E135" s="227" t="s">
        <v>171</v>
      </c>
      <c r="F135" s="227"/>
      <c r="G135" s="272"/>
      <c r="H135" s="3"/>
      <c r="I135" s="3"/>
    </row>
    <row r="136" spans="1:9" x14ac:dyDescent="0.4">
      <c r="A136" s="144"/>
      <c r="B136" s="227" t="s">
        <v>171</v>
      </c>
      <c r="C136" s="227" t="s">
        <v>171</v>
      </c>
      <c r="D136" s="227" t="s">
        <v>171</v>
      </c>
      <c r="E136" s="227" t="s">
        <v>171</v>
      </c>
      <c r="F136" s="227"/>
      <c r="G136" s="272"/>
      <c r="H136" s="3"/>
      <c r="I136" s="3"/>
    </row>
    <row r="137" spans="1:9" x14ac:dyDescent="0.4">
      <c r="A137" s="144"/>
      <c r="B137" s="227" t="s">
        <v>171</v>
      </c>
      <c r="C137" s="227" t="s">
        <v>171</v>
      </c>
      <c r="D137" s="227" t="s">
        <v>171</v>
      </c>
      <c r="E137" s="227" t="s">
        <v>171</v>
      </c>
      <c r="F137" s="227"/>
      <c r="G137" s="272"/>
      <c r="H137" s="3"/>
      <c r="I137" s="3"/>
    </row>
    <row r="138" spans="1:9" x14ac:dyDescent="0.4">
      <c r="A138" s="144"/>
      <c r="B138" s="227" t="s">
        <v>171</v>
      </c>
      <c r="C138" s="227" t="s">
        <v>171</v>
      </c>
      <c r="D138" s="227" t="s">
        <v>171</v>
      </c>
      <c r="E138" s="227" t="s">
        <v>171</v>
      </c>
      <c r="F138" s="227"/>
      <c r="G138" s="272"/>
      <c r="H138" s="3"/>
      <c r="I138" s="3"/>
    </row>
    <row r="139" spans="1:9" x14ac:dyDescent="0.4">
      <c r="A139" s="144"/>
      <c r="B139" s="227" t="s">
        <v>171</v>
      </c>
      <c r="C139" s="227" t="s">
        <v>171</v>
      </c>
      <c r="D139" s="227" t="s">
        <v>171</v>
      </c>
      <c r="E139" s="227" t="s">
        <v>171</v>
      </c>
      <c r="F139" s="227"/>
      <c r="G139" s="272"/>
      <c r="H139" s="3"/>
      <c r="I139" s="3"/>
    </row>
    <row r="140" spans="1:9" x14ac:dyDescent="0.4">
      <c r="A140" s="144"/>
      <c r="B140" s="227" t="s">
        <v>171</v>
      </c>
      <c r="C140" s="227" t="s">
        <v>171</v>
      </c>
      <c r="D140" s="227" t="s">
        <v>171</v>
      </c>
      <c r="E140" s="227" t="s">
        <v>171</v>
      </c>
      <c r="F140" s="227"/>
      <c r="G140" s="272"/>
      <c r="H140" s="3"/>
      <c r="I140" s="3"/>
    </row>
    <row r="141" spans="1:9" x14ac:dyDescent="0.4">
      <c r="A141" s="144"/>
      <c r="B141" s="227" t="s">
        <v>171</v>
      </c>
      <c r="C141" s="227" t="s">
        <v>171</v>
      </c>
      <c r="D141" s="227" t="s">
        <v>171</v>
      </c>
      <c r="E141" s="227" t="s">
        <v>171</v>
      </c>
      <c r="F141" s="227"/>
      <c r="G141" s="272"/>
      <c r="H141" s="3"/>
      <c r="I141" s="3"/>
    </row>
    <row r="142" spans="1:9" x14ac:dyDescent="0.4">
      <c r="A142" s="144"/>
      <c r="B142" s="227" t="s">
        <v>171</v>
      </c>
      <c r="C142" s="227" t="s">
        <v>171</v>
      </c>
      <c r="D142" s="227" t="s">
        <v>171</v>
      </c>
      <c r="E142" s="227" t="s">
        <v>171</v>
      </c>
      <c r="F142" s="227"/>
      <c r="G142" s="272"/>
      <c r="H142" s="3"/>
      <c r="I142" s="3"/>
    </row>
    <row r="143" spans="1:9" x14ac:dyDescent="0.4">
      <c r="A143" s="144"/>
      <c r="B143" s="227" t="s">
        <v>171</v>
      </c>
      <c r="C143" s="227" t="s">
        <v>171</v>
      </c>
      <c r="D143" s="227" t="s">
        <v>171</v>
      </c>
      <c r="E143" s="227" t="s">
        <v>171</v>
      </c>
      <c r="F143" s="227"/>
      <c r="G143" s="272"/>
      <c r="H143" s="3"/>
      <c r="I143" s="3"/>
    </row>
    <row r="144" spans="1:9" x14ac:dyDescent="0.4">
      <c r="A144" s="144"/>
      <c r="B144" s="227" t="s">
        <v>171</v>
      </c>
      <c r="C144" s="227" t="s">
        <v>171</v>
      </c>
      <c r="D144" s="227" t="s">
        <v>171</v>
      </c>
      <c r="E144" s="227" t="s">
        <v>171</v>
      </c>
      <c r="F144" s="227"/>
      <c r="G144" s="272"/>
      <c r="H144" s="3"/>
      <c r="I144" s="3"/>
    </row>
    <row r="145" spans="1:9" x14ac:dyDescent="0.4">
      <c r="A145" s="144"/>
      <c r="B145" s="227" t="s">
        <v>171</v>
      </c>
      <c r="C145" s="227" t="s">
        <v>171</v>
      </c>
      <c r="D145" s="227" t="s">
        <v>171</v>
      </c>
      <c r="E145" s="227" t="s">
        <v>171</v>
      </c>
      <c r="F145" s="227"/>
      <c r="G145" s="272"/>
      <c r="H145" s="3"/>
      <c r="I145" s="3"/>
    </row>
    <row r="146" spans="1:9" x14ac:dyDescent="0.4">
      <c r="A146" s="144"/>
      <c r="B146" s="227" t="s">
        <v>171</v>
      </c>
      <c r="C146" s="227" t="s">
        <v>171</v>
      </c>
      <c r="D146" s="227" t="s">
        <v>171</v>
      </c>
      <c r="E146" s="227" t="s">
        <v>171</v>
      </c>
      <c r="F146" s="227"/>
      <c r="G146" s="272"/>
      <c r="H146" s="3"/>
      <c r="I146" s="3"/>
    </row>
    <row r="147" spans="1:9" x14ac:dyDescent="0.4">
      <c r="A147" s="144"/>
      <c r="B147" s="227" t="s">
        <v>171</v>
      </c>
      <c r="C147" s="227" t="s">
        <v>171</v>
      </c>
      <c r="D147" s="227" t="s">
        <v>171</v>
      </c>
      <c r="E147" s="227" t="s">
        <v>171</v>
      </c>
      <c r="F147" s="227"/>
      <c r="G147" s="272"/>
      <c r="H147" s="3"/>
      <c r="I147" s="3"/>
    </row>
    <row r="148" spans="1:9" x14ac:dyDescent="0.4">
      <c r="A148" s="144"/>
      <c r="B148" s="227" t="s">
        <v>171</v>
      </c>
      <c r="C148" s="227" t="s">
        <v>171</v>
      </c>
      <c r="D148" s="227" t="s">
        <v>171</v>
      </c>
      <c r="E148" s="227" t="s">
        <v>171</v>
      </c>
      <c r="F148" s="227"/>
      <c r="G148" s="272"/>
      <c r="H148" s="3"/>
      <c r="I148" s="3"/>
    </row>
    <row r="149" spans="1:9" x14ac:dyDescent="0.4">
      <c r="A149" s="144"/>
      <c r="B149" s="227" t="s">
        <v>171</v>
      </c>
      <c r="C149" s="227" t="s">
        <v>171</v>
      </c>
      <c r="D149" s="227" t="s">
        <v>171</v>
      </c>
      <c r="E149" s="227" t="s">
        <v>171</v>
      </c>
      <c r="F149" s="227"/>
      <c r="G149" s="272"/>
      <c r="H149" s="3"/>
      <c r="I149" s="3"/>
    </row>
    <row r="150" spans="1:9" x14ac:dyDescent="0.4">
      <c r="A150" s="144"/>
      <c r="B150" s="227" t="s">
        <v>171</v>
      </c>
      <c r="C150" s="227" t="s">
        <v>171</v>
      </c>
      <c r="D150" s="227" t="s">
        <v>171</v>
      </c>
      <c r="E150" s="227" t="s">
        <v>171</v>
      </c>
      <c r="F150" s="227"/>
      <c r="G150" s="272"/>
      <c r="H150" s="3"/>
      <c r="I150" s="3"/>
    </row>
    <row r="151" spans="1:9" x14ac:dyDescent="0.4">
      <c r="A151" s="144"/>
      <c r="B151" s="227" t="s">
        <v>171</v>
      </c>
      <c r="C151" s="227" t="s">
        <v>171</v>
      </c>
      <c r="D151" s="227" t="s">
        <v>171</v>
      </c>
      <c r="E151" s="227" t="s">
        <v>171</v>
      </c>
      <c r="F151" s="227"/>
      <c r="G151" s="272"/>
      <c r="H151" s="3"/>
      <c r="I151" s="3"/>
    </row>
    <row r="152" spans="1:9" x14ac:dyDescent="0.4">
      <c r="A152" s="144"/>
      <c r="B152" s="227" t="s">
        <v>171</v>
      </c>
      <c r="C152" s="227" t="s">
        <v>171</v>
      </c>
      <c r="D152" s="227" t="s">
        <v>171</v>
      </c>
      <c r="E152" s="227" t="s">
        <v>171</v>
      </c>
      <c r="F152" s="227"/>
      <c r="G152" s="272"/>
      <c r="H152" s="3"/>
      <c r="I152" s="3"/>
    </row>
    <row r="153" spans="1:9" x14ac:dyDescent="0.4">
      <c r="A153" s="144"/>
      <c r="B153" s="227" t="s">
        <v>171</v>
      </c>
      <c r="C153" s="227" t="s">
        <v>171</v>
      </c>
      <c r="D153" s="227" t="s">
        <v>171</v>
      </c>
      <c r="E153" s="227" t="s">
        <v>171</v>
      </c>
      <c r="F153" s="227"/>
      <c r="G153" s="272"/>
      <c r="H153" s="3"/>
      <c r="I153" s="3"/>
    </row>
    <row r="154" spans="1:9" x14ac:dyDescent="0.4">
      <c r="A154" s="144"/>
      <c r="B154" s="227" t="s">
        <v>171</v>
      </c>
      <c r="C154" s="227" t="s">
        <v>171</v>
      </c>
      <c r="D154" s="227" t="s">
        <v>171</v>
      </c>
      <c r="E154" s="227" t="s">
        <v>171</v>
      </c>
      <c r="F154" s="227"/>
      <c r="G154" s="272"/>
      <c r="H154" s="3"/>
      <c r="I154" s="3"/>
    </row>
    <row r="155" spans="1:9" x14ac:dyDescent="0.4">
      <c r="A155" s="144"/>
      <c r="B155" s="227" t="s">
        <v>171</v>
      </c>
      <c r="C155" s="227" t="s">
        <v>171</v>
      </c>
      <c r="D155" s="227" t="s">
        <v>171</v>
      </c>
      <c r="E155" s="227" t="s">
        <v>171</v>
      </c>
      <c r="F155" s="227"/>
      <c r="G155" s="272"/>
      <c r="H155" s="3"/>
      <c r="I155" s="3"/>
    </row>
    <row r="156" spans="1:9" x14ac:dyDescent="0.4">
      <c r="A156" s="144"/>
      <c r="B156" s="227" t="s">
        <v>171</v>
      </c>
      <c r="C156" s="227" t="s">
        <v>171</v>
      </c>
      <c r="D156" s="227" t="s">
        <v>171</v>
      </c>
      <c r="E156" s="227" t="s">
        <v>171</v>
      </c>
      <c r="F156" s="227"/>
      <c r="G156" s="272"/>
      <c r="H156" s="3"/>
      <c r="I156" s="3"/>
    </row>
    <row r="157" spans="1:9" x14ac:dyDescent="0.4">
      <c r="A157" s="144"/>
      <c r="B157" s="227" t="s">
        <v>171</v>
      </c>
      <c r="C157" s="227" t="s">
        <v>171</v>
      </c>
      <c r="D157" s="227" t="s">
        <v>171</v>
      </c>
      <c r="E157" s="227" t="s">
        <v>171</v>
      </c>
      <c r="F157" s="227"/>
      <c r="G157" s="272"/>
      <c r="H157" s="3"/>
      <c r="I157" s="3"/>
    </row>
    <row r="158" spans="1:9" x14ac:dyDescent="0.4">
      <c r="A158" s="144"/>
      <c r="B158" s="227" t="s">
        <v>171</v>
      </c>
      <c r="C158" s="227" t="s">
        <v>171</v>
      </c>
      <c r="D158" s="227" t="s">
        <v>171</v>
      </c>
      <c r="E158" s="227" t="s">
        <v>171</v>
      </c>
      <c r="F158" s="227"/>
      <c r="G158" s="272"/>
      <c r="H158" s="3"/>
      <c r="I158" s="3"/>
    </row>
    <row r="159" spans="1:9" x14ac:dyDescent="0.4">
      <c r="A159" s="144"/>
      <c r="B159" s="227" t="s">
        <v>171</v>
      </c>
      <c r="C159" s="227" t="s">
        <v>171</v>
      </c>
      <c r="D159" s="227" t="s">
        <v>171</v>
      </c>
      <c r="E159" s="227" t="s">
        <v>171</v>
      </c>
      <c r="F159" s="227"/>
      <c r="G159" s="272"/>
      <c r="H159" s="3"/>
      <c r="I159" s="3"/>
    </row>
    <row r="160" spans="1:9" x14ac:dyDescent="0.4">
      <c r="A160" s="144"/>
      <c r="B160" s="227" t="s">
        <v>171</v>
      </c>
      <c r="C160" s="227" t="s">
        <v>171</v>
      </c>
      <c r="D160" s="227" t="s">
        <v>171</v>
      </c>
      <c r="E160" s="227" t="s">
        <v>171</v>
      </c>
      <c r="F160" s="227"/>
      <c r="G160" s="272"/>
      <c r="H160" s="3"/>
      <c r="I160" s="3"/>
    </row>
    <row r="161" spans="1:9" x14ac:dyDescent="0.4">
      <c r="A161" s="144"/>
      <c r="B161" s="227" t="s">
        <v>171</v>
      </c>
      <c r="C161" s="227" t="s">
        <v>171</v>
      </c>
      <c r="D161" s="227" t="s">
        <v>171</v>
      </c>
      <c r="E161" s="227" t="s">
        <v>171</v>
      </c>
      <c r="F161" s="227"/>
      <c r="G161" s="272"/>
      <c r="H161" s="3"/>
      <c r="I161" s="3"/>
    </row>
    <row r="162" spans="1:9" x14ac:dyDescent="0.4">
      <c r="A162" s="144"/>
      <c r="B162" s="227" t="s">
        <v>171</v>
      </c>
      <c r="C162" s="227" t="s">
        <v>171</v>
      </c>
      <c r="D162" s="227" t="s">
        <v>171</v>
      </c>
      <c r="E162" s="227" t="s">
        <v>171</v>
      </c>
      <c r="F162" s="227"/>
      <c r="G162" s="272"/>
      <c r="H162" s="3"/>
      <c r="I162" s="3"/>
    </row>
    <row r="163" spans="1:9" x14ac:dyDescent="0.4">
      <c r="A163" s="144"/>
      <c r="B163" s="227" t="s">
        <v>171</v>
      </c>
      <c r="C163" s="227" t="s">
        <v>171</v>
      </c>
      <c r="D163" s="227" t="s">
        <v>171</v>
      </c>
      <c r="E163" s="227" t="s">
        <v>171</v>
      </c>
      <c r="F163" s="227"/>
      <c r="G163" s="272"/>
      <c r="H163" s="3"/>
      <c r="I163" s="3"/>
    </row>
    <row r="164" spans="1:9" x14ac:dyDescent="0.4">
      <c r="A164" s="144"/>
      <c r="B164" s="227" t="s">
        <v>171</v>
      </c>
      <c r="C164" s="227" t="s">
        <v>171</v>
      </c>
      <c r="D164" s="227" t="s">
        <v>171</v>
      </c>
      <c r="E164" s="227" t="s">
        <v>171</v>
      </c>
      <c r="F164" s="227"/>
      <c r="G164" s="272"/>
      <c r="H164" s="3"/>
      <c r="I164" s="3"/>
    </row>
    <row r="165" spans="1:9" x14ac:dyDescent="0.4">
      <c r="A165" s="144"/>
      <c r="B165" s="227" t="s">
        <v>171</v>
      </c>
      <c r="C165" s="227" t="s">
        <v>171</v>
      </c>
      <c r="D165" s="227" t="s">
        <v>171</v>
      </c>
      <c r="E165" s="227" t="s">
        <v>171</v>
      </c>
      <c r="F165" s="227"/>
      <c r="G165" s="272"/>
      <c r="H165" s="3"/>
      <c r="I165" s="3"/>
    </row>
    <row r="166" spans="1:9" x14ac:dyDescent="0.4">
      <c r="A166" s="144"/>
      <c r="B166" s="227" t="s">
        <v>171</v>
      </c>
      <c r="C166" s="227" t="s">
        <v>171</v>
      </c>
      <c r="D166" s="227" t="s">
        <v>171</v>
      </c>
      <c r="E166" s="227" t="s">
        <v>171</v>
      </c>
      <c r="F166" s="227"/>
      <c r="G166" s="272"/>
      <c r="H166" s="3"/>
      <c r="I166" s="3"/>
    </row>
    <row r="167" spans="1:9" x14ac:dyDescent="0.4">
      <c r="A167" s="144"/>
      <c r="B167" s="227" t="s">
        <v>171</v>
      </c>
      <c r="C167" s="227" t="s">
        <v>171</v>
      </c>
      <c r="D167" s="227" t="s">
        <v>171</v>
      </c>
      <c r="E167" s="227" t="s">
        <v>171</v>
      </c>
      <c r="F167" s="227"/>
      <c r="G167" s="272"/>
      <c r="H167" s="3"/>
      <c r="I167" s="3"/>
    </row>
    <row r="168" spans="1:9" x14ac:dyDescent="0.4">
      <c r="A168" s="144"/>
      <c r="B168" s="227" t="s">
        <v>171</v>
      </c>
      <c r="C168" s="227" t="s">
        <v>171</v>
      </c>
      <c r="D168" s="227" t="s">
        <v>171</v>
      </c>
      <c r="E168" s="227" t="s">
        <v>171</v>
      </c>
      <c r="F168" s="227"/>
      <c r="G168" s="272"/>
      <c r="H168" s="3"/>
      <c r="I168" s="3"/>
    </row>
    <row r="169" spans="1:9" x14ac:dyDescent="0.4">
      <c r="A169" s="144"/>
      <c r="B169" s="227" t="s">
        <v>171</v>
      </c>
      <c r="C169" s="227" t="s">
        <v>171</v>
      </c>
      <c r="D169" s="227" t="s">
        <v>171</v>
      </c>
      <c r="E169" s="227" t="s">
        <v>171</v>
      </c>
      <c r="F169" s="227"/>
      <c r="G169" s="272"/>
      <c r="H169" s="3"/>
      <c r="I169" s="3"/>
    </row>
    <row r="170" spans="1:9" x14ac:dyDescent="0.4">
      <c r="A170" s="144"/>
      <c r="B170" s="227" t="s">
        <v>171</v>
      </c>
      <c r="C170" s="227" t="s">
        <v>171</v>
      </c>
      <c r="D170" s="227" t="s">
        <v>171</v>
      </c>
      <c r="E170" s="227" t="s">
        <v>171</v>
      </c>
      <c r="F170" s="227"/>
      <c r="G170" s="272"/>
      <c r="H170" s="3"/>
      <c r="I170" s="3"/>
    </row>
    <row r="171" spans="1:9" x14ac:dyDescent="0.4">
      <c r="A171" s="144"/>
      <c r="B171" s="227" t="s">
        <v>171</v>
      </c>
      <c r="C171" s="227" t="s">
        <v>171</v>
      </c>
      <c r="D171" s="227" t="s">
        <v>171</v>
      </c>
      <c r="E171" s="227" t="s">
        <v>171</v>
      </c>
      <c r="F171" s="227"/>
      <c r="G171" s="272"/>
      <c r="H171" s="3"/>
      <c r="I171" s="3"/>
    </row>
    <row r="172" spans="1:9" x14ac:dyDescent="0.4">
      <c r="A172" s="144"/>
      <c r="B172" s="227" t="s">
        <v>171</v>
      </c>
      <c r="C172" s="227" t="s">
        <v>171</v>
      </c>
      <c r="D172" s="227" t="s">
        <v>171</v>
      </c>
      <c r="E172" s="227" t="s">
        <v>171</v>
      </c>
      <c r="F172" s="227"/>
      <c r="G172" s="272"/>
      <c r="H172" s="3"/>
      <c r="I172" s="3"/>
    </row>
    <row r="173" spans="1:9" x14ac:dyDescent="0.4">
      <c r="A173" s="144"/>
      <c r="B173" s="227" t="s">
        <v>171</v>
      </c>
      <c r="C173" s="227" t="s">
        <v>171</v>
      </c>
      <c r="D173" s="227" t="s">
        <v>171</v>
      </c>
      <c r="E173" s="227" t="s">
        <v>171</v>
      </c>
      <c r="F173" s="227"/>
      <c r="G173" s="272"/>
      <c r="H173" s="3"/>
      <c r="I173" s="3"/>
    </row>
    <row r="174" spans="1:9" x14ac:dyDescent="0.4">
      <c r="A174" s="144"/>
      <c r="B174" s="227" t="s">
        <v>171</v>
      </c>
      <c r="C174" s="227" t="s">
        <v>171</v>
      </c>
      <c r="D174" s="227" t="s">
        <v>171</v>
      </c>
      <c r="E174" s="227" t="s">
        <v>171</v>
      </c>
      <c r="F174" s="227"/>
      <c r="G174" s="272"/>
      <c r="H174" s="3"/>
      <c r="I174" s="3"/>
    </row>
    <row r="175" spans="1:9" x14ac:dyDescent="0.4">
      <c r="A175" s="144"/>
      <c r="B175" s="227" t="s">
        <v>171</v>
      </c>
      <c r="C175" s="227" t="s">
        <v>171</v>
      </c>
      <c r="D175" s="227" t="s">
        <v>171</v>
      </c>
      <c r="E175" s="227" t="s">
        <v>171</v>
      </c>
      <c r="F175" s="227"/>
      <c r="G175" s="272"/>
      <c r="H175" s="3"/>
      <c r="I175" s="3"/>
    </row>
    <row r="176" spans="1:9" x14ac:dyDescent="0.4">
      <c r="A176" s="144"/>
      <c r="B176" s="227" t="s">
        <v>171</v>
      </c>
      <c r="C176" s="227" t="s">
        <v>171</v>
      </c>
      <c r="D176" s="227" t="s">
        <v>171</v>
      </c>
      <c r="E176" s="227" t="s">
        <v>171</v>
      </c>
      <c r="F176" s="227"/>
      <c r="G176" s="272"/>
      <c r="H176" s="3"/>
      <c r="I176" s="3"/>
    </row>
    <row r="177" spans="1:9" x14ac:dyDescent="0.4">
      <c r="A177" s="144"/>
      <c r="B177" s="227" t="s">
        <v>171</v>
      </c>
      <c r="C177" s="227" t="s">
        <v>171</v>
      </c>
      <c r="D177" s="227" t="s">
        <v>171</v>
      </c>
      <c r="E177" s="227" t="s">
        <v>171</v>
      </c>
      <c r="F177" s="227"/>
      <c r="G177" s="272"/>
      <c r="H177" s="3"/>
      <c r="I177" s="3"/>
    </row>
    <row r="178" spans="1:9" x14ac:dyDescent="0.4">
      <c r="A178" s="144"/>
      <c r="B178" s="227" t="s">
        <v>171</v>
      </c>
      <c r="C178" s="227" t="s">
        <v>171</v>
      </c>
      <c r="D178" s="227" t="s">
        <v>171</v>
      </c>
      <c r="E178" s="227" t="s">
        <v>171</v>
      </c>
      <c r="F178" s="227"/>
      <c r="G178" s="272"/>
      <c r="H178" s="3"/>
      <c r="I178" s="3"/>
    </row>
    <row r="179" spans="1:9" x14ac:dyDescent="0.4">
      <c r="A179" s="144"/>
      <c r="B179" s="227" t="s">
        <v>171</v>
      </c>
      <c r="C179" s="227" t="s">
        <v>171</v>
      </c>
      <c r="D179" s="227" t="s">
        <v>171</v>
      </c>
      <c r="E179" s="227" t="s">
        <v>171</v>
      </c>
      <c r="F179" s="227"/>
      <c r="G179" s="272"/>
      <c r="H179" s="3"/>
      <c r="I179" s="3"/>
    </row>
    <row r="180" spans="1:9" x14ac:dyDescent="0.4">
      <c r="A180" s="144"/>
      <c r="B180" s="227" t="s">
        <v>171</v>
      </c>
      <c r="C180" s="227" t="s">
        <v>171</v>
      </c>
      <c r="D180" s="227" t="s">
        <v>171</v>
      </c>
      <c r="E180" s="227" t="s">
        <v>171</v>
      </c>
      <c r="F180" s="227"/>
      <c r="G180" s="272"/>
      <c r="H180" s="3"/>
      <c r="I180" s="3"/>
    </row>
    <row r="181" spans="1:9" x14ac:dyDescent="0.4">
      <c r="A181" s="144"/>
      <c r="B181" s="227" t="s">
        <v>171</v>
      </c>
      <c r="C181" s="227" t="s">
        <v>171</v>
      </c>
      <c r="D181" s="227" t="s">
        <v>171</v>
      </c>
      <c r="E181" s="227" t="s">
        <v>171</v>
      </c>
      <c r="F181" s="227"/>
      <c r="G181" s="272"/>
      <c r="H181" s="3"/>
      <c r="I181" s="3"/>
    </row>
    <row r="182" spans="1:9" x14ac:dyDescent="0.4">
      <c r="A182" s="144"/>
      <c r="B182" s="227" t="s">
        <v>171</v>
      </c>
      <c r="C182" s="227" t="s">
        <v>171</v>
      </c>
      <c r="D182" s="227" t="s">
        <v>171</v>
      </c>
      <c r="E182" s="227" t="s">
        <v>171</v>
      </c>
      <c r="F182" s="227"/>
      <c r="G182" s="272"/>
      <c r="H182" s="3"/>
      <c r="I182" s="3"/>
    </row>
    <row r="183" spans="1:9" x14ac:dyDescent="0.4">
      <c r="A183" s="144"/>
      <c r="B183" s="227" t="s">
        <v>171</v>
      </c>
      <c r="C183" s="227" t="s">
        <v>171</v>
      </c>
      <c r="D183" s="227" t="s">
        <v>171</v>
      </c>
      <c r="E183" s="227" t="s">
        <v>171</v>
      </c>
      <c r="F183" s="227"/>
      <c r="G183" s="272"/>
      <c r="H183" s="3"/>
      <c r="I183" s="3"/>
    </row>
    <row r="184" spans="1:9" x14ac:dyDescent="0.4">
      <c r="A184" s="144"/>
      <c r="B184" s="227" t="s">
        <v>171</v>
      </c>
      <c r="C184" s="227" t="s">
        <v>171</v>
      </c>
      <c r="D184" s="227" t="s">
        <v>171</v>
      </c>
      <c r="E184" s="227" t="s">
        <v>171</v>
      </c>
      <c r="F184" s="227"/>
      <c r="G184" s="272"/>
      <c r="H184" s="3"/>
      <c r="I184" s="3"/>
    </row>
    <row r="185" spans="1:9" x14ac:dyDescent="0.4">
      <c r="A185" s="144"/>
      <c r="B185" s="227" t="s">
        <v>171</v>
      </c>
      <c r="C185" s="227" t="s">
        <v>171</v>
      </c>
      <c r="D185" s="227" t="s">
        <v>171</v>
      </c>
      <c r="E185" s="227" t="s">
        <v>171</v>
      </c>
      <c r="F185" s="227"/>
      <c r="G185" s="272"/>
      <c r="H185" s="3"/>
      <c r="I185" s="3"/>
    </row>
    <row r="186" spans="1:9" x14ac:dyDescent="0.4">
      <c r="A186" s="144"/>
      <c r="B186" s="227" t="s">
        <v>171</v>
      </c>
      <c r="C186" s="227" t="s">
        <v>171</v>
      </c>
      <c r="D186" s="227" t="s">
        <v>171</v>
      </c>
      <c r="E186" s="227" t="s">
        <v>171</v>
      </c>
      <c r="F186" s="227"/>
      <c r="G186" s="272"/>
      <c r="H186" s="3"/>
      <c r="I186" s="3"/>
    </row>
    <row r="187" spans="1:9" x14ac:dyDescent="0.4">
      <c r="A187" s="144"/>
      <c r="B187" s="227" t="s">
        <v>171</v>
      </c>
      <c r="C187" s="227" t="s">
        <v>171</v>
      </c>
      <c r="D187" s="227" t="s">
        <v>171</v>
      </c>
      <c r="E187" s="227" t="s">
        <v>171</v>
      </c>
      <c r="F187" s="227"/>
      <c r="G187" s="272"/>
      <c r="H187" s="3"/>
      <c r="I187" s="3"/>
    </row>
    <row r="188" spans="1:9" x14ac:dyDescent="0.4">
      <c r="A188" s="144"/>
      <c r="B188" s="227" t="s">
        <v>171</v>
      </c>
      <c r="C188" s="227" t="s">
        <v>171</v>
      </c>
      <c r="D188" s="227" t="s">
        <v>171</v>
      </c>
      <c r="E188" s="227" t="s">
        <v>171</v>
      </c>
      <c r="F188" s="227"/>
      <c r="G188" s="272"/>
      <c r="H188" s="3"/>
      <c r="I188" s="3"/>
    </row>
    <row r="189" spans="1:9" x14ac:dyDescent="0.4">
      <c r="A189" s="144"/>
      <c r="B189" s="227" t="s">
        <v>171</v>
      </c>
      <c r="C189" s="227" t="s">
        <v>171</v>
      </c>
      <c r="D189" s="227" t="s">
        <v>171</v>
      </c>
      <c r="E189" s="227" t="s">
        <v>171</v>
      </c>
      <c r="F189" s="227"/>
      <c r="G189" s="272"/>
      <c r="H189" s="3"/>
      <c r="I189" s="3"/>
    </row>
    <row r="190" spans="1:9" x14ac:dyDescent="0.4">
      <c r="A190" s="144"/>
      <c r="B190" s="227" t="s">
        <v>171</v>
      </c>
      <c r="C190" s="227" t="s">
        <v>171</v>
      </c>
      <c r="D190" s="227" t="s">
        <v>171</v>
      </c>
      <c r="E190" s="227" t="s">
        <v>171</v>
      </c>
      <c r="F190" s="227"/>
      <c r="G190" s="272"/>
      <c r="H190" s="3"/>
      <c r="I190" s="3"/>
    </row>
    <row r="191" spans="1:9" x14ac:dyDescent="0.4">
      <c r="A191" s="144"/>
      <c r="B191" s="227" t="s">
        <v>171</v>
      </c>
      <c r="C191" s="227" t="s">
        <v>171</v>
      </c>
      <c r="D191" s="227" t="s">
        <v>171</v>
      </c>
      <c r="E191" s="227" t="s">
        <v>171</v>
      </c>
      <c r="F191" s="227"/>
      <c r="G191" s="272"/>
      <c r="H191" s="3"/>
      <c r="I191" s="3"/>
    </row>
    <row r="192" spans="1:9" x14ac:dyDescent="0.4">
      <c r="A192" s="144"/>
      <c r="B192" s="227" t="s">
        <v>171</v>
      </c>
      <c r="C192" s="227" t="s">
        <v>171</v>
      </c>
      <c r="D192" s="227" t="s">
        <v>171</v>
      </c>
      <c r="E192" s="227" t="s">
        <v>171</v>
      </c>
      <c r="F192" s="227"/>
      <c r="G192" s="272"/>
      <c r="H192" s="3"/>
      <c r="I192" s="3"/>
    </row>
    <row r="193" spans="1:9" x14ac:dyDescent="0.4">
      <c r="A193" s="144"/>
      <c r="B193" s="227" t="s">
        <v>171</v>
      </c>
      <c r="C193" s="227" t="s">
        <v>171</v>
      </c>
      <c r="D193" s="227" t="s">
        <v>171</v>
      </c>
      <c r="E193" s="227" t="s">
        <v>171</v>
      </c>
      <c r="F193" s="227"/>
      <c r="G193" s="272"/>
      <c r="H193" s="3"/>
      <c r="I193" s="3"/>
    </row>
    <row r="194" spans="1:9" x14ac:dyDescent="0.4">
      <c r="A194" s="144"/>
      <c r="B194" s="227" t="s">
        <v>171</v>
      </c>
      <c r="C194" s="227" t="s">
        <v>171</v>
      </c>
      <c r="D194" s="227" t="s">
        <v>171</v>
      </c>
      <c r="E194" s="227" t="s">
        <v>171</v>
      </c>
      <c r="F194" s="227"/>
      <c r="G194" s="272"/>
      <c r="H194" s="3"/>
      <c r="I194" s="3"/>
    </row>
    <row r="195" spans="1:9" x14ac:dyDescent="0.4">
      <c r="A195" s="144"/>
      <c r="B195" s="227" t="s">
        <v>171</v>
      </c>
      <c r="C195" s="227" t="s">
        <v>171</v>
      </c>
      <c r="D195" s="227" t="s">
        <v>171</v>
      </c>
      <c r="E195" s="227" t="s">
        <v>171</v>
      </c>
      <c r="F195" s="227"/>
      <c r="G195" s="272"/>
      <c r="H195" s="3"/>
      <c r="I195" s="3"/>
    </row>
    <row r="196" spans="1:9" x14ac:dyDescent="0.4">
      <c r="A196" s="144"/>
      <c r="B196" s="227" t="s">
        <v>171</v>
      </c>
      <c r="C196" s="227" t="s">
        <v>171</v>
      </c>
      <c r="D196" s="227" t="s">
        <v>171</v>
      </c>
      <c r="E196" s="227" t="s">
        <v>171</v>
      </c>
      <c r="F196" s="227"/>
      <c r="G196" s="272"/>
      <c r="H196" s="3"/>
      <c r="I196" s="3"/>
    </row>
    <row r="197" spans="1:9" x14ac:dyDescent="0.4">
      <c r="A197" s="144"/>
      <c r="B197" s="227" t="s">
        <v>171</v>
      </c>
      <c r="C197" s="227" t="s">
        <v>171</v>
      </c>
      <c r="D197" s="227" t="s">
        <v>171</v>
      </c>
      <c r="E197" s="227" t="s">
        <v>171</v>
      </c>
      <c r="F197" s="227"/>
      <c r="G197" s="272"/>
      <c r="H197" s="3"/>
      <c r="I197" s="3"/>
    </row>
    <row r="198" spans="1:9" x14ac:dyDescent="0.4">
      <c r="A198" s="144"/>
      <c r="B198" s="227" t="s">
        <v>171</v>
      </c>
      <c r="C198" s="227" t="s">
        <v>171</v>
      </c>
      <c r="D198" s="227" t="s">
        <v>171</v>
      </c>
      <c r="E198" s="227" t="s">
        <v>171</v>
      </c>
      <c r="F198" s="227"/>
      <c r="G198" s="272"/>
      <c r="H198" s="3"/>
      <c r="I198" s="3"/>
    </row>
    <row r="199" spans="1:9" x14ac:dyDescent="0.4">
      <c r="A199" s="144"/>
      <c r="B199" s="227" t="s">
        <v>171</v>
      </c>
      <c r="C199" s="227" t="s">
        <v>171</v>
      </c>
      <c r="D199" s="227" t="s">
        <v>171</v>
      </c>
      <c r="E199" s="227" t="s">
        <v>171</v>
      </c>
      <c r="F199" s="227"/>
      <c r="G199" s="272"/>
      <c r="H199" s="3"/>
      <c r="I199" s="3"/>
    </row>
    <row r="200" spans="1:9" x14ac:dyDescent="0.4">
      <c r="A200" s="144"/>
      <c r="B200" s="227" t="s">
        <v>171</v>
      </c>
      <c r="C200" s="227" t="s">
        <v>171</v>
      </c>
      <c r="D200" s="227" t="s">
        <v>171</v>
      </c>
      <c r="E200" s="227" t="s">
        <v>171</v>
      </c>
      <c r="F200" s="227"/>
      <c r="G200" s="272"/>
      <c r="H200" s="3"/>
      <c r="I200" s="3"/>
    </row>
    <row r="201" spans="1:9" x14ac:dyDescent="0.4">
      <c r="A201" s="144"/>
      <c r="B201" s="227" t="s">
        <v>171</v>
      </c>
      <c r="C201" s="227" t="s">
        <v>171</v>
      </c>
      <c r="D201" s="227" t="s">
        <v>171</v>
      </c>
      <c r="E201" s="227" t="s">
        <v>171</v>
      </c>
      <c r="F201" s="227"/>
      <c r="G201" s="272"/>
      <c r="H201" s="3"/>
      <c r="I201" s="3"/>
    </row>
    <row r="202" spans="1:9" x14ac:dyDescent="0.4">
      <c r="A202" s="144"/>
      <c r="B202" s="227" t="s">
        <v>171</v>
      </c>
      <c r="C202" s="227" t="s">
        <v>171</v>
      </c>
      <c r="D202" s="227" t="s">
        <v>171</v>
      </c>
      <c r="E202" s="227" t="s">
        <v>171</v>
      </c>
      <c r="F202" s="227"/>
      <c r="G202" s="272"/>
      <c r="H202" s="3"/>
      <c r="I202" s="3"/>
    </row>
    <row r="203" spans="1:9" x14ac:dyDescent="0.4">
      <c r="A203" s="144"/>
      <c r="B203" s="227" t="s">
        <v>171</v>
      </c>
      <c r="C203" s="227" t="s">
        <v>171</v>
      </c>
      <c r="D203" s="227" t="s">
        <v>171</v>
      </c>
      <c r="E203" s="227" t="s">
        <v>171</v>
      </c>
      <c r="F203" s="227"/>
      <c r="G203" s="272"/>
      <c r="H203" s="3"/>
      <c r="I203" s="3"/>
    </row>
    <row r="204" spans="1:9" x14ac:dyDescent="0.4">
      <c r="A204" s="144"/>
      <c r="B204" s="227" t="s">
        <v>171</v>
      </c>
      <c r="C204" s="227" t="s">
        <v>171</v>
      </c>
      <c r="D204" s="227" t="s">
        <v>171</v>
      </c>
      <c r="E204" s="227" t="s">
        <v>171</v>
      </c>
      <c r="F204" s="227"/>
      <c r="G204" s="272"/>
      <c r="H204" s="3"/>
      <c r="I204" s="3"/>
    </row>
    <row r="205" spans="1:9" x14ac:dyDescent="0.4">
      <c r="A205" s="144"/>
      <c r="B205" s="227" t="s">
        <v>171</v>
      </c>
      <c r="C205" s="227" t="s">
        <v>171</v>
      </c>
      <c r="D205" s="227" t="s">
        <v>171</v>
      </c>
      <c r="E205" s="227" t="s">
        <v>171</v>
      </c>
      <c r="F205" s="227"/>
      <c r="G205" s="272"/>
      <c r="H205" s="3"/>
      <c r="I205" s="3"/>
    </row>
    <row r="206" spans="1:9" x14ac:dyDescent="0.4">
      <c r="A206" s="144"/>
      <c r="B206" s="227" t="s">
        <v>171</v>
      </c>
      <c r="C206" s="227" t="s">
        <v>171</v>
      </c>
      <c r="D206" s="227" t="s">
        <v>171</v>
      </c>
      <c r="E206" s="227" t="s">
        <v>171</v>
      </c>
      <c r="F206" s="227"/>
      <c r="G206" s="272"/>
      <c r="H206" s="3"/>
      <c r="I206" s="3"/>
    </row>
    <row r="207" spans="1:9" x14ac:dyDescent="0.4">
      <c r="A207" s="144"/>
      <c r="B207" s="227" t="s">
        <v>171</v>
      </c>
      <c r="C207" s="227" t="s">
        <v>171</v>
      </c>
      <c r="D207" s="227" t="s">
        <v>171</v>
      </c>
      <c r="E207" s="227" t="s">
        <v>171</v>
      </c>
      <c r="F207" s="227"/>
      <c r="G207" s="272"/>
      <c r="H207" s="3"/>
      <c r="I207" s="3"/>
    </row>
    <row r="208" spans="1:9" x14ac:dyDescent="0.4">
      <c r="A208" s="144"/>
      <c r="B208" s="227" t="s">
        <v>171</v>
      </c>
      <c r="C208" s="227" t="s">
        <v>171</v>
      </c>
      <c r="D208" s="227" t="s">
        <v>171</v>
      </c>
      <c r="E208" s="227" t="s">
        <v>171</v>
      </c>
      <c r="F208" s="227"/>
      <c r="G208" s="272"/>
      <c r="H208" s="3"/>
      <c r="I208" s="3"/>
    </row>
    <row r="209" spans="1:9" x14ac:dyDescent="0.4">
      <c r="A209" s="144"/>
      <c r="B209" s="227" t="s">
        <v>171</v>
      </c>
      <c r="C209" s="227" t="s">
        <v>171</v>
      </c>
      <c r="D209" s="227" t="s">
        <v>171</v>
      </c>
      <c r="E209" s="227" t="s">
        <v>171</v>
      </c>
      <c r="F209" s="227"/>
      <c r="G209" s="272"/>
      <c r="H209" s="3"/>
      <c r="I209" s="3"/>
    </row>
    <row r="210" spans="1:9" x14ac:dyDescent="0.4">
      <c r="A210" s="144"/>
      <c r="B210" s="227" t="s">
        <v>171</v>
      </c>
      <c r="C210" s="227" t="s">
        <v>171</v>
      </c>
      <c r="D210" s="227" t="s">
        <v>171</v>
      </c>
      <c r="E210" s="227" t="s">
        <v>171</v>
      </c>
      <c r="F210" s="227"/>
      <c r="G210" s="272"/>
      <c r="H210" s="3"/>
      <c r="I210" s="3"/>
    </row>
    <row r="211" spans="1:9" x14ac:dyDescent="0.4">
      <c r="A211" s="144"/>
      <c r="B211" s="227" t="s">
        <v>171</v>
      </c>
      <c r="C211" s="227" t="s">
        <v>171</v>
      </c>
      <c r="D211" s="227" t="s">
        <v>171</v>
      </c>
      <c r="E211" s="227" t="s">
        <v>171</v>
      </c>
      <c r="F211" s="227"/>
      <c r="G211" s="272"/>
      <c r="H211" s="3"/>
      <c r="I211" s="3"/>
    </row>
    <row r="212" spans="1:9" x14ac:dyDescent="0.4">
      <c r="A212" s="144"/>
      <c r="B212" s="227" t="s">
        <v>171</v>
      </c>
      <c r="C212" s="227" t="s">
        <v>171</v>
      </c>
      <c r="D212" s="227" t="s">
        <v>171</v>
      </c>
      <c r="E212" s="227" t="s">
        <v>171</v>
      </c>
      <c r="F212" s="227"/>
      <c r="G212" s="272"/>
      <c r="H212" s="3"/>
      <c r="I212" s="3"/>
    </row>
    <row r="213" spans="1:9" x14ac:dyDescent="0.4">
      <c r="A213" s="144"/>
      <c r="B213" s="227" t="s">
        <v>171</v>
      </c>
      <c r="C213" s="227" t="s">
        <v>171</v>
      </c>
      <c r="D213" s="227" t="s">
        <v>171</v>
      </c>
      <c r="E213" s="227" t="s">
        <v>171</v>
      </c>
      <c r="F213" s="227"/>
      <c r="G213" s="272"/>
      <c r="H213" s="3"/>
      <c r="I213" s="3"/>
    </row>
    <row r="214" spans="1:9" x14ac:dyDescent="0.4">
      <c r="A214" s="144"/>
      <c r="B214" s="227" t="s">
        <v>171</v>
      </c>
      <c r="C214" s="227" t="s">
        <v>171</v>
      </c>
      <c r="D214" s="227" t="s">
        <v>171</v>
      </c>
      <c r="E214" s="227" t="s">
        <v>171</v>
      </c>
      <c r="F214" s="227"/>
      <c r="G214" s="272"/>
      <c r="H214" s="3"/>
      <c r="I214" s="3"/>
    </row>
    <row r="215" spans="1:9" x14ac:dyDescent="0.4">
      <c r="A215" s="144"/>
      <c r="B215" s="227" t="s">
        <v>171</v>
      </c>
      <c r="C215" s="227" t="s">
        <v>171</v>
      </c>
      <c r="D215" s="227" t="s">
        <v>171</v>
      </c>
      <c r="E215" s="227" t="s">
        <v>171</v>
      </c>
      <c r="F215" s="227"/>
      <c r="G215" s="272"/>
      <c r="H215" s="3"/>
      <c r="I215" s="3"/>
    </row>
    <row r="216" spans="1:9" x14ac:dyDescent="0.4">
      <c r="A216" s="144"/>
      <c r="B216" s="227" t="s">
        <v>171</v>
      </c>
      <c r="C216" s="227" t="s">
        <v>171</v>
      </c>
      <c r="D216" s="227" t="s">
        <v>171</v>
      </c>
      <c r="E216" s="227" t="s">
        <v>171</v>
      </c>
      <c r="F216" s="227"/>
      <c r="G216" s="272"/>
      <c r="H216" s="3"/>
      <c r="I216" s="3"/>
    </row>
    <row r="217" spans="1:9" x14ac:dyDescent="0.4">
      <c r="A217" s="144"/>
      <c r="B217" s="227"/>
      <c r="C217" s="227"/>
      <c r="D217" s="227"/>
      <c r="E217" s="227"/>
      <c r="F217" s="227"/>
      <c r="G217" s="272"/>
      <c r="H217" s="3"/>
      <c r="I217" s="3"/>
    </row>
    <row r="218" spans="1:9" x14ac:dyDescent="0.4">
      <c r="A218" s="144"/>
      <c r="B218" s="227"/>
      <c r="C218" s="227"/>
      <c r="D218" s="227"/>
      <c r="E218" s="227"/>
      <c r="F218" s="227"/>
      <c r="G218" s="272"/>
      <c r="H218" s="3"/>
      <c r="I218" s="3"/>
    </row>
    <row r="219" spans="1:9" x14ac:dyDescent="0.4">
      <c r="A219" s="144"/>
      <c r="B219" s="227"/>
      <c r="C219" s="227"/>
      <c r="D219" s="227"/>
      <c r="E219" s="227"/>
      <c r="F219" s="227"/>
      <c r="G219" s="272"/>
      <c r="H219" s="3"/>
      <c r="I219" s="3"/>
    </row>
    <row r="220" spans="1:9" x14ac:dyDescent="0.4">
      <c r="A220" s="144"/>
      <c r="B220" s="227"/>
      <c r="C220" s="227"/>
      <c r="D220" s="227"/>
      <c r="E220" s="227"/>
      <c r="F220" s="227"/>
      <c r="G220" s="272"/>
      <c r="H220" s="3"/>
      <c r="I220" s="3"/>
    </row>
    <row r="221" spans="1:9" x14ac:dyDescent="0.4">
      <c r="A221" s="144"/>
      <c r="B221" s="227"/>
      <c r="C221" s="227"/>
      <c r="D221" s="227"/>
      <c r="E221" s="227"/>
      <c r="F221" s="227"/>
      <c r="G221" s="272"/>
      <c r="H221" s="3"/>
      <c r="I221" s="3"/>
    </row>
    <row r="222" spans="1:9" x14ac:dyDescent="0.4">
      <c r="A222" s="144"/>
      <c r="B222" s="227"/>
      <c r="C222" s="227"/>
      <c r="D222" s="227"/>
      <c r="E222" s="227"/>
      <c r="F222" s="227"/>
      <c r="G222" s="272"/>
      <c r="H222" s="3"/>
      <c r="I222" s="3"/>
    </row>
    <row r="223" spans="1:9" x14ac:dyDescent="0.4">
      <c r="A223" s="144"/>
      <c r="B223" s="227"/>
      <c r="C223" s="227"/>
      <c r="D223" s="227"/>
      <c r="E223" s="227"/>
      <c r="F223" s="227"/>
      <c r="G223" s="272"/>
      <c r="H223" s="3"/>
      <c r="I223" s="3"/>
    </row>
    <row r="224" spans="1:9" x14ac:dyDescent="0.4">
      <c r="A224" s="144"/>
      <c r="B224" s="227"/>
      <c r="C224" s="227"/>
      <c r="D224" s="227"/>
      <c r="E224" s="227"/>
      <c r="F224" s="227"/>
      <c r="G224" s="272"/>
      <c r="H224" s="3"/>
      <c r="I224" s="3"/>
    </row>
    <row r="225" spans="1:9" x14ac:dyDescent="0.4">
      <c r="A225" s="144"/>
      <c r="B225" s="227"/>
      <c r="C225" s="227"/>
      <c r="D225" s="227"/>
      <c r="E225" s="227"/>
      <c r="F225" s="227"/>
      <c r="G225" s="272"/>
      <c r="H225" s="3"/>
      <c r="I225" s="3"/>
    </row>
    <row r="226" spans="1:9" x14ac:dyDescent="0.4">
      <c r="A226" s="144"/>
      <c r="B226" s="227"/>
      <c r="C226" s="227"/>
      <c r="D226" s="227"/>
      <c r="E226" s="227"/>
      <c r="F226" s="227"/>
      <c r="G226" s="272"/>
      <c r="H226" s="3"/>
      <c r="I226" s="3"/>
    </row>
    <row r="227" spans="1:9" x14ac:dyDescent="0.4">
      <c r="A227" s="144"/>
      <c r="B227" s="227"/>
      <c r="C227" s="227"/>
      <c r="D227" s="227"/>
      <c r="E227" s="227"/>
      <c r="F227" s="227"/>
      <c r="G227" s="272"/>
      <c r="H227" s="3"/>
      <c r="I227" s="3"/>
    </row>
    <row r="228" spans="1:9" x14ac:dyDescent="0.4">
      <c r="A228" s="144"/>
      <c r="B228" s="227"/>
      <c r="C228" s="227"/>
      <c r="D228" s="227"/>
      <c r="E228" s="227"/>
      <c r="F228" s="227"/>
      <c r="G228" s="272"/>
      <c r="H228" s="3"/>
      <c r="I228" s="3"/>
    </row>
    <row r="229" spans="1:9" x14ac:dyDescent="0.4">
      <c r="A229" s="144"/>
      <c r="B229" s="227"/>
      <c r="C229" s="227"/>
      <c r="D229" s="227"/>
      <c r="E229" s="227"/>
      <c r="F229" s="227"/>
      <c r="G229" s="272"/>
      <c r="H229" s="3"/>
      <c r="I229" s="3"/>
    </row>
    <row r="230" spans="1:9" x14ac:dyDescent="0.4">
      <c r="A230" s="144"/>
      <c r="B230" s="227"/>
      <c r="C230" s="227"/>
      <c r="D230" s="227"/>
      <c r="E230" s="227"/>
      <c r="F230" s="227"/>
      <c r="G230" s="272"/>
      <c r="H230" s="3"/>
      <c r="I230" s="3"/>
    </row>
    <row r="231" spans="1:9" x14ac:dyDescent="0.4">
      <c r="A231" s="144"/>
      <c r="B231" s="227"/>
      <c r="C231" s="227"/>
      <c r="D231" s="227"/>
      <c r="E231" s="227"/>
      <c r="F231" s="227"/>
      <c r="G231" s="272"/>
      <c r="H231" s="3"/>
      <c r="I231" s="3"/>
    </row>
    <row r="232" spans="1:9" x14ac:dyDescent="0.4">
      <c r="A232" s="144"/>
      <c r="B232" s="227"/>
      <c r="C232" s="227"/>
      <c r="D232" s="227"/>
      <c r="E232" s="227"/>
      <c r="F232" s="227"/>
      <c r="G232" s="272"/>
      <c r="H232" s="3"/>
      <c r="I232" s="3"/>
    </row>
    <row r="233" spans="1:9" x14ac:dyDescent="0.4">
      <c r="A233" s="144"/>
      <c r="B233" s="227"/>
      <c r="C233" s="227"/>
      <c r="D233" s="227"/>
      <c r="E233" s="227"/>
      <c r="F233" s="227"/>
      <c r="G233" s="272"/>
      <c r="H233" s="3"/>
      <c r="I233" s="3"/>
    </row>
    <row r="234" spans="1:9" x14ac:dyDescent="0.4">
      <c r="A234" s="144"/>
      <c r="B234" s="227"/>
      <c r="C234" s="227"/>
      <c r="D234" s="227"/>
      <c r="E234" s="227"/>
      <c r="F234" s="227"/>
      <c r="G234" s="272"/>
      <c r="H234" s="3"/>
      <c r="I234" s="3"/>
    </row>
    <row r="235" spans="1:9" x14ac:dyDescent="0.4">
      <c r="A235" s="144"/>
      <c r="B235" s="227"/>
      <c r="C235" s="227"/>
      <c r="D235" s="227"/>
      <c r="E235" s="227"/>
      <c r="F235" s="227"/>
      <c r="G235" s="272"/>
      <c r="H235" s="3"/>
      <c r="I235" s="3"/>
    </row>
    <row r="236" spans="1:9" x14ac:dyDescent="0.4">
      <c r="A236" s="144"/>
      <c r="B236" s="227"/>
      <c r="C236" s="227"/>
      <c r="D236" s="227"/>
      <c r="E236" s="227"/>
      <c r="F236" s="227"/>
      <c r="G236" s="272"/>
      <c r="H236" s="3"/>
      <c r="I236" s="3"/>
    </row>
    <row r="237" spans="1:9" x14ac:dyDescent="0.4">
      <c r="A237" s="144"/>
      <c r="B237" s="227"/>
      <c r="C237" s="227"/>
      <c r="D237" s="227"/>
      <c r="E237" s="227"/>
      <c r="F237" s="227"/>
      <c r="G237" s="272"/>
      <c r="H237" s="3"/>
      <c r="I237" s="3"/>
    </row>
    <row r="238" spans="1:9" x14ac:dyDescent="0.4">
      <c r="A238" s="144"/>
      <c r="B238" s="227"/>
      <c r="C238" s="227"/>
      <c r="D238" s="227"/>
      <c r="E238" s="227"/>
      <c r="F238" s="227"/>
      <c r="G238" s="272"/>
      <c r="H238" s="3"/>
      <c r="I238" s="3"/>
    </row>
    <row r="239" spans="1:9" x14ac:dyDescent="0.4">
      <c r="A239" s="144"/>
      <c r="B239" s="227"/>
      <c r="C239" s="227"/>
      <c r="D239" s="227"/>
      <c r="E239" s="227"/>
      <c r="F239" s="227"/>
      <c r="G239" s="272"/>
      <c r="H239" s="3"/>
      <c r="I239" s="3"/>
    </row>
    <row r="240" spans="1:9" x14ac:dyDescent="0.4">
      <c r="A240" s="144"/>
      <c r="B240" s="227"/>
      <c r="C240" s="227"/>
      <c r="D240" s="227"/>
      <c r="E240" s="227"/>
      <c r="F240" s="227"/>
      <c r="G240" s="272"/>
      <c r="H240" s="3"/>
      <c r="I240" s="3"/>
    </row>
    <row r="241" spans="1:9" x14ac:dyDescent="0.4">
      <c r="A241" s="144"/>
      <c r="B241" s="227"/>
      <c r="C241" s="227"/>
      <c r="D241" s="227"/>
      <c r="E241" s="227"/>
      <c r="F241" s="227"/>
      <c r="G241" s="272"/>
      <c r="H241" s="3"/>
      <c r="I241" s="3"/>
    </row>
    <row r="242" spans="1:9" x14ac:dyDescent="0.4">
      <c r="A242" s="144"/>
      <c r="B242" s="227"/>
      <c r="C242" s="227"/>
      <c r="D242" s="227"/>
      <c r="E242" s="227"/>
      <c r="F242" s="227"/>
      <c r="G242" s="272"/>
      <c r="H242" s="3"/>
      <c r="I242" s="3"/>
    </row>
    <row r="243" spans="1:9" x14ac:dyDescent="0.4">
      <c r="A243" s="144"/>
      <c r="B243" s="227"/>
      <c r="C243" s="227"/>
      <c r="D243" s="227"/>
      <c r="E243" s="227"/>
      <c r="F243" s="227"/>
      <c r="G243" s="272"/>
      <c r="H243" s="3"/>
      <c r="I243" s="3"/>
    </row>
    <row r="244" spans="1:9" x14ac:dyDescent="0.4">
      <c r="A244" s="144"/>
      <c r="B244" s="227"/>
      <c r="C244" s="227"/>
      <c r="D244" s="227"/>
      <c r="E244" s="227"/>
      <c r="F244" s="227"/>
      <c r="G244" s="272"/>
      <c r="H244" s="3"/>
      <c r="I244" s="3"/>
    </row>
    <row r="245" spans="1:9" x14ac:dyDescent="0.4">
      <c r="A245" s="144"/>
      <c r="B245" s="227"/>
      <c r="C245" s="227"/>
      <c r="D245" s="227"/>
      <c r="E245" s="227"/>
      <c r="F245" s="227"/>
      <c r="G245" s="272"/>
      <c r="H245" s="3"/>
      <c r="I245" s="3"/>
    </row>
    <row r="246" spans="1:9" x14ac:dyDescent="0.4">
      <c r="A246" s="144"/>
      <c r="B246" s="227"/>
      <c r="C246" s="227"/>
      <c r="D246" s="227"/>
      <c r="E246" s="227"/>
      <c r="F246" s="227"/>
      <c r="G246" s="272"/>
      <c r="H246" s="3"/>
      <c r="I246" s="3"/>
    </row>
    <row r="247" spans="1:9" x14ac:dyDescent="0.4">
      <c r="A247" s="144"/>
      <c r="B247" s="227"/>
      <c r="C247" s="227"/>
      <c r="D247" s="227"/>
      <c r="E247" s="227"/>
      <c r="F247" s="227"/>
      <c r="G247" s="272"/>
      <c r="H247" s="3"/>
      <c r="I247" s="3"/>
    </row>
    <row r="248" spans="1:9" x14ac:dyDescent="0.4">
      <c r="A248" s="144"/>
      <c r="B248" s="227"/>
      <c r="C248" s="227"/>
      <c r="D248" s="227"/>
      <c r="E248" s="227"/>
      <c r="F248" s="227"/>
      <c r="G248" s="272"/>
      <c r="H248" s="3"/>
      <c r="I248" s="3"/>
    </row>
    <row r="249" spans="1:9" x14ac:dyDescent="0.4">
      <c r="A249" s="144"/>
      <c r="B249" s="227"/>
      <c r="C249" s="227"/>
      <c r="D249" s="227"/>
      <c r="E249" s="227"/>
      <c r="F249" s="227"/>
      <c r="G249" s="272"/>
      <c r="H249" s="3"/>
      <c r="I249" s="3"/>
    </row>
    <row r="250" spans="1:9" x14ac:dyDescent="0.4">
      <c r="A250" s="144"/>
      <c r="B250" s="227"/>
      <c r="C250" s="227"/>
      <c r="D250" s="227"/>
      <c r="E250" s="227"/>
      <c r="F250" s="227"/>
      <c r="G250" s="272"/>
      <c r="H250" s="3"/>
      <c r="I250" s="3"/>
    </row>
    <row r="251" spans="1:9" x14ac:dyDescent="0.4">
      <c r="A251" s="144"/>
      <c r="B251" s="227"/>
      <c r="C251" s="227"/>
      <c r="D251" s="227"/>
      <c r="E251" s="227"/>
      <c r="F251" s="227"/>
      <c r="G251" s="272"/>
      <c r="H251" s="3"/>
      <c r="I251" s="3"/>
    </row>
    <row r="252" spans="1:9" x14ac:dyDescent="0.4">
      <c r="A252" s="144"/>
      <c r="B252" s="227"/>
      <c r="C252" s="227"/>
      <c r="D252" s="227"/>
      <c r="E252" s="227"/>
      <c r="F252" s="227"/>
      <c r="G252" s="272"/>
      <c r="H252" s="3"/>
      <c r="I252" s="3"/>
    </row>
    <row r="253" spans="1:9" x14ac:dyDescent="0.4">
      <c r="A253" s="144"/>
      <c r="B253" s="227"/>
      <c r="C253" s="227"/>
      <c r="D253" s="227"/>
      <c r="E253" s="227"/>
      <c r="F253" s="227"/>
      <c r="G253" s="272"/>
      <c r="H253" s="3"/>
      <c r="I253" s="3"/>
    </row>
    <row r="254" spans="1:9" x14ac:dyDescent="0.4">
      <c r="A254" s="144"/>
      <c r="B254" s="227"/>
      <c r="C254" s="227"/>
      <c r="D254" s="227"/>
      <c r="E254" s="227"/>
      <c r="F254" s="227"/>
      <c r="G254" s="272"/>
      <c r="H254" s="3"/>
      <c r="I254" s="3"/>
    </row>
    <row r="255" spans="1:9" x14ac:dyDescent="0.4">
      <c r="A255" s="144"/>
      <c r="B255" s="227"/>
      <c r="C255" s="227"/>
      <c r="D255" s="227"/>
      <c r="E255" s="227"/>
      <c r="F255" s="227"/>
      <c r="G255" s="272"/>
      <c r="H255" s="3"/>
      <c r="I255" s="3"/>
    </row>
    <row r="256" spans="1:9" x14ac:dyDescent="0.4">
      <c r="A256" s="144"/>
      <c r="B256" s="227"/>
      <c r="C256" s="227"/>
      <c r="D256" s="227"/>
      <c r="E256" s="227"/>
      <c r="F256" s="227"/>
      <c r="G256" s="272"/>
      <c r="H256" s="3"/>
      <c r="I256" s="3"/>
    </row>
    <row r="257" spans="1:9" x14ac:dyDescent="0.4">
      <c r="A257" s="144"/>
      <c r="B257" s="227"/>
      <c r="C257" s="227"/>
      <c r="D257" s="227"/>
      <c r="E257" s="227"/>
      <c r="F257" s="227"/>
      <c r="G257" s="272"/>
      <c r="H257" s="3"/>
      <c r="I257" s="3"/>
    </row>
    <row r="258" spans="1:9" x14ac:dyDescent="0.4">
      <c r="A258" s="144"/>
      <c r="B258" s="227"/>
      <c r="C258" s="227"/>
      <c r="D258" s="227"/>
      <c r="E258" s="227"/>
      <c r="F258" s="227"/>
      <c r="G258" s="272"/>
      <c r="H258" s="3"/>
      <c r="I258" s="3"/>
    </row>
    <row r="259" spans="1:9" x14ac:dyDescent="0.4">
      <c r="A259" s="144"/>
      <c r="B259" s="227"/>
      <c r="C259" s="227"/>
      <c r="D259" s="227"/>
      <c r="E259" s="227"/>
      <c r="F259" s="227"/>
      <c r="G259" s="272"/>
      <c r="H259" s="3"/>
      <c r="I259" s="3"/>
    </row>
    <row r="260" spans="1:9" x14ac:dyDescent="0.4">
      <c r="A260" s="89"/>
      <c r="B260" s="85"/>
      <c r="C260" s="85"/>
      <c r="D260" s="151"/>
      <c r="E260" s="150" t="s">
        <v>131</v>
      </c>
      <c r="F260" s="226">
        <f>COUNTA(F10:F259)</f>
        <v>1</v>
      </c>
      <c r="G260" s="3"/>
      <c r="H260" s="3"/>
    </row>
    <row r="261" spans="1:9" x14ac:dyDescent="0.4">
      <c r="A261" s="152"/>
      <c r="B261" s="86"/>
      <c r="C261" s="86"/>
      <c r="D261" s="102"/>
      <c r="E261" s="150" t="s">
        <v>132</v>
      </c>
      <c r="F261" s="226">
        <f>SUM(F10:F259)</f>
        <v>0.25</v>
      </c>
      <c r="G261" s="3"/>
      <c r="H261" s="3"/>
    </row>
    <row r="262" spans="1:9" x14ac:dyDescent="0.4">
      <c r="A262" s="82"/>
      <c r="B262" s="82"/>
      <c r="C262" s="82"/>
      <c r="D262" s="82"/>
      <c r="E262" s="87"/>
      <c r="F262" s="88"/>
      <c r="G262" s="3"/>
      <c r="H262" s="3"/>
    </row>
    <row r="263" spans="1:9" x14ac:dyDescent="0.4">
      <c r="A263" s="152"/>
      <c r="B263" s="86"/>
      <c r="C263" s="86" t="s">
        <v>189</v>
      </c>
      <c r="D263" s="217" t="s">
        <v>191</v>
      </c>
      <c r="E263" s="217" t="s">
        <v>188</v>
      </c>
      <c r="F263" s="217" t="s">
        <v>190</v>
      </c>
      <c r="G263" s="168" t="s">
        <v>78</v>
      </c>
      <c r="H263" s="168"/>
    </row>
    <row r="264" spans="1:9" x14ac:dyDescent="0.4">
      <c r="A264" s="152"/>
      <c r="B264" s="86"/>
      <c r="C264" s="86"/>
      <c r="D264" s="86" t="s">
        <v>193</v>
      </c>
      <c r="E264" s="86">
        <f>COUNTIF(D10:D259,"在宅")</f>
        <v>0</v>
      </c>
      <c r="F264" s="86">
        <f>COUNTIF(D10:D259,"在宅以外")</f>
        <v>1</v>
      </c>
      <c r="G264" s="83">
        <f>E264+F264</f>
        <v>1</v>
      </c>
      <c r="H264" s="83"/>
    </row>
    <row r="265" spans="1:9" x14ac:dyDescent="0.4">
      <c r="A265" s="82"/>
      <c r="B265" s="82"/>
      <c r="C265" s="82"/>
      <c r="D265" s="82" t="s">
        <v>194</v>
      </c>
      <c r="E265" s="82">
        <f>SUMIF(D10:D259,"在宅",F10:F259)</f>
        <v>0</v>
      </c>
      <c r="F265" s="82">
        <f>SUMIF(D10:D259,"在宅以外",F10:F259)</f>
        <v>0.25</v>
      </c>
      <c r="G265" s="83">
        <f>E265+F265</f>
        <v>0.25</v>
      </c>
      <c r="H265" s="83"/>
    </row>
    <row r="266" spans="1:9" x14ac:dyDescent="0.4">
      <c r="A266" s="82"/>
      <c r="B266" s="82"/>
      <c r="C266" s="82"/>
      <c r="D266" s="82" t="s">
        <v>195</v>
      </c>
      <c r="E266" s="82">
        <f>E264-E265</f>
        <v>0</v>
      </c>
      <c r="F266" s="86">
        <f>F264-F265</f>
        <v>0.75</v>
      </c>
      <c r="G266" s="83">
        <f>G264-G265</f>
        <v>0.75</v>
      </c>
      <c r="H266" s="83"/>
    </row>
    <row r="267" spans="1:9" x14ac:dyDescent="0.4">
      <c r="A267" s="82"/>
      <c r="B267" s="82"/>
      <c r="C267" s="82"/>
      <c r="D267" s="82"/>
      <c r="E267" s="82"/>
      <c r="F267" s="82"/>
    </row>
  </sheetData>
  <mergeCells count="2">
    <mergeCell ref="A6:F6"/>
    <mergeCell ref="A7:F7"/>
  </mergeCells>
  <phoneticPr fontId="1"/>
  <dataValidations count="5">
    <dataValidation type="list" allowBlank="1" showInputMessage="1" showErrorMessage="1" sqref="B10:B259">
      <formula1>"　,要介護１,要介護２,要介護３,要介護４,要介護５"</formula1>
    </dataValidation>
    <dataValidation type="list" allowBlank="1" showInputMessage="1" showErrorMessage="1" sqref="E10:E259">
      <formula1>"　,①介護医療院,②介護療養型医療施設,③介護老人保健施設,④医療機関（病院又は診療所）,⑤他の特別養護老人ホーム,⑥養護老人ホーム,⑦軽費老人ホーム,⑧グループホーム,⑨有料老人ホーム,⑩サービス付き高齢者向け住宅,⑪その他"</formula1>
    </dataValidation>
    <dataValidation type="list" allowBlank="1" showInputMessage="1" showErrorMessage="1" sqref="D10:D259">
      <formula1>"　,在宅,在宅以外"</formula1>
    </dataValidation>
    <dataValidation type="list" allowBlank="1" showInputMessage="1" showErrorMessage="1" sqref="C10:C259">
      <formula1>"　,①３か月以内,②３か月～６か月前,③６か月～１年前,④１～２年前,⑤２～３年前,⑥３年以上前"</formula1>
    </dataValidation>
    <dataValidation type="list" allowBlank="1" showInputMessage="1" showErrorMessage="1" sqref="G10:G259">
      <formula1>"○"</formula1>
    </dataValidation>
  </dataValidations>
  <pageMargins left="0.7" right="0.7" top="0.75" bottom="0.75" header="0.3" footer="0.3"/>
  <pageSetup paperSize="9" scale="14" fitToWidth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4"/>
  <sheetViews>
    <sheetView topLeftCell="A10" zoomScaleNormal="100" workbookViewId="0">
      <selection activeCell="F15" sqref="F15"/>
    </sheetView>
  </sheetViews>
  <sheetFormatPr defaultRowHeight="18.75" x14ac:dyDescent="0.4"/>
  <cols>
    <col min="1" max="2" width="4.25" customWidth="1"/>
    <col min="3" max="3" width="19.875" customWidth="1"/>
    <col min="4" max="10" width="10.375" customWidth="1"/>
    <col min="11" max="11" width="10.375" style="2" customWidth="1"/>
    <col min="12" max="12" width="16.5" style="2" customWidth="1"/>
    <col min="13" max="13" width="16.5" customWidth="1"/>
    <col min="15" max="15" width="15.25" customWidth="1"/>
  </cols>
  <sheetData>
    <row r="1" spans="1:12" x14ac:dyDescent="0.4">
      <c r="A1" s="82" t="s">
        <v>141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2" x14ac:dyDescent="0.4">
      <c r="A2" s="82"/>
      <c r="B2" s="82"/>
      <c r="C2" s="82"/>
      <c r="D2" s="82"/>
      <c r="E2" s="82"/>
      <c r="F2" s="82"/>
      <c r="G2" s="82"/>
      <c r="H2" s="82"/>
      <c r="I2" s="82"/>
      <c r="J2" s="82"/>
      <c r="K2" s="83"/>
    </row>
    <row r="3" spans="1:12" x14ac:dyDescent="0.4">
      <c r="A3" s="82" t="s">
        <v>77</v>
      </c>
      <c r="B3" s="82"/>
      <c r="C3" s="82"/>
      <c r="D3" s="82"/>
      <c r="E3" s="82"/>
      <c r="F3" s="82"/>
      <c r="G3" s="82"/>
      <c r="H3" s="82"/>
      <c r="I3" s="82"/>
      <c r="J3" s="82"/>
      <c r="K3" s="83"/>
    </row>
    <row r="4" spans="1:12" x14ac:dyDescent="0.4">
      <c r="A4" s="404"/>
      <c r="B4" s="404"/>
      <c r="C4" s="404"/>
      <c r="D4" s="223" t="s">
        <v>78</v>
      </c>
      <c r="E4" s="90" t="s">
        <v>3</v>
      </c>
      <c r="F4" s="90" t="s">
        <v>4</v>
      </c>
      <c r="G4" s="223" t="s">
        <v>5</v>
      </c>
      <c r="H4" s="223" t="s">
        <v>6</v>
      </c>
      <c r="I4" s="223" t="s">
        <v>7</v>
      </c>
      <c r="J4" s="90" t="s">
        <v>81</v>
      </c>
      <c r="K4" s="78"/>
      <c r="L4"/>
    </row>
    <row r="5" spans="1:12" ht="19.5" thickBot="1" x14ac:dyDescent="0.45">
      <c r="A5" s="417" t="s">
        <v>89</v>
      </c>
      <c r="B5" s="417"/>
      <c r="C5" s="417"/>
      <c r="D5" s="153">
        <f t="shared" ref="D5:D32" si="0">SUM(E5:I5)</f>
        <v>0.25</v>
      </c>
      <c r="E5" s="153">
        <f>E6+E13</f>
        <v>0</v>
      </c>
      <c r="F5" s="153">
        <f>F6+F13</f>
        <v>0.25</v>
      </c>
      <c r="G5" s="153">
        <f>G6+G13</f>
        <v>0</v>
      </c>
      <c r="H5" s="153">
        <f>H6+H13</f>
        <v>0</v>
      </c>
      <c r="I5" s="153">
        <f>I6+I13</f>
        <v>0</v>
      </c>
      <c r="J5" s="187" t="str">
        <f>IF('入所申込者一覧（様式１－２用） (記入例)'!F261='様式１－２ (記入例)'!D5,"○","×")</f>
        <v>○</v>
      </c>
      <c r="K5" s="92" t="s">
        <v>87</v>
      </c>
      <c r="L5"/>
    </row>
    <row r="6" spans="1:12" x14ac:dyDescent="0.4">
      <c r="A6" s="408" t="s">
        <v>79</v>
      </c>
      <c r="B6" s="408"/>
      <c r="C6" s="408"/>
      <c r="D6" s="154">
        <f t="shared" si="0"/>
        <v>0</v>
      </c>
      <c r="E6" s="154">
        <f>SUM(E7:E12)</f>
        <v>0</v>
      </c>
      <c r="F6" s="154">
        <f t="shared" ref="F6:H6" si="1">SUM(F7:F12)</f>
        <v>0</v>
      </c>
      <c r="G6" s="154">
        <f t="shared" si="1"/>
        <v>0</v>
      </c>
      <c r="H6" s="154">
        <f t="shared" si="1"/>
        <v>0</v>
      </c>
      <c r="I6" s="154">
        <f>SUM(I7:I12)</f>
        <v>0</v>
      </c>
      <c r="J6" s="228"/>
      <c r="K6" s="218"/>
      <c r="L6"/>
    </row>
    <row r="7" spans="1:12" ht="18.75" customHeight="1" x14ac:dyDescent="0.4">
      <c r="A7" s="450" t="s">
        <v>2</v>
      </c>
      <c r="B7" s="453" t="s">
        <v>10</v>
      </c>
      <c r="C7" s="454"/>
      <c r="D7" s="155">
        <f t="shared" si="0"/>
        <v>0</v>
      </c>
      <c r="E7" s="155">
        <f>SUMIFS('入所申込者一覧（様式１－２用） (記入例)'!$F$10:$F$259,'入所申込者一覧（様式１－２用） (記入例)'!$B$10:$B$259,"要介護１",'入所申込者一覧（様式１－２用） (記入例)'!$C$10:$C$259,"①３か月以内",'入所申込者一覧（様式１－２用） (記入例)'!$D$10:$D$259,"在宅")</f>
        <v>0</v>
      </c>
      <c r="F7" s="155">
        <f>SUMIFS('入所申込者一覧（様式１－２用） (記入例)'!$F$10:$F$259,'入所申込者一覧（様式１－２用） (記入例)'!$B$10:$B$259,"要介護２",'入所申込者一覧（様式１－２用） (記入例)'!$C$10:$C$259,"①３か月以内",'入所申込者一覧（様式１－２用） (記入例)'!$D$10:$D$259,"在宅")</f>
        <v>0</v>
      </c>
      <c r="G7" s="155">
        <f>SUMIFS('入所申込者一覧（様式１－２用） (記入例)'!$F$10:$F$259,'入所申込者一覧（様式１－２用） (記入例)'!$B$10:$B$259,"要介護３",'入所申込者一覧（様式１－２用） (記入例)'!$C$10:$C$259,"①３か月以内",'入所申込者一覧（様式１－２用） (記入例)'!$D$10:$D$259,"在宅")</f>
        <v>0</v>
      </c>
      <c r="H7" s="155">
        <f>SUMIFS('入所申込者一覧（様式１－２用） (記入例)'!$F$10:$F$259,'入所申込者一覧（様式１－２用） (記入例)'!$B$10:$B$259,"要介護４",'入所申込者一覧（様式１－２用） (記入例)'!$C$10:$C$259,"①３か月以内",'入所申込者一覧（様式１－２用） (記入例)'!$D$10:$D$259,"在宅")</f>
        <v>0</v>
      </c>
      <c r="I7" s="155">
        <f>SUMIFS('入所申込者一覧（様式１－２用） (記入例)'!$F$10:$F$259,'入所申込者一覧（様式１－２用） (記入例)'!$B$10:$B$259,"要介護５",'入所申込者一覧（様式１－２用） (記入例)'!$C$10:$C$259,"①３か月以内",'入所申込者一覧（様式１－２用） (記入例)'!$D$10:$D$259,"在宅")</f>
        <v>0</v>
      </c>
      <c r="J7" s="437"/>
      <c r="K7" s="437"/>
      <c r="L7"/>
    </row>
    <row r="8" spans="1:12" x14ac:dyDescent="0.4">
      <c r="A8" s="451"/>
      <c r="B8" s="402" t="s">
        <v>11</v>
      </c>
      <c r="C8" s="403"/>
      <c r="D8" s="155">
        <f t="shared" si="0"/>
        <v>0</v>
      </c>
      <c r="E8" s="155">
        <f>SUMIFS('入所申込者一覧（様式１－２用） (記入例)'!$F$10:$F$259,'入所申込者一覧（様式１－２用） (記入例)'!$B$10:$B$259,"要介護１",'入所申込者一覧（様式１－２用） (記入例)'!$C$10:$C$259,"②３か月～６か月前",'入所申込者一覧（様式１－２用） (記入例)'!$D$10:$D$259,"在宅")</f>
        <v>0</v>
      </c>
      <c r="F8" s="155">
        <f>SUMIFS('入所申込者一覧（様式１－２用） (記入例)'!$F$10:$F$259,'入所申込者一覧（様式１－２用） (記入例)'!$B$10:$B$259,"要介護２",'入所申込者一覧（様式１－２用） (記入例)'!$C$10:$C$259,"②３か月～６か月前",'入所申込者一覧（様式１－２用） (記入例)'!$D$10:$D$259,"在宅")</f>
        <v>0</v>
      </c>
      <c r="G8" s="155">
        <f>SUMIFS('入所申込者一覧（様式１－２用） (記入例)'!$F$10:$F$259,'入所申込者一覧（様式１－２用） (記入例)'!$B$10:$B$259,"要介護３",'入所申込者一覧（様式１－２用） (記入例)'!$C$10:$C$259,"②３か月～６か月前",'入所申込者一覧（様式１－２用） (記入例)'!$D$10:$D$259,"在宅")</f>
        <v>0</v>
      </c>
      <c r="H8" s="155">
        <f>SUMIFS('入所申込者一覧（様式１－２用） (記入例)'!$F$10:$F$259,'入所申込者一覧（様式１－２用） (記入例)'!$B$10:$B$259,"要介護４",'入所申込者一覧（様式１－２用） (記入例)'!$C$10:$C$259,"②３か月～６か月前",'入所申込者一覧（様式１－２用） (記入例)'!$D$10:$D$259,"在宅")</f>
        <v>0</v>
      </c>
      <c r="I8" s="155">
        <f>SUMIFS('入所申込者一覧（様式１－２用） (記入例)'!$F$10:$F$259,'入所申込者一覧（様式１－２用） (記入例)'!$B$10:$B$259,"要介護５",'入所申込者一覧（様式１－２用） (記入例)'!$C$10:$C$259,"②３か月～６か月前",'入所申込者一覧（様式１－２用） (記入例)'!$D$10:$D$259,"在宅")</f>
        <v>0</v>
      </c>
      <c r="J8" s="438"/>
      <c r="K8" s="438"/>
      <c r="L8"/>
    </row>
    <row r="9" spans="1:12" x14ac:dyDescent="0.4">
      <c r="A9" s="451"/>
      <c r="B9" s="459" t="s">
        <v>13</v>
      </c>
      <c r="C9" s="460"/>
      <c r="D9" s="155">
        <f t="shared" si="0"/>
        <v>0</v>
      </c>
      <c r="E9" s="155">
        <f>SUMIFS('入所申込者一覧（様式１－２用） (記入例)'!$F$10:$F$259,'入所申込者一覧（様式１－２用） (記入例)'!$B$10:$B$259,"要介護１",'入所申込者一覧（様式１－２用） (記入例)'!$C$10:$C$259,"③６か月～１年前",'入所申込者一覧（様式１－２用） (記入例)'!$D$10:$D$259,"在宅")</f>
        <v>0</v>
      </c>
      <c r="F9" s="155">
        <f>SUMIFS('入所申込者一覧（様式１－２用） (記入例)'!$F$10:$F$259,'入所申込者一覧（様式１－２用） (記入例)'!$B$10:$B$259,"要介護２",'入所申込者一覧（様式１－２用） (記入例)'!$C$10:$C$259,"③６か月～１年前",'入所申込者一覧（様式１－２用） (記入例)'!$D$10:$D$259,"在宅")</f>
        <v>0</v>
      </c>
      <c r="G9" s="155">
        <f>SUMIFS('入所申込者一覧（様式１－２用） (記入例)'!$F$10:$F$259,'入所申込者一覧（様式１－２用） (記入例)'!$B$10:$B$259,"要介護３",'入所申込者一覧（様式１－２用） (記入例)'!$C$10:$C$259,"③６か月～１年前",'入所申込者一覧（様式１－２用） (記入例)'!$D$10:$D$259,"在宅")</f>
        <v>0</v>
      </c>
      <c r="H9" s="155">
        <f>SUMIFS('入所申込者一覧（様式１－２用） (記入例)'!$F$10:$F$259,'入所申込者一覧（様式１－２用） (記入例)'!$B$10:$B$259,"要介護４",'入所申込者一覧（様式１－２用） (記入例)'!$C$10:$C$259,"③６か月～１年前",'入所申込者一覧（様式１－２用） (記入例)'!$D$10:$D$259,"在宅")</f>
        <v>0</v>
      </c>
      <c r="I9" s="155">
        <f>SUMIFS('入所申込者一覧（様式１－２用） (記入例)'!$F$10:$F$259,'入所申込者一覧（様式１－２用） (記入例)'!$B$10:$B$259,"要介護５",'入所申込者一覧（様式１－２用） (記入例)'!$C$10:$C$259,"③６か月～１年前",'入所申込者一覧（様式１－２用） (記入例)'!$D$10:$D$259,"在宅")</f>
        <v>0</v>
      </c>
      <c r="J9" s="438"/>
      <c r="K9" s="438"/>
      <c r="L9"/>
    </row>
    <row r="10" spans="1:12" x14ac:dyDescent="0.4">
      <c r="A10" s="451"/>
      <c r="B10" s="453" t="s">
        <v>12</v>
      </c>
      <c r="C10" s="454"/>
      <c r="D10" s="155">
        <f t="shared" si="0"/>
        <v>0</v>
      </c>
      <c r="E10" s="155">
        <f>SUMIFS('入所申込者一覧（様式１－２用） (記入例)'!$F$10:$F$259,'入所申込者一覧（様式１－２用） (記入例)'!$B$10:$B$259,"要介護１",'入所申込者一覧（様式１－２用） (記入例)'!$C$10:$C$259,"④１～２年前",'入所申込者一覧（様式１－２用） (記入例)'!$D$10:$D$259,"在宅")</f>
        <v>0</v>
      </c>
      <c r="F10" s="155">
        <f>SUMIFS('入所申込者一覧（様式１－２用） (記入例)'!$F$10:$F$259,'入所申込者一覧（様式１－２用） (記入例)'!$B$10:$B$259,"要介護２",'入所申込者一覧（様式１－２用） (記入例)'!$C$10:$C$259,"④１～２年前",'入所申込者一覧（様式１－２用） (記入例)'!$D$10:$D$259,"在宅")</f>
        <v>0</v>
      </c>
      <c r="G10" s="155">
        <f>SUMIFS('入所申込者一覧（様式１－２用） (記入例)'!$F$10:$F$259,'入所申込者一覧（様式１－２用） (記入例)'!$B$10:$B$259,"要介護３",'入所申込者一覧（様式１－２用） (記入例)'!$C$10:$C$259,"④１～２年前",'入所申込者一覧（様式１－２用） (記入例)'!$D$10:$D$259,"在宅")</f>
        <v>0</v>
      </c>
      <c r="H10" s="155">
        <f>SUMIFS('入所申込者一覧（様式１－２用） (記入例)'!$F$10:$F$259,'入所申込者一覧（様式１－２用） (記入例)'!$B$10:$B$259,"要介護４",'入所申込者一覧（様式１－２用） (記入例)'!$C$10:$C$259,"④１～２年前",'入所申込者一覧（様式１－２用） (記入例)'!$D$10:$D$259,"在宅")</f>
        <v>0</v>
      </c>
      <c r="I10" s="155">
        <f>SUMIFS('入所申込者一覧（様式１－２用） (記入例)'!$F$10:$F$259,'入所申込者一覧（様式１－２用） (記入例)'!$B$10:$B$259,"要介護５",'入所申込者一覧（様式１－２用） (記入例)'!$C$10:$C$259,"④１～２年前",'入所申込者一覧（様式１－２用） (記入例)'!$D$10:$D$259,"在宅")</f>
        <v>0</v>
      </c>
      <c r="J10" s="438"/>
      <c r="K10" s="438"/>
      <c r="L10"/>
    </row>
    <row r="11" spans="1:12" x14ac:dyDescent="0.4">
      <c r="A11" s="451"/>
      <c r="B11" s="402" t="s">
        <v>213</v>
      </c>
      <c r="C11" s="403"/>
      <c r="D11" s="155">
        <f t="shared" si="0"/>
        <v>0</v>
      </c>
      <c r="E11" s="155">
        <f>SUMIFS('入所申込者一覧（様式１－２用） (記入例)'!$F$10:$F$259,'入所申込者一覧（様式１－２用） (記入例)'!$B$10:$B$259,"要介護１",'入所申込者一覧（様式１－２用） (記入例)'!$C$10:$C$259,"⑤２～３年前",'入所申込者一覧（様式１－２用） (記入例)'!$D$10:$D$259,"在宅")</f>
        <v>0</v>
      </c>
      <c r="F11" s="155">
        <f>SUMIFS('入所申込者一覧（様式１－２用） (記入例)'!$F$10:$F$259,'入所申込者一覧（様式１－２用） (記入例)'!$B$10:$B$259,"要介護２",'入所申込者一覧（様式１－２用） (記入例)'!$C$10:$C$259,"⑤２～３年前",'入所申込者一覧（様式１－２用） (記入例)'!$D$10:$D$259,"在宅")</f>
        <v>0</v>
      </c>
      <c r="G11" s="155">
        <f>SUMIFS('入所申込者一覧（様式１－２用） (記入例)'!$F$10:$F$259,'入所申込者一覧（様式１－２用） (記入例)'!$B$10:$B$259,"要介護３",'入所申込者一覧（様式１－２用） (記入例)'!$C$10:$C$259,"⑤２～３年前",'入所申込者一覧（様式１－２用） (記入例)'!$D$10:$D$259,"在宅")</f>
        <v>0</v>
      </c>
      <c r="H11" s="155">
        <f>SUMIFS('入所申込者一覧（様式１－２用） (記入例)'!$F$10:$F$259,'入所申込者一覧（様式１－２用） (記入例)'!$B$10:$B$259,"要介護４",'入所申込者一覧（様式１－２用） (記入例)'!$C$10:$C$259,"⑤２～３年前",'入所申込者一覧（様式１－２用） (記入例)'!$D$10:$D$259,"在宅")</f>
        <v>0</v>
      </c>
      <c r="I11" s="155">
        <f>SUMIFS('入所申込者一覧（様式１－２用） (記入例)'!$F$10:$F$259,'入所申込者一覧（様式１－２用） (記入例)'!$B$10:$B$259,"要介護５",'入所申込者一覧（様式１－２用） (記入例)'!$C$10:$C$259,"⑤２～３年前",'入所申込者一覧（様式１－２用） (記入例)'!$D$10:$D$259,"在宅")</f>
        <v>0</v>
      </c>
      <c r="J11" s="438"/>
      <c r="K11" s="438"/>
      <c r="L11"/>
    </row>
    <row r="12" spans="1:12" ht="19.5" thickBot="1" x14ac:dyDescent="0.45">
      <c r="A12" s="452"/>
      <c r="B12" s="462" t="s">
        <v>208</v>
      </c>
      <c r="C12" s="463"/>
      <c r="D12" s="153">
        <f>SUM(E12:I12)</f>
        <v>0</v>
      </c>
      <c r="E12" s="153">
        <f>SUMIFS('入所申込者一覧（様式１－２用） (記入例)'!$F$10:$F$259,'入所申込者一覧（様式１－２用） (記入例)'!$B$10:$B$259,"要介護１",'入所申込者一覧（様式１－２用） (記入例)'!$C$10:$C$259,"⑥３年以上前",'入所申込者一覧（様式１－２用） (記入例)'!$D$10:$D$259,"在宅")</f>
        <v>0</v>
      </c>
      <c r="F12" s="196">
        <f>SUMIFS('入所申込者一覧（様式１－２用） (記入例)'!$F$10:$F$259,'入所申込者一覧（様式１－２用） (記入例)'!$B$10:$B$259,"要介護２",'入所申込者一覧（様式１－２用） (記入例)'!$C$10:$C$259,"⑥３年以上前",'入所申込者一覧（様式１－２用） (記入例)'!$D$10:$D$259,"在宅")</f>
        <v>0</v>
      </c>
      <c r="G12" s="153">
        <f>SUMIFS('入所申込者一覧（様式１－２用） (記入例)'!$F$10:$F$259,'入所申込者一覧（様式１－２用） (記入例)'!$B$10:$B$259,"要介護３",'入所申込者一覧（様式１－２用） (記入例)'!$C$10:$C$259,"⑥３年以上前",'入所申込者一覧（様式１－２用） (記入例)'!$D$10:$D$259,"在宅")</f>
        <v>0</v>
      </c>
      <c r="H12" s="153">
        <f>SUMIFS('入所申込者一覧（様式１－２用） (記入例)'!$F$10:$F$259,'入所申込者一覧（様式１－２用） (記入例)'!$B$10:$B$259,"要介護４",'入所申込者一覧（様式１－２用） (記入例)'!$C$10:$C$259,"⑥３年以上前",'入所申込者一覧（様式１－２用） (記入例)'!$D$10:$D$259,"在宅")</f>
        <v>0</v>
      </c>
      <c r="I12" s="153">
        <f>SUMIFS('入所申込者一覧（様式１－２用） (記入例)'!$F$10:$F$259,'入所申込者一覧（様式１－２用） (記入例)'!$B$10:$B$259,"要介護５",'入所申込者一覧（様式１－２用） (記入例)'!$C$10:$C$259,"⑥３年以上前",'入所申込者一覧（様式１－２用） (記入例)'!$D$10:$D$259,"在宅")</f>
        <v>0</v>
      </c>
      <c r="J12" s="439"/>
      <c r="K12" s="439"/>
      <c r="L12"/>
    </row>
    <row r="13" spans="1:12" x14ac:dyDescent="0.4">
      <c r="A13" s="409" t="s">
        <v>80</v>
      </c>
      <c r="B13" s="430"/>
      <c r="C13" s="410"/>
      <c r="D13" s="154">
        <f t="shared" si="0"/>
        <v>0.25</v>
      </c>
      <c r="E13" s="154">
        <f>E14+E15+E16+E17+E18+E20+E22+E23+E25+E27</f>
        <v>0</v>
      </c>
      <c r="F13" s="230">
        <f>F14+F15+F16+F17+F18+F20+F22+F23+F25+F27</f>
        <v>0.25</v>
      </c>
      <c r="G13" s="154">
        <f>G14+G15+G16+G17+G18+G20+G22+G23+G25+G27</f>
        <v>0</v>
      </c>
      <c r="H13" s="154">
        <f>H14+H15+H16+H17+H18+H20+H22+H23+H25+H27</f>
        <v>0</v>
      </c>
      <c r="I13" s="154">
        <f>I14+I15+I16+I17+I18+I20+I22+I23+I25+I27</f>
        <v>0</v>
      </c>
      <c r="J13" s="96" t="str">
        <f>IF(+D5=+D6+D13,"○","×")</f>
        <v>○</v>
      </c>
      <c r="K13" s="97" t="s">
        <v>88</v>
      </c>
      <c r="L13"/>
    </row>
    <row r="14" spans="1:12" x14ac:dyDescent="0.4">
      <c r="A14" s="427" t="s">
        <v>83</v>
      </c>
      <c r="B14" s="402" t="s">
        <v>14</v>
      </c>
      <c r="C14" s="403"/>
      <c r="D14" s="155">
        <f>SUM(E14:I14)</f>
        <v>0.25</v>
      </c>
      <c r="E14" s="155">
        <f>SUMIFS('入所申込者一覧（様式１－２用） (記入例)'!$F$10:$F$259,'入所申込者一覧（様式１－２用） (記入例)'!$B$10:$B$259,"要介護１",'入所申込者一覧（様式１－２用） (記入例)'!$E$10:$E$259,"①介護医療院")</f>
        <v>0</v>
      </c>
      <c r="F14" s="155">
        <f>SUMIFS('入所申込者一覧（様式１－２用） (記入例)'!$F$10:$F$259,'入所申込者一覧（様式１－２用） (記入例)'!$B$10:$B$259,"要介護２",'入所申込者一覧（様式１－２用） (記入例)'!$E$10:$E$259,"①介護医療院")</f>
        <v>0.25</v>
      </c>
      <c r="G14" s="155">
        <f>SUMIFS('入所申込者一覧（様式１－２用） (記入例)'!$F$10:$F$259,'入所申込者一覧（様式１－２用） (記入例)'!$B$10:$B$259,"要介護３",'入所申込者一覧（様式１－２用） (記入例)'!$E$10:$E$259,"①介護医療院")</f>
        <v>0</v>
      </c>
      <c r="H14" s="155">
        <f>SUMIFS('入所申込者一覧（様式１－２用） (記入例)'!$F$10:$F$259,'入所申込者一覧（様式１－２用） (記入例)'!$B$10:$B$259,"要介護４",'入所申込者一覧（様式１－２用） (記入例)'!$E$10:$E$259,"①介護医療院")</f>
        <v>0</v>
      </c>
      <c r="I14" s="155">
        <f>SUMIFS('入所申込者一覧（様式１－２用） (記入例)'!$F$10:$F$259,'入所申込者一覧（様式１－２用） (記入例)'!$B$10:$B$259,"要介護５",'入所申込者一覧（様式１－２用） (記入例)'!$E$10:$E$259,"①介護医療院")</f>
        <v>0</v>
      </c>
      <c r="J14" s="428"/>
      <c r="K14" s="428"/>
      <c r="L14"/>
    </row>
    <row r="15" spans="1:12" x14ac:dyDescent="0.4">
      <c r="A15" s="427"/>
      <c r="B15" s="402" t="s">
        <v>271</v>
      </c>
      <c r="C15" s="403"/>
      <c r="D15" s="155">
        <f t="shared" si="0"/>
        <v>0</v>
      </c>
      <c r="E15" s="155">
        <f>SUMIFS('入所申込者一覧（様式１－２用） (記入例)'!$F$10:$F$259,'入所申込者一覧（様式１－２用） (記入例)'!$B$10:$B$259,"要介護１",'入所申込者一覧（様式１－２用） (記入例)'!$E$10:$E$259,"③介護老人保健施設")</f>
        <v>0</v>
      </c>
      <c r="F15" s="155">
        <f>SUMIFS('入所申込者一覧（様式１－２用） (記入例)'!$F$10:$F$259,'入所申込者一覧（様式１－２用） (記入例)'!$B$10:$B$259,"要介護２",'入所申込者一覧（様式１－２用） (記入例)'!$E$10:$E$259,"③介護老人保健施設")</f>
        <v>0</v>
      </c>
      <c r="G15" s="155">
        <f>SUMIFS('入所申込者一覧（様式１－２用） (記入例)'!$F$10:$F$259,'入所申込者一覧（様式１－２用） (記入例)'!$B$10:$B$259,"要介護３",'入所申込者一覧（様式１－２用） (記入例)'!$E$10:$E$259,"③介護老人保健施設")</f>
        <v>0</v>
      </c>
      <c r="H15" s="155">
        <f>SUMIFS('入所申込者一覧（様式１－２用） (記入例)'!$F$10:$F$259,'入所申込者一覧（様式１－２用） (記入例)'!$B$10:$B$259,"要介護４",'入所申込者一覧（様式１－２用） (記入例)'!$E$10:$E$259,"③介護老人保健施設")</f>
        <v>0</v>
      </c>
      <c r="I15" s="155">
        <f>SUMIFS('入所申込者一覧（様式１－２用） (記入例)'!$F$10:$F$259,'入所申込者一覧（様式１－２用） (記入例)'!$B$10:$B$259,"要介護５",'入所申込者一覧（様式１－２用） (記入例)'!$E$10:$E$259,"③介護老人保健施設")</f>
        <v>0</v>
      </c>
      <c r="J15" s="429"/>
      <c r="K15" s="429"/>
      <c r="L15"/>
    </row>
    <row r="16" spans="1:12" ht="33" customHeight="1" x14ac:dyDescent="0.4">
      <c r="A16" s="427"/>
      <c r="B16" s="394" t="s">
        <v>279</v>
      </c>
      <c r="C16" s="395"/>
      <c r="D16" s="155">
        <f t="shared" si="0"/>
        <v>0</v>
      </c>
      <c r="E16" s="155">
        <f>SUMIFS('入所申込者一覧（様式１－２用） (記入例)'!$F$10:$F$259,'入所申込者一覧（様式１－２用） (記入例)'!$B$10:$B$259,"要介護１",'入所申込者一覧（様式１－２用） (記入例)'!$E$10:$E$259,"④医療機関（病院又は診療所）")</f>
        <v>0</v>
      </c>
      <c r="F16" s="155">
        <f>SUMIFS('入所申込者一覧（様式１－２用） (記入例)'!$F$10:$F$259,'入所申込者一覧（様式１－２用） (記入例)'!$B$10:$B$259,"要介護２",'入所申込者一覧（様式１－２用） (記入例)'!$E$10:$E$259,"④医療機関（病院又は診療所）")</f>
        <v>0</v>
      </c>
      <c r="G16" s="155">
        <f>SUMIFS('入所申込者一覧（様式１－２用） (記入例)'!$F$10:$F$259,'入所申込者一覧（様式１－２用） (記入例)'!$B$10:$B$259,"要介護３",'入所申込者一覧（様式１－２用） (記入例)'!$E$10:$E$259,"④医療機関（病院又は診療所）")</f>
        <v>0</v>
      </c>
      <c r="H16" s="155">
        <f>SUMIFS('入所申込者一覧（様式１－２用） (記入例)'!$F$10:$F$259,'入所申込者一覧（様式１－２用） (記入例)'!$B$10:$B$259,"要介護４",'入所申込者一覧（様式１－２用） (記入例)'!$E$10:$E$259,"④医療機関（病院又は診療所）")</f>
        <v>0</v>
      </c>
      <c r="I16" s="155">
        <f>SUMIFS('入所申込者一覧（様式１－２用） (記入例)'!$F$10:$F$259,'入所申込者一覧（様式１－２用） (記入例)'!$B$10:$B$259,"要介護５",'入所申込者一覧（様式１－２用） (記入例)'!$E$10:$E$259,"④医療機関（病院又は診療所）")</f>
        <v>0</v>
      </c>
      <c r="J16" s="429"/>
      <c r="K16" s="429"/>
      <c r="L16"/>
    </row>
    <row r="17" spans="1:12" x14ac:dyDescent="0.4">
      <c r="A17" s="427"/>
      <c r="B17" s="394" t="s">
        <v>273</v>
      </c>
      <c r="C17" s="395"/>
      <c r="D17" s="155">
        <f t="shared" si="0"/>
        <v>0</v>
      </c>
      <c r="E17" s="155">
        <f>SUMIFS('入所申込者一覧（様式１－２用） (記入例)'!$F$10:$F$259,'入所申込者一覧（様式１－２用） (記入例)'!$B$10:$B$259,"要介護１",'入所申込者一覧（様式１－２用） (記入例)'!$E$10:$E$259,"⑤他の特別養護老人ホーム")</f>
        <v>0</v>
      </c>
      <c r="F17" s="155">
        <f>SUMIFS('入所申込者一覧（様式１－２用） (記入例)'!$F$10:$F$259,'入所申込者一覧（様式１－２用） (記入例)'!$B$10:$B$259,"要介護２",'入所申込者一覧（様式１－２用） (記入例)'!$E$10:$E$259,"⑤他の特別養護老人ホーム")</f>
        <v>0</v>
      </c>
      <c r="G17" s="155">
        <f>SUMIFS('入所申込者一覧（様式１－２用） (記入例)'!$F$10:$F$259,'入所申込者一覧（様式１－２用） (記入例)'!$B$10:$B$259,"要介護３",'入所申込者一覧（様式１－２用） (記入例)'!$E$10:$E$259,"⑤他の特別養護老人ホーム")</f>
        <v>0</v>
      </c>
      <c r="H17" s="155">
        <f>SUMIFS('入所申込者一覧（様式１－２用） (記入例)'!$F$10:$F$259,'入所申込者一覧（様式１－２用） (記入例)'!$B$10:$B$259,"要介護４",'入所申込者一覧（様式１－２用） (記入例)'!$E$10:$E$259,"⑤他の特別養護老人ホーム")</f>
        <v>0</v>
      </c>
      <c r="I17" s="155">
        <f>SUMIFS('入所申込者一覧（様式１－２用） (記入例)'!$F$10:$F$259,'入所申込者一覧（様式１－２用） (記入例)'!$B$10:$B$259,"要介護５",'入所申込者一覧（様式１－２用） (記入例)'!$E$10:$E$259,"⑤他の特別養護老人ホーム")</f>
        <v>0</v>
      </c>
      <c r="J17" s="429"/>
      <c r="K17" s="429"/>
      <c r="L17"/>
    </row>
    <row r="18" spans="1:12" x14ac:dyDescent="0.4">
      <c r="A18" s="427"/>
      <c r="B18" s="453" t="s">
        <v>274</v>
      </c>
      <c r="C18" s="454"/>
      <c r="D18" s="155">
        <f t="shared" si="0"/>
        <v>0</v>
      </c>
      <c r="E18" s="155">
        <f>SUMIFS('入所申込者一覧（様式１－２用） (記入例)'!$F$10:$F$259,'入所申込者一覧（様式１－２用） (記入例)'!$B$10:$B$259,"要介護１",'入所申込者一覧（様式１－２用） (記入例)'!$E$10:$E$259,"⑥養護老人ホーム")</f>
        <v>0</v>
      </c>
      <c r="F18" s="155">
        <f>SUMIFS('入所申込者一覧（様式１－２用） (記入例)'!$F$10:$F$259,'入所申込者一覧（様式１－２用） (記入例)'!$B$10:$B$259,"要介護２",'入所申込者一覧（様式１－２用） (記入例)'!$E$10:$E$259,"⑥養護老人ホーム")</f>
        <v>0</v>
      </c>
      <c r="G18" s="155">
        <f>SUMIFS('入所申込者一覧（様式１－２用） (記入例)'!$F$10:$F$259,'入所申込者一覧（様式１－２用） (記入例)'!$B$10:$B$259,"要介護３",'入所申込者一覧（様式１－２用） (記入例)'!$E$10:$E$259,"⑥養護老人ホーム")</f>
        <v>0</v>
      </c>
      <c r="H18" s="155">
        <f>SUMIFS('入所申込者一覧（様式１－２用） (記入例)'!$F$10:$F$259,'入所申込者一覧（様式１－２用） (記入例)'!$B$10:$B$259,"要介護４",'入所申込者一覧（様式１－２用） (記入例)'!$E$10:$E$259,"⑥養護老人ホーム")</f>
        <v>0</v>
      </c>
      <c r="I18" s="155">
        <f>SUMIFS('入所申込者一覧（様式１－２用） (記入例)'!$F$10:$F$259,'入所申込者一覧（様式１－２用） (記入例)'!$B$10:$B$259,"要介護５",'入所申込者一覧（様式１－２用） (記入例)'!$E$10:$E$259,"⑥養護老人ホーム")</f>
        <v>0</v>
      </c>
      <c r="J18" s="429"/>
      <c r="K18" s="429"/>
      <c r="L18"/>
    </row>
    <row r="19" spans="1:12" x14ac:dyDescent="0.4">
      <c r="A19" s="427"/>
      <c r="B19" s="262"/>
      <c r="C19" s="265" t="s">
        <v>249</v>
      </c>
      <c r="D19" s="155">
        <f t="shared" si="0"/>
        <v>0</v>
      </c>
      <c r="E19" s="155">
        <f>SUMIFS('入所申込者一覧（様式１－２用） (記入例)'!$F$10:$F$259,'入所申込者一覧（様式１－２用） (記入例)'!$B$10:$B$259,"要介護１",'入所申込者一覧（様式１－２用） (記入例)'!$E$10:$E$259,"⑥養護老人ホーム",'入所申込者一覧（様式１－２用） (記入例)'!$G$10:$G$259,"○")</f>
        <v>0</v>
      </c>
      <c r="F19" s="155">
        <f>SUMIFS('入所申込者一覧（様式１－２用） (記入例)'!$F$10:$F$259,'入所申込者一覧（様式１－２用） (記入例)'!$B$10:$B$259,"要介護２",'入所申込者一覧（様式１－２用） (記入例)'!$E$10:$E$259,"⑥養護老人ホーム",'入所申込者一覧（様式１－２用） (記入例)'!$G$10:$G$259,"○")</f>
        <v>0</v>
      </c>
      <c r="G19" s="155">
        <f>SUMIFS('入所申込者一覧（様式１－２用） (記入例)'!$F$10:$F$259,'入所申込者一覧（様式１－２用） (記入例)'!$B$10:$B$259,"要介護３",'入所申込者一覧（様式１－２用） (記入例)'!$E$10:$E$259,"⑥養護老人ホーム",'入所申込者一覧（様式１－２用） (記入例)'!$G$10:$G$259,"○")</f>
        <v>0</v>
      </c>
      <c r="H19" s="155">
        <f>SUMIFS('入所申込者一覧（様式１－２用） (記入例)'!$F$10:$F$259,'入所申込者一覧（様式１－２用） (記入例)'!$B$10:$B$259,"要介護４",'入所申込者一覧（様式１－２用） (記入例)'!$E$10:$E$259,"⑥養護老人ホーム",'入所申込者一覧（様式１－２用） (記入例)'!$G$10:$G$259,"○")</f>
        <v>0</v>
      </c>
      <c r="I19" s="155">
        <f>SUMIFS('入所申込者一覧（様式１－２用） (記入例)'!$F$10:$F$259,'入所申込者一覧（様式１－２用） (記入例)'!$B$10:$B$259,"要介護５",'入所申込者一覧（様式１－２用） (記入例)'!$E$10:$E$259,"⑥養護老人ホーム",'入所申込者一覧（様式１－２用） (記入例)'!$G$10:$G$259,"○")</f>
        <v>0</v>
      </c>
      <c r="J19" s="429"/>
      <c r="K19" s="429"/>
      <c r="L19"/>
    </row>
    <row r="20" spans="1:12" x14ac:dyDescent="0.4">
      <c r="A20" s="427"/>
      <c r="B20" s="453" t="s">
        <v>275</v>
      </c>
      <c r="C20" s="454"/>
      <c r="D20" s="155">
        <f t="shared" si="0"/>
        <v>0</v>
      </c>
      <c r="E20" s="155">
        <f>SUMIFS('入所申込者一覧（様式１－２用） (記入例)'!$F$10:$F$259,'入所申込者一覧（様式１－２用） (記入例)'!$B$10:$B$259,"要介護１",'入所申込者一覧（様式１－２用） (記入例)'!$E$10:$E$259,"⑦軽費老人ホーム")</f>
        <v>0</v>
      </c>
      <c r="F20" s="155">
        <f>SUMIFS('入所申込者一覧（様式１－２用） (記入例)'!$F$10:$F$259,'入所申込者一覧（様式１－２用） (記入例)'!$B$10:$B$259,"要介護２",'入所申込者一覧（様式１－２用） (記入例)'!$E$10:$E$259,"⑦軽費老人ホーム")</f>
        <v>0</v>
      </c>
      <c r="G20" s="155">
        <f>SUMIFS('入所申込者一覧（様式１－２用） (記入例)'!$F$10:$F$259,'入所申込者一覧（様式１－２用） (記入例)'!$B$10:$B$259,"要介護３",'入所申込者一覧（様式１－２用） (記入例)'!$E$10:$E$259,"⑦軽費老人ホーム")</f>
        <v>0</v>
      </c>
      <c r="H20" s="155">
        <f>SUMIFS('入所申込者一覧（様式１－２用） (記入例)'!$F$10:$F$259,'入所申込者一覧（様式１－２用） (記入例)'!$B$10:$B$259,"要介護４",'入所申込者一覧（様式１－２用） (記入例)'!$E$10:$E$259,"⑦軽費老人ホーム")</f>
        <v>0</v>
      </c>
      <c r="I20" s="155">
        <f>SUMIFS('入所申込者一覧（様式１－２用） (記入例)'!$F$10:$F$259,'入所申込者一覧（様式１－２用） (記入例)'!$B$10:$B$259,"要介護５",'入所申込者一覧（様式１－２用） (記入例)'!$E$10:$E$259,"⑦軽費老人ホーム")</f>
        <v>0</v>
      </c>
      <c r="J20" s="429"/>
      <c r="K20" s="429"/>
      <c r="L20"/>
    </row>
    <row r="21" spans="1:12" x14ac:dyDescent="0.4">
      <c r="A21" s="427"/>
      <c r="B21" s="262"/>
      <c r="C21" s="265" t="s">
        <v>249</v>
      </c>
      <c r="D21" s="155">
        <f t="shared" si="0"/>
        <v>0</v>
      </c>
      <c r="E21" s="155">
        <f>SUMIFS('入所申込者一覧（様式１－２用） (記入例)'!$F$10:$F$259,'入所申込者一覧（様式１－２用） (記入例)'!$B$10:$B$259,"要介護１",'入所申込者一覧（様式１－２用） (記入例)'!$E$10:$E$259,"⑦軽費老人ホーム",'入所申込者一覧（様式１－２用） (記入例)'!$G$10:$G$259,"○")</f>
        <v>0</v>
      </c>
      <c r="F21" s="155">
        <f>SUMIFS('入所申込者一覧（様式１－２用） (記入例)'!$F$10:$F$259,'入所申込者一覧（様式１－２用） (記入例)'!$B$10:$B$259,"要介護２",'入所申込者一覧（様式１－２用） (記入例)'!$E$10:$E$259,"⑦軽費老人ホーム",'入所申込者一覧（様式１－２用） (記入例)'!$G$10:$G$259,"○")</f>
        <v>0</v>
      </c>
      <c r="G21" s="155">
        <f>SUMIFS('入所申込者一覧（様式１－２用） (記入例)'!$F$10:$F$259,'入所申込者一覧（様式１－２用） (記入例)'!$B$10:$B$259,"要介護３",'入所申込者一覧（様式１－２用） (記入例)'!$E$10:$E$259,"⑦軽費老人ホーム",'入所申込者一覧（様式１－２用） (記入例)'!$G$10:$G$259,"○")</f>
        <v>0</v>
      </c>
      <c r="H21" s="155">
        <f>SUMIFS('入所申込者一覧（様式１－２用） (記入例)'!$F$10:$F$259,'入所申込者一覧（様式１－２用） (記入例)'!$B$10:$B$259,"要介護４",'入所申込者一覧（様式１－２用） (記入例)'!$E$10:$E$259,"⑦軽費老人ホーム",'入所申込者一覧（様式１－２用） (記入例)'!$G$10:$G$259,"○")</f>
        <v>0</v>
      </c>
      <c r="I21" s="155">
        <f>SUMIFS('入所申込者一覧（様式１－２用） (記入例)'!$F$10:$F$259,'入所申込者一覧（様式１－２用） (記入例)'!$B$10:$B$259,"要介護５",'入所申込者一覧（様式１－２用） (記入例)'!$E$10:$E$259,"⑦軽費老人ホーム",'入所申込者一覧（様式１－２用） (記入例)'!$G$10:$G$259,"○")</f>
        <v>0</v>
      </c>
      <c r="J21" s="429"/>
      <c r="K21" s="429"/>
      <c r="L21"/>
    </row>
    <row r="22" spans="1:12" x14ac:dyDescent="0.4">
      <c r="A22" s="427"/>
      <c r="B22" s="402" t="s">
        <v>276</v>
      </c>
      <c r="C22" s="403"/>
      <c r="D22" s="155">
        <f t="shared" si="0"/>
        <v>0</v>
      </c>
      <c r="E22" s="155">
        <f>SUMIFS('入所申込者一覧（様式１－２用） (記入例)'!$F$10:$F$259,'入所申込者一覧（様式１－２用） (記入例)'!$B$10:$B$259,"要介護１",'入所申込者一覧（様式１－２用） (記入例)'!$E$10:$E$259,"⑧グループホーム")</f>
        <v>0</v>
      </c>
      <c r="F22" s="155">
        <f>SUMIFS('入所申込者一覧（様式１－２用） (記入例)'!$F$10:$F$259,'入所申込者一覧（様式１－２用） (記入例)'!$B$10:$B$259,"要介護２",'入所申込者一覧（様式１－２用） (記入例)'!$E$10:$E$259,"⑧グループホーム")</f>
        <v>0</v>
      </c>
      <c r="G22" s="155">
        <f>SUMIFS('入所申込者一覧（様式１－２用） (記入例)'!$F$10:$F$259,'入所申込者一覧（様式１－２用） (記入例)'!$B$10:$B$259,"要介護３",'入所申込者一覧（様式１－２用） (記入例)'!$E$10:$E$259,"⑧グループホーム")</f>
        <v>0</v>
      </c>
      <c r="H22" s="155">
        <f>SUMIFS('入所申込者一覧（様式１－２用） (記入例)'!$F$10:$F$259,'入所申込者一覧（様式１－２用） (記入例)'!$B$10:$B$259,"要介護４",'入所申込者一覧（様式１－２用） (記入例)'!$E$10:$E$259,"⑧グループホーム")</f>
        <v>0</v>
      </c>
      <c r="I22" s="155">
        <f>SUMIFS('入所申込者一覧（様式１－２用） (記入例)'!$F$10:$F$259,'入所申込者一覧（様式１－２用） (記入例)'!$B$10:$B$259,"要介護５",'入所申込者一覧（様式１－２用） (記入例)'!$E$10:$E$259,"⑧グループホーム")</f>
        <v>0</v>
      </c>
      <c r="J22" s="429"/>
      <c r="K22" s="429"/>
      <c r="L22"/>
    </row>
    <row r="23" spans="1:12" x14ac:dyDescent="0.4">
      <c r="A23" s="427"/>
      <c r="B23" s="453" t="s">
        <v>277</v>
      </c>
      <c r="C23" s="454"/>
      <c r="D23" s="155">
        <f t="shared" si="0"/>
        <v>0</v>
      </c>
      <c r="E23" s="155">
        <f>SUMIFS('入所申込者一覧（様式１－２用） (記入例)'!$F$10:$F$259,'入所申込者一覧（様式１－２用） (記入例)'!$B$10:$B$259,"要介護１",'入所申込者一覧（様式１－２用） (記入例)'!$E$10:$E$259,"⑨有料老人ホーム")</f>
        <v>0</v>
      </c>
      <c r="F23" s="155">
        <f>SUMIFS('入所申込者一覧（様式１－２用） (記入例)'!$F$10:$F$259,'入所申込者一覧（様式１－２用） (記入例)'!$B$10:$B$259,"要介護２",'入所申込者一覧（様式１－２用） (記入例)'!$E$10:$E$259,"⑨有料老人ホーム")</f>
        <v>0</v>
      </c>
      <c r="G23" s="155">
        <f>SUMIFS('入所申込者一覧（様式１－２用） (記入例)'!$F$10:$F$259,'入所申込者一覧（様式１－２用） (記入例)'!$B$10:$B$259,"要介護３",'入所申込者一覧（様式１－２用） (記入例)'!$E$10:$E$259,"⑨有料老人ホーム")</f>
        <v>0</v>
      </c>
      <c r="H23" s="155">
        <f>SUMIFS('入所申込者一覧（様式１－２用） (記入例)'!$F$10:$F$259,'入所申込者一覧（様式１－２用） (記入例)'!$B$10:$B$259,"要介護４",'入所申込者一覧（様式１－２用） (記入例)'!$E$10:$E$259,"⑨有料老人ホーム")</f>
        <v>0</v>
      </c>
      <c r="I23" s="155">
        <f>SUMIFS('入所申込者一覧（様式１－２用） (記入例)'!$F$10:$F$259,'入所申込者一覧（様式１－２用） (記入例)'!$B$10:$B$259,"要介護５",'入所申込者一覧（様式１－２用） (記入例)'!$E$10:$E$259,"⑨有料老人ホーム")</f>
        <v>0</v>
      </c>
      <c r="J23" s="429"/>
      <c r="K23" s="429"/>
      <c r="L23"/>
    </row>
    <row r="24" spans="1:12" x14ac:dyDescent="0.4">
      <c r="A24" s="427"/>
      <c r="B24" s="262"/>
      <c r="C24" s="265" t="s">
        <v>249</v>
      </c>
      <c r="D24" s="155">
        <f t="shared" si="0"/>
        <v>0</v>
      </c>
      <c r="E24" s="155">
        <f>SUMIFS('入所申込者一覧（様式１－２用） (記入例)'!$F$10:$F$259,'入所申込者一覧（様式１－２用） (記入例)'!$B$10:$B$259,"要介護１",'入所申込者一覧（様式１－２用） (記入例)'!$E$10:$E$259,"⑨有料老人ホーム",'入所申込者一覧（様式１－２用） (記入例)'!$G$10:$G$259,"○")</f>
        <v>0</v>
      </c>
      <c r="F24" s="155">
        <f>SUMIFS('入所申込者一覧（様式１－２用） (記入例)'!$F$10:$F$259,'入所申込者一覧（様式１－２用） (記入例)'!$B$10:$B$259,"要介護２",'入所申込者一覧（様式１－２用） (記入例)'!$E$10:$E$259,"⑨有料老人ホーム",'入所申込者一覧（様式１－２用） (記入例)'!$G$10:$G$259,"○")</f>
        <v>0</v>
      </c>
      <c r="G24" s="155">
        <f>SUMIFS('入所申込者一覧（様式１－２用） (記入例)'!$F$10:$F$259,'入所申込者一覧（様式１－２用） (記入例)'!$B$10:$B$259,"要介護３",'入所申込者一覧（様式１－２用） (記入例)'!$E$10:$E$259,"⑨有料老人ホーム",'入所申込者一覧（様式１－２用） (記入例)'!$G$10:$G$259,"○")</f>
        <v>0</v>
      </c>
      <c r="H24" s="155">
        <f>SUMIFS('入所申込者一覧（様式１－２用） (記入例)'!$F$10:$F$259,'入所申込者一覧（様式１－２用） (記入例)'!$B$10:$B$259,"要介護４",'入所申込者一覧（様式１－２用） (記入例)'!$E$10:$E$259,"⑨有料老人ホーム",'入所申込者一覧（様式１－２用） (記入例)'!$G$10:$G$259,"○")</f>
        <v>0</v>
      </c>
      <c r="I24" s="155">
        <f>SUMIFS('入所申込者一覧（様式１－２用） (記入例)'!$F$10:$F$259,'入所申込者一覧（様式１－２用） (記入例)'!$B$10:$B$259,"要介護５",'入所申込者一覧（様式１－２用） (記入例)'!$E$10:$E$259,"⑨有料老人ホーム",'入所申込者一覧（様式１－２用） (記入例)'!$G$10:$G$259,"○")</f>
        <v>0</v>
      </c>
      <c r="J24" s="429"/>
      <c r="K24" s="429"/>
      <c r="L24"/>
    </row>
    <row r="25" spans="1:12" ht="28.5" customHeight="1" x14ac:dyDescent="0.4">
      <c r="A25" s="427"/>
      <c r="B25" s="396" t="s">
        <v>280</v>
      </c>
      <c r="C25" s="397"/>
      <c r="D25" s="155">
        <f t="shared" si="0"/>
        <v>0</v>
      </c>
      <c r="E25" s="155">
        <f>SUMIFS('入所申込者一覧（様式１－２用） (記入例)'!$F$10:$F$259,'入所申込者一覧（様式１－２用） (記入例)'!$B$10:$B$259,"要介護１",'入所申込者一覧（様式１－２用） (記入例)'!$E$10:$E$259,"⑩サービス付き高齢者向け住宅")</f>
        <v>0</v>
      </c>
      <c r="F25" s="155">
        <f>SUMIFS('入所申込者一覧（様式１－２用） (記入例)'!$F$10:$F$259,'入所申込者一覧（様式１－２用） (記入例)'!$B$10:$B$259,"要介護２",'入所申込者一覧（様式１－２用） (記入例)'!$E$10:$E$259,"⑩サービス付き高齢者向け住宅")</f>
        <v>0</v>
      </c>
      <c r="G25" s="155">
        <f>SUMIFS('入所申込者一覧（様式１－２用） (記入例)'!$F$10:$F$259,'入所申込者一覧（様式１－２用） (記入例)'!$B$10:$B$259,"要介護３",'入所申込者一覧（様式１－２用） (記入例)'!$E$10:$E$259,"⑩サービス付き高齢者向け住宅")</f>
        <v>0</v>
      </c>
      <c r="H25" s="155">
        <f>SUMIFS('入所申込者一覧（様式１－２用） (記入例)'!$F$10:$F$259,'入所申込者一覧（様式１－２用） (記入例)'!$B$10:$B$259,"要介護４",'入所申込者一覧（様式１－２用） (記入例)'!$E$10:$E$259,"⑩サービス付き高齢者向け住宅")</f>
        <v>0</v>
      </c>
      <c r="I25" s="155">
        <f>SUMIFS('入所申込者一覧（様式１－２用） (記入例)'!$F$10:$F$259,'入所申込者一覧（様式１－２用） (記入例)'!$B$10:$B$259,"要介護５",'入所申込者一覧（様式１－２用） (記入例)'!$E$10:$E$259,"⑩サービス付き高齢者向け住宅")</f>
        <v>0</v>
      </c>
      <c r="J25" s="429"/>
      <c r="K25" s="429"/>
      <c r="L25"/>
    </row>
    <row r="26" spans="1:12" x14ac:dyDescent="0.4">
      <c r="A26" s="427"/>
      <c r="B26" s="262"/>
      <c r="C26" s="265" t="s">
        <v>249</v>
      </c>
      <c r="D26" s="155">
        <f t="shared" si="0"/>
        <v>0</v>
      </c>
      <c r="E26" s="155">
        <f>SUMIFS('入所申込者一覧（様式１－２用） (記入例)'!$F$10:$F$259,'入所申込者一覧（様式１－２用） (記入例)'!$B$10:$B$259,"要介護１",'入所申込者一覧（様式１－２用） (記入例)'!$E$10:$E$259,"⑩サービス付き高齢者向け住宅",'入所申込者一覧（様式１－２用） (記入例)'!$G$10:$G$259,"○")</f>
        <v>0</v>
      </c>
      <c r="F26" s="155">
        <f>SUMIFS('入所申込者一覧（様式１－２用） (記入例)'!$F$10:$F$259,'入所申込者一覧（様式１－２用） (記入例)'!$B$10:$B$259,"要介護２",'入所申込者一覧（様式１－２用） (記入例)'!$E$10:$E$259,"⑩サービス付き高齢者向け住宅",'入所申込者一覧（様式１－２用） (記入例)'!$G$10:$G$259,"○")</f>
        <v>0</v>
      </c>
      <c r="G26" s="155">
        <f>SUMIFS('入所申込者一覧（様式１－２用） (記入例)'!$F$10:$F$259,'入所申込者一覧（様式１－２用） (記入例)'!$B$10:$B$259,"要介護３",'入所申込者一覧（様式１－２用） (記入例)'!$E$10:$E$259,"⑩サービス付き高齢者向け住宅",'入所申込者一覧（様式１－２用） (記入例)'!$G$10:$G$259,"○")</f>
        <v>0</v>
      </c>
      <c r="H26" s="155">
        <f>SUMIFS('入所申込者一覧（様式１－２用） (記入例)'!$F$10:$F$259,'入所申込者一覧（様式１－２用） (記入例)'!$B$10:$B$259,"要介護４",'入所申込者一覧（様式１－２用） (記入例)'!$E$10:$E$259,"⑩サービス付き高齢者向け住宅",'入所申込者一覧（様式１－２用） (記入例)'!$G$10:$G$259,"○")</f>
        <v>0</v>
      </c>
      <c r="I26" s="155">
        <f>SUMIFS('入所申込者一覧（様式１－２用） (記入例)'!$F$10:$F$259,'入所申込者一覧（様式１－２用） (記入例)'!$B$10:$B$259,"要介護５",'入所申込者一覧（様式１－２用） (記入例)'!$E$10:$E$259,"⑩サービス付き高齢者向け住宅",'入所申込者一覧（様式１－２用） (記入例)'!$G$10:$G$259,"○")</f>
        <v>0</v>
      </c>
      <c r="J26" s="429"/>
      <c r="K26" s="429"/>
      <c r="L26"/>
    </row>
    <row r="27" spans="1:12" x14ac:dyDescent="0.4">
      <c r="A27" s="427"/>
      <c r="B27" s="402" t="s">
        <v>278</v>
      </c>
      <c r="C27" s="403"/>
      <c r="D27" s="155">
        <f t="shared" si="0"/>
        <v>0</v>
      </c>
      <c r="E27" s="155">
        <f>SUMIFS('入所申込者一覧（様式１－２用） (記入例)'!$F$10:$F$259,'入所申込者一覧（様式１－２用） (記入例)'!$B$10:$B$259,"要介護１",'入所申込者一覧（様式１－２用） (記入例)'!$E$10:$E$259,"⑪その他")</f>
        <v>0</v>
      </c>
      <c r="F27" s="155">
        <f>SUMIFS('入所申込者一覧（様式１－２用） (記入例)'!$F$10:$F$259,'入所申込者一覧（様式１－２用） (記入例)'!$B$10:$B$259,"要介護２",'入所申込者一覧（様式１－２用） (記入例)'!$E$10:$E$259,"⑪その他")</f>
        <v>0</v>
      </c>
      <c r="G27" s="155">
        <f>SUMIFS('入所申込者一覧（様式１－２用） (記入例)'!$F$10:$F$259,'入所申込者一覧（様式１－２用） (記入例)'!$B$10:$B$259,"要介護３",'入所申込者一覧（様式１－２用） (記入例)'!$E$10:$E$259,"⑪その他")</f>
        <v>0</v>
      </c>
      <c r="H27" s="155">
        <f>SUMIFS('入所申込者一覧（様式１－２用） (記入例)'!$F$10:$F$259,'入所申込者一覧（様式１－２用） (記入例)'!$B$10:$B$259,"要介護４",'入所申込者一覧（様式１－２用） (記入例)'!$E$10:$E$259,"⑪その他")</f>
        <v>0</v>
      </c>
      <c r="I27" s="155">
        <f>SUMIFS('入所申込者一覧（様式１－２用） (記入例)'!$F$10:$F$259,'入所申込者一覧（様式１－２用） (記入例)'!$B$10:$B$259,"要介護５",'入所申込者一覧（様式１－２用） (記入例)'!$E$10:$E$259,"⑪その他")</f>
        <v>0</v>
      </c>
      <c r="J27" s="408"/>
      <c r="K27" s="408"/>
      <c r="L27"/>
    </row>
    <row r="28" spans="1:12" ht="18.75" customHeight="1" x14ac:dyDescent="0.4">
      <c r="A28" s="450" t="s">
        <v>2</v>
      </c>
      <c r="B28" s="277"/>
      <c r="C28" s="200" t="s">
        <v>10</v>
      </c>
      <c r="D28" s="155">
        <f t="shared" si="0"/>
        <v>0</v>
      </c>
      <c r="E28" s="155">
        <f>SUMIFS('入所申込者一覧（様式１－２用） (記入例)'!$F$10:$F$259,'入所申込者一覧（様式１－２用） (記入例)'!$B$10:$B$259,"要介護１",'入所申込者一覧（様式１－２用） (記入例)'!$C$10:$C$259,"①３か月以内",'入所申込者一覧（様式１－２用） (記入例)'!$D$10:$D$259,"在宅以外")</f>
        <v>0</v>
      </c>
      <c r="F28" s="155">
        <f>SUMIFS('入所申込者一覧（様式１－２用） (記入例)'!$F$10:$F$259,'入所申込者一覧（様式１－２用） (記入例)'!$B$10:$B$259,"要介護２",'入所申込者一覧（様式１－２用） (記入例)'!$C$10:$C$259,"①３か月以内",'入所申込者一覧（様式１－２用） (記入例)'!$D$10:$D$259,"在宅以外")</f>
        <v>0</v>
      </c>
      <c r="G28" s="155">
        <f>SUMIFS('入所申込者一覧（様式１－２用） (記入例)'!$F$10:$F$259,'入所申込者一覧（様式１－２用） (記入例)'!$B$10:$B$259,"要介護３",'入所申込者一覧（様式１－２用） (記入例)'!$C$10:$C$259,"①３か月以内",'入所申込者一覧（様式１－２用） (記入例)'!$D$10:$D$259,"在宅以外")</f>
        <v>0</v>
      </c>
      <c r="H28" s="155">
        <f>SUMIFS('入所申込者一覧（様式１－２用） (記入例)'!$F$10:$F$259,'入所申込者一覧（様式１－２用） (記入例)'!$B$10:$B$259,"要介護４",'入所申込者一覧（様式１－２用） (記入例)'!$C$10:$C$259,"①３か月以内",'入所申込者一覧（様式１－２用） (記入例)'!$D$10:$D$259,"在宅以外")</f>
        <v>0</v>
      </c>
      <c r="I28" s="155">
        <f>SUMIFS('入所申込者一覧（様式１－２用） (記入例)'!$F$10:$F$259,'入所申込者一覧（様式１－２用） (記入例)'!$B$10:$B$259,"要介護５",'入所申込者一覧（様式１－２用） (記入例)'!$C$10:$C$259,"①３か月以内",'入所申込者一覧（様式１－２用） (記入例)'!$D$10:$D$259,"在宅以外")</f>
        <v>0</v>
      </c>
      <c r="J28" s="437"/>
      <c r="K28" s="437"/>
      <c r="L28"/>
    </row>
    <row r="29" spans="1:12" x14ac:dyDescent="0.4">
      <c r="A29" s="451"/>
      <c r="B29" s="278"/>
      <c r="C29" s="200" t="s">
        <v>11</v>
      </c>
      <c r="D29" s="155">
        <f t="shared" si="0"/>
        <v>0</v>
      </c>
      <c r="E29" s="155">
        <f>SUMIFS('入所申込者一覧（様式１－２用） (記入例)'!$F$10:$F$259,'入所申込者一覧（様式１－２用） (記入例)'!$B$10:$B$259,"要介護１",'入所申込者一覧（様式１－２用） (記入例)'!$C$10:$C$259,"②３か月～６か月前",'入所申込者一覧（様式１－２用） (記入例)'!$D$10:$D$259,"在宅以外")</f>
        <v>0</v>
      </c>
      <c r="F29" s="155">
        <f>SUMIFS('入所申込者一覧（様式１－２用） (記入例)'!$F$10:$F$259,'入所申込者一覧（様式１－２用） (記入例)'!$B$10:$B$259,"要介護２",'入所申込者一覧（様式１－２用） (記入例)'!$C$10:$C$259,"②３か月～６か月前",'入所申込者一覧（様式１－２用） (記入例)'!$D$10:$D$259,"在宅以外")</f>
        <v>0</v>
      </c>
      <c r="G29" s="155">
        <f>SUMIFS('入所申込者一覧（様式１－２用） (記入例)'!$F$10:$F$259,'入所申込者一覧（様式１－２用） (記入例)'!$B$10:$B$259,"要介護３",'入所申込者一覧（様式１－２用） (記入例)'!$C$10:$C$259,"②３か月～６か月前",'入所申込者一覧（様式１－２用） (記入例)'!$D$10:$D$259,"在宅以外")</f>
        <v>0</v>
      </c>
      <c r="H29" s="155">
        <f>SUMIFS('入所申込者一覧（様式１－２用） (記入例)'!$F$10:$F$259,'入所申込者一覧（様式１－２用） (記入例)'!$B$10:$B$259,"要介護４",'入所申込者一覧（様式１－２用） (記入例)'!$C$10:$C$259,"②３か月～６か月前",'入所申込者一覧（様式１－２用） (記入例)'!$D$10:$D$259,"在宅以外")</f>
        <v>0</v>
      </c>
      <c r="I29" s="155">
        <f>SUMIFS('入所申込者一覧（様式１－２用） (記入例)'!$F$10:$F$259,'入所申込者一覧（様式１－２用） (記入例)'!$B$10:$B$259,"要介護５",'入所申込者一覧（様式１－２用） (記入例)'!$C$10:$C$259,"②３か月～６か月前",'入所申込者一覧（様式１－２用） (記入例)'!$D$10:$D$259,"在宅以外")</f>
        <v>0</v>
      </c>
      <c r="J29" s="438"/>
      <c r="K29" s="438"/>
      <c r="L29"/>
    </row>
    <row r="30" spans="1:12" x14ac:dyDescent="0.4">
      <c r="A30" s="451"/>
      <c r="B30" s="278"/>
      <c r="C30" s="200" t="s">
        <v>13</v>
      </c>
      <c r="D30" s="155">
        <f t="shared" si="0"/>
        <v>0.25</v>
      </c>
      <c r="E30" s="155">
        <f>SUMIFS('入所申込者一覧（様式１－２用） (記入例)'!$F$10:$F$259,'入所申込者一覧（様式１－２用） (記入例)'!$B$10:$B$259,"要介護１",'入所申込者一覧（様式１－２用） (記入例)'!$C$10:$C$259,"③６か月～１年前",'入所申込者一覧（様式１－２用） (記入例)'!$D$10:$D$259,"在宅以外")</f>
        <v>0</v>
      </c>
      <c r="F30" s="155">
        <f>SUMIFS('入所申込者一覧（様式１－２用） (記入例)'!$F$10:$F$259,'入所申込者一覧（様式１－２用） (記入例)'!$B$10:$B$259,"要介護２",'入所申込者一覧（様式１－２用） (記入例)'!$C$10:$C$259,"③６か月～１年前",'入所申込者一覧（様式１－２用） (記入例)'!$D$10:$D$259,"在宅以外")</f>
        <v>0.25</v>
      </c>
      <c r="G30" s="155">
        <f>SUMIFS('入所申込者一覧（様式１－２用） (記入例)'!$F$10:$F$259,'入所申込者一覧（様式１－２用） (記入例)'!$B$10:$B$259,"要介護３",'入所申込者一覧（様式１－２用） (記入例)'!$C$10:$C$259,"③６か月～１年前",'入所申込者一覧（様式１－２用） (記入例)'!$D$10:$D$259,"在宅以外")</f>
        <v>0</v>
      </c>
      <c r="H30" s="155">
        <f>SUMIFS('入所申込者一覧（様式１－２用） (記入例)'!$F$10:$F$259,'入所申込者一覧（様式１－２用） (記入例)'!$B$10:$B$259,"要介護４",'入所申込者一覧（様式１－２用） (記入例)'!$C$10:$C$259,"③６か月～１年前",'入所申込者一覧（様式１－２用） (記入例)'!$D$10:$D$259,"在宅以外")</f>
        <v>0</v>
      </c>
      <c r="I30" s="155">
        <f>SUMIFS('入所申込者一覧（様式１－２用） (記入例)'!$F$10:$F$259,'入所申込者一覧（様式１－２用） (記入例)'!$B$10:$B$259,"要介護５",'入所申込者一覧（様式１－２用） (記入例)'!$C$10:$C$259,"③６か月～１年前",'入所申込者一覧（様式１－２用） (記入例)'!$D$10:$D$259,"在宅以外")</f>
        <v>0</v>
      </c>
      <c r="J30" s="438"/>
      <c r="K30" s="438"/>
      <c r="L30"/>
    </row>
    <row r="31" spans="1:12" x14ac:dyDescent="0.4">
      <c r="A31" s="451"/>
      <c r="B31" s="278"/>
      <c r="C31" s="200" t="s">
        <v>12</v>
      </c>
      <c r="D31" s="155">
        <f t="shared" si="0"/>
        <v>0</v>
      </c>
      <c r="E31" s="155">
        <f>SUMIFS('入所申込者一覧（様式１－２用） (記入例)'!$F$10:$F$259,'入所申込者一覧（様式１－２用） (記入例)'!$B$10:$B$259,"要介護１",'入所申込者一覧（様式１－２用） (記入例)'!$C$10:$C$259,"④１～２年前",'入所申込者一覧（様式１－２用） (記入例)'!$D$10:$D$259,"在宅以外")</f>
        <v>0</v>
      </c>
      <c r="F31" s="155">
        <f>SUMIFS('入所申込者一覧（様式１－２用） (記入例)'!$F$10:$F$259,'入所申込者一覧（様式１－２用） (記入例)'!$B$10:$B$259,"要介護２",'入所申込者一覧（様式１－２用） (記入例)'!$C$10:$C$259,"④１～２年前",'入所申込者一覧（様式１－２用） (記入例)'!$D$10:$D$259,"在宅以外")</f>
        <v>0</v>
      </c>
      <c r="G31" s="155">
        <f>SUMIFS('入所申込者一覧（様式１－２用） (記入例)'!$F$10:$F$259,'入所申込者一覧（様式１－２用） (記入例)'!$B$10:$B$259,"要介護３",'入所申込者一覧（様式１－２用） (記入例)'!$C$10:$C$259,"④１～２年前",'入所申込者一覧（様式１－２用） (記入例)'!$D$10:$D$259,"在宅以外")</f>
        <v>0</v>
      </c>
      <c r="H31" s="155">
        <f>SUMIFS('入所申込者一覧（様式１－２用） (記入例)'!$F$10:$F$259,'入所申込者一覧（様式１－２用） (記入例)'!$B$10:$B$259,"要介護４",'入所申込者一覧（様式１－２用） (記入例)'!$C$10:$C$259,"④１～２年前",'入所申込者一覧（様式１－２用） (記入例)'!$D$10:$D$259,"在宅以外")</f>
        <v>0</v>
      </c>
      <c r="I31" s="155">
        <f>SUMIFS('入所申込者一覧（様式１－２用） (記入例)'!$F$10:$F$259,'入所申込者一覧（様式１－２用） (記入例)'!$B$10:$B$259,"要介護５",'入所申込者一覧（様式１－２用） (記入例)'!$C$10:$C$259,"④１～２年前",'入所申込者一覧（様式１－２用） (記入例)'!$D$10:$D$259,"在宅以外")</f>
        <v>0</v>
      </c>
      <c r="J31" s="438"/>
      <c r="K31" s="438"/>
      <c r="L31"/>
    </row>
    <row r="32" spans="1:12" x14ac:dyDescent="0.4">
      <c r="A32" s="451"/>
      <c r="B32" s="278"/>
      <c r="C32" s="200" t="s">
        <v>213</v>
      </c>
      <c r="D32" s="155">
        <f t="shared" si="0"/>
        <v>0</v>
      </c>
      <c r="E32" s="155">
        <f>SUMIFS('入所申込者一覧（様式１－２用） (記入例)'!$F$10:$F$259,'入所申込者一覧（様式１－２用） (記入例)'!$B$10:$B$259,"要介護１",'入所申込者一覧（様式１－２用） (記入例)'!$C$10:$C$259,"⑤２～３年前",'入所申込者一覧（様式１－２用） (記入例)'!$D$10:$D$259,"在宅以外")</f>
        <v>0</v>
      </c>
      <c r="F32" s="155">
        <f>SUMIFS('入所申込者一覧（様式１－２用） (記入例)'!$F$10:$F$259,'入所申込者一覧（様式１－２用） (記入例)'!$B$10:$B$259,"要介護２",'入所申込者一覧（様式１－２用） (記入例)'!$C$10:$C$259,"⑤２～３年前",'入所申込者一覧（様式１－２用） (記入例)'!$D$10:$D$259,"在宅以外")</f>
        <v>0</v>
      </c>
      <c r="G32" s="155">
        <f>SUMIFS('入所申込者一覧（様式１－２用） (記入例)'!$F$10:$F$259,'入所申込者一覧（様式１－２用） (記入例)'!$B$10:$B$259,"要介護３",'入所申込者一覧（様式１－２用） (記入例)'!$C$10:$C$259,"⑤２～３年前",'入所申込者一覧（様式１－２用） (記入例)'!$D$10:$D$259,"在宅以外")</f>
        <v>0</v>
      </c>
      <c r="H32" s="155">
        <f>SUMIFS('入所申込者一覧（様式１－２用） (記入例)'!$F$10:$F$259,'入所申込者一覧（様式１－２用） (記入例)'!$B$10:$B$259,"要介護４",'入所申込者一覧（様式１－２用） (記入例)'!$C$10:$C$259,"⑤２～３年前",'入所申込者一覧（様式１－２用） (記入例)'!$D$10:$D$259,"在宅以外")</f>
        <v>0</v>
      </c>
      <c r="I32" s="155">
        <f>SUMIFS('入所申込者一覧（様式１－２用） (記入例)'!$F$10:$F$259,'入所申込者一覧（様式１－２用） (記入例)'!$B$10:$B$259,"要介護５",'入所申込者一覧（様式１－２用） (記入例)'!$C$10:$C$259,"⑤２～３年前",'入所申込者一覧（様式１－２用） (記入例)'!$D$10:$D$259,"在宅以外")</f>
        <v>0</v>
      </c>
      <c r="J32" s="438"/>
      <c r="K32" s="438"/>
      <c r="L32"/>
    </row>
    <row r="33" spans="1:12" x14ac:dyDescent="0.4">
      <c r="A33" s="457"/>
      <c r="B33" s="280"/>
      <c r="C33" s="78" t="s">
        <v>207</v>
      </c>
      <c r="D33" s="155">
        <f>SUM(E33:I33)</f>
        <v>0</v>
      </c>
      <c r="E33" s="155">
        <f>SUMIFS('入所申込者一覧（様式１－２用） (記入例)'!$F$10:$F$259,'入所申込者一覧（様式１－２用） (記入例)'!$B$10:$B$259,"要介護１",'入所申込者一覧（様式１－２用） (記入例)'!$C$10:$C$259,"⑥３年以上前",'入所申込者一覧（様式１－２用） (記入例)'!$D$10:$D$259,"在宅以外")</f>
        <v>0</v>
      </c>
      <c r="F33" s="155">
        <f>SUMIFS('入所申込者一覧（様式１－２用） (記入例)'!$F$10:$F$259,'入所申込者一覧（様式１－２用） (記入例)'!$B$10:$B$259,"要介護２",'入所申込者一覧（様式１－２用） (記入例)'!$C$10:$C$259,"⑥３年以上前",'入所申込者一覧（様式１－２用） (記入例)'!$D$10:$D$259,"在宅以外")</f>
        <v>0</v>
      </c>
      <c r="G33" s="155">
        <f>SUMIFS('入所申込者一覧（様式１－２用） (記入例)'!$F$10:$F$259,'入所申込者一覧（様式１－２用） (記入例)'!$B$10:$B$259,"要介護３",'入所申込者一覧（様式１－２用） (記入例)'!$C$10:$C$259,"⑥３年以上前",'入所申込者一覧（様式１－２用） (記入例)'!$D$10:$D$259,"在宅以外")</f>
        <v>0</v>
      </c>
      <c r="H33" s="155">
        <f>SUMIFS('入所申込者一覧（様式１－２用） (記入例)'!$F$10:$F$259,'入所申込者一覧（様式１－２用） (記入例)'!$B$10:$B$259,"要介護４",'入所申込者一覧（様式１－２用） (記入例)'!$C$10:$C$259,"⑥３年以上前",'入所申込者一覧（様式１－２用） (記入例)'!$D$10:$D$259,"在宅以外")</f>
        <v>0</v>
      </c>
      <c r="I33" s="155">
        <f>SUMIFS('入所申込者一覧（様式１－２用） (記入例)'!$F$10:$F$259,'入所申込者一覧（様式１－２用） (記入例)'!$B$10:$B$259,"要介護５",'入所申込者一覧（様式１－２用） (記入例)'!$C$10:$C$259,"⑥３年以上前",'入所申込者一覧（様式１－２用） (記入例)'!$D$10:$D$259,"在宅以外")</f>
        <v>0</v>
      </c>
      <c r="J33" s="449"/>
      <c r="K33" s="449"/>
      <c r="L33"/>
    </row>
    <row r="34" spans="1:12" x14ac:dyDescent="0.4">
      <c r="A34" s="229"/>
      <c r="B34" s="286"/>
      <c r="C34" s="197"/>
      <c r="D34" s="103"/>
      <c r="E34" s="103"/>
      <c r="F34" s="103"/>
      <c r="G34" s="103"/>
      <c r="H34" s="103"/>
      <c r="I34" s="103"/>
      <c r="J34" s="217"/>
      <c r="K34" s="217"/>
      <c r="L34"/>
    </row>
    <row r="35" spans="1:12" x14ac:dyDescent="0.4">
      <c r="C35" s="88" t="s">
        <v>196</v>
      </c>
      <c r="D35" s="86"/>
      <c r="E35" s="103"/>
      <c r="F35" s="103"/>
      <c r="G35" s="103"/>
      <c r="H35" s="103"/>
      <c r="I35" s="103"/>
      <c r="J35" s="103"/>
      <c r="K35" s="217"/>
      <c r="L35"/>
    </row>
    <row r="36" spans="1:12" x14ac:dyDescent="0.4">
      <c r="A36" s="209"/>
      <c r="B36" s="209"/>
      <c r="C36" s="209"/>
      <c r="D36" s="210"/>
      <c r="E36" s="223" t="s">
        <v>78</v>
      </c>
      <c r="F36" s="90" t="s">
        <v>3</v>
      </c>
      <c r="G36" s="90" t="s">
        <v>4</v>
      </c>
      <c r="H36" s="223" t="s">
        <v>5</v>
      </c>
      <c r="I36" s="223" t="s">
        <v>6</v>
      </c>
      <c r="J36" s="223" t="s">
        <v>7</v>
      </c>
      <c r="K36" s="217"/>
      <c r="L36"/>
    </row>
    <row r="37" spans="1:12" ht="19.5" thickBot="1" x14ac:dyDescent="0.45">
      <c r="A37" s="207" t="s">
        <v>197</v>
      </c>
      <c r="B37" s="276"/>
      <c r="C37" s="207"/>
      <c r="D37" s="219"/>
      <c r="E37" s="153">
        <f>SUM(E38:E39)</f>
        <v>1</v>
      </c>
      <c r="F37" s="153">
        <f t="shared" ref="F37:J37" si="2">SUM(F38:F39)</f>
        <v>0</v>
      </c>
      <c r="G37" s="153">
        <f t="shared" si="2"/>
        <v>1</v>
      </c>
      <c r="H37" s="153">
        <f t="shared" si="2"/>
        <v>0</v>
      </c>
      <c r="I37" s="153">
        <f t="shared" si="2"/>
        <v>0</v>
      </c>
      <c r="J37" s="153">
        <f t="shared" si="2"/>
        <v>0</v>
      </c>
      <c r="K37" s="217"/>
      <c r="L37"/>
    </row>
    <row r="38" spans="1:12" x14ac:dyDescent="0.4">
      <c r="A38" s="208" t="s">
        <v>214</v>
      </c>
      <c r="B38" s="213"/>
      <c r="C38" s="408" t="s">
        <v>198</v>
      </c>
      <c r="D38" s="408"/>
      <c r="E38" s="154">
        <f>SUM(F38:J38)</f>
        <v>0</v>
      </c>
      <c r="F38" s="154">
        <f>COUNTIFS('入所申込者一覧（様式１－２用） (記入例)'!$B$10:$B$259,"要介護１",'入所申込者一覧（様式１－２用） (記入例)'!$D$10:$D$259,"在宅")</f>
        <v>0</v>
      </c>
      <c r="G38" s="154">
        <f>COUNTIFS('入所申込者一覧（様式１－２用） (記入例)'!$B$10:$B$259,"要介護２",'入所申込者一覧（様式１－２用） (記入例)'!$D$10:$D$259,"在宅")</f>
        <v>0</v>
      </c>
      <c r="H38" s="154">
        <f>COUNTIFS('入所申込者一覧（様式１－２用） (記入例)'!$B$10:$B$259,"要介護３",'入所申込者一覧（様式１－２用） (記入例)'!$D$10:$D$259,"在宅")</f>
        <v>0</v>
      </c>
      <c r="I38" s="154">
        <f>COUNTIFS('入所申込者一覧（様式１－２用） (記入例)'!$B$10:$B$259,"要介護４",'入所申込者一覧（様式１－２用） (記入例)'!$D$10:$D$259,"在宅")</f>
        <v>0</v>
      </c>
      <c r="J38" s="154">
        <f>COUNTIFS('入所申込者一覧（様式１－２用） (記入例)'!$B$10:$B$259,"要介護５",'入所申込者一覧（様式１－２用） (記入例)'!$D$10:$D$259,"在宅")</f>
        <v>0</v>
      </c>
      <c r="K38" s="217"/>
      <c r="L38"/>
    </row>
    <row r="39" spans="1:12" x14ac:dyDescent="0.4">
      <c r="A39" s="219"/>
      <c r="B39" s="276"/>
      <c r="C39" s="409" t="s">
        <v>199</v>
      </c>
      <c r="D39" s="410"/>
      <c r="E39" s="154">
        <f>SUM(F39:J39)</f>
        <v>1</v>
      </c>
      <c r="F39" s="154">
        <f>COUNTIFS('入所申込者一覧（様式１－２用） (記入例)'!$B$10:$B$259,"要介護１",'入所申込者一覧（様式１－２用） (記入例)'!$D$10:$D$259,"在宅以外")</f>
        <v>0</v>
      </c>
      <c r="G39" s="154">
        <f>COUNTIFS('入所申込者一覧（様式１－２用） (記入例)'!$B$10:$B$259,"要介護２",'入所申込者一覧（様式１－２用） (記入例)'!$D$10:$D$259,"在宅以外")</f>
        <v>1</v>
      </c>
      <c r="H39" s="154">
        <f>COUNTIFS('入所申込者一覧（様式１－２用） (記入例)'!$B$10:$B$259,"要介護３",'入所申込者一覧（様式１－２用） (記入例)'!$D$10:$D$259,"在宅以外")</f>
        <v>0</v>
      </c>
      <c r="I39" s="154">
        <f>COUNTIFS('入所申込者一覧（様式１－２用） (記入例)'!$B$10:$B$259,"要介護４",'入所申込者一覧（様式１－２用） (記入例)'!$D$10:$D$259,"在宅以外")</f>
        <v>0</v>
      </c>
      <c r="J39" s="154">
        <f>COUNTIFS('入所申込者一覧（様式１－２用） (記入例)'!$B$10:$B$259,"要介護５",'入所申込者一覧（様式１－２用） (記入例)'!$D$10:$D$259,"在宅以外")</f>
        <v>0</v>
      </c>
      <c r="K39" s="217"/>
      <c r="L39"/>
    </row>
    <row r="40" spans="1:12" x14ac:dyDescent="0.4">
      <c r="A40" s="202"/>
      <c r="B40" s="193"/>
      <c r="C40" s="193"/>
      <c r="D40" s="194"/>
      <c r="E40" s="195"/>
      <c r="F40" s="195"/>
      <c r="G40" s="195"/>
      <c r="H40" s="195"/>
      <c r="I40" s="195"/>
      <c r="J40" s="88"/>
      <c r="K40" s="217"/>
      <c r="L40"/>
    </row>
    <row r="41" spans="1:12" x14ac:dyDescent="0.4">
      <c r="A41" s="211"/>
      <c r="B41" s="211"/>
      <c r="C41" s="211"/>
      <c r="D41" s="212"/>
      <c r="E41" s="223" t="s">
        <v>78</v>
      </c>
      <c r="F41" s="90" t="s">
        <v>3</v>
      </c>
      <c r="G41" s="90" t="s">
        <v>4</v>
      </c>
      <c r="H41" s="223" t="s">
        <v>5</v>
      </c>
      <c r="I41" s="223" t="s">
        <v>6</v>
      </c>
      <c r="J41" s="223" t="s">
        <v>7</v>
      </c>
      <c r="K41" s="217"/>
      <c r="L41"/>
    </row>
    <row r="42" spans="1:12" ht="19.5" thickBot="1" x14ac:dyDescent="0.45">
      <c r="A42" s="193" t="s">
        <v>200</v>
      </c>
      <c r="B42" s="193"/>
      <c r="C42" s="193"/>
      <c r="D42" s="224"/>
      <c r="E42" s="153">
        <f>SUM(E43:E44)</f>
        <v>0.25</v>
      </c>
      <c r="F42" s="153">
        <f>SUM(F43:F44)</f>
        <v>0</v>
      </c>
      <c r="G42" s="153">
        <f t="shared" ref="G42:J42" si="3">SUM(G43:G44)</f>
        <v>0.25</v>
      </c>
      <c r="H42" s="153">
        <f t="shared" si="3"/>
        <v>0</v>
      </c>
      <c r="I42" s="153">
        <f t="shared" si="3"/>
        <v>0</v>
      </c>
      <c r="J42" s="153">
        <f t="shared" si="3"/>
        <v>0</v>
      </c>
      <c r="K42" s="217"/>
      <c r="L42"/>
    </row>
    <row r="43" spans="1:12" x14ac:dyDescent="0.4">
      <c r="A43" s="213" t="s">
        <v>214</v>
      </c>
      <c r="B43" s="213"/>
      <c r="C43" s="408" t="s">
        <v>201</v>
      </c>
      <c r="D43" s="408"/>
      <c r="E43" s="154">
        <f>SUM(F43:J43)</f>
        <v>0</v>
      </c>
      <c r="F43" s="154">
        <f>E6</f>
        <v>0</v>
      </c>
      <c r="G43" s="154">
        <f>F6</f>
        <v>0</v>
      </c>
      <c r="H43" s="154">
        <f>G6</f>
        <v>0</v>
      </c>
      <c r="I43" s="154">
        <f>H6</f>
        <v>0</v>
      </c>
      <c r="J43" s="154">
        <f>I6</f>
        <v>0</v>
      </c>
      <c r="K43" s="217"/>
      <c r="L43"/>
    </row>
    <row r="44" spans="1:12" x14ac:dyDescent="0.4">
      <c r="A44" s="219"/>
      <c r="B44" s="276"/>
      <c r="C44" s="409" t="s">
        <v>202</v>
      </c>
      <c r="D44" s="410"/>
      <c r="E44" s="154">
        <f>SUM(F44:J44)</f>
        <v>0.25</v>
      </c>
      <c r="F44" s="154">
        <f>E13</f>
        <v>0</v>
      </c>
      <c r="G44" s="154">
        <f>F13</f>
        <v>0.25</v>
      </c>
      <c r="H44" s="154">
        <f>G13</f>
        <v>0</v>
      </c>
      <c r="I44" s="154">
        <f>H13</f>
        <v>0</v>
      </c>
      <c r="J44" s="154">
        <f>I13</f>
        <v>0</v>
      </c>
      <c r="K44" s="217"/>
      <c r="L44"/>
    </row>
    <row r="45" spans="1:12" x14ac:dyDescent="0.4">
      <c r="A45" s="390"/>
      <c r="B45" s="390"/>
      <c r="C45" s="390"/>
      <c r="D45" s="103"/>
      <c r="E45" s="103"/>
      <c r="F45" s="103"/>
      <c r="G45" s="103"/>
      <c r="H45" s="103"/>
      <c r="I45" s="103"/>
      <c r="J45" s="88"/>
      <c r="K45" s="217"/>
      <c r="L45"/>
    </row>
    <row r="46" spans="1:12" x14ac:dyDescent="0.4">
      <c r="A46" s="312"/>
      <c r="B46" s="312"/>
      <c r="C46" s="312"/>
      <c r="D46" s="313"/>
      <c r="E46" s="303" t="s">
        <v>78</v>
      </c>
      <c r="F46" s="90" t="s">
        <v>3</v>
      </c>
      <c r="G46" s="90" t="s">
        <v>4</v>
      </c>
      <c r="H46" s="303" t="s">
        <v>5</v>
      </c>
      <c r="I46" s="303" t="s">
        <v>6</v>
      </c>
      <c r="J46" s="303" t="s">
        <v>7</v>
      </c>
      <c r="K46" s="217"/>
      <c r="L46"/>
    </row>
    <row r="47" spans="1:12" ht="19.5" thickBot="1" x14ac:dyDescent="0.45">
      <c r="A47" s="202" t="s">
        <v>203</v>
      </c>
      <c r="B47" s="193"/>
      <c r="C47" s="193"/>
      <c r="D47" s="307"/>
      <c r="E47" s="153">
        <f>SUM(E48:E49)</f>
        <v>0.75</v>
      </c>
      <c r="F47" s="153">
        <f t="shared" ref="F47:J47" si="4">SUM(F48:F49)</f>
        <v>0</v>
      </c>
      <c r="G47" s="153">
        <f t="shared" si="4"/>
        <v>0.75</v>
      </c>
      <c r="H47" s="153">
        <f t="shared" si="4"/>
        <v>0</v>
      </c>
      <c r="I47" s="153">
        <f t="shared" si="4"/>
        <v>0</v>
      </c>
      <c r="J47" s="153">
        <f t="shared" si="4"/>
        <v>0</v>
      </c>
      <c r="K47" s="217"/>
      <c r="L47"/>
    </row>
    <row r="48" spans="1:12" x14ac:dyDescent="0.4">
      <c r="A48" s="208" t="s">
        <v>214</v>
      </c>
      <c r="B48" s="213"/>
      <c r="C48" s="408" t="s">
        <v>204</v>
      </c>
      <c r="D48" s="408"/>
      <c r="E48" s="154">
        <f>SUM(F48:J48)</f>
        <v>0</v>
      </c>
      <c r="F48" s="154">
        <f t="shared" ref="F48:J49" si="5">F38-F43</f>
        <v>0</v>
      </c>
      <c r="G48" s="154">
        <f t="shared" si="5"/>
        <v>0</v>
      </c>
      <c r="H48" s="154">
        <f t="shared" si="5"/>
        <v>0</v>
      </c>
      <c r="I48" s="154">
        <f t="shared" si="5"/>
        <v>0</v>
      </c>
      <c r="J48" s="154">
        <f t="shared" si="5"/>
        <v>0</v>
      </c>
      <c r="K48" s="217"/>
      <c r="L48"/>
    </row>
    <row r="49" spans="1:36" x14ac:dyDescent="0.4">
      <c r="A49" s="304"/>
      <c r="B49" s="310"/>
      <c r="C49" s="409" t="s">
        <v>205</v>
      </c>
      <c r="D49" s="410"/>
      <c r="E49" s="154">
        <f>SUM(F49:J49)</f>
        <v>0.75</v>
      </c>
      <c r="F49" s="154">
        <f t="shared" si="5"/>
        <v>0</v>
      </c>
      <c r="G49" s="154">
        <f t="shared" si="5"/>
        <v>0.75</v>
      </c>
      <c r="H49" s="154">
        <f t="shared" si="5"/>
        <v>0</v>
      </c>
      <c r="I49" s="154">
        <f t="shared" si="5"/>
        <v>0</v>
      </c>
      <c r="J49" s="154">
        <f t="shared" si="5"/>
        <v>0</v>
      </c>
      <c r="K49" s="217"/>
      <c r="L49"/>
    </row>
    <row r="50" spans="1:36" x14ac:dyDescent="0.4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103"/>
    </row>
    <row r="51" spans="1:36" x14ac:dyDescent="0.4">
      <c r="A51" s="60" t="s">
        <v>128</v>
      </c>
      <c r="B51" s="60"/>
      <c r="C51" s="82"/>
      <c r="D51" s="82"/>
      <c r="E51" s="82"/>
      <c r="F51" s="82"/>
      <c r="G51" s="82"/>
      <c r="H51" s="82"/>
      <c r="I51" s="82"/>
      <c r="J51" s="86"/>
      <c r="K51" s="82"/>
      <c r="L51"/>
      <c r="X51" s="61"/>
    </row>
    <row r="52" spans="1:36" x14ac:dyDescent="0.4">
      <c r="A52" s="418"/>
      <c r="B52" s="419"/>
      <c r="C52" s="420"/>
      <c r="D52" s="220" t="s">
        <v>3</v>
      </c>
      <c r="E52" s="64" t="s">
        <v>111</v>
      </c>
      <c r="F52" s="64" t="s">
        <v>5</v>
      </c>
      <c r="G52" s="64" t="s">
        <v>6</v>
      </c>
      <c r="H52" s="64" t="s">
        <v>7</v>
      </c>
      <c r="I52" s="64" t="s">
        <v>78</v>
      </c>
      <c r="J52" s="73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431"/>
      <c r="Y52" s="43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x14ac:dyDescent="0.4">
      <c r="A53" s="412" t="s">
        <v>92</v>
      </c>
      <c r="B53" s="390"/>
      <c r="C53" s="413"/>
      <c r="D53" s="114"/>
      <c r="E53" s="115"/>
      <c r="F53" s="115"/>
      <c r="G53" s="114"/>
      <c r="H53" s="114"/>
      <c r="I53" s="70">
        <f>COUNTA(D53:H53)</f>
        <v>0</v>
      </c>
      <c r="J53" s="74"/>
      <c r="K53" s="217"/>
      <c r="L53" s="68"/>
      <c r="M53" s="67"/>
      <c r="N53" s="68"/>
      <c r="O53" s="67"/>
      <c r="P53" s="68"/>
      <c r="Q53" s="67"/>
      <c r="R53" s="221"/>
      <c r="S53" s="221"/>
      <c r="T53" s="221"/>
      <c r="U53" s="221"/>
      <c r="V53" s="221"/>
      <c r="W53" s="221"/>
      <c r="X53" s="414"/>
      <c r="Y53" s="415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x14ac:dyDescent="0.4">
      <c r="A54" s="421"/>
      <c r="B54" s="422"/>
      <c r="C54" s="423"/>
      <c r="D54" s="114"/>
      <c r="E54" s="115"/>
      <c r="F54" s="115"/>
      <c r="G54" s="114"/>
      <c r="H54" s="114"/>
      <c r="I54" s="70">
        <f>COUNTA(D54:H54)</f>
        <v>0</v>
      </c>
      <c r="J54" s="74"/>
      <c r="K54" s="217"/>
      <c r="L54" s="68"/>
      <c r="M54" s="67"/>
      <c r="N54" s="68"/>
      <c r="O54" s="67"/>
      <c r="P54" s="68"/>
      <c r="Q54" s="67"/>
      <c r="R54" s="221"/>
      <c r="S54" s="221"/>
      <c r="T54" s="221"/>
      <c r="U54" s="221"/>
      <c r="V54" s="221"/>
      <c r="W54" s="221"/>
      <c r="X54" s="414"/>
      <c r="Y54" s="415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x14ac:dyDescent="0.4">
      <c r="A55" s="424"/>
      <c r="B55" s="425"/>
      <c r="C55" s="426"/>
      <c r="D55" s="114"/>
      <c r="E55" s="115"/>
      <c r="F55" s="115"/>
      <c r="G55" s="114"/>
      <c r="H55" s="114"/>
      <c r="I55" s="70">
        <f>COUNTA(D55:H55)</f>
        <v>0</v>
      </c>
      <c r="J55" s="74"/>
      <c r="K55" s="217"/>
      <c r="L55" s="68"/>
      <c r="M55" s="67"/>
      <c r="N55" s="68"/>
      <c r="O55" s="67"/>
      <c r="P55" s="68"/>
      <c r="Q55" s="67"/>
      <c r="R55" s="221"/>
      <c r="S55" s="221"/>
      <c r="T55" s="221"/>
      <c r="U55" s="221"/>
      <c r="V55" s="221"/>
      <c r="W55" s="221"/>
      <c r="X55" s="414"/>
      <c r="Y55" s="415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4">
      <c r="A56" s="398" t="s">
        <v>91</v>
      </c>
      <c r="B56" s="411"/>
      <c r="C56" s="399"/>
      <c r="D56" s="225">
        <f>COUNTA(D53:D55)</f>
        <v>0</v>
      </c>
      <c r="E56" s="225">
        <f>COUNTA(E53:E55)</f>
        <v>0</v>
      </c>
      <c r="F56" s="225">
        <f>COUNTA(F53:F55)</f>
        <v>0</v>
      </c>
      <c r="G56" s="225">
        <f>COUNTA(G53:G55)</f>
        <v>0</v>
      </c>
      <c r="H56" s="225">
        <f>COUNTA(H53:H55)</f>
        <v>0</v>
      </c>
      <c r="I56" s="71">
        <f>SUM(D56:H56)</f>
        <v>0</v>
      </c>
      <c r="J56" s="75"/>
      <c r="K56" s="76"/>
      <c r="L56" s="76"/>
      <c r="M56" s="77"/>
      <c r="N56" s="68"/>
      <c r="O56" s="67"/>
      <c r="P56" s="68"/>
      <c r="Q56" s="67"/>
      <c r="R56" s="416"/>
      <c r="S56" s="416"/>
      <c r="T56" s="221"/>
      <c r="U56" s="221"/>
      <c r="V56" s="221"/>
      <c r="W56" s="221"/>
      <c r="X56" s="414"/>
      <c r="Y56" s="415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x14ac:dyDescent="0.4">
      <c r="A57" s="82"/>
      <c r="B57" s="82"/>
      <c r="C57" s="86"/>
      <c r="D57" s="82"/>
      <c r="E57" s="82"/>
      <c r="F57" s="82"/>
      <c r="G57" s="82"/>
      <c r="H57" s="82"/>
      <c r="I57" s="82"/>
      <c r="J57" s="86"/>
      <c r="K57" s="82"/>
      <c r="L57"/>
    </row>
    <row r="58" spans="1:36" x14ac:dyDescent="0.4">
      <c r="A58" s="82" t="s">
        <v>136</v>
      </c>
      <c r="B58" s="82"/>
      <c r="C58" s="82"/>
      <c r="D58" s="82"/>
      <c r="E58" s="82"/>
      <c r="F58" s="82"/>
      <c r="G58" s="82"/>
      <c r="H58" s="82"/>
      <c r="I58" s="82"/>
      <c r="J58" s="82" t="s">
        <v>97</v>
      </c>
      <c r="K58" s="82"/>
    </row>
    <row r="59" spans="1:36" x14ac:dyDescent="0.4">
      <c r="A59" s="82" t="s">
        <v>137</v>
      </c>
      <c r="B59" s="82"/>
      <c r="C59" s="82"/>
      <c r="D59" s="82"/>
      <c r="E59" s="82"/>
      <c r="F59" s="82"/>
      <c r="G59" s="82"/>
      <c r="H59" s="82"/>
      <c r="I59" s="82"/>
      <c r="J59" s="82" t="s">
        <v>99</v>
      </c>
      <c r="K59" s="82"/>
    </row>
    <row r="60" spans="1:36" x14ac:dyDescent="0.4">
      <c r="A60" s="82" t="s">
        <v>169</v>
      </c>
      <c r="B60" s="82"/>
      <c r="C60" s="82"/>
      <c r="D60" s="82"/>
      <c r="E60" s="82"/>
      <c r="F60" s="82"/>
      <c r="G60" s="82"/>
      <c r="H60" s="82"/>
      <c r="I60" s="82"/>
      <c r="J60" s="103" t="s">
        <v>138</v>
      </c>
      <c r="K60" s="82"/>
    </row>
    <row r="61" spans="1:36" x14ac:dyDescent="0.4">
      <c r="A61" s="82"/>
      <c r="B61" s="82"/>
      <c r="C61" s="82" t="s">
        <v>170</v>
      </c>
      <c r="D61" s="82"/>
      <c r="E61" s="82"/>
      <c r="F61" s="82"/>
      <c r="G61" s="82"/>
      <c r="H61" s="82"/>
      <c r="I61" s="82"/>
      <c r="J61" s="104" t="s">
        <v>101</v>
      </c>
      <c r="K61" s="82"/>
    </row>
    <row r="62" spans="1:36" x14ac:dyDescent="0.4">
      <c r="A62" s="82" t="s">
        <v>100</v>
      </c>
      <c r="B62" s="82"/>
      <c r="C62" s="82"/>
      <c r="D62" s="82"/>
      <c r="E62" s="82"/>
      <c r="F62" s="82"/>
      <c r="G62" s="82"/>
      <c r="H62" s="82"/>
      <c r="I62" s="82"/>
      <c r="J62" s="287" t="s">
        <v>256</v>
      </c>
      <c r="K62" s="83"/>
    </row>
    <row r="63" spans="1:36" x14ac:dyDescent="0.4">
      <c r="A63" s="82" t="s">
        <v>168</v>
      </c>
      <c r="B63" s="82"/>
      <c r="C63" s="82" t="s">
        <v>139</v>
      </c>
      <c r="D63" s="82"/>
      <c r="E63" s="82"/>
      <c r="F63" s="82"/>
      <c r="G63" s="82"/>
      <c r="H63" s="82"/>
      <c r="I63" s="82"/>
      <c r="J63" s="93"/>
      <c r="K63" s="83"/>
    </row>
    <row r="64" spans="1:36" x14ac:dyDescent="0.4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3"/>
    </row>
  </sheetData>
  <mergeCells count="45">
    <mergeCell ref="A56:C56"/>
    <mergeCell ref="R56:S56"/>
    <mergeCell ref="X56:Y56"/>
    <mergeCell ref="C49:D49"/>
    <mergeCell ref="A52:C52"/>
    <mergeCell ref="X52:Y52"/>
    <mergeCell ref="A53:C55"/>
    <mergeCell ref="X53:Y53"/>
    <mergeCell ref="X54:Y54"/>
    <mergeCell ref="X55:Y55"/>
    <mergeCell ref="C48:D48"/>
    <mergeCell ref="A13:C13"/>
    <mergeCell ref="A14:A27"/>
    <mergeCell ref="J14:J27"/>
    <mergeCell ref="K14:K27"/>
    <mergeCell ref="A28:A33"/>
    <mergeCell ref="J28:J33"/>
    <mergeCell ref="K28:K33"/>
    <mergeCell ref="C38:D38"/>
    <mergeCell ref="C39:D39"/>
    <mergeCell ref="C43:D43"/>
    <mergeCell ref="C44:D44"/>
    <mergeCell ref="A45:C45"/>
    <mergeCell ref="B14:C14"/>
    <mergeCell ref="B15:C15"/>
    <mergeCell ref="K7:K12"/>
    <mergeCell ref="A4:C4"/>
    <mergeCell ref="A5:C5"/>
    <mergeCell ref="A6:C6"/>
    <mergeCell ref="A7:A12"/>
    <mergeCell ref="J7:J12"/>
    <mergeCell ref="B7:C7"/>
    <mergeCell ref="B8:C8"/>
    <mergeCell ref="B9:C9"/>
    <mergeCell ref="B10:C10"/>
    <mergeCell ref="B11:C11"/>
    <mergeCell ref="B12:C12"/>
    <mergeCell ref="B23:C23"/>
    <mergeCell ref="B25:C25"/>
    <mergeCell ref="B27:C27"/>
    <mergeCell ref="B16:C16"/>
    <mergeCell ref="B17:C17"/>
    <mergeCell ref="B18:C18"/>
    <mergeCell ref="B20:C20"/>
    <mergeCell ref="B22:C22"/>
  </mergeCells>
  <phoneticPr fontId="1"/>
  <pageMargins left="0.7" right="0.7" top="0.75" bottom="0.75" header="0.3" footer="0.3"/>
  <pageSetup paperSize="9" scale="61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7"/>
  <sheetViews>
    <sheetView workbookViewId="0">
      <selection activeCell="A10" sqref="A10:G10"/>
    </sheetView>
  </sheetViews>
  <sheetFormatPr defaultRowHeight="18.75" x14ac:dyDescent="0.4"/>
  <cols>
    <col min="1" max="6" width="21.5" customWidth="1"/>
    <col min="7" max="7" width="24.25" style="2" customWidth="1"/>
    <col min="8" max="8" width="5" style="2" customWidth="1"/>
    <col min="9" max="10" width="16.5" customWidth="1"/>
    <col min="11" max="11" width="15.25" customWidth="1"/>
  </cols>
  <sheetData>
    <row r="1" spans="1:12" x14ac:dyDescent="0.4">
      <c r="A1" s="82" t="s">
        <v>143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2"/>
    </row>
    <row r="2" spans="1:12" x14ac:dyDescent="0.4">
      <c r="A2" s="82"/>
      <c r="B2" s="82"/>
      <c r="C2" s="82"/>
      <c r="D2" s="82"/>
      <c r="E2" s="82"/>
      <c r="F2" s="82" t="s">
        <v>135</v>
      </c>
      <c r="G2" s="82"/>
      <c r="H2" s="82"/>
      <c r="I2" s="82"/>
      <c r="K2" s="83"/>
      <c r="L2" s="2"/>
    </row>
    <row r="3" spans="1:12" x14ac:dyDescent="0.4">
      <c r="A3" s="82" t="s">
        <v>221</v>
      </c>
      <c r="B3" s="82"/>
      <c r="C3" s="82"/>
      <c r="D3" s="82"/>
      <c r="E3" s="231" t="s">
        <v>217</v>
      </c>
      <c r="F3" s="82"/>
      <c r="G3" s="82"/>
      <c r="H3" s="82"/>
      <c r="I3" s="82"/>
      <c r="J3" s="82"/>
      <c r="K3" s="83"/>
      <c r="L3" s="2"/>
    </row>
    <row r="4" spans="1:12" x14ac:dyDescent="0.4">
      <c r="A4" s="82"/>
      <c r="B4" s="82"/>
      <c r="C4" s="82"/>
      <c r="D4" s="82"/>
      <c r="E4" s="82" t="s">
        <v>216</v>
      </c>
      <c r="F4" s="82"/>
      <c r="G4" s="86"/>
      <c r="H4" s="86"/>
      <c r="I4" s="1"/>
      <c r="J4" s="82"/>
      <c r="K4" s="83"/>
      <c r="L4" s="2"/>
    </row>
    <row r="5" spans="1:12" x14ac:dyDescent="0.4">
      <c r="A5" s="237" t="s">
        <v>90</v>
      </c>
      <c r="B5" s="237"/>
      <c r="C5" s="237" t="s">
        <v>133</v>
      </c>
      <c r="D5" s="242"/>
      <c r="E5" s="237" t="s">
        <v>134</v>
      </c>
      <c r="F5" s="242"/>
      <c r="G5" s="161"/>
      <c r="H5" s="88"/>
      <c r="I5" s="234"/>
      <c r="J5" s="88"/>
      <c r="K5" s="88"/>
      <c r="L5" s="2"/>
    </row>
    <row r="6" spans="1:12" x14ac:dyDescent="0.4">
      <c r="A6" s="390" t="s">
        <v>85</v>
      </c>
      <c r="B6" s="391"/>
      <c r="C6" s="391"/>
      <c r="D6" s="391"/>
      <c r="E6" s="391"/>
      <c r="F6" s="391"/>
      <c r="G6" s="234"/>
      <c r="H6" s="273"/>
      <c r="I6" s="234"/>
      <c r="J6" s="234"/>
      <c r="K6" s="234"/>
      <c r="L6" s="2"/>
    </row>
    <row r="7" spans="1:12" x14ac:dyDescent="0.4">
      <c r="A7" s="392" t="s">
        <v>144</v>
      </c>
      <c r="B7" s="393"/>
      <c r="C7" s="393"/>
      <c r="D7" s="393"/>
      <c r="E7" s="393"/>
      <c r="F7" s="393"/>
      <c r="G7" s="232"/>
      <c r="H7" s="271"/>
      <c r="I7" s="232"/>
      <c r="J7" s="232"/>
      <c r="K7" s="232"/>
      <c r="L7" s="2"/>
    </row>
    <row r="8" spans="1:12" x14ac:dyDescent="0.4">
      <c r="A8" s="82" t="s">
        <v>76</v>
      </c>
      <c r="B8" s="82"/>
      <c r="C8" s="82"/>
      <c r="D8" s="82"/>
      <c r="E8" s="163" t="s">
        <v>172</v>
      </c>
      <c r="F8" s="82"/>
      <c r="I8" s="2"/>
    </row>
    <row r="9" spans="1:12" ht="27" x14ac:dyDescent="0.4">
      <c r="A9" s="237" t="s">
        <v>0</v>
      </c>
      <c r="B9" s="237" t="s">
        <v>8</v>
      </c>
      <c r="C9" s="237" t="s">
        <v>2</v>
      </c>
      <c r="D9" s="237" t="s">
        <v>9</v>
      </c>
      <c r="E9" s="237" t="s">
        <v>162</v>
      </c>
      <c r="F9" s="237" t="s">
        <v>1</v>
      </c>
      <c r="G9" s="261" t="s">
        <v>248</v>
      </c>
      <c r="H9" s="3"/>
      <c r="I9" s="171" t="s">
        <v>183</v>
      </c>
      <c r="J9" s="103"/>
    </row>
    <row r="10" spans="1:12" x14ac:dyDescent="0.4">
      <c r="A10" s="144" t="s">
        <v>247</v>
      </c>
      <c r="B10" s="243" t="s">
        <v>233</v>
      </c>
      <c r="C10" s="243" t="s">
        <v>239</v>
      </c>
      <c r="D10" s="243" t="s">
        <v>243</v>
      </c>
      <c r="E10" s="243"/>
      <c r="F10" s="243">
        <v>0.5</v>
      </c>
      <c r="G10" s="272"/>
      <c r="H10" s="3"/>
      <c r="I10" s="169" t="s">
        <v>184</v>
      </c>
      <c r="J10" s="170"/>
    </row>
    <row r="11" spans="1:12" x14ac:dyDescent="0.4">
      <c r="A11" s="144"/>
      <c r="B11" s="243"/>
      <c r="C11" s="243"/>
      <c r="D11" s="243"/>
      <c r="E11" s="243"/>
      <c r="F11" s="243"/>
      <c r="G11" s="272"/>
      <c r="H11" s="3"/>
      <c r="I11" s="164" t="s">
        <v>174</v>
      </c>
      <c r="J11" s="165" t="s">
        <v>178</v>
      </c>
    </row>
    <row r="12" spans="1:12" x14ac:dyDescent="0.4">
      <c r="A12" s="144"/>
      <c r="B12" s="243"/>
      <c r="C12" s="243"/>
      <c r="D12" s="243"/>
      <c r="E12" s="243"/>
      <c r="F12" s="243"/>
      <c r="G12" s="272"/>
      <c r="H12" s="3"/>
      <c r="I12" s="164" t="s">
        <v>173</v>
      </c>
      <c r="J12" s="165" t="s">
        <v>179</v>
      </c>
    </row>
    <row r="13" spans="1:12" x14ac:dyDescent="0.4">
      <c r="A13" s="144"/>
      <c r="B13" s="243"/>
      <c r="C13" s="243"/>
      <c r="D13" s="243"/>
      <c r="E13" s="243"/>
      <c r="F13" s="243"/>
      <c r="G13" s="272"/>
      <c r="H13" s="3"/>
      <c r="I13" s="164" t="s">
        <v>175</v>
      </c>
      <c r="J13" s="165" t="s">
        <v>180</v>
      </c>
    </row>
    <row r="14" spans="1:12" x14ac:dyDescent="0.4">
      <c r="A14" s="144"/>
      <c r="B14" s="243"/>
      <c r="C14" s="243"/>
      <c r="D14" s="243"/>
      <c r="E14" s="243"/>
      <c r="F14" s="243"/>
      <c r="G14" s="272"/>
      <c r="H14" s="3"/>
      <c r="I14" s="164" t="s">
        <v>176</v>
      </c>
      <c r="J14" s="165" t="s">
        <v>182</v>
      </c>
    </row>
    <row r="15" spans="1:12" x14ac:dyDescent="0.4">
      <c r="A15" s="144"/>
      <c r="B15" s="243"/>
      <c r="C15" s="243"/>
      <c r="D15" s="243"/>
      <c r="E15" s="243"/>
      <c r="F15" s="243"/>
      <c r="G15" s="272"/>
      <c r="H15" s="3"/>
      <c r="I15" s="166" t="s">
        <v>177</v>
      </c>
      <c r="J15" s="167" t="s">
        <v>181</v>
      </c>
    </row>
    <row r="16" spans="1:12" x14ac:dyDescent="0.4">
      <c r="A16" s="144"/>
      <c r="B16" s="243"/>
      <c r="C16" s="243"/>
      <c r="D16" s="243"/>
      <c r="E16" s="243"/>
      <c r="F16" s="243"/>
      <c r="G16" s="272"/>
      <c r="H16" s="3"/>
      <c r="I16" s="3"/>
    </row>
    <row r="17" spans="1:9" x14ac:dyDescent="0.4">
      <c r="A17" s="144"/>
      <c r="B17" s="243"/>
      <c r="C17" s="243"/>
      <c r="D17" s="243"/>
      <c r="E17" s="243"/>
      <c r="F17" s="243"/>
      <c r="G17" s="272"/>
      <c r="H17" s="3"/>
      <c r="I17" s="3"/>
    </row>
    <row r="18" spans="1:9" x14ac:dyDescent="0.4">
      <c r="A18" s="144"/>
      <c r="B18" s="243" t="s">
        <v>171</v>
      </c>
      <c r="C18" s="243"/>
      <c r="D18" s="243"/>
      <c r="E18" s="243"/>
      <c r="F18" s="243"/>
      <c r="G18" s="272"/>
      <c r="H18" s="3"/>
      <c r="I18" s="3"/>
    </row>
    <row r="19" spans="1:9" x14ac:dyDescent="0.4">
      <c r="A19" s="144"/>
      <c r="B19" s="243" t="s">
        <v>171</v>
      </c>
      <c r="C19" s="243"/>
      <c r="D19" s="243"/>
      <c r="E19" s="243"/>
      <c r="F19" s="243"/>
      <c r="G19" s="272"/>
      <c r="H19" s="3"/>
      <c r="I19" s="3"/>
    </row>
    <row r="20" spans="1:9" x14ac:dyDescent="0.4">
      <c r="A20" s="144"/>
      <c r="B20" s="243" t="s">
        <v>171</v>
      </c>
      <c r="C20" s="243"/>
      <c r="D20" s="243"/>
      <c r="E20" s="243"/>
      <c r="F20" s="243"/>
      <c r="G20" s="272"/>
      <c r="H20" s="3"/>
      <c r="I20" s="3"/>
    </row>
    <row r="21" spans="1:9" x14ac:dyDescent="0.4">
      <c r="A21" s="144"/>
      <c r="B21" s="243" t="s">
        <v>171</v>
      </c>
      <c r="C21" s="243"/>
      <c r="D21" s="243"/>
      <c r="E21" s="243"/>
      <c r="F21" s="243"/>
      <c r="G21" s="272"/>
      <c r="H21" s="3"/>
      <c r="I21" s="3"/>
    </row>
    <row r="22" spans="1:9" x14ac:dyDescent="0.4">
      <c r="A22" s="144"/>
      <c r="B22" s="243" t="s">
        <v>171</v>
      </c>
      <c r="C22" s="243"/>
      <c r="D22" s="243"/>
      <c r="E22" s="243"/>
      <c r="F22" s="243"/>
      <c r="G22" s="272"/>
      <c r="H22" s="3"/>
      <c r="I22" s="3"/>
    </row>
    <row r="23" spans="1:9" x14ac:dyDescent="0.4">
      <c r="A23" s="144"/>
      <c r="B23" s="243" t="s">
        <v>171</v>
      </c>
      <c r="C23" s="243"/>
      <c r="D23" s="243"/>
      <c r="E23" s="243"/>
      <c r="F23" s="243"/>
      <c r="G23" s="272"/>
      <c r="H23" s="3"/>
      <c r="I23" s="3"/>
    </row>
    <row r="24" spans="1:9" x14ac:dyDescent="0.4">
      <c r="A24" s="144"/>
      <c r="B24" s="243" t="s">
        <v>171</v>
      </c>
      <c r="C24" s="243"/>
      <c r="D24" s="243"/>
      <c r="E24" s="243"/>
      <c r="F24" s="243"/>
      <c r="G24" s="272"/>
      <c r="H24" s="3"/>
      <c r="I24" s="3"/>
    </row>
    <row r="25" spans="1:9" x14ac:dyDescent="0.4">
      <c r="A25" s="144"/>
      <c r="B25" s="243" t="s">
        <v>171</v>
      </c>
      <c r="C25" s="243"/>
      <c r="D25" s="243"/>
      <c r="E25" s="243"/>
      <c r="F25" s="243"/>
      <c r="G25" s="272"/>
      <c r="H25" s="3"/>
      <c r="I25" s="3"/>
    </row>
    <row r="26" spans="1:9" x14ac:dyDescent="0.4">
      <c r="A26" s="144"/>
      <c r="B26" s="243" t="s">
        <v>171</v>
      </c>
      <c r="C26" s="243"/>
      <c r="D26" s="243"/>
      <c r="E26" s="243"/>
      <c r="F26" s="243"/>
      <c r="G26" s="272"/>
      <c r="H26" s="3"/>
      <c r="I26" s="3"/>
    </row>
    <row r="27" spans="1:9" x14ac:dyDescent="0.4">
      <c r="A27" s="144"/>
      <c r="B27" s="243" t="s">
        <v>171</v>
      </c>
      <c r="C27" s="243"/>
      <c r="D27" s="243"/>
      <c r="E27" s="243"/>
      <c r="F27" s="243"/>
      <c r="G27" s="272"/>
      <c r="H27" s="3"/>
      <c r="I27" s="3"/>
    </row>
    <row r="28" spans="1:9" x14ac:dyDescent="0.4">
      <c r="A28" s="144"/>
      <c r="B28" s="243" t="s">
        <v>171</v>
      </c>
      <c r="C28" s="243"/>
      <c r="D28" s="243"/>
      <c r="E28" s="243"/>
      <c r="F28" s="243"/>
      <c r="G28" s="272"/>
      <c r="H28" s="3"/>
      <c r="I28" s="3"/>
    </row>
    <row r="29" spans="1:9" x14ac:dyDescent="0.4">
      <c r="A29" s="144"/>
      <c r="B29" s="243" t="s">
        <v>171</v>
      </c>
      <c r="C29" s="243"/>
      <c r="D29" s="243"/>
      <c r="E29" s="243"/>
      <c r="F29" s="243"/>
      <c r="G29" s="272"/>
      <c r="H29" s="3"/>
      <c r="I29" s="3"/>
    </row>
    <row r="30" spans="1:9" x14ac:dyDescent="0.4">
      <c r="A30" s="144"/>
      <c r="B30" s="243" t="s">
        <v>171</v>
      </c>
      <c r="C30" s="243"/>
      <c r="D30" s="243"/>
      <c r="E30" s="243"/>
      <c r="F30" s="243"/>
      <c r="G30" s="272"/>
      <c r="H30" s="3"/>
      <c r="I30" s="3"/>
    </row>
    <row r="31" spans="1:9" x14ac:dyDescent="0.4">
      <c r="A31" s="144"/>
      <c r="B31" s="243" t="s">
        <v>171</v>
      </c>
      <c r="C31" s="243"/>
      <c r="D31" s="243"/>
      <c r="E31" s="243"/>
      <c r="F31" s="243"/>
      <c r="G31" s="272"/>
      <c r="H31" s="3"/>
      <c r="I31" s="3"/>
    </row>
    <row r="32" spans="1:9" x14ac:dyDescent="0.4">
      <c r="A32" s="144"/>
      <c r="B32" s="243" t="s">
        <v>171</v>
      </c>
      <c r="C32" s="243"/>
      <c r="D32" s="243"/>
      <c r="E32" s="243"/>
      <c r="F32" s="243"/>
      <c r="G32" s="272"/>
      <c r="H32" s="3"/>
      <c r="I32" s="3"/>
    </row>
    <row r="33" spans="1:9" x14ac:dyDescent="0.4">
      <c r="A33" s="144"/>
      <c r="B33" s="243" t="s">
        <v>171</v>
      </c>
      <c r="C33" s="243"/>
      <c r="D33" s="243"/>
      <c r="E33" s="243"/>
      <c r="F33" s="243"/>
      <c r="G33" s="272"/>
      <c r="H33" s="3"/>
      <c r="I33" s="3"/>
    </row>
    <row r="34" spans="1:9" x14ac:dyDescent="0.4">
      <c r="A34" s="144"/>
      <c r="B34" s="243" t="s">
        <v>171</v>
      </c>
      <c r="C34" s="243"/>
      <c r="D34" s="243"/>
      <c r="E34" s="243"/>
      <c r="F34" s="243"/>
      <c r="G34" s="272"/>
      <c r="H34" s="3"/>
      <c r="I34" s="3"/>
    </row>
    <row r="35" spans="1:9" x14ac:dyDescent="0.4">
      <c r="A35" s="144"/>
      <c r="B35" s="243" t="s">
        <v>171</v>
      </c>
      <c r="C35" s="243"/>
      <c r="D35" s="243"/>
      <c r="E35" s="243"/>
      <c r="F35" s="243"/>
      <c r="G35" s="272"/>
      <c r="H35" s="3"/>
      <c r="I35" s="3"/>
    </row>
    <row r="36" spans="1:9" x14ac:dyDescent="0.4">
      <c r="A36" s="144"/>
      <c r="B36" s="243" t="s">
        <v>171</v>
      </c>
      <c r="C36" s="243"/>
      <c r="D36" s="243"/>
      <c r="E36" s="243"/>
      <c r="F36" s="243"/>
      <c r="G36" s="272"/>
      <c r="H36" s="3"/>
      <c r="I36" s="3"/>
    </row>
    <row r="37" spans="1:9" x14ac:dyDescent="0.4">
      <c r="A37" s="144"/>
      <c r="B37" s="243" t="s">
        <v>171</v>
      </c>
      <c r="C37" s="243"/>
      <c r="D37" s="243"/>
      <c r="E37" s="243"/>
      <c r="F37" s="243"/>
      <c r="G37" s="272"/>
      <c r="H37" s="3"/>
      <c r="I37" s="3"/>
    </row>
    <row r="38" spans="1:9" x14ac:dyDescent="0.4">
      <c r="A38" s="144"/>
      <c r="B38" s="243" t="s">
        <v>171</v>
      </c>
      <c r="C38" s="243"/>
      <c r="D38" s="243"/>
      <c r="E38" s="243"/>
      <c r="F38" s="243"/>
      <c r="G38" s="272"/>
      <c r="H38" s="3"/>
      <c r="I38" s="3"/>
    </row>
    <row r="39" spans="1:9" x14ac:dyDescent="0.4">
      <c r="A39" s="144"/>
      <c r="B39" s="243" t="s">
        <v>171</v>
      </c>
      <c r="C39" s="243"/>
      <c r="D39" s="243"/>
      <c r="E39" s="243"/>
      <c r="F39" s="243"/>
      <c r="G39" s="272"/>
      <c r="H39" s="3"/>
      <c r="I39" s="3"/>
    </row>
    <row r="40" spans="1:9" x14ac:dyDescent="0.4">
      <c r="A40" s="144"/>
      <c r="B40" s="243" t="s">
        <v>171</v>
      </c>
      <c r="C40" s="243"/>
      <c r="D40" s="243"/>
      <c r="E40" s="243"/>
      <c r="F40" s="243"/>
      <c r="G40" s="272"/>
      <c r="H40" s="3"/>
      <c r="I40" s="3"/>
    </row>
    <row r="41" spans="1:9" x14ac:dyDescent="0.4">
      <c r="A41" s="144"/>
      <c r="B41" s="243" t="s">
        <v>171</v>
      </c>
      <c r="C41" s="243"/>
      <c r="D41" s="243"/>
      <c r="E41" s="243"/>
      <c r="F41" s="243"/>
      <c r="G41" s="272"/>
      <c r="H41" s="3"/>
      <c r="I41" s="3"/>
    </row>
    <row r="42" spans="1:9" x14ac:dyDescent="0.4">
      <c r="A42" s="144"/>
      <c r="B42" s="243" t="s">
        <v>171</v>
      </c>
      <c r="C42" s="243"/>
      <c r="D42" s="243"/>
      <c r="E42" s="243"/>
      <c r="F42" s="243"/>
      <c r="G42" s="272"/>
      <c r="H42" s="3"/>
      <c r="I42" s="3"/>
    </row>
    <row r="43" spans="1:9" x14ac:dyDescent="0.4">
      <c r="A43" s="144"/>
      <c r="B43" s="243" t="s">
        <v>171</v>
      </c>
      <c r="C43" s="243"/>
      <c r="D43" s="243"/>
      <c r="E43" s="243"/>
      <c r="F43" s="243"/>
      <c r="G43" s="272"/>
      <c r="H43" s="3"/>
      <c r="I43" s="3"/>
    </row>
    <row r="44" spans="1:9" x14ac:dyDescent="0.4">
      <c r="A44" s="144"/>
      <c r="B44" s="243" t="s">
        <v>171</v>
      </c>
      <c r="C44" s="243"/>
      <c r="D44" s="243"/>
      <c r="E44" s="243"/>
      <c r="F44" s="243"/>
      <c r="G44" s="272"/>
      <c r="H44" s="3"/>
      <c r="I44" s="3"/>
    </row>
    <row r="45" spans="1:9" x14ac:dyDescent="0.4">
      <c r="A45" s="144"/>
      <c r="B45" s="243" t="s">
        <v>171</v>
      </c>
      <c r="C45" s="243"/>
      <c r="D45" s="243"/>
      <c r="E45" s="243"/>
      <c r="F45" s="243"/>
      <c r="G45" s="272"/>
      <c r="H45" s="3"/>
      <c r="I45" s="3"/>
    </row>
    <row r="46" spans="1:9" x14ac:dyDescent="0.4">
      <c r="A46" s="144"/>
      <c r="B46" s="243" t="s">
        <v>171</v>
      </c>
      <c r="C46" s="243"/>
      <c r="D46" s="243"/>
      <c r="E46" s="243"/>
      <c r="F46" s="243"/>
      <c r="G46" s="272"/>
      <c r="H46" s="3"/>
      <c r="I46" s="3"/>
    </row>
    <row r="47" spans="1:9" x14ac:dyDescent="0.4">
      <c r="A47" s="144"/>
      <c r="B47" s="243" t="s">
        <v>171</v>
      </c>
      <c r="C47" s="243"/>
      <c r="D47" s="243"/>
      <c r="E47" s="243"/>
      <c r="F47" s="243"/>
      <c r="G47" s="272"/>
      <c r="H47" s="3"/>
      <c r="I47" s="3"/>
    </row>
    <row r="48" spans="1:9" x14ac:dyDescent="0.4">
      <c r="A48" s="144"/>
      <c r="B48" s="243" t="s">
        <v>171</v>
      </c>
      <c r="C48" s="243"/>
      <c r="D48" s="243"/>
      <c r="E48" s="243"/>
      <c r="F48" s="243"/>
      <c r="G48" s="272"/>
      <c r="H48" s="3"/>
      <c r="I48" s="3"/>
    </row>
    <row r="49" spans="1:9" x14ac:dyDescent="0.4">
      <c r="A49" s="144"/>
      <c r="B49" s="243" t="s">
        <v>171</v>
      </c>
      <c r="C49" s="243"/>
      <c r="D49" s="243"/>
      <c r="E49" s="243"/>
      <c r="F49" s="243"/>
      <c r="G49" s="272"/>
      <c r="H49" s="3"/>
      <c r="I49" s="3"/>
    </row>
    <row r="50" spans="1:9" x14ac:dyDescent="0.4">
      <c r="A50" s="144"/>
      <c r="B50" s="243" t="s">
        <v>171</v>
      </c>
      <c r="C50" s="243"/>
      <c r="D50" s="243"/>
      <c r="E50" s="243"/>
      <c r="F50" s="243"/>
      <c r="G50" s="272"/>
      <c r="H50" s="3"/>
      <c r="I50" s="3"/>
    </row>
    <row r="51" spans="1:9" x14ac:dyDescent="0.4">
      <c r="A51" s="144"/>
      <c r="B51" s="243" t="s">
        <v>171</v>
      </c>
      <c r="C51" s="243"/>
      <c r="D51" s="243"/>
      <c r="E51" s="243"/>
      <c r="F51" s="243"/>
      <c r="G51" s="272"/>
      <c r="H51" s="3"/>
      <c r="I51" s="3"/>
    </row>
    <row r="52" spans="1:9" x14ac:dyDescent="0.4">
      <c r="A52" s="144"/>
      <c r="B52" s="243" t="s">
        <v>171</v>
      </c>
      <c r="C52" s="243"/>
      <c r="D52" s="243"/>
      <c r="E52" s="243"/>
      <c r="F52" s="243"/>
      <c r="G52" s="272"/>
      <c r="H52" s="3"/>
      <c r="I52" s="3"/>
    </row>
    <row r="53" spans="1:9" x14ac:dyDescent="0.4">
      <c r="A53" s="144"/>
      <c r="B53" s="243" t="s">
        <v>171</v>
      </c>
      <c r="C53" s="243"/>
      <c r="D53" s="243"/>
      <c r="E53" s="243"/>
      <c r="F53" s="243"/>
      <c r="G53" s="272"/>
      <c r="H53" s="3"/>
      <c r="I53" s="3"/>
    </row>
    <row r="54" spans="1:9" x14ac:dyDescent="0.4">
      <c r="A54" s="144"/>
      <c r="B54" s="243" t="s">
        <v>171</v>
      </c>
      <c r="C54" s="243"/>
      <c r="D54" s="243"/>
      <c r="E54" s="243"/>
      <c r="F54" s="243"/>
      <c r="G54" s="272"/>
      <c r="H54" s="3"/>
      <c r="I54" s="3"/>
    </row>
    <row r="55" spans="1:9" x14ac:dyDescent="0.4">
      <c r="A55" s="144"/>
      <c r="B55" s="243" t="s">
        <v>171</v>
      </c>
      <c r="C55" s="243"/>
      <c r="D55" s="243"/>
      <c r="E55" s="243"/>
      <c r="F55" s="243"/>
      <c r="G55" s="272"/>
      <c r="H55" s="3"/>
      <c r="I55" s="3"/>
    </row>
    <row r="56" spans="1:9" x14ac:dyDescent="0.4">
      <c r="A56" s="144"/>
      <c r="B56" s="243" t="s">
        <v>171</v>
      </c>
      <c r="C56" s="243"/>
      <c r="D56" s="243"/>
      <c r="E56" s="243"/>
      <c r="F56" s="243"/>
      <c r="G56" s="272"/>
      <c r="H56" s="3"/>
      <c r="I56" s="3"/>
    </row>
    <row r="57" spans="1:9" x14ac:dyDescent="0.4">
      <c r="A57" s="144"/>
      <c r="B57" s="243" t="s">
        <v>171</v>
      </c>
      <c r="C57" s="243"/>
      <c r="D57" s="243"/>
      <c r="E57" s="243"/>
      <c r="F57" s="243"/>
      <c r="G57" s="272"/>
      <c r="H57" s="3"/>
      <c r="I57" s="3"/>
    </row>
    <row r="58" spans="1:9" x14ac:dyDescent="0.4">
      <c r="A58" s="144"/>
      <c r="B58" s="243" t="s">
        <v>171</v>
      </c>
      <c r="C58" s="243"/>
      <c r="D58" s="243"/>
      <c r="E58" s="243"/>
      <c r="F58" s="243"/>
      <c r="G58" s="272"/>
      <c r="H58" s="3"/>
      <c r="I58" s="3"/>
    </row>
    <row r="59" spans="1:9" x14ac:dyDescent="0.4">
      <c r="A59" s="144"/>
      <c r="B59" s="243" t="s">
        <v>171</v>
      </c>
      <c r="C59" s="243"/>
      <c r="D59" s="243"/>
      <c r="E59" s="243"/>
      <c r="F59" s="243"/>
      <c r="G59" s="272"/>
      <c r="H59" s="3"/>
      <c r="I59" s="3"/>
    </row>
    <row r="60" spans="1:9" x14ac:dyDescent="0.4">
      <c r="A60" s="144"/>
      <c r="B60" s="243" t="s">
        <v>171</v>
      </c>
      <c r="C60" s="243"/>
      <c r="D60" s="243"/>
      <c r="E60" s="243"/>
      <c r="F60" s="243"/>
      <c r="G60" s="272"/>
      <c r="H60" s="3"/>
      <c r="I60" s="3"/>
    </row>
    <row r="61" spans="1:9" x14ac:dyDescent="0.4">
      <c r="A61" s="144"/>
      <c r="B61" s="243" t="s">
        <v>171</v>
      </c>
      <c r="C61" s="243"/>
      <c r="D61" s="243"/>
      <c r="E61" s="243"/>
      <c r="F61" s="243"/>
      <c r="G61" s="272"/>
      <c r="H61" s="3"/>
      <c r="I61" s="3"/>
    </row>
    <row r="62" spans="1:9" x14ac:dyDescent="0.4">
      <c r="A62" s="144"/>
      <c r="B62" s="243" t="s">
        <v>171</v>
      </c>
      <c r="C62" s="243"/>
      <c r="D62" s="243"/>
      <c r="E62" s="243"/>
      <c r="F62" s="243"/>
      <c r="G62" s="272"/>
      <c r="H62" s="3"/>
      <c r="I62" s="3"/>
    </row>
    <row r="63" spans="1:9" x14ac:dyDescent="0.4">
      <c r="A63" s="144"/>
      <c r="B63" s="243" t="s">
        <v>171</v>
      </c>
      <c r="C63" s="243"/>
      <c r="D63" s="243"/>
      <c r="E63" s="243"/>
      <c r="F63" s="243"/>
      <c r="G63" s="272"/>
      <c r="H63" s="3"/>
      <c r="I63" s="3"/>
    </row>
    <row r="64" spans="1:9" x14ac:dyDescent="0.4">
      <c r="A64" s="144"/>
      <c r="B64" s="243" t="s">
        <v>171</v>
      </c>
      <c r="C64" s="243"/>
      <c r="D64" s="243"/>
      <c r="E64" s="243"/>
      <c r="F64" s="243"/>
      <c r="G64" s="272"/>
      <c r="H64" s="3"/>
      <c r="I64" s="3"/>
    </row>
    <row r="65" spans="1:9" x14ac:dyDescent="0.4">
      <c r="A65" s="144"/>
      <c r="B65" s="243" t="s">
        <v>171</v>
      </c>
      <c r="C65" s="243"/>
      <c r="D65" s="243"/>
      <c r="E65" s="243"/>
      <c r="F65" s="243"/>
      <c r="G65" s="272"/>
      <c r="H65" s="3"/>
      <c r="I65" s="3"/>
    </row>
    <row r="66" spans="1:9" x14ac:dyDescent="0.4">
      <c r="A66" s="144"/>
      <c r="B66" s="243" t="s">
        <v>171</v>
      </c>
      <c r="C66" s="243"/>
      <c r="D66" s="243"/>
      <c r="E66" s="243"/>
      <c r="F66" s="243"/>
      <c r="G66" s="272"/>
      <c r="H66" s="3"/>
      <c r="I66" s="3"/>
    </row>
    <row r="67" spans="1:9" x14ac:dyDescent="0.4">
      <c r="A67" s="144"/>
      <c r="B67" s="243" t="s">
        <v>171</v>
      </c>
      <c r="C67" s="243"/>
      <c r="D67" s="243"/>
      <c r="E67" s="243"/>
      <c r="F67" s="243"/>
      <c r="G67" s="272"/>
      <c r="H67" s="3"/>
      <c r="I67" s="3"/>
    </row>
    <row r="68" spans="1:9" x14ac:dyDescent="0.4">
      <c r="A68" s="144"/>
      <c r="B68" s="243" t="s">
        <v>171</v>
      </c>
      <c r="C68" s="243"/>
      <c r="D68" s="243"/>
      <c r="E68" s="243"/>
      <c r="F68" s="243"/>
      <c r="G68" s="272"/>
      <c r="H68" s="3"/>
      <c r="I68" s="3"/>
    </row>
    <row r="69" spans="1:9" x14ac:dyDescent="0.4">
      <c r="A69" s="144"/>
      <c r="B69" s="243" t="s">
        <v>171</v>
      </c>
      <c r="C69" s="243"/>
      <c r="D69" s="243"/>
      <c r="E69" s="243"/>
      <c r="F69" s="243"/>
      <c r="G69" s="272"/>
      <c r="H69" s="3"/>
      <c r="I69" s="3"/>
    </row>
    <row r="70" spans="1:9" x14ac:dyDescent="0.4">
      <c r="A70" s="144"/>
      <c r="B70" s="243" t="s">
        <v>171</v>
      </c>
      <c r="C70" s="243"/>
      <c r="D70" s="243"/>
      <c r="E70" s="243"/>
      <c r="F70" s="243"/>
      <c r="G70" s="272"/>
      <c r="H70" s="3"/>
      <c r="I70" s="3"/>
    </row>
    <row r="71" spans="1:9" x14ac:dyDescent="0.4">
      <c r="A71" s="144"/>
      <c r="B71" s="243" t="s">
        <v>171</v>
      </c>
      <c r="C71" s="243"/>
      <c r="D71" s="243"/>
      <c r="E71" s="243"/>
      <c r="F71" s="243"/>
      <c r="G71" s="272"/>
      <c r="H71" s="3"/>
      <c r="I71" s="3"/>
    </row>
    <row r="72" spans="1:9" x14ac:dyDescent="0.4">
      <c r="A72" s="144"/>
      <c r="B72" s="243" t="s">
        <v>171</v>
      </c>
      <c r="C72" s="243"/>
      <c r="D72" s="243"/>
      <c r="E72" s="243"/>
      <c r="F72" s="243"/>
      <c r="G72" s="272"/>
      <c r="H72" s="3"/>
      <c r="I72" s="3"/>
    </row>
    <row r="73" spans="1:9" x14ac:dyDescent="0.4">
      <c r="A73" s="144"/>
      <c r="B73" s="243" t="s">
        <v>171</v>
      </c>
      <c r="C73" s="243"/>
      <c r="D73" s="243"/>
      <c r="E73" s="243"/>
      <c r="F73" s="243"/>
      <c r="G73" s="272"/>
      <c r="H73" s="3"/>
      <c r="I73" s="3"/>
    </row>
    <row r="74" spans="1:9" x14ac:dyDescent="0.4">
      <c r="A74" s="144"/>
      <c r="B74" s="243" t="s">
        <v>171</v>
      </c>
      <c r="C74" s="243"/>
      <c r="D74" s="243"/>
      <c r="E74" s="243"/>
      <c r="F74" s="243"/>
      <c r="G74" s="272"/>
      <c r="H74" s="3"/>
      <c r="I74" s="3"/>
    </row>
    <row r="75" spans="1:9" x14ac:dyDescent="0.4">
      <c r="A75" s="144"/>
      <c r="B75" s="243" t="s">
        <v>171</v>
      </c>
      <c r="C75" s="243"/>
      <c r="D75" s="243"/>
      <c r="E75" s="243"/>
      <c r="F75" s="243"/>
      <c r="G75" s="272"/>
      <c r="H75" s="3"/>
      <c r="I75" s="3"/>
    </row>
    <row r="76" spans="1:9" x14ac:dyDescent="0.4">
      <c r="A76" s="144"/>
      <c r="B76" s="243" t="s">
        <v>171</v>
      </c>
      <c r="C76" s="243"/>
      <c r="D76" s="243"/>
      <c r="E76" s="243"/>
      <c r="F76" s="243"/>
      <c r="G76" s="272"/>
      <c r="H76" s="3"/>
      <c r="I76" s="3"/>
    </row>
    <row r="77" spans="1:9" x14ac:dyDescent="0.4">
      <c r="A77" s="144"/>
      <c r="B77" s="243" t="s">
        <v>171</v>
      </c>
      <c r="C77" s="243"/>
      <c r="D77" s="243"/>
      <c r="E77" s="243"/>
      <c r="F77" s="243"/>
      <c r="G77" s="272"/>
      <c r="H77" s="3"/>
      <c r="I77" s="3"/>
    </row>
    <row r="78" spans="1:9" x14ac:dyDescent="0.4">
      <c r="A78" s="144"/>
      <c r="B78" s="243" t="s">
        <v>171</v>
      </c>
      <c r="C78" s="243"/>
      <c r="D78" s="243"/>
      <c r="E78" s="243"/>
      <c r="F78" s="243"/>
      <c r="G78" s="272"/>
      <c r="H78" s="3"/>
      <c r="I78" s="3"/>
    </row>
    <row r="79" spans="1:9" x14ac:dyDescent="0.4">
      <c r="A79" s="144"/>
      <c r="B79" s="243" t="s">
        <v>171</v>
      </c>
      <c r="C79" s="243"/>
      <c r="D79" s="243"/>
      <c r="E79" s="243"/>
      <c r="F79" s="243"/>
      <c r="G79" s="272"/>
      <c r="H79" s="3"/>
      <c r="I79" s="3"/>
    </row>
    <row r="80" spans="1:9" x14ac:dyDescent="0.4">
      <c r="A80" s="144"/>
      <c r="B80" s="243" t="s">
        <v>171</v>
      </c>
      <c r="C80" s="243"/>
      <c r="D80" s="243"/>
      <c r="E80" s="243"/>
      <c r="F80" s="243"/>
      <c r="G80" s="272"/>
      <c r="H80" s="3"/>
      <c r="I80" s="3"/>
    </row>
    <row r="81" spans="1:9" x14ac:dyDescent="0.4">
      <c r="A81" s="144"/>
      <c r="B81" s="243" t="s">
        <v>171</v>
      </c>
      <c r="C81" s="243"/>
      <c r="D81" s="243"/>
      <c r="E81" s="243"/>
      <c r="F81" s="243"/>
      <c r="G81" s="272"/>
      <c r="H81" s="3"/>
      <c r="I81" s="3"/>
    </row>
    <row r="82" spans="1:9" x14ac:dyDescent="0.4">
      <c r="A82" s="144"/>
      <c r="B82" s="243" t="s">
        <v>171</v>
      </c>
      <c r="C82" s="243"/>
      <c r="D82" s="243"/>
      <c r="E82" s="243"/>
      <c r="F82" s="243"/>
      <c r="G82" s="272"/>
      <c r="H82" s="3"/>
      <c r="I82" s="3"/>
    </row>
    <row r="83" spans="1:9" x14ac:dyDescent="0.4">
      <c r="A83" s="144"/>
      <c r="B83" s="243" t="s">
        <v>171</v>
      </c>
      <c r="C83" s="243"/>
      <c r="D83" s="243"/>
      <c r="E83" s="243"/>
      <c r="F83" s="243"/>
      <c r="G83" s="272"/>
      <c r="H83" s="3"/>
      <c r="I83" s="3"/>
    </row>
    <row r="84" spans="1:9" x14ac:dyDescent="0.4">
      <c r="A84" s="144"/>
      <c r="B84" s="243" t="s">
        <v>171</v>
      </c>
      <c r="C84" s="243"/>
      <c r="D84" s="243"/>
      <c r="E84" s="243"/>
      <c r="F84" s="243"/>
      <c r="G84" s="272"/>
      <c r="H84" s="3"/>
      <c r="I84" s="3"/>
    </row>
    <row r="85" spans="1:9" x14ac:dyDescent="0.4">
      <c r="A85" s="144"/>
      <c r="B85" s="243" t="s">
        <v>171</v>
      </c>
      <c r="C85" s="243"/>
      <c r="D85" s="243"/>
      <c r="E85" s="243"/>
      <c r="F85" s="243"/>
      <c r="G85" s="272"/>
      <c r="H85" s="3"/>
      <c r="I85" s="3"/>
    </row>
    <row r="86" spans="1:9" x14ac:dyDescent="0.4">
      <c r="A86" s="144"/>
      <c r="B86" s="243" t="s">
        <v>171</v>
      </c>
      <c r="C86" s="243"/>
      <c r="D86" s="243"/>
      <c r="E86" s="243"/>
      <c r="F86" s="243"/>
      <c r="G86" s="272"/>
      <c r="H86" s="3"/>
      <c r="I86" s="3"/>
    </row>
    <row r="87" spans="1:9" x14ac:dyDescent="0.4">
      <c r="A87" s="144"/>
      <c r="B87" s="243" t="s">
        <v>171</v>
      </c>
      <c r="C87" s="243"/>
      <c r="D87" s="243"/>
      <c r="E87" s="243"/>
      <c r="F87" s="243"/>
      <c r="G87" s="272"/>
      <c r="H87" s="3"/>
      <c r="I87" s="3"/>
    </row>
    <row r="88" spans="1:9" x14ac:dyDescent="0.4">
      <c r="A88" s="144"/>
      <c r="B88" s="243" t="s">
        <v>171</v>
      </c>
      <c r="C88" s="243"/>
      <c r="D88" s="243"/>
      <c r="E88" s="243"/>
      <c r="F88" s="243"/>
      <c r="G88" s="272"/>
      <c r="H88" s="3"/>
      <c r="I88" s="3"/>
    </row>
    <row r="89" spans="1:9" x14ac:dyDescent="0.4">
      <c r="A89" s="144"/>
      <c r="B89" s="243" t="s">
        <v>171</v>
      </c>
      <c r="C89" s="243"/>
      <c r="D89" s="243"/>
      <c r="E89" s="243"/>
      <c r="F89" s="243"/>
      <c r="G89" s="272"/>
      <c r="H89" s="3"/>
      <c r="I89" s="3"/>
    </row>
    <row r="90" spans="1:9" x14ac:dyDescent="0.4">
      <c r="A90" s="144"/>
      <c r="B90" s="243" t="s">
        <v>171</v>
      </c>
      <c r="C90" s="243"/>
      <c r="D90" s="243"/>
      <c r="E90" s="243"/>
      <c r="F90" s="243"/>
      <c r="G90" s="272"/>
      <c r="H90" s="3"/>
      <c r="I90" s="3"/>
    </row>
    <row r="91" spans="1:9" x14ac:dyDescent="0.4">
      <c r="A91" s="144"/>
      <c r="B91" s="243" t="s">
        <v>171</v>
      </c>
      <c r="C91" s="243"/>
      <c r="D91" s="243"/>
      <c r="E91" s="243"/>
      <c r="F91" s="243"/>
      <c r="G91" s="272"/>
      <c r="H91" s="3"/>
      <c r="I91" s="3"/>
    </row>
    <row r="92" spans="1:9" x14ac:dyDescent="0.4">
      <c r="A92" s="144"/>
      <c r="B92" s="243" t="s">
        <v>171</v>
      </c>
      <c r="C92" s="243"/>
      <c r="D92" s="243"/>
      <c r="E92" s="243"/>
      <c r="F92" s="243"/>
      <c r="G92" s="272"/>
      <c r="H92" s="3"/>
      <c r="I92" s="3"/>
    </row>
    <row r="93" spans="1:9" x14ac:dyDescent="0.4">
      <c r="A93" s="144"/>
      <c r="B93" s="243" t="s">
        <v>171</v>
      </c>
      <c r="C93" s="243"/>
      <c r="D93" s="243"/>
      <c r="E93" s="243"/>
      <c r="F93" s="243"/>
      <c r="G93" s="272"/>
      <c r="H93" s="3"/>
      <c r="I93" s="3"/>
    </row>
    <row r="94" spans="1:9" x14ac:dyDescent="0.4">
      <c r="A94" s="144"/>
      <c r="B94" s="243" t="s">
        <v>171</v>
      </c>
      <c r="C94" s="243"/>
      <c r="D94" s="243"/>
      <c r="E94" s="243"/>
      <c r="F94" s="243"/>
      <c r="G94" s="272"/>
      <c r="H94" s="3"/>
      <c r="I94" s="3"/>
    </row>
    <row r="95" spans="1:9" x14ac:dyDescent="0.4">
      <c r="A95" s="144"/>
      <c r="B95" s="243" t="s">
        <v>171</v>
      </c>
      <c r="C95" s="243"/>
      <c r="D95" s="243"/>
      <c r="E95" s="243"/>
      <c r="F95" s="243"/>
      <c r="G95" s="272"/>
      <c r="H95" s="3"/>
      <c r="I95" s="3"/>
    </row>
    <row r="96" spans="1:9" x14ac:dyDescent="0.4">
      <c r="A96" s="144"/>
      <c r="B96" s="243" t="s">
        <v>171</v>
      </c>
      <c r="C96" s="243"/>
      <c r="D96" s="243"/>
      <c r="E96" s="243"/>
      <c r="F96" s="243"/>
      <c r="G96" s="272"/>
      <c r="H96" s="3"/>
      <c r="I96" s="3"/>
    </row>
    <row r="97" spans="1:9" x14ac:dyDescent="0.4">
      <c r="A97" s="144"/>
      <c r="B97" s="243" t="s">
        <v>171</v>
      </c>
      <c r="C97" s="243"/>
      <c r="D97" s="243"/>
      <c r="E97" s="243"/>
      <c r="F97" s="243"/>
      <c r="G97" s="272"/>
      <c r="H97" s="3"/>
      <c r="I97" s="3"/>
    </row>
    <row r="98" spans="1:9" x14ac:dyDescent="0.4">
      <c r="A98" s="144"/>
      <c r="B98" s="243" t="s">
        <v>171</v>
      </c>
      <c r="C98" s="243"/>
      <c r="D98" s="243"/>
      <c r="E98" s="243"/>
      <c r="F98" s="243"/>
      <c r="G98" s="272"/>
      <c r="H98" s="3"/>
      <c r="I98" s="3"/>
    </row>
    <row r="99" spans="1:9" x14ac:dyDescent="0.4">
      <c r="A99" s="144"/>
      <c r="B99" s="243" t="s">
        <v>171</v>
      </c>
      <c r="C99" s="243"/>
      <c r="D99" s="243"/>
      <c r="E99" s="243"/>
      <c r="F99" s="243"/>
      <c r="G99" s="272"/>
      <c r="H99" s="3"/>
      <c r="I99" s="3"/>
    </row>
    <row r="100" spans="1:9" x14ac:dyDescent="0.4">
      <c r="A100" s="144"/>
      <c r="B100" s="243" t="s">
        <v>171</v>
      </c>
      <c r="C100" s="243"/>
      <c r="D100" s="243"/>
      <c r="E100" s="243"/>
      <c r="F100" s="243"/>
      <c r="G100" s="272"/>
      <c r="H100" s="3"/>
      <c r="I100" s="3"/>
    </row>
    <row r="101" spans="1:9" x14ac:dyDescent="0.4">
      <c r="A101" s="144"/>
      <c r="B101" s="243" t="s">
        <v>171</v>
      </c>
      <c r="C101" s="243"/>
      <c r="D101" s="243"/>
      <c r="E101" s="243"/>
      <c r="F101" s="243"/>
      <c r="G101" s="272"/>
      <c r="H101" s="3"/>
      <c r="I101" s="3"/>
    </row>
    <row r="102" spans="1:9" x14ac:dyDescent="0.4">
      <c r="A102" s="144"/>
      <c r="B102" s="243" t="s">
        <v>171</v>
      </c>
      <c r="C102" s="243"/>
      <c r="D102" s="243"/>
      <c r="E102" s="243"/>
      <c r="F102" s="243"/>
      <c r="G102" s="272"/>
      <c r="H102" s="3"/>
      <c r="I102" s="3"/>
    </row>
    <row r="103" spans="1:9" x14ac:dyDescent="0.4">
      <c r="A103" s="144"/>
      <c r="B103" s="243" t="s">
        <v>171</v>
      </c>
      <c r="C103" s="243"/>
      <c r="D103" s="243"/>
      <c r="E103" s="243"/>
      <c r="F103" s="243"/>
      <c r="G103" s="272"/>
      <c r="H103" s="3"/>
      <c r="I103" s="3"/>
    </row>
    <row r="104" spans="1:9" x14ac:dyDescent="0.4">
      <c r="A104" s="144"/>
      <c r="B104" s="243" t="s">
        <v>171</v>
      </c>
      <c r="C104" s="243"/>
      <c r="D104" s="243"/>
      <c r="E104" s="243"/>
      <c r="F104" s="243"/>
      <c r="G104" s="272"/>
      <c r="H104" s="3"/>
      <c r="I104" s="3"/>
    </row>
    <row r="105" spans="1:9" x14ac:dyDescent="0.4">
      <c r="A105" s="144"/>
      <c r="B105" s="243" t="s">
        <v>171</v>
      </c>
      <c r="C105" s="243"/>
      <c r="D105" s="243"/>
      <c r="E105" s="243"/>
      <c r="F105" s="243"/>
      <c r="G105" s="272"/>
      <c r="H105" s="3"/>
      <c r="I105" s="3"/>
    </row>
    <row r="106" spans="1:9" x14ac:dyDescent="0.4">
      <c r="A106" s="144"/>
      <c r="B106" s="243" t="s">
        <v>171</v>
      </c>
      <c r="C106" s="243"/>
      <c r="D106" s="243"/>
      <c r="E106" s="243"/>
      <c r="F106" s="243"/>
      <c r="G106" s="272"/>
      <c r="H106" s="3"/>
      <c r="I106" s="3"/>
    </row>
    <row r="107" spans="1:9" x14ac:dyDescent="0.4">
      <c r="A107" s="144"/>
      <c r="B107" s="243" t="s">
        <v>171</v>
      </c>
      <c r="C107" s="243"/>
      <c r="D107" s="243"/>
      <c r="E107" s="243"/>
      <c r="F107" s="243"/>
      <c r="G107" s="272"/>
      <c r="H107" s="3"/>
      <c r="I107" s="3"/>
    </row>
    <row r="108" spans="1:9" x14ac:dyDescent="0.4">
      <c r="A108" s="144"/>
      <c r="B108" s="243" t="s">
        <v>171</v>
      </c>
      <c r="C108" s="243"/>
      <c r="D108" s="243"/>
      <c r="E108" s="243"/>
      <c r="F108" s="243"/>
      <c r="G108" s="272"/>
      <c r="H108" s="3"/>
      <c r="I108" s="3"/>
    </row>
    <row r="109" spans="1:9" x14ac:dyDescent="0.4">
      <c r="A109" s="144"/>
      <c r="B109" s="243" t="s">
        <v>171</v>
      </c>
      <c r="C109" s="243"/>
      <c r="D109" s="243"/>
      <c r="E109" s="243"/>
      <c r="F109" s="243"/>
      <c r="G109" s="272"/>
      <c r="H109" s="3"/>
      <c r="I109" s="3"/>
    </row>
    <row r="110" spans="1:9" x14ac:dyDescent="0.4">
      <c r="A110" s="144"/>
      <c r="B110" s="243" t="s">
        <v>171</v>
      </c>
      <c r="C110" s="243"/>
      <c r="D110" s="243"/>
      <c r="E110" s="243"/>
      <c r="F110" s="243"/>
      <c r="G110" s="272"/>
      <c r="H110" s="3"/>
      <c r="I110" s="3"/>
    </row>
    <row r="111" spans="1:9" x14ac:dyDescent="0.4">
      <c r="A111" s="144"/>
      <c r="B111" s="243" t="s">
        <v>171</v>
      </c>
      <c r="C111" s="243"/>
      <c r="D111" s="243"/>
      <c r="E111" s="243"/>
      <c r="F111" s="243"/>
      <c r="G111" s="272"/>
      <c r="H111" s="3"/>
      <c r="I111" s="3"/>
    </row>
    <row r="112" spans="1:9" x14ac:dyDescent="0.4">
      <c r="A112" s="144"/>
      <c r="B112" s="243" t="s">
        <v>171</v>
      </c>
      <c r="C112" s="243"/>
      <c r="D112" s="243"/>
      <c r="E112" s="243"/>
      <c r="F112" s="243"/>
      <c r="G112" s="272"/>
      <c r="H112" s="3"/>
      <c r="I112" s="3"/>
    </row>
    <row r="113" spans="1:9" x14ac:dyDescent="0.4">
      <c r="A113" s="144"/>
      <c r="B113" s="243" t="s">
        <v>171</v>
      </c>
      <c r="C113" s="243"/>
      <c r="D113" s="243"/>
      <c r="E113" s="243"/>
      <c r="F113" s="243"/>
      <c r="G113" s="272"/>
      <c r="H113" s="3"/>
      <c r="I113" s="3"/>
    </row>
    <row r="114" spans="1:9" x14ac:dyDescent="0.4">
      <c r="A114" s="144"/>
      <c r="B114" s="243" t="s">
        <v>171</v>
      </c>
      <c r="C114" s="243"/>
      <c r="D114" s="243"/>
      <c r="E114" s="243"/>
      <c r="F114" s="243"/>
      <c r="G114" s="272"/>
      <c r="H114" s="3"/>
      <c r="I114" s="3"/>
    </row>
    <row r="115" spans="1:9" x14ac:dyDescent="0.4">
      <c r="A115" s="144"/>
      <c r="B115" s="243" t="s">
        <v>171</v>
      </c>
      <c r="C115" s="243"/>
      <c r="D115" s="243"/>
      <c r="E115" s="243"/>
      <c r="F115" s="243"/>
      <c r="G115" s="272"/>
      <c r="H115" s="3"/>
      <c r="I115" s="3"/>
    </row>
    <row r="116" spans="1:9" x14ac:dyDescent="0.4">
      <c r="A116" s="144"/>
      <c r="B116" s="243" t="s">
        <v>171</v>
      </c>
      <c r="C116" s="243"/>
      <c r="D116" s="243"/>
      <c r="E116" s="243"/>
      <c r="F116" s="243"/>
      <c r="G116" s="272"/>
      <c r="H116" s="3"/>
      <c r="I116" s="3"/>
    </row>
    <row r="117" spans="1:9" x14ac:dyDescent="0.4">
      <c r="A117" s="144"/>
      <c r="B117" s="243" t="s">
        <v>171</v>
      </c>
      <c r="C117" s="243"/>
      <c r="D117" s="243"/>
      <c r="E117" s="243"/>
      <c r="F117" s="243"/>
      <c r="G117" s="272"/>
      <c r="H117" s="3"/>
      <c r="I117" s="3"/>
    </row>
    <row r="118" spans="1:9" x14ac:dyDescent="0.4">
      <c r="A118" s="144"/>
      <c r="B118" s="243" t="s">
        <v>171</v>
      </c>
      <c r="C118" s="243"/>
      <c r="D118" s="243"/>
      <c r="E118" s="243"/>
      <c r="F118" s="243"/>
      <c r="G118" s="272"/>
      <c r="H118" s="3"/>
      <c r="I118" s="3"/>
    </row>
    <row r="119" spans="1:9" x14ac:dyDescent="0.4">
      <c r="A119" s="144"/>
      <c r="B119" s="243" t="s">
        <v>171</v>
      </c>
      <c r="C119" s="243"/>
      <c r="D119" s="243"/>
      <c r="E119" s="243"/>
      <c r="F119" s="243"/>
      <c r="G119" s="272"/>
      <c r="H119" s="3"/>
      <c r="I119" s="3"/>
    </row>
    <row r="120" spans="1:9" x14ac:dyDescent="0.4">
      <c r="A120" s="144"/>
      <c r="B120" s="243" t="s">
        <v>171</v>
      </c>
      <c r="C120" s="243"/>
      <c r="D120" s="243"/>
      <c r="E120" s="243"/>
      <c r="F120" s="243"/>
      <c r="G120" s="272"/>
      <c r="H120" s="3"/>
      <c r="I120" s="3"/>
    </row>
    <row r="121" spans="1:9" x14ac:dyDescent="0.4">
      <c r="A121" s="144"/>
      <c r="B121" s="243" t="s">
        <v>171</v>
      </c>
      <c r="C121" s="243"/>
      <c r="D121" s="243"/>
      <c r="E121" s="243"/>
      <c r="F121" s="243"/>
      <c r="G121" s="272"/>
      <c r="H121" s="3"/>
      <c r="I121" s="3"/>
    </row>
    <row r="122" spans="1:9" x14ac:dyDescent="0.4">
      <c r="A122" s="144"/>
      <c r="B122" s="243" t="s">
        <v>171</v>
      </c>
      <c r="C122" s="243"/>
      <c r="D122" s="243"/>
      <c r="E122" s="243"/>
      <c r="F122" s="243"/>
      <c r="G122" s="272"/>
      <c r="H122" s="3"/>
      <c r="I122" s="3"/>
    </row>
    <row r="123" spans="1:9" x14ac:dyDescent="0.4">
      <c r="A123" s="144"/>
      <c r="B123" s="243" t="s">
        <v>171</v>
      </c>
      <c r="C123" s="243"/>
      <c r="D123" s="243"/>
      <c r="E123" s="243"/>
      <c r="F123" s="243"/>
      <c r="G123" s="272"/>
      <c r="H123" s="3"/>
      <c r="I123" s="3"/>
    </row>
    <row r="124" spans="1:9" x14ac:dyDescent="0.4">
      <c r="A124" s="144"/>
      <c r="B124" s="243" t="s">
        <v>171</v>
      </c>
      <c r="C124" s="243"/>
      <c r="D124" s="243"/>
      <c r="E124" s="243"/>
      <c r="F124" s="243"/>
      <c r="G124" s="272"/>
      <c r="H124" s="3"/>
      <c r="I124" s="3"/>
    </row>
    <row r="125" spans="1:9" x14ac:dyDescent="0.4">
      <c r="A125" s="144"/>
      <c r="B125" s="243" t="s">
        <v>171</v>
      </c>
      <c r="C125" s="243"/>
      <c r="D125" s="243"/>
      <c r="E125" s="243"/>
      <c r="F125" s="243"/>
      <c r="G125" s="272"/>
      <c r="H125" s="3"/>
      <c r="I125" s="3"/>
    </row>
    <row r="126" spans="1:9" x14ac:dyDescent="0.4">
      <c r="A126" s="144"/>
      <c r="B126" s="243" t="s">
        <v>171</v>
      </c>
      <c r="C126" s="243"/>
      <c r="D126" s="243"/>
      <c r="E126" s="243"/>
      <c r="F126" s="243"/>
      <c r="G126" s="272"/>
      <c r="H126" s="3"/>
      <c r="I126" s="3"/>
    </row>
    <row r="127" spans="1:9" x14ac:dyDescent="0.4">
      <c r="A127" s="144"/>
      <c r="B127" s="243" t="s">
        <v>171</v>
      </c>
      <c r="C127" s="243"/>
      <c r="D127" s="243"/>
      <c r="E127" s="243"/>
      <c r="F127" s="243"/>
      <c r="G127" s="272"/>
      <c r="H127" s="3"/>
      <c r="I127" s="3"/>
    </row>
    <row r="128" spans="1:9" x14ac:dyDescent="0.4">
      <c r="A128" s="144"/>
      <c r="B128" s="243" t="s">
        <v>171</v>
      </c>
      <c r="C128" s="243"/>
      <c r="D128" s="243"/>
      <c r="E128" s="243"/>
      <c r="F128" s="243"/>
      <c r="G128" s="272"/>
      <c r="H128" s="3"/>
      <c r="I128" s="3"/>
    </row>
    <row r="129" spans="1:9" x14ac:dyDescent="0.4">
      <c r="A129" s="144"/>
      <c r="B129" s="243" t="s">
        <v>171</v>
      </c>
      <c r="C129" s="243"/>
      <c r="D129" s="243"/>
      <c r="E129" s="243"/>
      <c r="F129" s="243"/>
      <c r="G129" s="272"/>
      <c r="H129" s="3"/>
      <c r="I129" s="3"/>
    </row>
    <row r="130" spans="1:9" x14ac:dyDescent="0.4">
      <c r="A130" s="144"/>
      <c r="B130" s="243" t="s">
        <v>171</v>
      </c>
      <c r="C130" s="243"/>
      <c r="D130" s="243"/>
      <c r="E130" s="243"/>
      <c r="F130" s="243"/>
      <c r="G130" s="272"/>
      <c r="H130" s="3"/>
      <c r="I130" s="3"/>
    </row>
    <row r="131" spans="1:9" x14ac:dyDescent="0.4">
      <c r="A131" s="144"/>
      <c r="B131" s="243" t="s">
        <v>171</v>
      </c>
      <c r="C131" s="243"/>
      <c r="D131" s="243"/>
      <c r="E131" s="243"/>
      <c r="F131" s="243"/>
      <c r="G131" s="272"/>
      <c r="H131" s="3"/>
      <c r="I131" s="3"/>
    </row>
    <row r="132" spans="1:9" x14ac:dyDescent="0.4">
      <c r="A132" s="144"/>
      <c r="B132" s="243" t="s">
        <v>171</v>
      </c>
      <c r="C132" s="243"/>
      <c r="D132" s="243"/>
      <c r="E132" s="243"/>
      <c r="F132" s="243"/>
      <c r="G132" s="272"/>
      <c r="H132" s="3"/>
      <c r="I132" s="3"/>
    </row>
    <row r="133" spans="1:9" x14ac:dyDescent="0.4">
      <c r="A133" s="144"/>
      <c r="B133" s="243" t="s">
        <v>171</v>
      </c>
      <c r="C133" s="243"/>
      <c r="D133" s="243"/>
      <c r="E133" s="243"/>
      <c r="F133" s="243"/>
      <c r="G133" s="272"/>
      <c r="H133" s="3"/>
      <c r="I133" s="3"/>
    </row>
    <row r="134" spans="1:9" x14ac:dyDescent="0.4">
      <c r="A134" s="144"/>
      <c r="B134" s="243" t="s">
        <v>171</v>
      </c>
      <c r="C134" s="243"/>
      <c r="D134" s="243"/>
      <c r="E134" s="243"/>
      <c r="F134" s="243"/>
      <c r="G134" s="272"/>
      <c r="H134" s="3"/>
      <c r="I134" s="3"/>
    </row>
    <row r="135" spans="1:9" x14ac:dyDescent="0.4">
      <c r="A135" s="144"/>
      <c r="B135" s="243" t="s">
        <v>171</v>
      </c>
      <c r="C135" s="243"/>
      <c r="D135" s="243"/>
      <c r="E135" s="243"/>
      <c r="F135" s="243"/>
      <c r="G135" s="272"/>
      <c r="H135" s="3"/>
      <c r="I135" s="3"/>
    </row>
    <row r="136" spans="1:9" x14ac:dyDescent="0.4">
      <c r="A136" s="144"/>
      <c r="B136" s="243" t="s">
        <v>171</v>
      </c>
      <c r="C136" s="243"/>
      <c r="D136" s="243"/>
      <c r="E136" s="243"/>
      <c r="F136" s="243"/>
      <c r="G136" s="272"/>
      <c r="H136" s="3"/>
      <c r="I136" s="3"/>
    </row>
    <row r="137" spans="1:9" x14ac:dyDescent="0.4">
      <c r="A137" s="144"/>
      <c r="B137" s="243" t="s">
        <v>171</v>
      </c>
      <c r="C137" s="243"/>
      <c r="D137" s="243"/>
      <c r="E137" s="243"/>
      <c r="F137" s="243"/>
      <c r="G137" s="272"/>
      <c r="H137" s="3"/>
      <c r="I137" s="3"/>
    </row>
    <row r="138" spans="1:9" x14ac:dyDescent="0.4">
      <c r="A138" s="144"/>
      <c r="B138" s="243" t="s">
        <v>171</v>
      </c>
      <c r="C138" s="243"/>
      <c r="D138" s="243"/>
      <c r="E138" s="243"/>
      <c r="F138" s="243"/>
      <c r="G138" s="272"/>
      <c r="H138" s="3"/>
      <c r="I138" s="3"/>
    </row>
    <row r="139" spans="1:9" x14ac:dyDescent="0.4">
      <c r="A139" s="144"/>
      <c r="B139" s="243" t="s">
        <v>171</v>
      </c>
      <c r="C139" s="243"/>
      <c r="D139" s="243"/>
      <c r="E139" s="243"/>
      <c r="F139" s="243"/>
      <c r="G139" s="272"/>
      <c r="H139" s="3"/>
      <c r="I139" s="3"/>
    </row>
    <row r="140" spans="1:9" x14ac:dyDescent="0.4">
      <c r="A140" s="144"/>
      <c r="B140" s="243" t="s">
        <v>171</v>
      </c>
      <c r="C140" s="243"/>
      <c r="D140" s="243"/>
      <c r="E140" s="243"/>
      <c r="F140" s="243"/>
      <c r="G140" s="272"/>
      <c r="H140" s="3"/>
      <c r="I140" s="3"/>
    </row>
    <row r="141" spans="1:9" x14ac:dyDescent="0.4">
      <c r="A141" s="144"/>
      <c r="B141" s="243" t="s">
        <v>171</v>
      </c>
      <c r="C141" s="243"/>
      <c r="D141" s="243"/>
      <c r="E141" s="243"/>
      <c r="F141" s="243"/>
      <c r="G141" s="272"/>
      <c r="H141" s="3"/>
      <c r="I141" s="3"/>
    </row>
    <row r="142" spans="1:9" x14ac:dyDescent="0.4">
      <c r="A142" s="144"/>
      <c r="B142" s="243" t="s">
        <v>171</v>
      </c>
      <c r="C142" s="243"/>
      <c r="D142" s="243"/>
      <c r="E142" s="243"/>
      <c r="F142" s="243"/>
      <c r="G142" s="272"/>
      <c r="H142" s="3"/>
      <c r="I142" s="3"/>
    </row>
    <row r="143" spans="1:9" x14ac:dyDescent="0.4">
      <c r="A143" s="144"/>
      <c r="B143" s="243" t="s">
        <v>171</v>
      </c>
      <c r="C143" s="243"/>
      <c r="D143" s="243"/>
      <c r="E143" s="243"/>
      <c r="F143" s="243"/>
      <c r="G143" s="272"/>
      <c r="H143" s="3"/>
      <c r="I143" s="3"/>
    </row>
    <row r="144" spans="1:9" x14ac:dyDescent="0.4">
      <c r="A144" s="144"/>
      <c r="B144" s="243" t="s">
        <v>171</v>
      </c>
      <c r="C144" s="243"/>
      <c r="D144" s="243"/>
      <c r="E144" s="243"/>
      <c r="F144" s="243"/>
      <c r="G144" s="272"/>
      <c r="H144" s="3"/>
      <c r="I144" s="3"/>
    </row>
    <row r="145" spans="1:9" x14ac:dyDescent="0.4">
      <c r="A145" s="144"/>
      <c r="B145" s="243" t="s">
        <v>171</v>
      </c>
      <c r="C145" s="243"/>
      <c r="D145" s="243"/>
      <c r="E145" s="243"/>
      <c r="F145" s="243"/>
      <c r="G145" s="272"/>
      <c r="H145" s="3"/>
      <c r="I145" s="3"/>
    </row>
    <row r="146" spans="1:9" x14ac:dyDescent="0.4">
      <c r="A146" s="144"/>
      <c r="B146" s="243" t="s">
        <v>171</v>
      </c>
      <c r="C146" s="243"/>
      <c r="D146" s="243"/>
      <c r="E146" s="243"/>
      <c r="F146" s="243"/>
      <c r="G146" s="272"/>
      <c r="H146" s="3"/>
      <c r="I146" s="3"/>
    </row>
    <row r="147" spans="1:9" x14ac:dyDescent="0.4">
      <c r="A147" s="144"/>
      <c r="B147" s="243" t="s">
        <v>171</v>
      </c>
      <c r="C147" s="243"/>
      <c r="D147" s="243"/>
      <c r="E147" s="243"/>
      <c r="F147" s="243"/>
      <c r="G147" s="272"/>
      <c r="H147" s="3"/>
      <c r="I147" s="3"/>
    </row>
    <row r="148" spans="1:9" x14ac:dyDescent="0.4">
      <c r="A148" s="144"/>
      <c r="B148" s="243" t="s">
        <v>171</v>
      </c>
      <c r="C148" s="243"/>
      <c r="D148" s="243"/>
      <c r="E148" s="243"/>
      <c r="F148" s="243"/>
      <c r="G148" s="272"/>
      <c r="H148" s="3"/>
      <c r="I148" s="3"/>
    </row>
    <row r="149" spans="1:9" x14ac:dyDescent="0.4">
      <c r="A149" s="144"/>
      <c r="B149" s="243" t="s">
        <v>171</v>
      </c>
      <c r="C149" s="243"/>
      <c r="D149" s="243"/>
      <c r="E149" s="243"/>
      <c r="F149" s="243"/>
      <c r="G149" s="272"/>
      <c r="H149" s="3"/>
      <c r="I149" s="3"/>
    </row>
    <row r="150" spans="1:9" x14ac:dyDescent="0.4">
      <c r="A150" s="144"/>
      <c r="B150" s="243" t="s">
        <v>171</v>
      </c>
      <c r="C150" s="243"/>
      <c r="D150" s="243"/>
      <c r="E150" s="243"/>
      <c r="F150" s="243"/>
      <c r="G150" s="272"/>
      <c r="H150" s="3"/>
      <c r="I150" s="3"/>
    </row>
    <row r="151" spans="1:9" x14ac:dyDescent="0.4">
      <c r="A151" s="144"/>
      <c r="B151" s="243" t="s">
        <v>171</v>
      </c>
      <c r="C151" s="243"/>
      <c r="D151" s="243"/>
      <c r="E151" s="243"/>
      <c r="F151" s="243"/>
      <c r="G151" s="272"/>
      <c r="H151" s="3"/>
      <c r="I151" s="3"/>
    </row>
    <row r="152" spans="1:9" x14ac:dyDescent="0.4">
      <c r="A152" s="144"/>
      <c r="B152" s="243" t="s">
        <v>171</v>
      </c>
      <c r="C152" s="243"/>
      <c r="D152" s="243"/>
      <c r="E152" s="243"/>
      <c r="F152" s="243"/>
      <c r="G152" s="272"/>
      <c r="H152" s="3"/>
      <c r="I152" s="3"/>
    </row>
    <row r="153" spans="1:9" x14ac:dyDescent="0.4">
      <c r="A153" s="144"/>
      <c r="B153" s="243" t="s">
        <v>171</v>
      </c>
      <c r="C153" s="243"/>
      <c r="D153" s="243"/>
      <c r="E153" s="243"/>
      <c r="F153" s="243"/>
      <c r="G153" s="272"/>
      <c r="H153" s="3"/>
      <c r="I153" s="3"/>
    </row>
    <row r="154" spans="1:9" x14ac:dyDescent="0.4">
      <c r="A154" s="144"/>
      <c r="B154" s="243" t="s">
        <v>171</v>
      </c>
      <c r="C154" s="243"/>
      <c r="D154" s="243"/>
      <c r="E154" s="243"/>
      <c r="F154" s="243"/>
      <c r="G154" s="272"/>
      <c r="H154" s="3"/>
      <c r="I154" s="3"/>
    </row>
    <row r="155" spans="1:9" x14ac:dyDescent="0.4">
      <c r="A155" s="144"/>
      <c r="B155" s="243" t="s">
        <v>171</v>
      </c>
      <c r="C155" s="243"/>
      <c r="D155" s="243"/>
      <c r="E155" s="243"/>
      <c r="F155" s="243"/>
      <c r="G155" s="272"/>
      <c r="H155" s="3"/>
      <c r="I155" s="3"/>
    </row>
    <row r="156" spans="1:9" x14ac:dyDescent="0.4">
      <c r="A156" s="144"/>
      <c r="B156" s="243" t="s">
        <v>171</v>
      </c>
      <c r="C156" s="243"/>
      <c r="D156" s="243"/>
      <c r="E156" s="243"/>
      <c r="F156" s="243"/>
      <c r="G156" s="272"/>
      <c r="H156" s="3"/>
      <c r="I156" s="3"/>
    </row>
    <row r="157" spans="1:9" x14ac:dyDescent="0.4">
      <c r="A157" s="144"/>
      <c r="B157" s="243" t="s">
        <v>171</v>
      </c>
      <c r="C157" s="243"/>
      <c r="D157" s="243"/>
      <c r="E157" s="243"/>
      <c r="F157" s="243"/>
      <c r="G157" s="272"/>
      <c r="H157" s="3"/>
      <c r="I157" s="3"/>
    </row>
    <row r="158" spans="1:9" x14ac:dyDescent="0.4">
      <c r="A158" s="144"/>
      <c r="B158" s="243" t="s">
        <v>171</v>
      </c>
      <c r="C158" s="243"/>
      <c r="D158" s="243"/>
      <c r="E158" s="243"/>
      <c r="F158" s="243"/>
      <c r="G158" s="272"/>
      <c r="H158" s="3"/>
      <c r="I158" s="3"/>
    </row>
    <row r="159" spans="1:9" x14ac:dyDescent="0.4">
      <c r="A159" s="144"/>
      <c r="B159" s="243" t="s">
        <v>171</v>
      </c>
      <c r="C159" s="243"/>
      <c r="D159" s="243"/>
      <c r="E159" s="243"/>
      <c r="F159" s="243"/>
      <c r="G159" s="272"/>
      <c r="H159" s="3"/>
      <c r="I159" s="3"/>
    </row>
    <row r="160" spans="1:9" x14ac:dyDescent="0.4">
      <c r="A160" s="144"/>
      <c r="B160" s="243" t="s">
        <v>171</v>
      </c>
      <c r="C160" s="243"/>
      <c r="D160" s="243"/>
      <c r="E160" s="243"/>
      <c r="F160" s="243"/>
      <c r="G160" s="272"/>
      <c r="H160" s="3"/>
      <c r="I160" s="3"/>
    </row>
    <row r="161" spans="1:9" x14ac:dyDescent="0.4">
      <c r="A161" s="144"/>
      <c r="B161" s="243" t="s">
        <v>171</v>
      </c>
      <c r="C161" s="243"/>
      <c r="D161" s="243"/>
      <c r="E161" s="243"/>
      <c r="F161" s="243"/>
      <c r="G161" s="272"/>
      <c r="H161" s="3"/>
      <c r="I161" s="3"/>
    </row>
    <row r="162" spans="1:9" x14ac:dyDescent="0.4">
      <c r="A162" s="144"/>
      <c r="B162" s="243" t="s">
        <v>171</v>
      </c>
      <c r="C162" s="243"/>
      <c r="D162" s="243"/>
      <c r="E162" s="243"/>
      <c r="F162" s="243"/>
      <c r="G162" s="272"/>
      <c r="H162" s="3"/>
      <c r="I162" s="3"/>
    </row>
    <row r="163" spans="1:9" x14ac:dyDescent="0.4">
      <c r="A163" s="144"/>
      <c r="B163" s="243" t="s">
        <v>171</v>
      </c>
      <c r="C163" s="243"/>
      <c r="D163" s="243"/>
      <c r="E163" s="243"/>
      <c r="F163" s="243"/>
      <c r="G163" s="272"/>
      <c r="H163" s="3"/>
      <c r="I163" s="3"/>
    </row>
    <row r="164" spans="1:9" x14ac:dyDescent="0.4">
      <c r="A164" s="144"/>
      <c r="B164" s="243" t="s">
        <v>171</v>
      </c>
      <c r="C164" s="243"/>
      <c r="D164" s="243"/>
      <c r="E164" s="243"/>
      <c r="F164" s="243"/>
      <c r="G164" s="272"/>
      <c r="H164" s="3"/>
      <c r="I164" s="3"/>
    </row>
    <row r="165" spans="1:9" x14ac:dyDescent="0.4">
      <c r="A165" s="144"/>
      <c r="B165" s="243" t="s">
        <v>171</v>
      </c>
      <c r="C165" s="243"/>
      <c r="D165" s="243"/>
      <c r="E165" s="243"/>
      <c r="F165" s="243"/>
      <c r="G165" s="272"/>
      <c r="H165" s="3"/>
      <c r="I165" s="3"/>
    </row>
    <row r="166" spans="1:9" x14ac:dyDescent="0.4">
      <c r="A166" s="144"/>
      <c r="B166" s="243" t="s">
        <v>171</v>
      </c>
      <c r="C166" s="243"/>
      <c r="D166" s="243"/>
      <c r="E166" s="243"/>
      <c r="F166" s="243"/>
      <c r="G166" s="272"/>
      <c r="H166" s="3"/>
      <c r="I166" s="3"/>
    </row>
    <row r="167" spans="1:9" x14ac:dyDescent="0.4">
      <c r="A167" s="144"/>
      <c r="B167" s="243" t="s">
        <v>171</v>
      </c>
      <c r="C167" s="243"/>
      <c r="D167" s="243"/>
      <c r="E167" s="243"/>
      <c r="F167" s="243"/>
      <c r="G167" s="272"/>
      <c r="H167" s="3"/>
      <c r="I167" s="3"/>
    </row>
    <row r="168" spans="1:9" x14ac:dyDescent="0.4">
      <c r="A168" s="144"/>
      <c r="B168" s="243" t="s">
        <v>171</v>
      </c>
      <c r="C168" s="243"/>
      <c r="D168" s="243"/>
      <c r="E168" s="243"/>
      <c r="F168" s="243"/>
      <c r="G168" s="272"/>
      <c r="H168" s="3"/>
      <c r="I168" s="3"/>
    </row>
    <row r="169" spans="1:9" x14ac:dyDescent="0.4">
      <c r="A169" s="144"/>
      <c r="B169" s="243" t="s">
        <v>171</v>
      </c>
      <c r="C169" s="243"/>
      <c r="D169" s="243"/>
      <c r="E169" s="243"/>
      <c r="F169" s="243"/>
      <c r="G169" s="272"/>
      <c r="H169" s="3"/>
      <c r="I169" s="3"/>
    </row>
    <row r="170" spans="1:9" x14ac:dyDescent="0.4">
      <c r="A170" s="144"/>
      <c r="B170" s="243" t="s">
        <v>171</v>
      </c>
      <c r="C170" s="243"/>
      <c r="D170" s="243"/>
      <c r="E170" s="243"/>
      <c r="F170" s="243"/>
      <c r="G170" s="272"/>
      <c r="H170" s="3"/>
      <c r="I170" s="3"/>
    </row>
    <row r="171" spans="1:9" x14ac:dyDescent="0.4">
      <c r="A171" s="144"/>
      <c r="B171" s="243" t="s">
        <v>171</v>
      </c>
      <c r="C171" s="243"/>
      <c r="D171" s="243"/>
      <c r="E171" s="243"/>
      <c r="F171" s="243"/>
      <c r="G171" s="272"/>
      <c r="H171" s="3"/>
      <c r="I171" s="3"/>
    </row>
    <row r="172" spans="1:9" x14ac:dyDescent="0.4">
      <c r="A172" s="144"/>
      <c r="B172" s="243" t="s">
        <v>171</v>
      </c>
      <c r="C172" s="243"/>
      <c r="D172" s="243"/>
      <c r="E172" s="243"/>
      <c r="F172" s="243"/>
      <c r="G172" s="272"/>
      <c r="H172" s="3"/>
      <c r="I172" s="3"/>
    </row>
    <row r="173" spans="1:9" x14ac:dyDescent="0.4">
      <c r="A173" s="144"/>
      <c r="B173" s="243" t="s">
        <v>171</v>
      </c>
      <c r="C173" s="243"/>
      <c r="D173" s="243"/>
      <c r="E173" s="243"/>
      <c r="F173" s="243"/>
      <c r="G173" s="272"/>
      <c r="H173" s="3"/>
      <c r="I173" s="3"/>
    </row>
    <row r="174" spans="1:9" x14ac:dyDescent="0.4">
      <c r="A174" s="144"/>
      <c r="B174" s="243" t="s">
        <v>171</v>
      </c>
      <c r="C174" s="243"/>
      <c r="D174" s="243"/>
      <c r="E174" s="243"/>
      <c r="F174" s="243"/>
      <c r="G174" s="272"/>
      <c r="H174" s="3"/>
      <c r="I174" s="3"/>
    </row>
    <row r="175" spans="1:9" x14ac:dyDescent="0.4">
      <c r="A175" s="144"/>
      <c r="B175" s="243" t="s">
        <v>171</v>
      </c>
      <c r="C175" s="243"/>
      <c r="D175" s="243"/>
      <c r="E175" s="243"/>
      <c r="F175" s="243"/>
      <c r="G175" s="272"/>
      <c r="H175" s="3"/>
      <c r="I175" s="3"/>
    </row>
    <row r="176" spans="1:9" x14ac:dyDescent="0.4">
      <c r="A176" s="144"/>
      <c r="B176" s="243" t="s">
        <v>171</v>
      </c>
      <c r="C176" s="243"/>
      <c r="D176" s="243"/>
      <c r="E176" s="243"/>
      <c r="F176" s="243"/>
      <c r="G176" s="272"/>
      <c r="H176" s="3"/>
      <c r="I176" s="3"/>
    </row>
    <row r="177" spans="1:9" x14ac:dyDescent="0.4">
      <c r="A177" s="144"/>
      <c r="B177" s="243" t="s">
        <v>171</v>
      </c>
      <c r="C177" s="243"/>
      <c r="D177" s="243"/>
      <c r="E177" s="243"/>
      <c r="F177" s="243"/>
      <c r="G177" s="272"/>
      <c r="H177" s="3"/>
      <c r="I177" s="3"/>
    </row>
    <row r="178" spans="1:9" x14ac:dyDescent="0.4">
      <c r="A178" s="144"/>
      <c r="B178" s="243" t="s">
        <v>171</v>
      </c>
      <c r="C178" s="243"/>
      <c r="D178" s="243"/>
      <c r="E178" s="243"/>
      <c r="F178" s="243"/>
      <c r="G178" s="272"/>
      <c r="H178" s="3"/>
      <c r="I178" s="3"/>
    </row>
    <row r="179" spans="1:9" x14ac:dyDescent="0.4">
      <c r="A179" s="144"/>
      <c r="B179" s="243" t="s">
        <v>171</v>
      </c>
      <c r="C179" s="243"/>
      <c r="D179" s="243"/>
      <c r="E179" s="243"/>
      <c r="F179" s="243"/>
      <c r="G179" s="272"/>
      <c r="H179" s="3"/>
      <c r="I179" s="3"/>
    </row>
    <row r="180" spans="1:9" x14ac:dyDescent="0.4">
      <c r="A180" s="144"/>
      <c r="B180" s="243" t="s">
        <v>171</v>
      </c>
      <c r="C180" s="243"/>
      <c r="D180" s="243"/>
      <c r="E180" s="243"/>
      <c r="F180" s="243"/>
      <c r="G180" s="272"/>
      <c r="H180" s="3"/>
      <c r="I180" s="3"/>
    </row>
    <row r="181" spans="1:9" x14ac:dyDescent="0.4">
      <c r="A181" s="144"/>
      <c r="B181" s="243" t="s">
        <v>171</v>
      </c>
      <c r="C181" s="243"/>
      <c r="D181" s="243"/>
      <c r="E181" s="243"/>
      <c r="F181" s="243"/>
      <c r="G181" s="272"/>
      <c r="H181" s="3"/>
      <c r="I181" s="3"/>
    </row>
    <row r="182" spans="1:9" x14ac:dyDescent="0.4">
      <c r="A182" s="144"/>
      <c r="B182" s="243" t="s">
        <v>171</v>
      </c>
      <c r="C182" s="243"/>
      <c r="D182" s="243"/>
      <c r="E182" s="243"/>
      <c r="F182" s="243"/>
      <c r="G182" s="272"/>
      <c r="H182" s="3"/>
      <c r="I182" s="3"/>
    </row>
    <row r="183" spans="1:9" x14ac:dyDescent="0.4">
      <c r="A183" s="144"/>
      <c r="B183" s="243" t="s">
        <v>171</v>
      </c>
      <c r="C183" s="243"/>
      <c r="D183" s="243"/>
      <c r="E183" s="243"/>
      <c r="F183" s="243"/>
      <c r="G183" s="272"/>
      <c r="H183" s="3"/>
      <c r="I183" s="3"/>
    </row>
    <row r="184" spans="1:9" x14ac:dyDescent="0.4">
      <c r="A184" s="144"/>
      <c r="B184" s="243" t="s">
        <v>171</v>
      </c>
      <c r="C184" s="243"/>
      <c r="D184" s="243"/>
      <c r="E184" s="243"/>
      <c r="F184" s="243"/>
      <c r="G184" s="272"/>
      <c r="H184" s="3"/>
      <c r="I184" s="3"/>
    </row>
    <row r="185" spans="1:9" x14ac:dyDescent="0.4">
      <c r="A185" s="144"/>
      <c r="B185" s="243" t="s">
        <v>171</v>
      </c>
      <c r="C185" s="243"/>
      <c r="D185" s="243"/>
      <c r="E185" s="243"/>
      <c r="F185" s="243"/>
      <c r="G185" s="272"/>
      <c r="H185" s="3"/>
      <c r="I185" s="3"/>
    </row>
    <row r="186" spans="1:9" x14ac:dyDescent="0.4">
      <c r="A186" s="144"/>
      <c r="B186" s="243" t="s">
        <v>171</v>
      </c>
      <c r="C186" s="243"/>
      <c r="D186" s="243"/>
      <c r="E186" s="243"/>
      <c r="F186" s="243"/>
      <c r="G186" s="272"/>
      <c r="H186" s="3"/>
      <c r="I186" s="3"/>
    </row>
    <row r="187" spans="1:9" x14ac:dyDescent="0.4">
      <c r="A187" s="144"/>
      <c r="B187" s="243" t="s">
        <v>171</v>
      </c>
      <c r="C187" s="243"/>
      <c r="D187" s="243"/>
      <c r="E187" s="243"/>
      <c r="F187" s="243"/>
      <c r="G187" s="272"/>
      <c r="H187" s="3"/>
      <c r="I187" s="3"/>
    </row>
    <row r="188" spans="1:9" x14ac:dyDescent="0.4">
      <c r="A188" s="144"/>
      <c r="B188" s="243" t="s">
        <v>171</v>
      </c>
      <c r="C188" s="243"/>
      <c r="D188" s="243"/>
      <c r="E188" s="243"/>
      <c r="F188" s="243"/>
      <c r="G188" s="272"/>
      <c r="H188" s="3"/>
      <c r="I188" s="3"/>
    </row>
    <row r="189" spans="1:9" x14ac:dyDescent="0.4">
      <c r="A189" s="144"/>
      <c r="B189" s="243" t="s">
        <v>171</v>
      </c>
      <c r="C189" s="243"/>
      <c r="D189" s="243"/>
      <c r="E189" s="243"/>
      <c r="F189" s="243"/>
      <c r="G189" s="272"/>
      <c r="H189" s="3"/>
      <c r="I189" s="3"/>
    </row>
    <row r="190" spans="1:9" x14ac:dyDescent="0.4">
      <c r="A190" s="144"/>
      <c r="B190" s="243" t="s">
        <v>171</v>
      </c>
      <c r="C190" s="243"/>
      <c r="D190" s="243"/>
      <c r="E190" s="243"/>
      <c r="F190" s="243"/>
      <c r="G190" s="272"/>
      <c r="H190" s="3"/>
      <c r="I190" s="3"/>
    </row>
    <row r="191" spans="1:9" x14ac:dyDescent="0.4">
      <c r="A191" s="144"/>
      <c r="B191" s="243" t="s">
        <v>171</v>
      </c>
      <c r="C191" s="243"/>
      <c r="D191" s="243"/>
      <c r="E191" s="243"/>
      <c r="F191" s="243"/>
      <c r="G191" s="272"/>
      <c r="H191" s="3"/>
      <c r="I191" s="3"/>
    </row>
    <row r="192" spans="1:9" x14ac:dyDescent="0.4">
      <c r="A192" s="144"/>
      <c r="B192" s="243" t="s">
        <v>171</v>
      </c>
      <c r="C192" s="243"/>
      <c r="D192" s="243"/>
      <c r="E192" s="243"/>
      <c r="F192" s="243"/>
      <c r="G192" s="272"/>
      <c r="H192" s="3"/>
      <c r="I192" s="3"/>
    </row>
    <row r="193" spans="1:9" x14ac:dyDescent="0.4">
      <c r="A193" s="144"/>
      <c r="B193" s="243" t="s">
        <v>171</v>
      </c>
      <c r="C193" s="243"/>
      <c r="D193" s="243"/>
      <c r="E193" s="243"/>
      <c r="F193" s="243"/>
      <c r="G193" s="272"/>
      <c r="H193" s="3"/>
      <c r="I193" s="3"/>
    </row>
    <row r="194" spans="1:9" x14ac:dyDescent="0.4">
      <c r="A194" s="144"/>
      <c r="B194" s="243" t="s">
        <v>171</v>
      </c>
      <c r="C194" s="243"/>
      <c r="D194" s="243"/>
      <c r="E194" s="243"/>
      <c r="F194" s="243"/>
      <c r="G194" s="272"/>
      <c r="H194" s="3"/>
      <c r="I194" s="3"/>
    </row>
    <row r="195" spans="1:9" x14ac:dyDescent="0.4">
      <c r="A195" s="144"/>
      <c r="B195" s="243" t="s">
        <v>171</v>
      </c>
      <c r="C195" s="243"/>
      <c r="D195" s="243"/>
      <c r="E195" s="243"/>
      <c r="F195" s="243"/>
      <c r="G195" s="272"/>
      <c r="H195" s="3"/>
      <c r="I195" s="3"/>
    </row>
    <row r="196" spans="1:9" x14ac:dyDescent="0.4">
      <c r="A196" s="144"/>
      <c r="B196" s="243" t="s">
        <v>171</v>
      </c>
      <c r="C196" s="243"/>
      <c r="D196" s="243"/>
      <c r="E196" s="243"/>
      <c r="F196" s="243"/>
      <c r="G196" s="272"/>
      <c r="H196" s="3"/>
      <c r="I196" s="3"/>
    </row>
    <row r="197" spans="1:9" x14ac:dyDescent="0.4">
      <c r="A197" s="144"/>
      <c r="B197" s="243" t="s">
        <v>171</v>
      </c>
      <c r="C197" s="243"/>
      <c r="D197" s="243"/>
      <c r="E197" s="243"/>
      <c r="F197" s="243"/>
      <c r="G197" s="272"/>
      <c r="H197" s="3"/>
      <c r="I197" s="3"/>
    </row>
    <row r="198" spans="1:9" x14ac:dyDescent="0.4">
      <c r="A198" s="144"/>
      <c r="B198" s="243" t="s">
        <v>171</v>
      </c>
      <c r="C198" s="243"/>
      <c r="D198" s="243"/>
      <c r="E198" s="243"/>
      <c r="F198" s="243"/>
      <c r="G198" s="272"/>
      <c r="H198" s="3"/>
      <c r="I198" s="3"/>
    </row>
    <row r="199" spans="1:9" x14ac:dyDescent="0.4">
      <c r="A199" s="144"/>
      <c r="B199" s="243" t="s">
        <v>171</v>
      </c>
      <c r="C199" s="243"/>
      <c r="D199" s="243"/>
      <c r="E199" s="243"/>
      <c r="F199" s="243"/>
      <c r="G199" s="272"/>
      <c r="H199" s="3"/>
      <c r="I199" s="3"/>
    </row>
    <row r="200" spans="1:9" x14ac:dyDescent="0.4">
      <c r="A200" s="144"/>
      <c r="B200" s="243" t="s">
        <v>171</v>
      </c>
      <c r="C200" s="243"/>
      <c r="D200" s="243"/>
      <c r="E200" s="243"/>
      <c r="F200" s="243"/>
      <c r="G200" s="272"/>
      <c r="H200" s="3"/>
      <c r="I200" s="3"/>
    </row>
    <row r="201" spans="1:9" x14ac:dyDescent="0.4">
      <c r="A201" s="144"/>
      <c r="B201" s="243" t="s">
        <v>171</v>
      </c>
      <c r="C201" s="243"/>
      <c r="D201" s="243"/>
      <c r="E201" s="243"/>
      <c r="F201" s="243"/>
      <c r="G201" s="272"/>
      <c r="H201" s="3"/>
      <c r="I201" s="3"/>
    </row>
    <row r="202" spans="1:9" x14ac:dyDescent="0.4">
      <c r="A202" s="144"/>
      <c r="B202" s="243" t="s">
        <v>171</v>
      </c>
      <c r="C202" s="243"/>
      <c r="D202" s="243"/>
      <c r="E202" s="243"/>
      <c r="F202" s="243"/>
      <c r="G202" s="272"/>
      <c r="H202" s="3"/>
      <c r="I202" s="3"/>
    </row>
    <row r="203" spans="1:9" x14ac:dyDescent="0.4">
      <c r="A203" s="144"/>
      <c r="B203" s="243" t="s">
        <v>171</v>
      </c>
      <c r="C203" s="243"/>
      <c r="D203" s="243"/>
      <c r="E203" s="243"/>
      <c r="F203" s="243"/>
      <c r="G203" s="272"/>
      <c r="H203" s="3"/>
      <c r="I203" s="3"/>
    </row>
    <row r="204" spans="1:9" x14ac:dyDescent="0.4">
      <c r="A204" s="144"/>
      <c r="B204" s="243" t="s">
        <v>171</v>
      </c>
      <c r="C204" s="243"/>
      <c r="D204" s="243"/>
      <c r="E204" s="243"/>
      <c r="F204" s="243"/>
      <c r="G204" s="272"/>
      <c r="H204" s="3"/>
      <c r="I204" s="3"/>
    </row>
    <row r="205" spans="1:9" x14ac:dyDescent="0.4">
      <c r="A205" s="144"/>
      <c r="B205" s="243" t="s">
        <v>171</v>
      </c>
      <c r="C205" s="243"/>
      <c r="D205" s="243"/>
      <c r="E205" s="243"/>
      <c r="F205" s="243"/>
      <c r="G205" s="272"/>
      <c r="H205" s="3"/>
      <c r="I205" s="3"/>
    </row>
    <row r="206" spans="1:9" x14ac:dyDescent="0.4">
      <c r="A206" s="144"/>
      <c r="B206" s="243" t="s">
        <v>171</v>
      </c>
      <c r="C206" s="243"/>
      <c r="D206" s="243"/>
      <c r="E206" s="243"/>
      <c r="F206" s="243"/>
      <c r="G206" s="272"/>
      <c r="H206" s="3"/>
      <c r="I206" s="3"/>
    </row>
    <row r="207" spans="1:9" x14ac:dyDescent="0.4">
      <c r="A207" s="144"/>
      <c r="B207" s="243" t="s">
        <v>171</v>
      </c>
      <c r="C207" s="243"/>
      <c r="D207" s="243"/>
      <c r="E207" s="243"/>
      <c r="F207" s="243"/>
      <c r="G207" s="272"/>
      <c r="H207" s="3"/>
      <c r="I207" s="3"/>
    </row>
    <row r="208" spans="1:9" x14ac:dyDescent="0.4">
      <c r="A208" s="144"/>
      <c r="B208" s="243" t="s">
        <v>171</v>
      </c>
      <c r="C208" s="243"/>
      <c r="D208" s="243"/>
      <c r="E208" s="243"/>
      <c r="F208" s="243"/>
      <c r="G208" s="272"/>
      <c r="H208" s="3"/>
      <c r="I208" s="3"/>
    </row>
    <row r="209" spans="1:9" x14ac:dyDescent="0.4">
      <c r="A209" s="144"/>
      <c r="B209" s="243"/>
      <c r="C209" s="243"/>
      <c r="D209" s="243"/>
      <c r="E209" s="243"/>
      <c r="F209" s="243"/>
      <c r="G209" s="272"/>
      <c r="H209" s="3"/>
      <c r="I209" s="3"/>
    </row>
    <row r="210" spans="1:9" x14ac:dyDescent="0.4">
      <c r="A210" s="144"/>
      <c r="B210" s="243"/>
      <c r="C210" s="243"/>
      <c r="D210" s="243"/>
      <c r="E210" s="243"/>
      <c r="F210" s="243"/>
      <c r="G210" s="272"/>
      <c r="H210" s="3"/>
      <c r="I210" s="3"/>
    </row>
    <row r="211" spans="1:9" x14ac:dyDescent="0.4">
      <c r="A211" s="144"/>
      <c r="B211" s="243"/>
      <c r="C211" s="243"/>
      <c r="D211" s="243"/>
      <c r="E211" s="243"/>
      <c r="F211" s="243"/>
      <c r="G211" s="272"/>
      <c r="H211" s="3"/>
      <c r="I211" s="3"/>
    </row>
    <row r="212" spans="1:9" x14ac:dyDescent="0.4">
      <c r="A212" s="144"/>
      <c r="B212" s="243"/>
      <c r="C212" s="243"/>
      <c r="D212" s="243"/>
      <c r="E212" s="243"/>
      <c r="F212" s="243"/>
      <c r="G212" s="272"/>
      <c r="H212" s="3"/>
      <c r="I212" s="3"/>
    </row>
    <row r="213" spans="1:9" x14ac:dyDescent="0.4">
      <c r="A213" s="144"/>
      <c r="B213" s="243"/>
      <c r="C213" s="243"/>
      <c r="D213" s="243"/>
      <c r="E213" s="243"/>
      <c r="F213" s="243"/>
      <c r="G213" s="272"/>
      <c r="H213" s="3"/>
      <c r="I213" s="3"/>
    </row>
    <row r="214" spans="1:9" x14ac:dyDescent="0.4">
      <c r="A214" s="144"/>
      <c r="B214" s="243"/>
      <c r="C214" s="243"/>
      <c r="D214" s="243"/>
      <c r="E214" s="243"/>
      <c r="F214" s="243"/>
      <c r="G214" s="272"/>
      <c r="H214" s="3"/>
      <c r="I214" s="3"/>
    </row>
    <row r="215" spans="1:9" x14ac:dyDescent="0.4">
      <c r="A215" s="144"/>
      <c r="B215" s="243"/>
      <c r="C215" s="243"/>
      <c r="D215" s="243"/>
      <c r="E215" s="243"/>
      <c r="F215" s="243"/>
      <c r="G215" s="272"/>
      <c r="H215" s="3"/>
      <c r="I215" s="3"/>
    </row>
    <row r="216" spans="1:9" x14ac:dyDescent="0.4">
      <c r="A216" s="144"/>
      <c r="B216" s="243"/>
      <c r="C216" s="243"/>
      <c r="D216" s="243"/>
      <c r="E216" s="243"/>
      <c r="F216" s="243"/>
      <c r="G216" s="272"/>
      <c r="H216" s="3"/>
      <c r="I216" s="3"/>
    </row>
    <row r="217" spans="1:9" x14ac:dyDescent="0.4">
      <c r="A217" s="144"/>
      <c r="B217" s="243"/>
      <c r="C217" s="243"/>
      <c r="D217" s="243"/>
      <c r="E217" s="243"/>
      <c r="F217" s="243"/>
      <c r="G217" s="272"/>
      <c r="H217" s="3"/>
      <c r="I217" s="3"/>
    </row>
    <row r="218" spans="1:9" x14ac:dyDescent="0.4">
      <c r="A218" s="144"/>
      <c r="B218" s="243"/>
      <c r="C218" s="243"/>
      <c r="D218" s="243"/>
      <c r="E218" s="243"/>
      <c r="F218" s="243"/>
      <c r="G218" s="272"/>
      <c r="H218" s="3"/>
      <c r="I218" s="3"/>
    </row>
    <row r="219" spans="1:9" x14ac:dyDescent="0.4">
      <c r="A219" s="144"/>
      <c r="B219" s="243"/>
      <c r="C219" s="243"/>
      <c r="D219" s="243"/>
      <c r="E219" s="243"/>
      <c r="F219" s="243"/>
      <c r="G219" s="272"/>
      <c r="H219" s="3"/>
      <c r="I219" s="3"/>
    </row>
    <row r="220" spans="1:9" x14ac:dyDescent="0.4">
      <c r="A220" s="144"/>
      <c r="B220" s="243"/>
      <c r="C220" s="243"/>
      <c r="D220" s="243"/>
      <c r="E220" s="243"/>
      <c r="F220" s="243"/>
      <c r="G220" s="272"/>
      <c r="H220" s="3"/>
      <c r="I220" s="3"/>
    </row>
    <row r="221" spans="1:9" x14ac:dyDescent="0.4">
      <c r="A221" s="144"/>
      <c r="B221" s="243"/>
      <c r="C221" s="243"/>
      <c r="D221" s="243"/>
      <c r="E221" s="243"/>
      <c r="F221" s="243"/>
      <c r="G221" s="272"/>
      <c r="H221" s="3"/>
      <c r="I221" s="3"/>
    </row>
    <row r="222" spans="1:9" x14ac:dyDescent="0.4">
      <c r="A222" s="144"/>
      <c r="B222" s="243"/>
      <c r="C222" s="243"/>
      <c r="D222" s="243"/>
      <c r="E222" s="243"/>
      <c r="F222" s="243"/>
      <c r="G222" s="272"/>
      <c r="H222" s="3"/>
      <c r="I222" s="3"/>
    </row>
    <row r="223" spans="1:9" x14ac:dyDescent="0.4">
      <c r="A223" s="144"/>
      <c r="B223" s="243"/>
      <c r="C223" s="243"/>
      <c r="D223" s="243"/>
      <c r="E223" s="243"/>
      <c r="F223" s="243"/>
      <c r="G223" s="272"/>
      <c r="H223" s="3"/>
      <c r="I223" s="3"/>
    </row>
    <row r="224" spans="1:9" x14ac:dyDescent="0.4">
      <c r="A224" s="144"/>
      <c r="B224" s="243"/>
      <c r="C224" s="243"/>
      <c r="D224" s="243"/>
      <c r="E224" s="243"/>
      <c r="F224" s="243"/>
      <c r="G224" s="272"/>
      <c r="H224" s="3"/>
      <c r="I224" s="3"/>
    </row>
    <row r="225" spans="1:9" x14ac:dyDescent="0.4">
      <c r="A225" s="144"/>
      <c r="B225" s="243"/>
      <c r="C225" s="243"/>
      <c r="D225" s="243"/>
      <c r="E225" s="243"/>
      <c r="F225" s="243"/>
      <c r="G225" s="272"/>
      <c r="H225" s="3"/>
      <c r="I225" s="3"/>
    </row>
    <row r="226" spans="1:9" x14ac:dyDescent="0.4">
      <c r="A226" s="144"/>
      <c r="B226" s="243"/>
      <c r="C226" s="243"/>
      <c r="D226" s="243"/>
      <c r="E226" s="243"/>
      <c r="F226" s="243"/>
      <c r="G226" s="272"/>
      <c r="H226" s="3"/>
      <c r="I226" s="3"/>
    </row>
    <row r="227" spans="1:9" x14ac:dyDescent="0.4">
      <c r="A227" s="144"/>
      <c r="B227" s="243"/>
      <c r="C227" s="243"/>
      <c r="D227" s="243"/>
      <c r="E227" s="243"/>
      <c r="F227" s="243"/>
      <c r="G227" s="272"/>
      <c r="H227" s="3"/>
      <c r="I227" s="3"/>
    </row>
    <row r="228" spans="1:9" x14ac:dyDescent="0.4">
      <c r="A228" s="144"/>
      <c r="B228" s="243"/>
      <c r="C228" s="243"/>
      <c r="D228" s="243"/>
      <c r="E228" s="243"/>
      <c r="F228" s="243"/>
      <c r="G228" s="272"/>
      <c r="H228" s="3"/>
      <c r="I228" s="3"/>
    </row>
    <row r="229" spans="1:9" x14ac:dyDescent="0.4">
      <c r="A229" s="144"/>
      <c r="B229" s="243"/>
      <c r="C229" s="243"/>
      <c r="D229" s="243"/>
      <c r="E229" s="243"/>
      <c r="F229" s="243"/>
      <c r="G229" s="272"/>
      <c r="H229" s="3"/>
      <c r="I229" s="3"/>
    </row>
    <row r="230" spans="1:9" x14ac:dyDescent="0.4">
      <c r="A230" s="144"/>
      <c r="B230" s="243"/>
      <c r="C230" s="243"/>
      <c r="D230" s="243"/>
      <c r="E230" s="243"/>
      <c r="F230" s="243"/>
      <c r="G230" s="272"/>
      <c r="H230" s="3"/>
      <c r="I230" s="3"/>
    </row>
    <row r="231" spans="1:9" x14ac:dyDescent="0.4">
      <c r="A231" s="144"/>
      <c r="B231" s="243"/>
      <c r="C231" s="243"/>
      <c r="D231" s="243"/>
      <c r="E231" s="243"/>
      <c r="F231" s="243"/>
      <c r="G231" s="272"/>
      <c r="H231" s="3"/>
      <c r="I231" s="3"/>
    </row>
    <row r="232" spans="1:9" x14ac:dyDescent="0.4">
      <c r="A232" s="144"/>
      <c r="B232" s="243"/>
      <c r="C232" s="243"/>
      <c r="D232" s="243"/>
      <c r="E232" s="243"/>
      <c r="F232" s="243"/>
      <c r="G232" s="272"/>
      <c r="H232" s="3"/>
      <c r="I232" s="3"/>
    </row>
    <row r="233" spans="1:9" x14ac:dyDescent="0.4">
      <c r="A233" s="144"/>
      <c r="B233" s="243"/>
      <c r="C233" s="243"/>
      <c r="D233" s="243"/>
      <c r="E233" s="243"/>
      <c r="F233" s="243"/>
      <c r="G233" s="272"/>
      <c r="H233" s="3"/>
      <c r="I233" s="3"/>
    </row>
    <row r="234" spans="1:9" x14ac:dyDescent="0.4">
      <c r="A234" s="144"/>
      <c r="B234" s="243"/>
      <c r="C234" s="243"/>
      <c r="D234" s="243"/>
      <c r="E234" s="243"/>
      <c r="F234" s="243"/>
      <c r="G234" s="272"/>
      <c r="H234" s="3"/>
      <c r="I234" s="3"/>
    </row>
    <row r="235" spans="1:9" x14ac:dyDescent="0.4">
      <c r="A235" s="144"/>
      <c r="B235" s="243"/>
      <c r="C235" s="243"/>
      <c r="D235" s="243"/>
      <c r="E235" s="243"/>
      <c r="F235" s="243"/>
      <c r="G235" s="272"/>
      <c r="H235" s="3"/>
      <c r="I235" s="3"/>
    </row>
    <row r="236" spans="1:9" x14ac:dyDescent="0.4">
      <c r="A236" s="144"/>
      <c r="B236" s="243"/>
      <c r="C236" s="243"/>
      <c r="D236" s="243"/>
      <c r="E236" s="243"/>
      <c r="F236" s="243"/>
      <c r="G236" s="272"/>
      <c r="H236" s="3"/>
      <c r="I236" s="3"/>
    </row>
    <row r="237" spans="1:9" x14ac:dyDescent="0.4">
      <c r="A237" s="144"/>
      <c r="B237" s="243"/>
      <c r="C237" s="243"/>
      <c r="D237" s="243"/>
      <c r="E237" s="243"/>
      <c r="F237" s="243"/>
      <c r="G237" s="272"/>
      <c r="H237" s="3"/>
      <c r="I237" s="3"/>
    </row>
    <row r="238" spans="1:9" x14ac:dyDescent="0.4">
      <c r="A238" s="144"/>
      <c r="B238" s="243"/>
      <c r="C238" s="243"/>
      <c r="D238" s="243"/>
      <c r="E238" s="243"/>
      <c r="F238" s="243"/>
      <c r="G238" s="272"/>
      <c r="H238" s="3"/>
      <c r="I238" s="3"/>
    </row>
    <row r="239" spans="1:9" x14ac:dyDescent="0.4">
      <c r="A239" s="144"/>
      <c r="B239" s="243"/>
      <c r="C239" s="243"/>
      <c r="D239" s="243"/>
      <c r="E239" s="243"/>
      <c r="F239" s="243"/>
      <c r="G239" s="272"/>
      <c r="H239" s="3"/>
      <c r="I239" s="3"/>
    </row>
    <row r="240" spans="1:9" x14ac:dyDescent="0.4">
      <c r="A240" s="144"/>
      <c r="B240" s="243"/>
      <c r="C240" s="243"/>
      <c r="D240" s="243"/>
      <c r="E240" s="243"/>
      <c r="F240" s="243"/>
      <c r="G240" s="272"/>
      <c r="H240" s="3"/>
      <c r="I240" s="3"/>
    </row>
    <row r="241" spans="1:9" x14ac:dyDescent="0.4">
      <c r="A241" s="144"/>
      <c r="B241" s="243"/>
      <c r="C241" s="243"/>
      <c r="D241" s="243"/>
      <c r="E241" s="243"/>
      <c r="F241" s="243"/>
      <c r="G241" s="272"/>
      <c r="H241" s="3"/>
      <c r="I241" s="3"/>
    </row>
    <row r="242" spans="1:9" x14ac:dyDescent="0.4">
      <c r="A242" s="144"/>
      <c r="B242" s="243"/>
      <c r="C242" s="243"/>
      <c r="D242" s="243"/>
      <c r="E242" s="243"/>
      <c r="F242" s="243"/>
      <c r="G242" s="272"/>
      <c r="H242" s="3"/>
      <c r="I242" s="3"/>
    </row>
    <row r="243" spans="1:9" x14ac:dyDescent="0.4">
      <c r="A243" s="144"/>
      <c r="B243" s="243"/>
      <c r="C243" s="243"/>
      <c r="D243" s="243"/>
      <c r="E243" s="243"/>
      <c r="F243" s="243"/>
      <c r="G243" s="272"/>
      <c r="H243" s="3"/>
      <c r="I243" s="3"/>
    </row>
    <row r="244" spans="1:9" x14ac:dyDescent="0.4">
      <c r="A244" s="144"/>
      <c r="B244" s="243"/>
      <c r="C244" s="243"/>
      <c r="D244" s="243"/>
      <c r="E244" s="243"/>
      <c r="F244" s="243"/>
      <c r="G244" s="272"/>
      <c r="H244" s="3"/>
      <c r="I244" s="3"/>
    </row>
    <row r="245" spans="1:9" x14ac:dyDescent="0.4">
      <c r="A245" s="144"/>
      <c r="B245" s="243"/>
      <c r="C245" s="243"/>
      <c r="D245" s="243"/>
      <c r="E245" s="243"/>
      <c r="F245" s="243"/>
      <c r="G245" s="272"/>
      <c r="H245" s="3"/>
      <c r="I245" s="3"/>
    </row>
    <row r="246" spans="1:9" x14ac:dyDescent="0.4">
      <c r="A246" s="144"/>
      <c r="B246" s="243"/>
      <c r="C246" s="243"/>
      <c r="D246" s="243"/>
      <c r="E246" s="243"/>
      <c r="F246" s="243"/>
      <c r="G246" s="272"/>
      <c r="H246" s="3"/>
      <c r="I246" s="3"/>
    </row>
    <row r="247" spans="1:9" x14ac:dyDescent="0.4">
      <c r="A247" s="144"/>
      <c r="B247" s="243"/>
      <c r="C247" s="243"/>
      <c r="D247" s="243"/>
      <c r="E247" s="243"/>
      <c r="F247" s="243"/>
      <c r="G247" s="272"/>
      <c r="H247" s="3"/>
      <c r="I247" s="3"/>
    </row>
    <row r="248" spans="1:9" x14ac:dyDescent="0.4">
      <c r="A248" s="144"/>
      <c r="B248" s="243"/>
      <c r="C248" s="243"/>
      <c r="D248" s="243"/>
      <c r="E248" s="243"/>
      <c r="F248" s="243"/>
      <c r="G248" s="272"/>
      <c r="H248" s="3"/>
      <c r="I248" s="3"/>
    </row>
    <row r="249" spans="1:9" x14ac:dyDescent="0.4">
      <c r="A249" s="144"/>
      <c r="B249" s="243"/>
      <c r="C249" s="243"/>
      <c r="D249" s="243"/>
      <c r="E249" s="243"/>
      <c r="F249" s="243"/>
      <c r="G249" s="272"/>
      <c r="H249" s="3"/>
      <c r="I249" s="3"/>
    </row>
    <row r="250" spans="1:9" x14ac:dyDescent="0.4">
      <c r="A250" s="144"/>
      <c r="B250" s="243"/>
      <c r="C250" s="243"/>
      <c r="D250" s="243"/>
      <c r="E250" s="243"/>
      <c r="F250" s="243"/>
      <c r="G250" s="272"/>
      <c r="H250" s="3"/>
      <c r="I250" s="3"/>
    </row>
    <row r="251" spans="1:9" x14ac:dyDescent="0.4">
      <c r="A251" s="144"/>
      <c r="B251" s="243"/>
      <c r="C251" s="243"/>
      <c r="D251" s="243"/>
      <c r="E251" s="243"/>
      <c r="F251" s="243"/>
      <c r="G251" s="272"/>
      <c r="H251" s="3"/>
      <c r="I251" s="3"/>
    </row>
    <row r="252" spans="1:9" x14ac:dyDescent="0.4">
      <c r="A252" s="144"/>
      <c r="B252" s="243"/>
      <c r="C252" s="243"/>
      <c r="D252" s="243"/>
      <c r="E252" s="243"/>
      <c r="F252" s="243"/>
      <c r="G252" s="272"/>
      <c r="H252" s="3"/>
      <c r="I252" s="3"/>
    </row>
    <row r="253" spans="1:9" x14ac:dyDescent="0.4">
      <c r="A253" s="144"/>
      <c r="B253" s="243"/>
      <c r="C253" s="243"/>
      <c r="D253" s="243"/>
      <c r="E253" s="243"/>
      <c r="F253" s="243"/>
      <c r="G253" s="272"/>
      <c r="H253" s="3"/>
      <c r="I253" s="3"/>
    </row>
    <row r="254" spans="1:9" x14ac:dyDescent="0.4">
      <c r="A254" s="144"/>
      <c r="B254" s="243"/>
      <c r="C254" s="243"/>
      <c r="D254" s="243"/>
      <c r="E254" s="243"/>
      <c r="F254" s="243"/>
      <c r="G254" s="272"/>
      <c r="H254" s="3"/>
      <c r="I254" s="3"/>
    </row>
    <row r="255" spans="1:9" x14ac:dyDescent="0.4">
      <c r="A255" s="144"/>
      <c r="B255" s="243"/>
      <c r="C255" s="243"/>
      <c r="D255" s="243"/>
      <c r="E255" s="243"/>
      <c r="F255" s="243"/>
      <c r="G255" s="272"/>
      <c r="H255" s="3"/>
      <c r="I255" s="3"/>
    </row>
    <row r="256" spans="1:9" x14ac:dyDescent="0.4">
      <c r="A256" s="144"/>
      <c r="B256" s="243"/>
      <c r="C256" s="243"/>
      <c r="D256" s="243"/>
      <c r="E256" s="243"/>
      <c r="F256" s="243"/>
      <c r="G256" s="272"/>
      <c r="H256" s="3"/>
      <c r="I256" s="3"/>
    </row>
    <row r="257" spans="1:9" x14ac:dyDescent="0.4">
      <c r="A257" s="144"/>
      <c r="B257" s="243"/>
      <c r="C257" s="243"/>
      <c r="D257" s="243"/>
      <c r="E257" s="243"/>
      <c r="F257" s="243"/>
      <c r="G257" s="272"/>
      <c r="H257" s="3"/>
      <c r="I257" s="3"/>
    </row>
    <row r="258" spans="1:9" x14ac:dyDescent="0.4">
      <c r="A258" s="144"/>
      <c r="B258" s="243"/>
      <c r="C258" s="243"/>
      <c r="D258" s="243"/>
      <c r="E258" s="243"/>
      <c r="F258" s="243"/>
      <c r="G258" s="272"/>
      <c r="H258" s="3"/>
      <c r="I258" s="3"/>
    </row>
    <row r="259" spans="1:9" x14ac:dyDescent="0.4">
      <c r="A259" s="144"/>
      <c r="B259" s="243"/>
      <c r="C259" s="243"/>
      <c r="D259" s="243"/>
      <c r="E259" s="243"/>
      <c r="F259" s="243"/>
      <c r="G259" s="272"/>
      <c r="H259" s="3"/>
      <c r="I259" s="3"/>
    </row>
    <row r="260" spans="1:9" x14ac:dyDescent="0.4">
      <c r="A260" s="89"/>
      <c r="B260" s="85"/>
      <c r="C260" s="85"/>
      <c r="D260" s="151"/>
      <c r="E260" s="150" t="s">
        <v>131</v>
      </c>
      <c r="F260" s="242">
        <f>COUNTA(F10:F259)</f>
        <v>1</v>
      </c>
      <c r="G260" s="3"/>
      <c r="H260" s="3"/>
    </row>
    <row r="261" spans="1:9" x14ac:dyDescent="0.4">
      <c r="A261" s="152"/>
      <c r="B261" s="86"/>
      <c r="C261" s="86"/>
      <c r="D261" s="102"/>
      <c r="E261" s="150" t="s">
        <v>132</v>
      </c>
      <c r="F261" s="242">
        <f>SUM(F10:F259)</f>
        <v>0.5</v>
      </c>
      <c r="G261" s="3"/>
      <c r="H261" s="3"/>
    </row>
    <row r="262" spans="1:9" x14ac:dyDescent="0.4">
      <c r="A262" s="82"/>
      <c r="B262" s="82"/>
      <c r="C262" s="82"/>
      <c r="D262" s="82"/>
      <c r="E262" s="87"/>
      <c r="F262" s="88"/>
      <c r="G262" s="3"/>
      <c r="H262" s="3"/>
    </row>
    <row r="263" spans="1:9" x14ac:dyDescent="0.4">
      <c r="A263" s="86"/>
      <c r="B263" s="86"/>
      <c r="C263" s="86" t="s">
        <v>189</v>
      </c>
      <c r="D263" s="234" t="s">
        <v>191</v>
      </c>
      <c r="E263" s="234" t="s">
        <v>188</v>
      </c>
      <c r="F263" s="234" t="s">
        <v>190</v>
      </c>
      <c r="G263" s="168" t="s">
        <v>78</v>
      </c>
      <c r="H263" s="168"/>
    </row>
    <row r="264" spans="1:9" x14ac:dyDescent="0.4">
      <c r="A264" s="86"/>
      <c r="B264" s="86"/>
      <c r="C264" s="86"/>
      <c r="D264" s="86" t="s">
        <v>193</v>
      </c>
      <c r="E264" s="86">
        <f>COUNTIF(D10:D259,"在宅")</f>
        <v>1</v>
      </c>
      <c r="F264" s="86">
        <f>COUNTIF(D10:D259,"在宅以外")</f>
        <v>0</v>
      </c>
      <c r="G264" s="83">
        <f>E264+F264</f>
        <v>1</v>
      </c>
      <c r="H264" s="83"/>
    </row>
    <row r="265" spans="1:9" x14ac:dyDescent="0.4">
      <c r="A265" s="82"/>
      <c r="B265" s="82"/>
      <c r="C265" s="82"/>
      <c r="D265" s="82" t="s">
        <v>194</v>
      </c>
      <c r="E265" s="82">
        <f>SUMIF(D10:D259,"在宅",F10:F259)</f>
        <v>0.5</v>
      </c>
      <c r="F265" s="82">
        <f>SUMIF(D10:D259,"在宅以外",F10:F259)</f>
        <v>0</v>
      </c>
      <c r="G265" s="83">
        <f>E265+F265</f>
        <v>0.5</v>
      </c>
      <c r="H265" s="83"/>
    </row>
    <row r="266" spans="1:9" x14ac:dyDescent="0.4">
      <c r="A266" s="82"/>
      <c r="B266" s="82"/>
      <c r="C266" s="82"/>
      <c r="D266" s="82" t="s">
        <v>195</v>
      </c>
      <c r="E266" s="82">
        <f>E264-E265</f>
        <v>0.5</v>
      </c>
      <c r="F266" s="86">
        <f>F264-F265</f>
        <v>0</v>
      </c>
      <c r="G266" s="83">
        <f>G264-G265</f>
        <v>0.5</v>
      </c>
      <c r="H266" s="83"/>
    </row>
    <row r="267" spans="1:9" x14ac:dyDescent="0.4">
      <c r="A267" s="82"/>
      <c r="B267" s="82"/>
      <c r="C267" s="82"/>
      <c r="D267" s="82"/>
      <c r="E267" s="82"/>
      <c r="F267" s="82"/>
    </row>
  </sheetData>
  <mergeCells count="2">
    <mergeCell ref="A6:F6"/>
    <mergeCell ref="A7:F7"/>
  </mergeCells>
  <phoneticPr fontId="1"/>
  <dataValidations count="5">
    <dataValidation type="list" allowBlank="1" showInputMessage="1" showErrorMessage="1" sqref="E10:E259">
      <formula1>"　,①介護医療院,②介護療養型医療施設,③介護老人保健施設,④医療機関（病院又は診療所）,⑤他の特別養護老人ホーム,⑥養護老人ホーム,⑦軽費老人ホーム,⑧グループホーム,⑨有料老人ホーム,⑩サービス付き高齢者向け住宅,⑪その他"</formula1>
    </dataValidation>
    <dataValidation type="list" allowBlank="1" showInputMessage="1" showErrorMessage="1" sqref="D10:D259">
      <formula1>"　,在宅,在宅以外"</formula1>
    </dataValidation>
    <dataValidation type="list" allowBlank="1" showInputMessage="1" showErrorMessage="1" sqref="C10:C259">
      <formula1>"　,①３か月以内,②３か月～６か月前,③６か月～１年前,④１～２年前,⑤２～３年前,⑥３年以上前"</formula1>
    </dataValidation>
    <dataValidation type="list" allowBlank="1" showInputMessage="1" showErrorMessage="1" sqref="B10:B259">
      <formula1>"　,要介護１,要介護２,要介護３,要介護４,要介護５"</formula1>
    </dataValidation>
    <dataValidation type="list" allowBlank="1" showInputMessage="1" showErrorMessage="1" sqref="G10:G259">
      <formula1>"○"</formula1>
    </dataValidation>
  </dataValidations>
  <pageMargins left="0.7" right="0.7" top="0.75" bottom="0.75" header="0.3" footer="0.3"/>
  <pageSetup paperSize="9" scale="1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4"/>
  <sheetViews>
    <sheetView zoomScaleNormal="100" workbookViewId="0">
      <selection activeCell="H41" sqref="H41"/>
    </sheetView>
  </sheetViews>
  <sheetFormatPr defaultRowHeight="18.75" x14ac:dyDescent="0.4"/>
  <cols>
    <col min="1" max="2" width="4.25" customWidth="1"/>
    <col min="3" max="3" width="19.875" customWidth="1"/>
    <col min="4" max="10" width="10.375" customWidth="1"/>
    <col min="11" max="11" width="10.375" style="2" customWidth="1"/>
    <col min="12" max="12" width="16.5" style="2" customWidth="1"/>
    <col min="13" max="13" width="16.5" customWidth="1"/>
    <col min="15" max="15" width="15.25" customWidth="1"/>
  </cols>
  <sheetData>
    <row r="1" spans="1:12" x14ac:dyDescent="0.4">
      <c r="A1" s="82" t="s">
        <v>143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2" x14ac:dyDescent="0.4">
      <c r="A2" s="82"/>
      <c r="B2" s="82"/>
      <c r="C2" s="82"/>
      <c r="D2" s="82"/>
      <c r="E2" s="82"/>
      <c r="F2" s="82"/>
      <c r="G2" s="82"/>
      <c r="H2" s="82"/>
      <c r="I2" s="82"/>
      <c r="J2" s="82"/>
      <c r="K2" s="83"/>
    </row>
    <row r="3" spans="1:12" x14ac:dyDescent="0.4">
      <c r="A3" s="82" t="s">
        <v>77</v>
      </c>
      <c r="B3" s="82"/>
      <c r="C3" s="82"/>
      <c r="D3" s="82"/>
      <c r="E3" s="82"/>
      <c r="F3" s="82"/>
      <c r="G3" s="82"/>
      <c r="H3" s="82"/>
      <c r="I3" s="82"/>
      <c r="J3" s="82"/>
      <c r="K3" s="83"/>
    </row>
    <row r="4" spans="1:12" x14ac:dyDescent="0.4">
      <c r="A4" s="404"/>
      <c r="B4" s="404"/>
      <c r="C4" s="404"/>
      <c r="D4" s="237" t="s">
        <v>78</v>
      </c>
      <c r="E4" s="90" t="s">
        <v>3</v>
      </c>
      <c r="F4" s="90" t="s">
        <v>4</v>
      </c>
      <c r="G4" s="237" t="s">
        <v>5</v>
      </c>
      <c r="H4" s="237" t="s">
        <v>6</v>
      </c>
      <c r="I4" s="237" t="s">
        <v>7</v>
      </c>
      <c r="J4" s="90" t="s">
        <v>81</v>
      </c>
      <c r="K4" s="78"/>
      <c r="L4"/>
    </row>
    <row r="5" spans="1:12" ht="19.5" thickBot="1" x14ac:dyDescent="0.45">
      <c r="A5" s="417" t="s">
        <v>89</v>
      </c>
      <c r="B5" s="417"/>
      <c r="C5" s="417"/>
      <c r="D5" s="153">
        <f t="shared" ref="D5:D32" si="0">SUM(E5:I5)</f>
        <v>0.5</v>
      </c>
      <c r="E5" s="153">
        <f>E6+E13</f>
        <v>0.5</v>
      </c>
      <c r="F5" s="153">
        <f>F6+F13</f>
        <v>0</v>
      </c>
      <c r="G5" s="153">
        <f>G6+G13</f>
        <v>0</v>
      </c>
      <c r="H5" s="153">
        <f>H6+H13</f>
        <v>0</v>
      </c>
      <c r="I5" s="153">
        <f>I6+I13</f>
        <v>0</v>
      </c>
      <c r="J5" s="187" t="str">
        <f>IF('入所申込者一覧（様式１－３用） (記入例)'!F261='様式１－３ (記入例)'!D5,"○","×")</f>
        <v>○</v>
      </c>
      <c r="K5" s="92" t="s">
        <v>87</v>
      </c>
      <c r="L5"/>
    </row>
    <row r="6" spans="1:12" x14ac:dyDescent="0.4">
      <c r="A6" s="408" t="s">
        <v>79</v>
      </c>
      <c r="B6" s="408"/>
      <c r="C6" s="408"/>
      <c r="D6" s="154">
        <f>SUM(E6:I6)</f>
        <v>0.5</v>
      </c>
      <c r="E6" s="154">
        <f>SUM(E7:E12)</f>
        <v>0.5</v>
      </c>
      <c r="F6" s="154">
        <f t="shared" ref="F6:I6" si="1">SUM(F7:F12)</f>
        <v>0</v>
      </c>
      <c r="G6" s="154">
        <f t="shared" si="1"/>
        <v>0</v>
      </c>
      <c r="H6" s="154">
        <f t="shared" si="1"/>
        <v>0</v>
      </c>
      <c r="I6" s="154">
        <f t="shared" si="1"/>
        <v>0</v>
      </c>
      <c r="J6" s="244"/>
      <c r="K6" s="235"/>
      <c r="L6"/>
    </row>
    <row r="7" spans="1:12" ht="18.75" customHeight="1" x14ac:dyDescent="0.4">
      <c r="A7" s="450" t="s">
        <v>2</v>
      </c>
      <c r="B7" s="402" t="s">
        <v>10</v>
      </c>
      <c r="C7" s="403"/>
      <c r="D7" s="155">
        <f t="shared" si="0"/>
        <v>0</v>
      </c>
      <c r="E7" s="155">
        <f>SUMIFS('入所申込者一覧（様式１－３用） (記入例)'!$F$10:$F$259,'入所申込者一覧（様式１－３用） (記入例)'!$B$10:$B$259,"要介護１",'入所申込者一覧（様式１－３用） (記入例)'!$C$10:$C$259,"①３か月以内",'入所申込者一覧（様式１－３用） (記入例)'!$D$10:$D$259,"在宅")</f>
        <v>0</v>
      </c>
      <c r="F7" s="155">
        <f>SUMIFS('入所申込者一覧（様式１－３用） (記入例)'!$F$10:$F$259,'入所申込者一覧（様式１－３用） (記入例)'!$B$10:$B$259,"要介護２",'入所申込者一覧（様式１－３用） (記入例)'!$C$10:$C$259,"①３か月以内",'入所申込者一覧（様式１－３用） (記入例)'!$D$10:$D$259,"在宅")</f>
        <v>0</v>
      </c>
      <c r="G7" s="155">
        <f>SUMIFS('入所申込者一覧（様式１－３用） (記入例)'!$F$10:$F$259,'入所申込者一覧（様式１－３用） (記入例)'!$B$10:$B$259,"要介護３",'入所申込者一覧（様式１－３用） (記入例)'!$C$10:$C$259,"①３か月以内",'入所申込者一覧（様式１－３用） (記入例)'!$D$10:$D$259,"在宅")</f>
        <v>0</v>
      </c>
      <c r="H7" s="155">
        <f>SUMIFS('入所申込者一覧（様式１－３用） (記入例)'!$F$10:$F$259,'入所申込者一覧（様式１－３用） (記入例)'!$B$10:$B$259,"要介護４",'入所申込者一覧（様式１－３用） (記入例)'!$C$10:$C$259,"①３か月以内",'入所申込者一覧（様式１－３用） (記入例)'!$D$10:$D$259,"在宅")</f>
        <v>0</v>
      </c>
      <c r="I7" s="155">
        <f>SUMIFS('入所申込者一覧（様式１－３用） (記入例)'!$F$10:$F$259,'入所申込者一覧（様式１－３用） (記入例)'!$B$10:$B$259,"要介護５",'入所申込者一覧（様式１－３用） (記入例)'!$C$10:$C$259,"①３か月以内",'入所申込者一覧（様式１－３用） (記入例)'!$D$10:$D$259,"在宅")</f>
        <v>0</v>
      </c>
      <c r="J7" s="437"/>
      <c r="K7" s="437"/>
      <c r="L7"/>
    </row>
    <row r="8" spans="1:12" x14ac:dyDescent="0.4">
      <c r="A8" s="451"/>
      <c r="B8" s="402" t="s">
        <v>11</v>
      </c>
      <c r="C8" s="403"/>
      <c r="D8" s="155">
        <f t="shared" si="0"/>
        <v>0</v>
      </c>
      <c r="E8" s="155">
        <f>SUMIFS('入所申込者一覧（様式１－３用） (記入例)'!$F$10:$F$259,'入所申込者一覧（様式１－３用） (記入例)'!$B$10:$B$259,"要介護１",'入所申込者一覧（様式１－３用） (記入例)'!$C$10:$C$259,"②３か月～６か月前",'入所申込者一覧（様式１－３用） (記入例)'!$D$10:$D$259,"在宅")</f>
        <v>0</v>
      </c>
      <c r="F8" s="155">
        <f>SUMIFS('入所申込者一覧（様式１－３用） (記入例)'!$F$10:$F$259,'入所申込者一覧（様式１－３用） (記入例)'!$B$10:$B$259,"要介護２",'入所申込者一覧（様式１－３用） (記入例)'!$C$10:$C$259,"②３か月～６か月前",'入所申込者一覧（様式１－３用） (記入例)'!$D$10:$D$259,"在宅")</f>
        <v>0</v>
      </c>
      <c r="G8" s="155">
        <f>SUMIFS('入所申込者一覧（様式１－３用） (記入例)'!$F$10:$F$259,'入所申込者一覧（様式１－３用） (記入例)'!$B$10:$B$259,"要介護３",'入所申込者一覧（様式１－３用） (記入例)'!$C$10:$C$259,"②３か月～６か月前",'入所申込者一覧（様式１－３用） (記入例)'!$D$10:$D$259,"在宅")</f>
        <v>0</v>
      </c>
      <c r="H8" s="155">
        <f>SUMIFS('入所申込者一覧（様式１－３用） (記入例)'!$F$10:$F$259,'入所申込者一覧（様式１－３用） (記入例)'!$B$10:$B$259,"要介護４",'入所申込者一覧（様式１－３用） (記入例)'!$C$10:$C$259,"②３か月～６か月前",'入所申込者一覧（様式１－３用） (記入例)'!$D$10:$D$259,"在宅")</f>
        <v>0</v>
      </c>
      <c r="I8" s="155">
        <f>SUMIFS('入所申込者一覧（様式１－３用） (記入例)'!$F$10:$F$259,'入所申込者一覧（様式１－３用） (記入例)'!$B$10:$B$259,"要介護５",'入所申込者一覧（様式１－３用） (記入例)'!$C$10:$C$259,"②３か月～６か月前",'入所申込者一覧（様式１－３用） (記入例)'!$D$10:$D$259,"在宅")</f>
        <v>0</v>
      </c>
      <c r="J8" s="438"/>
      <c r="K8" s="438"/>
      <c r="L8"/>
    </row>
    <row r="9" spans="1:12" x14ac:dyDescent="0.4">
      <c r="A9" s="451"/>
      <c r="B9" s="402" t="s">
        <v>13</v>
      </c>
      <c r="C9" s="403"/>
      <c r="D9" s="155">
        <f t="shared" si="0"/>
        <v>0</v>
      </c>
      <c r="E9" s="155">
        <f>SUMIFS('入所申込者一覧（様式１－３用） (記入例)'!$F$10:$F$259,'入所申込者一覧（様式１－３用） (記入例)'!$B$10:$B$259,"要介護１",'入所申込者一覧（様式１－３用） (記入例)'!$C$10:$C$259,"③６か月～１年前",'入所申込者一覧（様式１－３用） (記入例)'!$D$10:$D$259,"在宅")</f>
        <v>0</v>
      </c>
      <c r="F9" s="155">
        <f>SUMIFS('入所申込者一覧（様式１－３用） (記入例)'!$F$10:$F$259,'入所申込者一覧（様式１－３用） (記入例)'!$B$10:$B$259,"要介護２",'入所申込者一覧（様式１－３用） (記入例)'!$C$10:$C$259,"③６か月～１年前",'入所申込者一覧（様式１－３用） (記入例)'!$D$10:$D$259,"在宅")</f>
        <v>0</v>
      </c>
      <c r="G9" s="155">
        <f>SUMIFS('入所申込者一覧（様式１－３用） (記入例)'!$F$10:$F$259,'入所申込者一覧（様式１－３用） (記入例)'!$B$10:$B$259,"要介護３",'入所申込者一覧（様式１－３用） (記入例)'!$C$10:$C$259,"③６か月～１年前",'入所申込者一覧（様式１－３用） (記入例)'!$D$10:$D$259,"在宅")</f>
        <v>0</v>
      </c>
      <c r="H9" s="155">
        <f>SUMIFS('入所申込者一覧（様式１－３用） (記入例)'!$F$10:$F$259,'入所申込者一覧（様式１－３用） (記入例)'!$B$10:$B$259,"要介護４",'入所申込者一覧（様式１－３用） (記入例)'!$C$10:$C$259,"③６か月～１年前",'入所申込者一覧（様式１－３用） (記入例)'!$D$10:$D$259,"在宅")</f>
        <v>0</v>
      </c>
      <c r="I9" s="155">
        <f>SUMIFS('入所申込者一覧（様式１－３用） (記入例)'!$F$10:$F$259,'入所申込者一覧（様式１－３用） (記入例)'!$B$10:$B$259,"要介護５",'入所申込者一覧（様式１－３用） (記入例)'!$C$10:$C$259,"③６か月～１年前",'入所申込者一覧（様式１－３用） (記入例)'!$D$10:$D$259,"在宅")</f>
        <v>0</v>
      </c>
      <c r="J9" s="438"/>
      <c r="K9" s="438"/>
      <c r="L9"/>
    </row>
    <row r="10" spans="1:12" x14ac:dyDescent="0.4">
      <c r="A10" s="451"/>
      <c r="B10" s="402" t="s">
        <v>12</v>
      </c>
      <c r="C10" s="403"/>
      <c r="D10" s="155">
        <f t="shared" si="0"/>
        <v>0.5</v>
      </c>
      <c r="E10" s="155">
        <f>SUMIFS('入所申込者一覧（様式１－３用） (記入例)'!$F$10:$F$259,'入所申込者一覧（様式１－３用） (記入例)'!$B$10:$B$259,"要介護１",'入所申込者一覧（様式１－３用） (記入例)'!$C$10:$C$259,"④１～２年前",'入所申込者一覧（様式１－３用） (記入例)'!$D$10:$D$259,"在宅")</f>
        <v>0.5</v>
      </c>
      <c r="F10" s="155">
        <f>SUMIFS('入所申込者一覧（様式１－３用） (記入例)'!$F$10:$F$259,'入所申込者一覧（様式１－３用） (記入例)'!$B$10:$B$259,"要介護２",'入所申込者一覧（様式１－３用） (記入例)'!$C$10:$C$259,"④１～２年前",'入所申込者一覧（様式１－３用） (記入例)'!$D$10:$D$259,"在宅")</f>
        <v>0</v>
      </c>
      <c r="G10" s="155">
        <f>SUMIFS('入所申込者一覧（様式１－３用） (記入例)'!$F$10:$F$259,'入所申込者一覧（様式１－３用） (記入例)'!$B$10:$B$259,"要介護３",'入所申込者一覧（様式１－３用） (記入例)'!$C$10:$C$259,"④１～２年前",'入所申込者一覧（様式１－３用） (記入例)'!$D$10:$D$259,"在宅")</f>
        <v>0</v>
      </c>
      <c r="H10" s="155">
        <f>SUMIFS('入所申込者一覧（様式１－３用） (記入例)'!$F$10:$F$259,'入所申込者一覧（様式１－３用） (記入例)'!$B$10:$B$259,"要介護４",'入所申込者一覧（様式１－３用） (記入例)'!$C$10:$C$259,"④１～２年前",'入所申込者一覧（様式１－３用） (記入例)'!$D$10:$D$259,"在宅")</f>
        <v>0</v>
      </c>
      <c r="I10" s="155">
        <f>SUMIFS('入所申込者一覧（様式１－３用） (記入例)'!$F$10:$F$259,'入所申込者一覧（様式１－３用） (記入例)'!$B$10:$B$259,"要介護５",'入所申込者一覧（様式１－３用） (記入例)'!$C$10:$C$259,"④１～２年前",'入所申込者一覧（様式１－３用） (記入例)'!$D$10:$D$259,"在宅")</f>
        <v>0</v>
      </c>
      <c r="J10" s="438"/>
      <c r="K10" s="438"/>
      <c r="L10"/>
    </row>
    <row r="11" spans="1:12" x14ac:dyDescent="0.4">
      <c r="A11" s="451"/>
      <c r="B11" s="402" t="s">
        <v>213</v>
      </c>
      <c r="C11" s="403"/>
      <c r="D11" s="155">
        <f t="shared" si="0"/>
        <v>0</v>
      </c>
      <c r="E11" s="155">
        <f>SUMIFS('入所申込者一覧（様式１－３用） (記入例)'!$F$10:$F$259,'入所申込者一覧（様式１－３用） (記入例)'!$B$10:$B$259,"要介護１",'入所申込者一覧（様式１－３用） (記入例)'!$C$10:$C$259,"⑤２～３年前",'入所申込者一覧（様式１－３用） (記入例)'!$D$10:$D$259,"在宅")</f>
        <v>0</v>
      </c>
      <c r="F11" s="155">
        <f>SUMIFS('入所申込者一覧（様式１－３用） (記入例)'!$F$10:$F$259,'入所申込者一覧（様式１－３用） (記入例)'!$B$10:$B$259,"要介護２",'入所申込者一覧（様式１－３用） (記入例)'!$C$10:$C$259,"⑤２～３年前",'入所申込者一覧（様式１－３用） (記入例)'!$D$10:$D$259,"在宅")</f>
        <v>0</v>
      </c>
      <c r="G11" s="155">
        <f>SUMIFS('入所申込者一覧（様式１－３用） (記入例)'!$F$10:$F$259,'入所申込者一覧（様式１－３用） (記入例)'!$B$10:$B$259,"要介護３",'入所申込者一覧（様式１－３用） (記入例)'!$C$10:$C$259,"⑤２～３年前",'入所申込者一覧（様式１－３用） (記入例)'!$D$10:$D$259,"在宅")</f>
        <v>0</v>
      </c>
      <c r="H11" s="155">
        <f>SUMIFS('入所申込者一覧（様式１－３用） (記入例)'!$F$10:$F$259,'入所申込者一覧（様式１－３用） (記入例)'!$B$10:$B$259,"要介護４",'入所申込者一覧（様式１－３用） (記入例)'!$C$10:$C$259,"⑤２～３年前",'入所申込者一覧（様式１－３用） (記入例)'!$D$10:$D$259,"在宅")</f>
        <v>0</v>
      </c>
      <c r="I11" s="155">
        <f>SUMIFS('入所申込者一覧（様式１－３用） (記入例)'!$F$10:$F$259,'入所申込者一覧（様式１－３用） (記入例)'!$B$10:$B$259,"要介護５",'入所申込者一覧（様式１－３用） (記入例)'!$C$10:$C$259,"⑤２～３年前",'入所申込者一覧（様式１－３用） (記入例)'!$D$10:$D$259,"在宅")</f>
        <v>0</v>
      </c>
      <c r="J11" s="438"/>
      <c r="K11" s="438"/>
      <c r="L11"/>
    </row>
    <row r="12" spans="1:12" ht="19.5" thickBot="1" x14ac:dyDescent="0.45">
      <c r="A12" s="452"/>
      <c r="B12" s="462" t="s">
        <v>207</v>
      </c>
      <c r="C12" s="463"/>
      <c r="D12" s="153">
        <f>SUM(E12:I12)</f>
        <v>0</v>
      </c>
      <c r="E12" s="153">
        <f>SUMIFS('入所申込者一覧（様式１－３用） (記入例)'!$F$10:$F$259,'入所申込者一覧（様式１－３用） (記入例)'!$B$10:$B$259,"要介護１",'入所申込者一覧（様式１－３用） (記入例)'!$C$10:$C$259,"⑥３年以上前",'入所申込者一覧（様式１－３用） (記入例)'!$D$10:$D$259,"在宅")</f>
        <v>0</v>
      </c>
      <c r="F12" s="153">
        <f>SUMIFS('入所申込者一覧（様式１－３用） (記入例)'!$F$10:$F$259,'入所申込者一覧（様式１－３用） (記入例)'!$B$10:$B$259,"要介護２",'入所申込者一覧（様式１－３用） (記入例)'!$C$10:$C$259,"⑥３年以上前",'入所申込者一覧（様式１－３用） (記入例)'!$D$10:$D$259,"在宅")</f>
        <v>0</v>
      </c>
      <c r="G12" s="153">
        <f>SUMIFS('入所申込者一覧（様式１－３用） (記入例)'!$F$10:$F$259,'入所申込者一覧（様式１－３用） (記入例)'!$B$10:$B$259,"要介護３",'入所申込者一覧（様式１－３用） (記入例)'!$C$10:$C$259,"⑥３年以上前",'入所申込者一覧（様式１－３用） (記入例)'!$D$10:$D$259,"在宅")</f>
        <v>0</v>
      </c>
      <c r="H12" s="153">
        <f>SUMIFS('入所申込者一覧（様式１－３用） (記入例)'!$F$10:$F$259,'入所申込者一覧（様式１－３用） (記入例)'!$B$10:$B$259,"要介護４",'入所申込者一覧（様式１－３用） (記入例)'!$C$10:$C$259,"⑥３年以上前",'入所申込者一覧（様式１－３用） (記入例)'!$D$10:$D$259,"在宅")</f>
        <v>0</v>
      </c>
      <c r="I12" s="153">
        <f>SUMIFS('入所申込者一覧（様式１－３用） (記入例)'!$F$10:$F$259,'入所申込者一覧（様式１－３用） (記入例)'!$B$10:$B$259,"要介護５",'入所申込者一覧（様式１－３用） (記入例)'!$C$10:$C$259,"⑥３年以上前",'入所申込者一覧（様式１－３用） (記入例)'!$D$10:$D$259,"在宅")</f>
        <v>0</v>
      </c>
      <c r="J12" s="439"/>
      <c r="K12" s="439"/>
      <c r="L12"/>
    </row>
    <row r="13" spans="1:12" x14ac:dyDescent="0.4">
      <c r="A13" s="409" t="s">
        <v>80</v>
      </c>
      <c r="B13" s="430"/>
      <c r="C13" s="410"/>
      <c r="D13" s="154">
        <f t="shared" si="0"/>
        <v>0</v>
      </c>
      <c r="E13" s="154">
        <f>E14+E15+E16+E17+E18+E20+E22+E23+E25+E27</f>
        <v>0</v>
      </c>
      <c r="F13" s="154">
        <f>F14+F15+F16+F17+F18+F20+F22+F23+F25+F27</f>
        <v>0</v>
      </c>
      <c r="G13" s="154">
        <f>G14+G15+G16+G17+G18+G20+G22+G23+G25+G27</f>
        <v>0</v>
      </c>
      <c r="H13" s="154">
        <f>H14+H15+H16+H17+H18+H20+H22+H23+H25+H27</f>
        <v>0</v>
      </c>
      <c r="I13" s="154">
        <f>I14+I15+I16+I17+I18+I20+I22+I23+I25+I27</f>
        <v>0</v>
      </c>
      <c r="J13" s="96" t="str">
        <f>IF(+D5=+D6+D13,"○","×")</f>
        <v>○</v>
      </c>
      <c r="K13" s="97" t="s">
        <v>88</v>
      </c>
      <c r="L13"/>
    </row>
    <row r="14" spans="1:12" x14ac:dyDescent="0.4">
      <c r="A14" s="427" t="s">
        <v>83</v>
      </c>
      <c r="B14" s="402" t="s">
        <v>14</v>
      </c>
      <c r="C14" s="403"/>
      <c r="D14" s="155">
        <f t="shared" si="0"/>
        <v>0</v>
      </c>
      <c r="E14" s="155">
        <f>SUMIFS('入所申込者一覧（様式１－３用） (記入例)'!$F$10:$F$259,'入所申込者一覧（様式１－３用） (記入例)'!$B$10:$B$259,"要介護１",'入所申込者一覧（様式１－３用） (記入例)'!$E$10:$E$259,"①介護医療院")</f>
        <v>0</v>
      </c>
      <c r="F14" s="155">
        <f>SUMIFS('入所申込者一覧（様式１－３用） (記入例)'!$F$10:$F$259,'入所申込者一覧（様式１－３用） (記入例)'!$B$10:$B$259,"要介護２",'入所申込者一覧（様式１－３用） (記入例)'!$E$10:$E$259,"①介護医療院")</f>
        <v>0</v>
      </c>
      <c r="G14" s="155">
        <f>SUMIFS('入所申込者一覧（様式１－３用） (記入例)'!$F$10:$F$259,'入所申込者一覧（様式１－３用） (記入例)'!$B$10:$B$259,"要介護３",'入所申込者一覧（様式１－３用） (記入例)'!$E$10:$E$259,"①介護医療院")</f>
        <v>0</v>
      </c>
      <c r="H14" s="155">
        <f>SUMIFS('入所申込者一覧（様式１－３用） (記入例)'!$F$10:$F$259,'入所申込者一覧（様式１－３用） (記入例)'!$B$10:$B$259,"要介護４",'入所申込者一覧（様式１－３用） (記入例)'!$E$10:$E$259,"①介護医療院")</f>
        <v>0</v>
      </c>
      <c r="I14" s="155">
        <f>SUMIFS('入所申込者一覧（様式１－３用） (記入例)'!$F$10:$F$259,'入所申込者一覧（様式１－３用） (記入例)'!$B$10:$B$259,"要介護５",'入所申込者一覧（様式１－３用） (記入例)'!$E$10:$E$259,"①介護医療院")</f>
        <v>0</v>
      </c>
      <c r="J14" s="428"/>
      <c r="K14" s="428"/>
      <c r="L14"/>
    </row>
    <row r="15" spans="1:12" x14ac:dyDescent="0.4">
      <c r="A15" s="427"/>
      <c r="B15" s="402" t="s">
        <v>271</v>
      </c>
      <c r="C15" s="403"/>
      <c r="D15" s="155">
        <f t="shared" si="0"/>
        <v>0</v>
      </c>
      <c r="E15" s="155">
        <f>SUMIFS('入所申込者一覧（様式１－３用） (記入例)'!$F$10:$F$259,'入所申込者一覧（様式１－３用） (記入例)'!$B$10:$B$259,"要介護１",'入所申込者一覧（様式１－３用） (記入例)'!$E$10:$E$259,"③介護老人保健施設")</f>
        <v>0</v>
      </c>
      <c r="F15" s="155">
        <f>SUMIFS('入所申込者一覧（様式１－３用） (記入例)'!$F$10:$F$259,'入所申込者一覧（様式１－３用） (記入例)'!$B$10:$B$259,"要介護２",'入所申込者一覧（様式１－３用） (記入例)'!$E$10:$E$259,"③介護老人保健施設")</f>
        <v>0</v>
      </c>
      <c r="G15" s="155">
        <f>SUMIFS('入所申込者一覧（様式１－３用） (記入例)'!$F$10:$F$259,'入所申込者一覧（様式１－３用） (記入例)'!$B$10:$B$259,"要介護３",'入所申込者一覧（様式１－３用） (記入例)'!$E$10:$E$259,"③介護老人保健施設")</f>
        <v>0</v>
      </c>
      <c r="H15" s="155">
        <f>SUMIFS('入所申込者一覧（様式１－３用） (記入例)'!$F$10:$F$259,'入所申込者一覧（様式１－３用） (記入例)'!$B$10:$B$259,"要介護４",'入所申込者一覧（様式１－３用） (記入例)'!$E$10:$E$259,"③介護老人保健施設")</f>
        <v>0</v>
      </c>
      <c r="I15" s="155">
        <f>SUMIFS('入所申込者一覧（様式１－３用） (記入例)'!$F$10:$F$259,'入所申込者一覧（様式１－３用） (記入例)'!$B$10:$B$259,"要介護５",'入所申込者一覧（様式１－３用） (記入例)'!$E$10:$E$259,"③介護老人保健施設")</f>
        <v>0</v>
      </c>
      <c r="J15" s="429"/>
      <c r="K15" s="429"/>
      <c r="L15"/>
    </row>
    <row r="16" spans="1:12" ht="30.75" customHeight="1" x14ac:dyDescent="0.4">
      <c r="A16" s="427"/>
      <c r="B16" s="394" t="s">
        <v>272</v>
      </c>
      <c r="C16" s="395"/>
      <c r="D16" s="155">
        <f t="shared" si="0"/>
        <v>0</v>
      </c>
      <c r="E16" s="155">
        <f>SUMIFS('入所申込者一覧（様式１－３用） (記入例)'!$F$10:$F$259,'入所申込者一覧（様式１－３用） (記入例)'!$B$10:$B$259,"要介護１",'入所申込者一覧（様式１－３用） (記入例)'!$E$10:$E$259,"④医療機関（病院又は診療所）")</f>
        <v>0</v>
      </c>
      <c r="F16" s="155">
        <f>SUMIFS('入所申込者一覧（様式１－３用） (記入例)'!$F$10:$F$259,'入所申込者一覧（様式１－３用） (記入例)'!$B$10:$B$259,"要介護２",'入所申込者一覧（様式１－３用） (記入例)'!$E$10:$E$259,"④医療機関（病院又は診療所）")</f>
        <v>0</v>
      </c>
      <c r="G16" s="155">
        <f>SUMIFS('入所申込者一覧（様式１－３用） (記入例)'!$F$10:$F$259,'入所申込者一覧（様式１－３用） (記入例)'!$B$10:$B$259,"要介護３",'入所申込者一覧（様式１－３用） (記入例)'!$E$10:$E$259,"④医療機関（病院又は診療所）")</f>
        <v>0</v>
      </c>
      <c r="H16" s="155">
        <f>SUMIFS('入所申込者一覧（様式１－３用） (記入例)'!$F$10:$F$259,'入所申込者一覧（様式１－３用） (記入例)'!$B$10:$B$259,"要介護４",'入所申込者一覧（様式１－３用） (記入例)'!$E$10:$E$259,"④医療機関（病院又は診療所）")</f>
        <v>0</v>
      </c>
      <c r="I16" s="155">
        <f>SUMIFS('入所申込者一覧（様式１－３用） (記入例)'!$F$10:$F$259,'入所申込者一覧（様式１－３用） (記入例)'!$B$10:$B$259,"要介護５",'入所申込者一覧（様式１－３用） (記入例)'!$E$10:$E$259,"④医療機関（病院又は診療所）")</f>
        <v>0</v>
      </c>
      <c r="J16" s="429"/>
      <c r="K16" s="429"/>
      <c r="L16"/>
    </row>
    <row r="17" spans="1:12" x14ac:dyDescent="0.4">
      <c r="A17" s="427"/>
      <c r="B17" s="394" t="s">
        <v>273</v>
      </c>
      <c r="C17" s="395"/>
      <c r="D17" s="155">
        <f t="shared" si="0"/>
        <v>0</v>
      </c>
      <c r="E17" s="155">
        <f>SUMIFS('入所申込者一覧（様式１－３用） (記入例)'!$F$10:$F$259,'入所申込者一覧（様式１－３用） (記入例)'!$B$10:$B$259,"要介護１",'入所申込者一覧（様式１－３用） (記入例)'!$E$10:$E$259,"⑤他の特別養護老人ホーム")</f>
        <v>0</v>
      </c>
      <c r="F17" s="155">
        <f>SUMIFS('入所申込者一覧（様式１－３用） (記入例)'!$F$10:$F$259,'入所申込者一覧（様式１－３用） (記入例)'!$B$10:$B$259,"要介護２",'入所申込者一覧（様式１－３用） (記入例)'!$E$10:$E$259,"⑤他の特別養護老人ホーム")</f>
        <v>0</v>
      </c>
      <c r="G17" s="155">
        <f>SUMIFS('入所申込者一覧（様式１－３用） (記入例)'!$F$10:$F$259,'入所申込者一覧（様式１－３用） (記入例)'!$B$10:$B$259,"要介護３",'入所申込者一覧（様式１－３用） (記入例)'!$E$10:$E$259,"⑤他の特別養護老人ホーム")</f>
        <v>0</v>
      </c>
      <c r="H17" s="155">
        <f>SUMIFS('入所申込者一覧（様式１－３用） (記入例)'!$F$10:$F$259,'入所申込者一覧（様式１－３用） (記入例)'!$B$10:$B$259,"要介護４",'入所申込者一覧（様式１－３用） (記入例)'!$E$10:$E$259,"⑤他の特別養護老人ホーム")</f>
        <v>0</v>
      </c>
      <c r="I17" s="155">
        <f>SUMIFS('入所申込者一覧（様式１－３用） (記入例)'!$F$10:$F$259,'入所申込者一覧（様式１－３用） (記入例)'!$B$10:$B$259,"要介護５",'入所申込者一覧（様式１－３用） (記入例)'!$E$10:$E$259,"⑤他の特別養護老人ホーム")</f>
        <v>0</v>
      </c>
      <c r="J17" s="429"/>
      <c r="K17" s="429"/>
      <c r="L17"/>
    </row>
    <row r="18" spans="1:12" x14ac:dyDescent="0.4">
      <c r="A18" s="427"/>
      <c r="B18" s="453" t="s">
        <v>274</v>
      </c>
      <c r="C18" s="454"/>
      <c r="D18" s="155">
        <f t="shared" si="0"/>
        <v>0</v>
      </c>
      <c r="E18" s="155">
        <f>SUMIFS('入所申込者一覧（様式１－３用） (記入例)'!$F$10:$F$259,'入所申込者一覧（様式１－３用） (記入例)'!$B$10:$B$259,"要介護１",'入所申込者一覧（様式１－３用） (記入例)'!$E$10:$E$259,"⑥養護老人ホーム")</f>
        <v>0</v>
      </c>
      <c r="F18" s="155">
        <f>SUMIFS('入所申込者一覧（様式１－３用） (記入例)'!$F$10:$F$259,'入所申込者一覧（様式１－３用） (記入例)'!$B$10:$B$259,"要介護２",'入所申込者一覧（様式１－３用） (記入例)'!$E$10:$E$259,"⑥養護老人ホーム")</f>
        <v>0</v>
      </c>
      <c r="G18" s="155">
        <f>SUMIFS('入所申込者一覧（様式１－３用） (記入例)'!$F$10:$F$259,'入所申込者一覧（様式１－３用） (記入例)'!$B$10:$B$259,"要介護３",'入所申込者一覧（様式１－３用） (記入例)'!$E$10:$E$259,"⑥養護老人ホーム")</f>
        <v>0</v>
      </c>
      <c r="H18" s="155">
        <f>SUMIFS('入所申込者一覧（様式１－３用） (記入例)'!$F$10:$F$259,'入所申込者一覧（様式１－３用） (記入例)'!$B$10:$B$259,"要介護４",'入所申込者一覧（様式１－３用） (記入例)'!$E$10:$E$259,"⑥養護老人ホーム")</f>
        <v>0</v>
      </c>
      <c r="I18" s="155">
        <f>SUMIFS('入所申込者一覧（様式１－３用） (記入例)'!$F$10:$F$259,'入所申込者一覧（様式１－３用） (記入例)'!$B$10:$B$259,"要介護５",'入所申込者一覧（様式１－３用） (記入例)'!$E$10:$E$259,"⑥養護老人ホーム")</f>
        <v>0</v>
      </c>
      <c r="J18" s="429"/>
      <c r="K18" s="429"/>
      <c r="L18"/>
    </row>
    <row r="19" spans="1:12" x14ac:dyDescent="0.4">
      <c r="A19" s="427"/>
      <c r="B19" s="293"/>
      <c r="C19" s="265" t="s">
        <v>249</v>
      </c>
      <c r="D19" s="155">
        <f t="shared" si="0"/>
        <v>0</v>
      </c>
      <c r="E19" s="155">
        <f>SUMIFS('入所申込者一覧（様式１－３用） (記入例)'!$F$10:$F$259,'入所申込者一覧（様式１－３用） (記入例)'!$B$10:$B$259,"要介護１",'入所申込者一覧（様式１－３用） (記入例)'!$E$10:$E$259,"⑥養護老人ホーム",'入所申込者一覧（様式１－３用） (記入例)'!$G$10:$G$259,"○")</f>
        <v>0</v>
      </c>
      <c r="F19" s="155">
        <f>SUMIFS('入所申込者一覧（様式１－３用） (記入例)'!$F$10:$F$259,'入所申込者一覧（様式１－３用） (記入例)'!$B$10:$B$259,"要介護２",'入所申込者一覧（様式１－３用） (記入例)'!$E$10:$E$259,"⑥養護老人ホーム",'入所申込者一覧（様式１－３用） (記入例)'!$G$10:$G$259,"○")</f>
        <v>0</v>
      </c>
      <c r="G19" s="155">
        <f>SUMIFS('入所申込者一覧（様式１－３用） (記入例)'!$F$10:$F$259,'入所申込者一覧（様式１－３用） (記入例)'!$B$10:$B$259,"要介護３",'入所申込者一覧（様式１－３用） (記入例)'!$E$10:$E$259,"⑥養護老人ホーム",'入所申込者一覧（様式１－３用） (記入例)'!$G$10:$G$259,"○")</f>
        <v>0</v>
      </c>
      <c r="H19" s="155">
        <f>SUMIFS('入所申込者一覧（様式１－３用） (記入例)'!$F$10:$F$259,'入所申込者一覧（様式１－３用） (記入例)'!$B$10:$B$259,"要介護４",'入所申込者一覧（様式１－３用） (記入例)'!$E$10:$E$259,"⑥養護老人ホーム",'入所申込者一覧（様式１－３用） (記入例)'!$G$10:$G$259,"○")</f>
        <v>0</v>
      </c>
      <c r="I19" s="155">
        <f>SUMIFS('入所申込者一覧（様式１－３用） (記入例)'!$F$10:$F$259,'入所申込者一覧（様式１－３用） (記入例)'!$B$10:$B$259,"要介護５",'入所申込者一覧（様式１－３用） (記入例)'!$E$10:$E$259,"⑥養護老人ホーム",'入所申込者一覧（様式１－３用） (記入例)'!$G$10:$G$259,"○")</f>
        <v>0</v>
      </c>
      <c r="J19" s="429"/>
      <c r="K19" s="429"/>
      <c r="L19"/>
    </row>
    <row r="20" spans="1:12" x14ac:dyDescent="0.4">
      <c r="A20" s="427"/>
      <c r="B20" s="453" t="s">
        <v>275</v>
      </c>
      <c r="C20" s="454"/>
      <c r="D20" s="155">
        <f t="shared" si="0"/>
        <v>0</v>
      </c>
      <c r="E20" s="155">
        <f>SUMIFS('入所申込者一覧（様式１－３用） (記入例)'!$F$10:$F$259,'入所申込者一覧（様式１－３用） (記入例)'!$B$10:$B$259,"要介護１",'入所申込者一覧（様式１－３用） (記入例)'!$E$10:$E$259,"⑦軽費老人ホーム")</f>
        <v>0</v>
      </c>
      <c r="F20" s="155">
        <f>SUMIFS('入所申込者一覧（様式１－３用） (記入例)'!$F$10:$F$259,'入所申込者一覧（様式１－３用） (記入例)'!$B$10:$B$259,"要介護２",'入所申込者一覧（様式１－３用） (記入例)'!$E$10:$E$259,"⑦軽費老人ホーム")</f>
        <v>0</v>
      </c>
      <c r="G20" s="155">
        <f>SUMIFS('入所申込者一覧（様式１－３用） (記入例)'!$F$10:$F$259,'入所申込者一覧（様式１－３用） (記入例)'!$B$10:$B$259,"要介護３",'入所申込者一覧（様式１－３用） (記入例)'!$E$10:$E$259,"⑦軽費老人ホーム")</f>
        <v>0</v>
      </c>
      <c r="H20" s="155">
        <f>SUMIFS('入所申込者一覧（様式１－３用） (記入例)'!$F$10:$F$259,'入所申込者一覧（様式１－３用） (記入例)'!$B$10:$B$259,"要介護４",'入所申込者一覧（様式１－３用） (記入例)'!$E$10:$E$259,"⑦軽費老人ホーム")</f>
        <v>0</v>
      </c>
      <c r="I20" s="155">
        <f>SUMIFS('入所申込者一覧（様式１－３用） (記入例)'!$F$10:$F$259,'入所申込者一覧（様式１－３用） (記入例)'!$B$10:$B$259,"要介護５",'入所申込者一覧（様式１－３用） (記入例)'!$E$10:$E$259,"⑦軽費老人ホーム")</f>
        <v>0</v>
      </c>
      <c r="J20" s="429"/>
      <c r="K20" s="429"/>
      <c r="L20"/>
    </row>
    <row r="21" spans="1:12" x14ac:dyDescent="0.4">
      <c r="A21" s="427"/>
      <c r="B21" s="293"/>
      <c r="C21" s="265" t="s">
        <v>249</v>
      </c>
      <c r="D21" s="155">
        <f t="shared" si="0"/>
        <v>0</v>
      </c>
      <c r="E21" s="155">
        <f>SUMIFS('入所申込者一覧（様式１－３用） (記入例)'!$F$10:$F$259,'入所申込者一覧（様式１－３用） (記入例)'!$B$10:$B$259,"要介護１",'入所申込者一覧（様式１－３用） (記入例)'!$E$10:$E$259,"⑦軽費老人ホーム",'入所申込者一覧（様式１－３用） (記入例)'!$G$10:$G$259,"○")</f>
        <v>0</v>
      </c>
      <c r="F21" s="155">
        <f>SUMIFS('入所申込者一覧（様式１－３用） (記入例)'!$F$10:$F$259,'入所申込者一覧（様式１－３用） (記入例)'!$B$10:$B$259,"要介護２",'入所申込者一覧（様式１－３用） (記入例)'!$E$10:$E$259,"⑦軽費老人ホーム",'入所申込者一覧（様式１－３用） (記入例)'!$G$10:$G$259,"○")</f>
        <v>0</v>
      </c>
      <c r="G21" s="155">
        <f>SUMIFS('入所申込者一覧（様式１－３用） (記入例)'!$F$10:$F$259,'入所申込者一覧（様式１－３用） (記入例)'!$B$10:$B$259,"要介護３",'入所申込者一覧（様式１－３用） (記入例)'!$E$10:$E$259,"⑦軽費老人ホーム",'入所申込者一覧（様式１－３用） (記入例)'!$G$10:$G$259,"○")</f>
        <v>0</v>
      </c>
      <c r="H21" s="155">
        <f>SUMIFS('入所申込者一覧（様式１－３用） (記入例)'!$F$10:$F$259,'入所申込者一覧（様式１－３用） (記入例)'!$B$10:$B$259,"要介護４",'入所申込者一覧（様式１－３用） (記入例)'!$E$10:$E$259,"⑦軽費老人ホーム",'入所申込者一覧（様式１－３用） (記入例)'!$G$10:$G$259,"○")</f>
        <v>0</v>
      </c>
      <c r="I21" s="155">
        <f>SUMIFS('入所申込者一覧（様式１－３用） (記入例)'!$F$10:$F$259,'入所申込者一覧（様式１－３用） (記入例)'!$B$10:$B$259,"要介護５",'入所申込者一覧（様式１－３用） (記入例)'!$E$10:$E$259,"⑦軽費老人ホーム",'入所申込者一覧（様式１－３用） (記入例)'!$G$10:$G$259,"○")</f>
        <v>0</v>
      </c>
      <c r="J21" s="429"/>
      <c r="K21" s="429"/>
      <c r="L21"/>
    </row>
    <row r="22" spans="1:12" x14ac:dyDescent="0.4">
      <c r="A22" s="427"/>
      <c r="B22" s="402" t="s">
        <v>276</v>
      </c>
      <c r="C22" s="403"/>
      <c r="D22" s="155">
        <f t="shared" si="0"/>
        <v>0</v>
      </c>
      <c r="E22" s="155">
        <f>SUMIFS('入所申込者一覧（様式１－３用） (記入例)'!$F$10:$F$259,'入所申込者一覧（様式１－３用） (記入例)'!$B$10:$B$259,"要介護１",'入所申込者一覧（様式１－３用） (記入例)'!$E$10:$E$259,"⑧グループホーム")</f>
        <v>0</v>
      </c>
      <c r="F22" s="155">
        <f>SUMIFS('入所申込者一覧（様式１－３用） (記入例)'!$F$10:$F$259,'入所申込者一覧（様式１－３用） (記入例)'!$B$10:$B$259,"要介護２",'入所申込者一覧（様式１－３用） (記入例)'!$E$10:$E$259,"⑧グループホーム")</f>
        <v>0</v>
      </c>
      <c r="G22" s="155">
        <f>SUMIFS('入所申込者一覧（様式１－３用） (記入例)'!$F$10:$F$259,'入所申込者一覧（様式１－３用） (記入例)'!$B$10:$B$259,"要介護３",'入所申込者一覧（様式１－３用） (記入例)'!$E$10:$E$259,"⑧グループホーム")</f>
        <v>0</v>
      </c>
      <c r="H22" s="155">
        <f>SUMIFS('入所申込者一覧（様式１－３用） (記入例)'!$F$10:$F$259,'入所申込者一覧（様式１－３用） (記入例)'!$B$10:$B$259,"要介護４",'入所申込者一覧（様式１－３用） (記入例)'!$E$10:$E$259,"⑧グループホーム")</f>
        <v>0</v>
      </c>
      <c r="I22" s="155">
        <f>SUMIFS('入所申込者一覧（様式１－３用） (記入例)'!$F$10:$F$259,'入所申込者一覧（様式１－３用） (記入例)'!$B$10:$B$259,"要介護５",'入所申込者一覧（様式１－３用） (記入例)'!$E$10:$E$259,"⑧グループホーム")</f>
        <v>0</v>
      </c>
      <c r="J22" s="429"/>
      <c r="K22" s="429"/>
      <c r="L22"/>
    </row>
    <row r="23" spans="1:12" x14ac:dyDescent="0.4">
      <c r="A23" s="427"/>
      <c r="B23" s="453" t="s">
        <v>277</v>
      </c>
      <c r="C23" s="454"/>
      <c r="D23" s="155">
        <f t="shared" si="0"/>
        <v>0</v>
      </c>
      <c r="E23" s="155">
        <f>SUMIFS('入所申込者一覧（様式１－３用） (記入例)'!$F$10:$F$259,'入所申込者一覧（様式１－３用） (記入例)'!$B$10:$B$259,"要介護１",'入所申込者一覧（様式１－３用） (記入例)'!$E$10:$E$259,"⑨有料老人ホーム")</f>
        <v>0</v>
      </c>
      <c r="F23" s="155">
        <f>SUMIFS('入所申込者一覧（様式１－３用） (記入例)'!$F$10:$F$259,'入所申込者一覧（様式１－３用） (記入例)'!$B$10:$B$259,"要介護２",'入所申込者一覧（様式１－３用） (記入例)'!$E$10:$E$259,"⑨有料老人ホーム")</f>
        <v>0</v>
      </c>
      <c r="G23" s="155">
        <f>SUMIFS('入所申込者一覧（様式１－３用） (記入例)'!$F$10:$F$259,'入所申込者一覧（様式１－３用） (記入例)'!$B$10:$B$259,"要介護３",'入所申込者一覧（様式１－３用） (記入例)'!$E$10:$E$259,"⑨有料老人ホーム")</f>
        <v>0</v>
      </c>
      <c r="H23" s="155">
        <f>SUMIFS('入所申込者一覧（様式１－３用） (記入例)'!$F$10:$F$259,'入所申込者一覧（様式１－３用） (記入例)'!$B$10:$B$259,"要介護４",'入所申込者一覧（様式１－３用） (記入例)'!$E$10:$E$259,"⑨有料老人ホーム")</f>
        <v>0</v>
      </c>
      <c r="I23" s="155">
        <f>SUMIFS('入所申込者一覧（様式１－３用） (記入例)'!$F$10:$F$259,'入所申込者一覧（様式１－３用） (記入例)'!$B$10:$B$259,"要介護５",'入所申込者一覧（様式１－３用） (記入例)'!$E$10:$E$259,"⑨有料老人ホーム")</f>
        <v>0</v>
      </c>
      <c r="J23" s="429"/>
      <c r="K23" s="429"/>
      <c r="L23"/>
    </row>
    <row r="24" spans="1:12" x14ac:dyDescent="0.4">
      <c r="A24" s="427"/>
      <c r="B24" s="293"/>
      <c r="C24" s="265" t="s">
        <v>249</v>
      </c>
      <c r="D24" s="155">
        <f t="shared" si="0"/>
        <v>0</v>
      </c>
      <c r="E24" s="155">
        <f>SUMIFS('入所申込者一覧（様式１－３用） (記入例)'!$F$10:$F$259,'入所申込者一覧（様式１－３用） (記入例)'!$B$10:$B$259,"要介護１",'入所申込者一覧（様式１－３用） (記入例)'!$E$10:$E$259,"⑨有料老人ホーム",'入所申込者一覧（様式１－３用） (記入例)'!$G$10:$G$259,"○")</f>
        <v>0</v>
      </c>
      <c r="F24" s="155">
        <f>SUMIFS('入所申込者一覧（様式１－３用） (記入例)'!$F$10:$F$259,'入所申込者一覧（様式１－３用） (記入例)'!$B$10:$B$259,"要介護２",'入所申込者一覧（様式１－３用） (記入例)'!$E$10:$E$259,"⑨有料老人ホーム",'入所申込者一覧（様式１－３用） (記入例)'!$G$10:$G$259,"○")</f>
        <v>0</v>
      </c>
      <c r="G24" s="155">
        <f>SUMIFS('入所申込者一覧（様式１－３用） (記入例)'!$F$10:$F$259,'入所申込者一覧（様式１－３用） (記入例)'!$B$10:$B$259,"要介護３",'入所申込者一覧（様式１－３用） (記入例)'!$E$10:$E$259,"⑨有料老人ホーム",'入所申込者一覧（様式１－３用） (記入例)'!$G$10:$G$259,"○")</f>
        <v>0</v>
      </c>
      <c r="H24" s="155">
        <f>SUMIFS('入所申込者一覧（様式１－３用） (記入例)'!$F$10:$F$259,'入所申込者一覧（様式１－３用） (記入例)'!$B$10:$B$259,"要介護４",'入所申込者一覧（様式１－３用） (記入例)'!$E$10:$E$259,"⑨有料老人ホーム",'入所申込者一覧（様式１－３用） (記入例)'!$G$10:$G$259,"○")</f>
        <v>0</v>
      </c>
      <c r="I24" s="155">
        <f>SUMIFS('入所申込者一覧（様式１－３用） (記入例)'!$F$10:$F$259,'入所申込者一覧（様式１－３用） (記入例)'!$B$10:$B$259,"要介護５",'入所申込者一覧（様式１－３用） (記入例)'!$E$10:$E$259,"⑨有料老人ホーム",'入所申込者一覧（様式１－３用） (記入例)'!$G$10:$G$259,"○")</f>
        <v>0</v>
      </c>
      <c r="J24" s="429"/>
      <c r="K24" s="429"/>
      <c r="L24"/>
    </row>
    <row r="25" spans="1:12" ht="27" customHeight="1" x14ac:dyDescent="0.4">
      <c r="A25" s="427"/>
      <c r="B25" s="396" t="s">
        <v>280</v>
      </c>
      <c r="C25" s="397"/>
      <c r="D25" s="155">
        <f t="shared" si="0"/>
        <v>0</v>
      </c>
      <c r="E25" s="155">
        <f>SUMIFS('入所申込者一覧（様式１－３用） (記入例)'!$F$10:$F$259,'入所申込者一覧（様式１－３用） (記入例)'!$B$10:$B$259,"要介護１",'入所申込者一覧（様式１－３用） (記入例)'!$E$10:$E$259,"⑩サービス付き高齢者向け住宅")</f>
        <v>0</v>
      </c>
      <c r="F25" s="155">
        <f>SUMIFS('入所申込者一覧（様式１－３用） (記入例)'!$F$10:$F$259,'入所申込者一覧（様式１－３用） (記入例)'!$B$10:$B$259,"要介護２",'入所申込者一覧（様式１－３用） (記入例)'!$E$10:$E$259,"⑩サービス付き高齢者向け住宅")</f>
        <v>0</v>
      </c>
      <c r="G25" s="155">
        <f>SUMIFS('入所申込者一覧（様式１－３用） (記入例)'!$F$10:$F$259,'入所申込者一覧（様式１－３用） (記入例)'!$B$10:$B$259,"要介護３",'入所申込者一覧（様式１－３用） (記入例)'!$E$10:$E$259,"⑩サービス付き高齢者向け住宅")</f>
        <v>0</v>
      </c>
      <c r="H25" s="155">
        <f>SUMIFS('入所申込者一覧（様式１－３用） (記入例)'!$F$10:$F$259,'入所申込者一覧（様式１－３用） (記入例)'!$B$10:$B$259,"要介護４",'入所申込者一覧（様式１－３用） (記入例)'!$E$10:$E$259,"⑩サービス付き高齢者向け住宅")</f>
        <v>0</v>
      </c>
      <c r="I25" s="155">
        <f>SUMIFS('入所申込者一覧（様式１－３用） (記入例)'!$F$10:$F$259,'入所申込者一覧（様式１－３用） (記入例)'!$B$10:$B$259,"要介護５",'入所申込者一覧（様式１－３用） (記入例)'!$E$10:$E$259,"⑩サービス付き高齢者向け住宅")</f>
        <v>0</v>
      </c>
      <c r="J25" s="429"/>
      <c r="K25" s="429"/>
      <c r="L25"/>
    </row>
    <row r="26" spans="1:12" x14ac:dyDescent="0.4">
      <c r="A26" s="427"/>
      <c r="B26" s="293"/>
      <c r="C26" s="265" t="s">
        <v>249</v>
      </c>
      <c r="D26" s="155">
        <f t="shared" si="0"/>
        <v>0</v>
      </c>
      <c r="E26" s="155">
        <f>SUMIFS('入所申込者一覧（様式１－３用） (記入例)'!$F$10:$F$259,'入所申込者一覧（様式１－３用） (記入例)'!$B$10:$B$259,"要介護１",'入所申込者一覧（様式１－３用） (記入例)'!$E$10:$E$259,"⑩サービス付き高齢者向け住宅",'入所申込者一覧（様式１－３用） (記入例)'!$G$10:$G$259,"○")</f>
        <v>0</v>
      </c>
      <c r="F26" s="155">
        <f>SUMIFS('入所申込者一覧（様式１－３用） (記入例)'!$F$10:$F$259,'入所申込者一覧（様式１－３用） (記入例)'!$B$10:$B$259,"要介護２",'入所申込者一覧（様式１－３用） (記入例)'!$E$10:$E$259,"⑩サービス付き高齢者向け住宅",'入所申込者一覧（様式１－３用） (記入例)'!$G$10:$G$259,"○")</f>
        <v>0</v>
      </c>
      <c r="G26" s="155">
        <f>SUMIFS('入所申込者一覧（様式１－３用） (記入例)'!$F$10:$F$259,'入所申込者一覧（様式１－３用） (記入例)'!$B$10:$B$259,"要介護３",'入所申込者一覧（様式１－３用） (記入例)'!$E$10:$E$259,"⑩サービス付き高齢者向け住宅",'入所申込者一覧（様式１－３用） (記入例)'!$G$10:$G$259,"○")</f>
        <v>0</v>
      </c>
      <c r="H26" s="155">
        <f>SUMIFS('入所申込者一覧（様式１－３用） (記入例)'!$F$10:$F$259,'入所申込者一覧（様式１－３用） (記入例)'!$B$10:$B$259,"要介護４",'入所申込者一覧（様式１－３用） (記入例)'!$E$10:$E$259,"⑩サービス付き高齢者向け住宅",'入所申込者一覧（様式１－３用） (記入例)'!$G$10:$G$259,"○")</f>
        <v>0</v>
      </c>
      <c r="I26" s="155">
        <f>SUMIFS('入所申込者一覧（様式１－３用） (記入例)'!$F$10:$F$259,'入所申込者一覧（様式１－３用） (記入例)'!$B$10:$B$259,"要介護５",'入所申込者一覧（様式１－３用） (記入例)'!$E$10:$E$259,"⑩サービス付き高齢者向け住宅",'入所申込者一覧（様式１－３用） (記入例)'!$G$10:$G$259,"○")</f>
        <v>0</v>
      </c>
      <c r="J26" s="429"/>
      <c r="K26" s="429"/>
      <c r="L26"/>
    </row>
    <row r="27" spans="1:12" x14ac:dyDescent="0.4">
      <c r="A27" s="427"/>
      <c r="B27" s="402" t="s">
        <v>278</v>
      </c>
      <c r="C27" s="403"/>
      <c r="D27" s="155">
        <f t="shared" si="0"/>
        <v>0</v>
      </c>
      <c r="E27" s="155">
        <f>SUMIFS('入所申込者一覧（様式１－３用） (記入例)'!$F$10:$F$259,'入所申込者一覧（様式１－３用） (記入例)'!$B$10:$B$259,"要介護１",'入所申込者一覧（様式１－３用） (記入例)'!$E$10:$E$259,"⑪その他")</f>
        <v>0</v>
      </c>
      <c r="F27" s="155">
        <f>SUMIFS('入所申込者一覧（様式１－３用） (記入例)'!$F$10:$F$259,'入所申込者一覧（様式１－３用） (記入例)'!$B$10:$B$259,"要介護２",'入所申込者一覧（様式１－３用） (記入例)'!$E$10:$E$259,"⑪その他")</f>
        <v>0</v>
      </c>
      <c r="G27" s="155">
        <f>SUMIFS('入所申込者一覧（様式１－３用） (記入例)'!$F$10:$F$259,'入所申込者一覧（様式１－３用） (記入例)'!$B$10:$B$259,"要介護３",'入所申込者一覧（様式１－３用） (記入例)'!$E$10:$E$259,"⑪その他")</f>
        <v>0</v>
      </c>
      <c r="H27" s="155">
        <f>SUMIFS('入所申込者一覧（様式１－３用） (記入例)'!$F$10:$F$259,'入所申込者一覧（様式１－３用） (記入例)'!$B$10:$B$259,"要介護４",'入所申込者一覧（様式１－３用） (記入例)'!$E$10:$E$259,"⑪その他")</f>
        <v>0</v>
      </c>
      <c r="I27" s="155">
        <f>SUMIFS('入所申込者一覧（様式１－３用） (記入例)'!$F$10:$F$259,'入所申込者一覧（様式１－３用） (記入例)'!$B$10:$B$259,"要介護５",'入所申込者一覧（様式１－３用） (記入例)'!$E$10:$E$259,"⑪その他")</f>
        <v>0</v>
      </c>
      <c r="J27" s="408"/>
      <c r="K27" s="408"/>
      <c r="L27"/>
    </row>
    <row r="28" spans="1:12" ht="18.75" customHeight="1" x14ac:dyDescent="0.4">
      <c r="A28" s="445" t="s">
        <v>2</v>
      </c>
      <c r="B28" s="537" t="s">
        <v>10</v>
      </c>
      <c r="C28" s="454"/>
      <c r="D28" s="155">
        <f t="shared" si="0"/>
        <v>0</v>
      </c>
      <c r="E28" s="155">
        <f>SUMIFS('入所申込者一覧（様式１－３用） (記入例)'!$F$10:$F$259,'入所申込者一覧（様式１－３用） (記入例)'!$B$10:$B$259,"要介護１",'入所申込者一覧（様式１－３用） (記入例)'!$C$10:$C$259,"①３か月以内",'入所申込者一覧（様式１－３用） (記入例)'!$D$10:$D$259,"在宅以外")</f>
        <v>0</v>
      </c>
      <c r="F28" s="155">
        <f>SUMIFS('入所申込者一覧（様式１－３用） (記入例)'!$F$10:$F$259,'入所申込者一覧（様式１－３用） (記入例)'!$B$10:$B$259,"要介護２",'入所申込者一覧（様式１－３用） (記入例)'!$C$10:$C$259,"①３か月以内",'入所申込者一覧（様式１－３用） (記入例)'!$D$10:$D$259,"在宅以外")</f>
        <v>0</v>
      </c>
      <c r="G28" s="155">
        <f>SUMIFS('入所申込者一覧（様式１－３用） (記入例)'!$F$10:$F$259,'入所申込者一覧（様式１－３用） (記入例)'!$B$10:$B$259,"要介護３",'入所申込者一覧（様式１－３用） (記入例)'!$C$10:$C$259,"①３か月以内",'入所申込者一覧（様式１－３用） (記入例)'!$D$10:$D$259,"在宅以外")</f>
        <v>0</v>
      </c>
      <c r="H28" s="155">
        <f>SUMIFS('入所申込者一覧（様式１－３用） (記入例)'!$F$10:$F$259,'入所申込者一覧（様式１－３用） (記入例)'!$B$10:$B$259,"要介護４",'入所申込者一覧（様式１－３用） (記入例)'!$C$10:$C$259,"①３か月以内",'入所申込者一覧（様式１－３用） (記入例)'!$D$10:$D$259,"在宅以外")</f>
        <v>0</v>
      </c>
      <c r="I28" s="155">
        <f>SUMIFS('入所申込者一覧（様式１－３用） (記入例)'!$F$10:$F$259,'入所申込者一覧（様式１－３用） (記入例)'!$B$10:$B$259,"要介護５",'入所申込者一覧（様式１－３用） (記入例)'!$C$10:$C$259,"①３か月以内",'入所申込者一覧（様式１－３用） (記入例)'!$D$10:$D$259,"在宅以外")</f>
        <v>0</v>
      </c>
      <c r="J28" s="437"/>
      <c r="K28" s="437"/>
      <c r="L28"/>
    </row>
    <row r="29" spans="1:12" x14ac:dyDescent="0.4">
      <c r="A29" s="446"/>
      <c r="B29" s="402" t="s">
        <v>11</v>
      </c>
      <c r="C29" s="403"/>
      <c r="D29" s="155">
        <f t="shared" si="0"/>
        <v>0</v>
      </c>
      <c r="E29" s="155">
        <f>SUMIFS('入所申込者一覧（様式１－３用） (記入例)'!$F$10:$F$259,'入所申込者一覧（様式１－３用） (記入例)'!$B$10:$B$259,"要介護１",'入所申込者一覧（様式１－３用） (記入例)'!$C$10:$C$259,"②３か月～６か月前",'入所申込者一覧（様式１－３用） (記入例)'!$D$10:$D$259,"在宅以外")</f>
        <v>0</v>
      </c>
      <c r="F29" s="155">
        <f>SUMIFS('入所申込者一覧（様式１－３用） (記入例)'!$F$10:$F$259,'入所申込者一覧（様式１－３用） (記入例)'!$B$10:$B$259,"要介護２",'入所申込者一覧（様式１－３用） (記入例)'!$C$10:$C$259,"②３か月～６か月前",'入所申込者一覧（様式１－３用） (記入例)'!$D$10:$D$259,"在宅以外")</f>
        <v>0</v>
      </c>
      <c r="G29" s="155">
        <f>SUMIFS('入所申込者一覧（様式１－３用） (記入例)'!$F$10:$F$259,'入所申込者一覧（様式１－３用） (記入例)'!$B$10:$B$259,"要介護３",'入所申込者一覧（様式１－３用） (記入例)'!$C$10:$C$259,"②３か月～６か月前",'入所申込者一覧（様式１－３用） (記入例)'!$D$10:$D$259,"在宅以外")</f>
        <v>0</v>
      </c>
      <c r="H29" s="155">
        <f>SUMIFS('入所申込者一覧（様式１－３用） (記入例)'!$F$10:$F$259,'入所申込者一覧（様式１－３用） (記入例)'!$B$10:$B$259,"要介護４",'入所申込者一覧（様式１－３用） (記入例)'!$C$10:$C$259,"②３か月～６か月前",'入所申込者一覧（様式１－３用） (記入例)'!$D$10:$D$259,"在宅以外")</f>
        <v>0</v>
      </c>
      <c r="I29" s="155">
        <f>SUMIFS('入所申込者一覧（様式１－３用） (記入例)'!$F$10:$F$259,'入所申込者一覧（様式１－３用） (記入例)'!$B$10:$B$259,"要介護５",'入所申込者一覧（様式１－３用） (記入例)'!$C$10:$C$259,"②３か月～６か月前",'入所申込者一覧（様式１－３用） (記入例)'!$D$10:$D$259,"在宅以外")</f>
        <v>0</v>
      </c>
      <c r="J29" s="438"/>
      <c r="K29" s="438"/>
      <c r="L29"/>
    </row>
    <row r="30" spans="1:12" x14ac:dyDescent="0.4">
      <c r="A30" s="446"/>
      <c r="B30" s="402" t="s">
        <v>13</v>
      </c>
      <c r="C30" s="403"/>
      <c r="D30" s="155">
        <f t="shared" si="0"/>
        <v>0</v>
      </c>
      <c r="E30" s="155">
        <f>SUMIFS('入所申込者一覧（様式１－３用） (記入例)'!$F$10:$F$259,'入所申込者一覧（様式１－３用） (記入例)'!$B$10:$B$259,"要介護１",'入所申込者一覧（様式１－３用） (記入例)'!$C$10:$C$259,"③６か月～１年前",'入所申込者一覧（様式１－３用） (記入例)'!$D$10:$D$259,"在宅以外")</f>
        <v>0</v>
      </c>
      <c r="F30" s="155">
        <f>SUMIFS('入所申込者一覧（様式１－３用） (記入例)'!$F$10:$F$259,'入所申込者一覧（様式１－３用） (記入例)'!$B$10:$B$259,"要介護２",'入所申込者一覧（様式１－３用） (記入例)'!$C$10:$C$259,"③６か月～１年前",'入所申込者一覧（様式１－３用） (記入例)'!$D$10:$D$259,"在宅以外")</f>
        <v>0</v>
      </c>
      <c r="G30" s="155">
        <f>SUMIFS('入所申込者一覧（様式１－３用） (記入例)'!$F$10:$F$259,'入所申込者一覧（様式１－３用） (記入例)'!$B$10:$B$259,"要介護３",'入所申込者一覧（様式１－３用） (記入例)'!$C$10:$C$259,"③６か月～１年前",'入所申込者一覧（様式１－３用） (記入例)'!$D$10:$D$259,"在宅以外")</f>
        <v>0</v>
      </c>
      <c r="H30" s="155">
        <f>SUMIFS('入所申込者一覧（様式１－３用） (記入例)'!$F$10:$F$259,'入所申込者一覧（様式１－３用） (記入例)'!$B$10:$B$259,"要介護４",'入所申込者一覧（様式１－３用） (記入例)'!$C$10:$C$259,"③６か月～１年前",'入所申込者一覧（様式１－３用） (記入例)'!$D$10:$D$259,"在宅以外")</f>
        <v>0</v>
      </c>
      <c r="I30" s="155">
        <f>SUMIFS('入所申込者一覧（様式１－３用） (記入例)'!$F$10:$F$259,'入所申込者一覧（様式１－３用） (記入例)'!$B$10:$B$259,"要介護５",'入所申込者一覧（様式１－３用） (記入例)'!$C$10:$C$259,"③６か月～１年前",'入所申込者一覧（様式１－３用） (記入例)'!$D$10:$D$259,"在宅以外")</f>
        <v>0</v>
      </c>
      <c r="J30" s="438"/>
      <c r="K30" s="438"/>
      <c r="L30"/>
    </row>
    <row r="31" spans="1:12" x14ac:dyDescent="0.4">
      <c r="A31" s="446"/>
      <c r="B31" s="453" t="s">
        <v>12</v>
      </c>
      <c r="C31" s="454"/>
      <c r="D31" s="155">
        <f t="shared" si="0"/>
        <v>0</v>
      </c>
      <c r="E31" s="155">
        <f>SUMIFS('入所申込者一覧（様式１－３用） (記入例)'!$F$10:$F$259,'入所申込者一覧（様式１－３用） (記入例)'!$B$10:$B$259,"要介護１",'入所申込者一覧（様式１－３用） (記入例)'!$C$10:$C$259,"④１～２年前",'入所申込者一覧（様式１－３用） (記入例)'!$D$10:$D$259,"在宅以外")</f>
        <v>0</v>
      </c>
      <c r="F31" s="155">
        <f>SUMIFS('入所申込者一覧（様式１－３用） (記入例)'!$F$10:$F$259,'入所申込者一覧（様式１－３用） (記入例)'!$B$10:$B$259,"要介護２",'入所申込者一覧（様式１－３用） (記入例)'!$C$10:$C$259,"④１～２年前",'入所申込者一覧（様式１－３用） (記入例)'!$D$10:$D$259,"在宅以外")</f>
        <v>0</v>
      </c>
      <c r="G31" s="155">
        <f>SUMIFS('入所申込者一覧（様式１－３用） (記入例)'!$F$10:$F$259,'入所申込者一覧（様式１－３用） (記入例)'!$B$10:$B$259,"要介護３",'入所申込者一覧（様式１－３用） (記入例)'!$C$10:$C$259,"④１～２年前",'入所申込者一覧（様式１－３用） (記入例)'!$D$10:$D$259,"在宅以外")</f>
        <v>0</v>
      </c>
      <c r="H31" s="155">
        <f>SUMIFS('入所申込者一覧（様式１－３用） (記入例)'!$F$10:$F$259,'入所申込者一覧（様式１－３用） (記入例)'!$B$10:$B$259,"要介護４",'入所申込者一覧（様式１－３用） (記入例)'!$C$10:$C$259,"④１～２年前",'入所申込者一覧（様式１－３用） (記入例)'!$D$10:$D$259,"在宅以外")</f>
        <v>0</v>
      </c>
      <c r="I31" s="155">
        <f>SUMIFS('入所申込者一覧（様式１－３用） (記入例)'!$F$10:$F$259,'入所申込者一覧（様式１－３用） (記入例)'!$B$10:$B$259,"要介護５",'入所申込者一覧（様式１－３用） (記入例)'!$C$10:$C$259,"④１～２年前",'入所申込者一覧（様式１－３用） (記入例)'!$D$10:$D$259,"在宅以外")</f>
        <v>0</v>
      </c>
      <c r="J31" s="438"/>
      <c r="K31" s="438"/>
      <c r="L31"/>
    </row>
    <row r="32" spans="1:12" x14ac:dyDescent="0.4">
      <c r="A32" s="446"/>
      <c r="B32" s="402" t="s">
        <v>215</v>
      </c>
      <c r="C32" s="403"/>
      <c r="D32" s="155">
        <f t="shared" si="0"/>
        <v>0</v>
      </c>
      <c r="E32" s="155">
        <f>SUMIFS('入所申込者一覧（様式１－３用） (記入例)'!$F$10:$F$259,'入所申込者一覧（様式１－３用） (記入例)'!$B$10:$B$259,"要介護１",'入所申込者一覧（様式１－３用） (記入例)'!$C$10:$C$259,"⑤２～３年前",'入所申込者一覧（様式１－３用） (記入例)'!$D$10:$D$259,"在宅以外")</f>
        <v>0</v>
      </c>
      <c r="F32" s="155">
        <f>SUMIFS('入所申込者一覧（様式１－３用） (記入例)'!$F$10:$F$259,'入所申込者一覧（様式１－３用） (記入例)'!$B$10:$B$259,"要介護２",'入所申込者一覧（様式１－３用） (記入例)'!$C$10:$C$259,"⑤２～３年前",'入所申込者一覧（様式１－３用） (記入例)'!$D$10:$D$259,"在宅以外")</f>
        <v>0</v>
      </c>
      <c r="G32" s="155">
        <f>SUMIFS('入所申込者一覧（様式１－３用） (記入例)'!$F$10:$F$259,'入所申込者一覧（様式１－３用） (記入例)'!$B$10:$B$259,"要介護３",'入所申込者一覧（様式１－３用） (記入例)'!$C$10:$C$259,"⑤２～３年前",'入所申込者一覧（様式１－３用） (記入例)'!$D$10:$D$259,"在宅以外")</f>
        <v>0</v>
      </c>
      <c r="H32" s="155">
        <f>SUMIFS('入所申込者一覧（様式１－３用） (記入例)'!$F$10:$F$259,'入所申込者一覧（様式１－３用） (記入例)'!$B$10:$B$259,"要介護４",'入所申込者一覧（様式１－３用） (記入例)'!$C$10:$C$259,"⑤２～３年前",'入所申込者一覧（様式１－３用） (記入例)'!$D$10:$D$259,"在宅以外")</f>
        <v>0</v>
      </c>
      <c r="I32" s="155">
        <f>SUMIFS('入所申込者一覧（様式１－３用） (記入例)'!$F$10:$F$259,'入所申込者一覧（様式１－３用） (記入例)'!$B$10:$B$259,"要介護５",'入所申込者一覧（様式１－３用） (記入例)'!$C$10:$C$259,"⑤２～３年前",'入所申込者一覧（様式１－３用） (記入例)'!$D$10:$D$259,"在宅以外")</f>
        <v>0</v>
      </c>
      <c r="J32" s="438"/>
      <c r="K32" s="438"/>
      <c r="L32"/>
    </row>
    <row r="33" spans="1:12" x14ac:dyDescent="0.4">
      <c r="A33" s="446"/>
      <c r="B33" s="402" t="s">
        <v>207</v>
      </c>
      <c r="C33" s="403"/>
      <c r="D33" s="198">
        <f>SUM(E33:I33)</f>
        <v>0</v>
      </c>
      <c r="E33" s="155">
        <f>SUMIFS('入所申込者一覧（様式１－３用） (記入例)'!$F$10:$F$259,'入所申込者一覧（様式１－３用） (記入例)'!$B$10:$B$259,"要介護１",'入所申込者一覧（様式１－３用） (記入例)'!$C$10:$C$259,"⑥３年以上前",'入所申込者一覧（様式１－３用） (記入例)'!$D$10:$D$259,"在宅以外")</f>
        <v>0</v>
      </c>
      <c r="F33" s="155">
        <f>SUMIFS('入所申込者一覧（様式１－３用） (記入例)'!$F$10:$F$259,'入所申込者一覧（様式１－３用） (記入例)'!$B$10:$B$259,"要介護２",'入所申込者一覧（様式１－３用） (記入例)'!$C$10:$C$259,"⑥３年以上前",'入所申込者一覧（様式１－３用） (記入例)'!$D$10:$D$259,"在宅以外")</f>
        <v>0</v>
      </c>
      <c r="G33" s="155">
        <f>SUMIFS('入所申込者一覧（様式１－３用） (記入例)'!$F$10:$F$259,'入所申込者一覧（様式１－３用） (記入例)'!$B$10:$B$259,"要介護３",'入所申込者一覧（様式１－３用） (記入例)'!$C$10:$C$259,"⑥３年以上前",'入所申込者一覧（様式１－３用） (記入例)'!$D$10:$D$259,"在宅以外")</f>
        <v>0</v>
      </c>
      <c r="H33" s="155">
        <f>SUMIFS('入所申込者一覧（様式１－３用） (記入例)'!$F$10:$F$259,'入所申込者一覧（様式１－３用） (記入例)'!$B$10:$B$259,"要介護４",'入所申込者一覧（様式１－３用） (記入例)'!$C$10:$C$259,"⑥３年以上前",'入所申込者一覧（様式１－３用） (記入例)'!$D$10:$D$259,"在宅以外")</f>
        <v>0</v>
      </c>
      <c r="I33" s="155">
        <f>SUMIFS('入所申込者一覧（様式１－３用） (記入例)'!$F$10:$F$259,'入所申込者一覧（様式１－３用） (記入例)'!$B$10:$B$259,"要介護５",'入所申込者一覧（様式１－３用） (記入例)'!$C$10:$C$259,"⑥３年以上前",'入所申込者一覧（様式１－３用） (記入例)'!$D$10:$D$259,"在宅以外")</f>
        <v>0</v>
      </c>
      <c r="J33" s="449"/>
      <c r="K33" s="449"/>
      <c r="L33" s="203"/>
    </row>
    <row r="34" spans="1:12" x14ac:dyDescent="0.4">
      <c r="A34" s="285"/>
      <c r="B34" s="285"/>
      <c r="C34" s="206"/>
      <c r="D34" s="103"/>
      <c r="E34" s="103"/>
      <c r="F34" s="103"/>
      <c r="G34" s="103"/>
      <c r="H34" s="103"/>
      <c r="I34" s="103"/>
      <c r="J34" s="234"/>
      <c r="K34" s="234"/>
      <c r="L34" s="1"/>
    </row>
    <row r="35" spans="1:12" x14ac:dyDescent="0.4">
      <c r="C35" s="88" t="s">
        <v>196</v>
      </c>
      <c r="D35" s="86"/>
      <c r="E35" s="103"/>
      <c r="F35" s="103"/>
      <c r="G35" s="103"/>
      <c r="H35" s="103"/>
      <c r="I35" s="103"/>
      <c r="J35" s="103"/>
      <c r="K35" s="234"/>
      <c r="L35" s="1"/>
    </row>
    <row r="36" spans="1:12" x14ac:dyDescent="0.4">
      <c r="A36" s="209"/>
      <c r="B36" s="209"/>
      <c r="C36" s="209"/>
      <c r="D36" s="210"/>
      <c r="E36" s="237" t="s">
        <v>78</v>
      </c>
      <c r="F36" s="90" t="s">
        <v>3</v>
      </c>
      <c r="G36" s="90" t="s">
        <v>4</v>
      </c>
      <c r="H36" s="237" t="s">
        <v>5</v>
      </c>
      <c r="I36" s="237" t="s">
        <v>6</v>
      </c>
      <c r="J36" s="237" t="s">
        <v>7</v>
      </c>
      <c r="K36" s="234"/>
      <c r="L36" s="1"/>
    </row>
    <row r="37" spans="1:12" ht="19.5" thickBot="1" x14ac:dyDescent="0.45">
      <c r="A37" s="207" t="s">
        <v>197</v>
      </c>
      <c r="B37" s="276"/>
      <c r="C37" s="207"/>
      <c r="D37" s="236"/>
      <c r="E37" s="153">
        <f>SUM(E38:E39)</f>
        <v>1</v>
      </c>
      <c r="F37" s="153">
        <f t="shared" ref="F37:J37" si="2">SUM(F38:F39)</f>
        <v>1</v>
      </c>
      <c r="G37" s="153">
        <f t="shared" si="2"/>
        <v>0</v>
      </c>
      <c r="H37" s="153">
        <f t="shared" si="2"/>
        <v>0</v>
      </c>
      <c r="I37" s="153">
        <f t="shared" si="2"/>
        <v>0</v>
      </c>
      <c r="J37" s="153">
        <f t="shared" si="2"/>
        <v>0</v>
      </c>
      <c r="K37" s="234"/>
      <c r="L37" s="1"/>
    </row>
    <row r="38" spans="1:12" x14ac:dyDescent="0.4">
      <c r="A38" s="208" t="s">
        <v>214</v>
      </c>
      <c r="B38" s="213"/>
      <c r="C38" s="408" t="s">
        <v>198</v>
      </c>
      <c r="D38" s="408"/>
      <c r="E38" s="154">
        <f>SUM(F38:J38)</f>
        <v>1</v>
      </c>
      <c r="F38" s="154">
        <f>COUNTIFS('入所申込者一覧（様式１－３用） (記入例)'!$B$10:$B$259,"要介護１",'入所申込者一覧（様式１－３用） (記入例)'!$D$10:$D$259,"在宅")</f>
        <v>1</v>
      </c>
      <c r="G38" s="154">
        <f>COUNTIFS('入所申込者一覧（様式１－３用） (記入例)'!$B$10:$B$259,"要介護２",'入所申込者一覧（様式１－３用） (記入例)'!$D$10:$D$259,"在宅")</f>
        <v>0</v>
      </c>
      <c r="H38" s="154">
        <f>COUNTIFS('入所申込者一覧（様式１－３用） (記入例)'!$B$10:$B$259,"要介護３",'入所申込者一覧（様式１－３用） (記入例)'!$D$10:$D$259,"在宅")</f>
        <v>0</v>
      </c>
      <c r="I38" s="154">
        <f>COUNTIFS('入所申込者一覧（様式１－３用） (記入例)'!$B$10:$B$259,"要介護４",'入所申込者一覧（様式１－３用） (記入例)'!$D$10:$D$259,"在宅")</f>
        <v>0</v>
      </c>
      <c r="J38" s="154">
        <f>COUNTIFS('入所申込者一覧（様式１－３用） (記入例)'!$B$10:$B$259,"要介護５",'入所申込者一覧（様式１－３用） (記入例)'!$D$10:$D$259,"在宅")</f>
        <v>0</v>
      </c>
      <c r="K38" s="234"/>
      <c r="L38" s="1"/>
    </row>
    <row r="39" spans="1:12" x14ac:dyDescent="0.4">
      <c r="A39" s="236"/>
      <c r="B39" s="276"/>
      <c r="C39" s="409" t="s">
        <v>199</v>
      </c>
      <c r="D39" s="410"/>
      <c r="E39" s="154">
        <f>SUM(F39:J39)</f>
        <v>0</v>
      </c>
      <c r="F39" s="154">
        <f>COUNTIFS('入所申込者一覧（様式１－３用） (記入例)'!$B$10:$B$259,"要介護１",'入所申込者一覧（様式１－３用） (記入例)'!$D$10:$D$259,"在宅以外")</f>
        <v>0</v>
      </c>
      <c r="G39" s="154">
        <f>COUNTIFS('入所申込者一覧（様式１－３用） (記入例)'!$B$10:$B$259,"要介護２",'入所申込者一覧（様式１－３用） (記入例)'!$D$10:$D$259,"在宅以外")</f>
        <v>0</v>
      </c>
      <c r="H39" s="154">
        <f>COUNTIFS('入所申込者一覧（様式１－３用） (記入例)'!$B$10:$B$259,"要介護３",'入所申込者一覧（様式１－３用） (記入例)'!$D$10:$D$259,"在宅以外")</f>
        <v>0</v>
      </c>
      <c r="I39" s="154">
        <f>COUNTIFS('入所申込者一覧（様式１－３用） (記入例)'!$B$10:$B$259,"要介護４",'入所申込者一覧（様式１－３用） (記入例)'!$D$10:$D$259,"在宅以外")</f>
        <v>0</v>
      </c>
      <c r="J39" s="154">
        <f>COUNTIFS('入所申込者一覧（様式１－３用） (記入例)'!$B$10:$B$259,"要介護５",'入所申込者一覧（様式１－３用） (記入例)'!$D$10:$D$259,"在宅以外")</f>
        <v>0</v>
      </c>
      <c r="K39" s="234"/>
      <c r="L39" s="1"/>
    </row>
    <row r="40" spans="1:12" x14ac:dyDescent="0.4">
      <c r="A40" s="245"/>
      <c r="B40" s="286"/>
      <c r="C40" s="197"/>
      <c r="D40" s="103"/>
      <c r="E40" s="103"/>
      <c r="F40" s="103"/>
      <c r="G40" s="103"/>
      <c r="H40" s="103"/>
      <c r="I40" s="103"/>
      <c r="J40" s="234"/>
      <c r="K40" s="234"/>
      <c r="L40" s="1"/>
    </row>
    <row r="41" spans="1:12" x14ac:dyDescent="0.4">
      <c r="A41" s="211"/>
      <c r="B41" s="211"/>
      <c r="C41" s="211"/>
      <c r="D41" s="212"/>
      <c r="E41" s="237" t="s">
        <v>78</v>
      </c>
      <c r="F41" s="90" t="s">
        <v>3</v>
      </c>
      <c r="G41" s="90" t="s">
        <v>4</v>
      </c>
      <c r="H41" s="237" t="s">
        <v>5</v>
      </c>
      <c r="I41" s="237" t="s">
        <v>6</v>
      </c>
      <c r="J41" s="237" t="s">
        <v>7</v>
      </c>
      <c r="K41" s="234"/>
      <c r="L41" s="1"/>
    </row>
    <row r="42" spans="1:12" ht="19.5" thickBot="1" x14ac:dyDescent="0.45">
      <c r="A42" s="193" t="s">
        <v>200</v>
      </c>
      <c r="B42" s="193"/>
      <c r="C42" s="193"/>
      <c r="D42" s="238"/>
      <c r="E42" s="153">
        <f>SUM(E43:E44)</f>
        <v>0.5</v>
      </c>
      <c r="F42" s="153">
        <f>SUM(F43:F44)</f>
        <v>0.5</v>
      </c>
      <c r="G42" s="153">
        <f t="shared" ref="G42:J42" si="3">SUM(G43:G44)</f>
        <v>0</v>
      </c>
      <c r="H42" s="153">
        <f t="shared" si="3"/>
        <v>0</v>
      </c>
      <c r="I42" s="153">
        <f t="shared" si="3"/>
        <v>0</v>
      </c>
      <c r="J42" s="153">
        <f t="shared" si="3"/>
        <v>0</v>
      </c>
      <c r="K42" s="234"/>
      <c r="L42" s="1"/>
    </row>
    <row r="43" spans="1:12" x14ac:dyDescent="0.4">
      <c r="A43" s="213" t="s">
        <v>214</v>
      </c>
      <c r="B43" s="213"/>
      <c r="C43" s="408" t="s">
        <v>201</v>
      </c>
      <c r="D43" s="408"/>
      <c r="E43" s="154">
        <f>SUM(F43:J43)</f>
        <v>0.5</v>
      </c>
      <c r="F43" s="154">
        <f>E6</f>
        <v>0.5</v>
      </c>
      <c r="G43" s="154">
        <f>F6</f>
        <v>0</v>
      </c>
      <c r="H43" s="154">
        <f>G6</f>
        <v>0</v>
      </c>
      <c r="I43" s="154">
        <f>H6</f>
        <v>0</v>
      </c>
      <c r="J43" s="154">
        <f>I6</f>
        <v>0</v>
      </c>
      <c r="K43" s="234"/>
      <c r="L43" s="1"/>
    </row>
    <row r="44" spans="1:12" x14ac:dyDescent="0.4">
      <c r="A44" s="236"/>
      <c r="B44" s="276"/>
      <c r="C44" s="409" t="s">
        <v>202</v>
      </c>
      <c r="D44" s="410"/>
      <c r="E44" s="154">
        <f>SUM(F44:J44)</f>
        <v>0</v>
      </c>
      <c r="F44" s="154">
        <f>E13</f>
        <v>0</v>
      </c>
      <c r="G44" s="154">
        <f>F13</f>
        <v>0</v>
      </c>
      <c r="H44" s="154">
        <f>G13</f>
        <v>0</v>
      </c>
      <c r="I44" s="154">
        <f>H13</f>
        <v>0</v>
      </c>
      <c r="J44" s="154">
        <f>I13</f>
        <v>0</v>
      </c>
      <c r="K44" s="234"/>
      <c r="L44" s="1"/>
    </row>
    <row r="45" spans="1:12" x14ac:dyDescent="0.4">
      <c r="A45" s="390"/>
      <c r="B45" s="390"/>
      <c r="C45" s="390"/>
      <c r="D45" s="103"/>
      <c r="E45" s="103"/>
      <c r="F45" s="103"/>
      <c r="G45" s="103"/>
      <c r="H45" s="103"/>
      <c r="I45" s="103"/>
      <c r="J45" s="88"/>
      <c r="K45" s="234"/>
      <c r="L45" s="1"/>
    </row>
    <row r="46" spans="1:12" x14ac:dyDescent="0.4">
      <c r="A46" s="312"/>
      <c r="B46" s="312"/>
      <c r="C46" s="312"/>
      <c r="D46" s="313"/>
      <c r="E46" s="303" t="s">
        <v>78</v>
      </c>
      <c r="F46" s="90" t="s">
        <v>3</v>
      </c>
      <c r="G46" s="90" t="s">
        <v>4</v>
      </c>
      <c r="H46" s="303" t="s">
        <v>5</v>
      </c>
      <c r="I46" s="303" t="s">
        <v>6</v>
      </c>
      <c r="J46" s="303" t="s">
        <v>7</v>
      </c>
      <c r="K46" s="234"/>
      <c r="L46" s="1"/>
    </row>
    <row r="47" spans="1:12" ht="19.5" thickBot="1" x14ac:dyDescent="0.45">
      <c r="A47" s="305" t="s">
        <v>203</v>
      </c>
      <c r="B47" s="306"/>
      <c r="C47" s="306"/>
      <c r="D47" s="314"/>
      <c r="E47" s="311">
        <f>SUM(E48:E49)</f>
        <v>0.5</v>
      </c>
      <c r="F47" s="311">
        <f t="shared" ref="F47:J47" si="4">SUM(F48:F49)</f>
        <v>0.5</v>
      </c>
      <c r="G47" s="311">
        <f t="shared" si="4"/>
        <v>0</v>
      </c>
      <c r="H47" s="311">
        <f t="shared" si="4"/>
        <v>0</v>
      </c>
      <c r="I47" s="311">
        <f t="shared" si="4"/>
        <v>0</v>
      </c>
      <c r="J47" s="311">
        <f t="shared" si="4"/>
        <v>0</v>
      </c>
      <c r="K47" s="234"/>
      <c r="L47" s="1"/>
    </row>
    <row r="48" spans="1:12" x14ac:dyDescent="0.4">
      <c r="A48" s="208" t="s">
        <v>214</v>
      </c>
      <c r="B48" s="213"/>
      <c r="C48" s="408" t="s">
        <v>204</v>
      </c>
      <c r="D48" s="408"/>
      <c r="E48" s="154">
        <f>SUM(F48:J48)</f>
        <v>0.5</v>
      </c>
      <c r="F48" s="154">
        <f t="shared" ref="F48:J49" si="5">F38-F43</f>
        <v>0.5</v>
      </c>
      <c r="G48" s="154">
        <f t="shared" si="5"/>
        <v>0</v>
      </c>
      <c r="H48" s="154">
        <f t="shared" si="5"/>
        <v>0</v>
      </c>
      <c r="I48" s="154">
        <f t="shared" si="5"/>
        <v>0</v>
      </c>
      <c r="J48" s="154">
        <f t="shared" si="5"/>
        <v>0</v>
      </c>
      <c r="K48" s="83"/>
    </row>
    <row r="49" spans="1:36" x14ac:dyDescent="0.4">
      <c r="A49" s="304"/>
      <c r="B49" s="310"/>
      <c r="C49" s="409" t="s">
        <v>205</v>
      </c>
      <c r="D49" s="410"/>
      <c r="E49" s="154">
        <f>SUM(F49:J49)</f>
        <v>0</v>
      </c>
      <c r="F49" s="154">
        <f t="shared" si="5"/>
        <v>0</v>
      </c>
      <c r="G49" s="154">
        <f t="shared" si="5"/>
        <v>0</v>
      </c>
      <c r="H49" s="154">
        <f t="shared" si="5"/>
        <v>0</v>
      </c>
      <c r="I49" s="154">
        <f t="shared" si="5"/>
        <v>0</v>
      </c>
      <c r="J49" s="154">
        <f t="shared" si="5"/>
        <v>0</v>
      </c>
      <c r="K49" s="83"/>
    </row>
    <row r="50" spans="1:36" x14ac:dyDescent="0.4">
      <c r="A50" s="88"/>
      <c r="B50" s="88"/>
      <c r="C50" s="214"/>
      <c r="D50" s="214"/>
      <c r="E50" s="215"/>
      <c r="F50" s="215"/>
      <c r="G50" s="215"/>
      <c r="H50" s="215"/>
      <c r="I50" s="215"/>
      <c r="J50" s="215"/>
      <c r="K50" s="83"/>
    </row>
    <row r="51" spans="1:36" x14ac:dyDescent="0.4">
      <c r="A51" s="60" t="s">
        <v>128</v>
      </c>
      <c r="B51" s="60"/>
      <c r="C51" s="82"/>
      <c r="D51" s="82"/>
      <c r="E51" s="82"/>
      <c r="F51" s="82"/>
      <c r="G51" s="82"/>
      <c r="H51" s="82"/>
      <c r="I51" s="82"/>
      <c r="J51" s="86"/>
      <c r="K51" s="82"/>
      <c r="L51"/>
      <c r="X51" s="61"/>
    </row>
    <row r="52" spans="1:36" x14ac:dyDescent="0.4">
      <c r="A52" s="418"/>
      <c r="B52" s="419"/>
      <c r="C52" s="420"/>
      <c r="D52" s="240" t="s">
        <v>3</v>
      </c>
      <c r="E52" s="64" t="s">
        <v>111</v>
      </c>
      <c r="F52" s="64" t="s">
        <v>5</v>
      </c>
      <c r="G52" s="64" t="s">
        <v>6</v>
      </c>
      <c r="H52" s="64" t="s">
        <v>7</v>
      </c>
      <c r="I52" s="64" t="s">
        <v>78</v>
      </c>
      <c r="J52" s="73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431"/>
      <c r="Y52" s="43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x14ac:dyDescent="0.4">
      <c r="A53" s="412" t="s">
        <v>92</v>
      </c>
      <c r="B53" s="390"/>
      <c r="C53" s="413"/>
      <c r="D53" s="114"/>
      <c r="E53" s="115"/>
      <c r="F53" s="115"/>
      <c r="G53" s="114"/>
      <c r="H53" s="114"/>
      <c r="I53" s="70">
        <f>COUNTA(D53:H53)</f>
        <v>0</v>
      </c>
      <c r="J53" s="74"/>
      <c r="K53" s="234"/>
      <c r="L53" s="68"/>
      <c r="M53" s="67"/>
      <c r="N53" s="68"/>
      <c r="O53" s="67"/>
      <c r="P53" s="68"/>
      <c r="Q53" s="67"/>
      <c r="R53" s="233"/>
      <c r="S53" s="233"/>
      <c r="T53" s="233"/>
      <c r="U53" s="233"/>
      <c r="V53" s="233"/>
      <c r="W53" s="233"/>
      <c r="X53" s="414"/>
      <c r="Y53" s="415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x14ac:dyDescent="0.4">
      <c r="A54" s="421"/>
      <c r="B54" s="422"/>
      <c r="C54" s="423"/>
      <c r="D54" s="114"/>
      <c r="E54" s="115"/>
      <c r="F54" s="115"/>
      <c r="G54" s="114"/>
      <c r="H54" s="114"/>
      <c r="I54" s="70">
        <f>COUNTA(D54:H54)</f>
        <v>0</v>
      </c>
      <c r="J54" s="74"/>
      <c r="K54" s="234"/>
      <c r="L54" s="68"/>
      <c r="M54" s="67"/>
      <c r="N54" s="68"/>
      <c r="O54" s="67"/>
      <c r="P54" s="68"/>
      <c r="Q54" s="67"/>
      <c r="R54" s="233"/>
      <c r="S54" s="233"/>
      <c r="T54" s="233"/>
      <c r="U54" s="233"/>
      <c r="V54" s="233"/>
      <c r="W54" s="233"/>
      <c r="X54" s="414"/>
      <c r="Y54" s="415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x14ac:dyDescent="0.4">
      <c r="A55" s="424"/>
      <c r="B55" s="425"/>
      <c r="C55" s="426"/>
      <c r="D55" s="114"/>
      <c r="E55" s="115"/>
      <c r="F55" s="115"/>
      <c r="G55" s="114"/>
      <c r="H55" s="114"/>
      <c r="I55" s="70">
        <f>COUNTA(D55:H55)</f>
        <v>0</v>
      </c>
      <c r="J55" s="74"/>
      <c r="K55" s="234"/>
      <c r="L55" s="68"/>
      <c r="M55" s="67"/>
      <c r="N55" s="68"/>
      <c r="O55" s="67"/>
      <c r="P55" s="68"/>
      <c r="Q55" s="67"/>
      <c r="R55" s="233"/>
      <c r="S55" s="233"/>
      <c r="T55" s="233"/>
      <c r="U55" s="233"/>
      <c r="V55" s="233"/>
      <c r="W55" s="233"/>
      <c r="X55" s="414"/>
      <c r="Y55" s="415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4">
      <c r="A56" s="398" t="s">
        <v>91</v>
      </c>
      <c r="B56" s="411"/>
      <c r="C56" s="399"/>
      <c r="D56" s="239">
        <f>COUNTA(D53:D55)</f>
        <v>0</v>
      </c>
      <c r="E56" s="239">
        <f>COUNTA(E53:E55)</f>
        <v>0</v>
      </c>
      <c r="F56" s="239">
        <f>COUNTA(F53:F55)</f>
        <v>0</v>
      </c>
      <c r="G56" s="239">
        <f>COUNTA(G53:G55)</f>
        <v>0</v>
      </c>
      <c r="H56" s="239">
        <f>COUNTA(H53:H55)</f>
        <v>0</v>
      </c>
      <c r="I56" s="71">
        <f>SUM(D56:H56)</f>
        <v>0</v>
      </c>
      <c r="J56" s="75"/>
      <c r="K56" s="76"/>
      <c r="L56" s="76"/>
      <c r="M56" s="77"/>
      <c r="N56" s="68"/>
      <c r="O56" s="67"/>
      <c r="P56" s="68"/>
      <c r="Q56" s="67"/>
      <c r="R56" s="416"/>
      <c r="S56" s="416"/>
      <c r="T56" s="233"/>
      <c r="U56" s="233"/>
      <c r="V56" s="233"/>
      <c r="W56" s="233"/>
      <c r="X56" s="414"/>
      <c r="Y56" s="415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x14ac:dyDescent="0.4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/>
      <c r="X57" s="61"/>
    </row>
    <row r="58" spans="1:36" x14ac:dyDescent="0.4">
      <c r="A58" s="82" t="s">
        <v>136</v>
      </c>
      <c r="B58" s="82"/>
      <c r="C58" s="82"/>
      <c r="D58" s="82"/>
      <c r="E58" s="82"/>
      <c r="F58" s="82"/>
      <c r="G58" s="82"/>
      <c r="H58" s="82"/>
      <c r="I58" s="82"/>
      <c r="J58" s="82" t="s">
        <v>97</v>
      </c>
      <c r="K58" s="82"/>
    </row>
    <row r="59" spans="1:36" x14ac:dyDescent="0.4">
      <c r="A59" s="82" t="s">
        <v>137</v>
      </c>
      <c r="B59" s="82"/>
      <c r="C59" s="82"/>
      <c r="D59" s="82"/>
      <c r="E59" s="82"/>
      <c r="F59" s="82"/>
      <c r="G59" s="82"/>
      <c r="H59" s="82"/>
      <c r="I59" s="82"/>
      <c r="J59" s="82" t="s">
        <v>99</v>
      </c>
      <c r="K59" s="82"/>
    </row>
    <row r="60" spans="1:36" x14ac:dyDescent="0.4">
      <c r="A60" s="82" t="s">
        <v>169</v>
      </c>
      <c r="B60" s="82"/>
      <c r="C60" s="82"/>
      <c r="D60" s="82"/>
      <c r="E60" s="82"/>
      <c r="F60" s="82"/>
      <c r="G60" s="82"/>
      <c r="H60" s="82"/>
      <c r="I60" s="82"/>
      <c r="J60" s="103" t="s">
        <v>138</v>
      </c>
      <c r="K60" s="82"/>
    </row>
    <row r="61" spans="1:36" x14ac:dyDescent="0.4">
      <c r="A61" s="82"/>
      <c r="B61" s="82"/>
      <c r="C61" s="82" t="s">
        <v>170</v>
      </c>
      <c r="D61" s="82"/>
      <c r="E61" s="82"/>
      <c r="F61" s="82"/>
      <c r="G61" s="82"/>
      <c r="H61" s="82"/>
      <c r="I61" s="82"/>
      <c r="J61" s="104" t="s">
        <v>101</v>
      </c>
      <c r="K61" s="82"/>
    </row>
    <row r="62" spans="1:36" x14ac:dyDescent="0.4">
      <c r="A62" s="82" t="s">
        <v>100</v>
      </c>
      <c r="B62" s="82"/>
      <c r="C62" s="82"/>
      <c r="D62" s="82"/>
      <c r="E62" s="82"/>
      <c r="F62" s="82"/>
      <c r="G62" s="82"/>
      <c r="H62" s="82"/>
      <c r="I62" s="82"/>
      <c r="J62" s="287" t="s">
        <v>256</v>
      </c>
      <c r="K62" s="83"/>
    </row>
    <row r="63" spans="1:36" x14ac:dyDescent="0.4">
      <c r="A63" s="82" t="s">
        <v>168</v>
      </c>
      <c r="B63" s="82"/>
      <c r="C63" s="82" t="s">
        <v>139</v>
      </c>
      <c r="D63" s="82"/>
      <c r="E63" s="82"/>
      <c r="F63" s="82"/>
      <c r="G63" s="82"/>
      <c r="H63" s="82"/>
      <c r="I63" s="82"/>
      <c r="J63" s="93"/>
      <c r="K63" s="83"/>
    </row>
    <row r="64" spans="1:36" x14ac:dyDescent="0.4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3"/>
    </row>
  </sheetData>
  <mergeCells count="51">
    <mergeCell ref="A56:C56"/>
    <mergeCell ref="R56:S56"/>
    <mergeCell ref="X56:Y56"/>
    <mergeCell ref="C49:D49"/>
    <mergeCell ref="A52:C52"/>
    <mergeCell ref="X52:Y52"/>
    <mergeCell ref="A53:C55"/>
    <mergeCell ref="X53:Y53"/>
    <mergeCell ref="X54:Y54"/>
    <mergeCell ref="X55:Y55"/>
    <mergeCell ref="C48:D48"/>
    <mergeCell ref="A13:C13"/>
    <mergeCell ref="A14:A27"/>
    <mergeCell ref="J14:J27"/>
    <mergeCell ref="K14:K27"/>
    <mergeCell ref="A28:A33"/>
    <mergeCell ref="J28:J33"/>
    <mergeCell ref="K28:K33"/>
    <mergeCell ref="C38:D38"/>
    <mergeCell ref="C39:D39"/>
    <mergeCell ref="C43:D43"/>
    <mergeCell ref="C44:D44"/>
    <mergeCell ref="A45:C45"/>
    <mergeCell ref="B14:C14"/>
    <mergeCell ref="B15:C15"/>
    <mergeCell ref="K7:K12"/>
    <mergeCell ref="A4:C4"/>
    <mergeCell ref="A5:C5"/>
    <mergeCell ref="A6:C6"/>
    <mergeCell ref="A7:A12"/>
    <mergeCell ref="J7:J12"/>
    <mergeCell ref="B7:C7"/>
    <mergeCell ref="B8:C8"/>
    <mergeCell ref="B9:C9"/>
    <mergeCell ref="B10:C10"/>
    <mergeCell ref="B11:C11"/>
    <mergeCell ref="B12:C12"/>
    <mergeCell ref="B16:C16"/>
    <mergeCell ref="B17:C17"/>
    <mergeCell ref="B18:C18"/>
    <mergeCell ref="B20:C20"/>
    <mergeCell ref="B22:C22"/>
    <mergeCell ref="B30:C30"/>
    <mergeCell ref="B31:C31"/>
    <mergeCell ref="B32:C32"/>
    <mergeCell ref="B33:C33"/>
    <mergeCell ref="B23:C23"/>
    <mergeCell ref="B25:C25"/>
    <mergeCell ref="B27:C27"/>
    <mergeCell ref="B28:C28"/>
    <mergeCell ref="B29:C29"/>
  </mergeCells>
  <phoneticPr fontId="1"/>
  <pageMargins left="0.7" right="0.7" top="0.75" bottom="0.75" header="0.3" footer="0.3"/>
  <pageSetup paperSize="9" scale="62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N28"/>
  <sheetViews>
    <sheetView topLeftCell="A9" zoomScale="80" zoomScaleNormal="80" workbookViewId="0">
      <selection activeCell="F17" sqref="F17"/>
    </sheetView>
  </sheetViews>
  <sheetFormatPr defaultRowHeight="13.5" x14ac:dyDescent="0.4"/>
  <cols>
    <col min="1" max="1" width="3" style="4" customWidth="1"/>
    <col min="2" max="2" width="16.875" style="4" customWidth="1"/>
    <col min="3" max="3" width="5.25" style="4" customWidth="1"/>
    <col min="4" max="4" width="6.875" style="4" customWidth="1"/>
    <col min="5" max="5" width="6.625" style="4" customWidth="1"/>
    <col min="6" max="10" width="5.375" style="4" customWidth="1"/>
    <col min="11" max="11" width="5.25" style="4" customWidth="1"/>
    <col min="12" max="24" width="5.125" style="4" customWidth="1"/>
    <col min="25" max="29" width="4.625" style="4" customWidth="1"/>
    <col min="30" max="30" width="5.125" style="4" customWidth="1"/>
    <col min="31" max="35" width="4.625" style="4" customWidth="1"/>
    <col min="36" max="36" width="5.125" style="4" customWidth="1"/>
    <col min="37" max="41" width="4.625" style="4" customWidth="1"/>
    <col min="42" max="42" width="5.125" style="4" customWidth="1"/>
    <col min="43" max="47" width="4.625" style="4" customWidth="1"/>
    <col min="48" max="48" width="5.125" style="4" customWidth="1"/>
    <col min="49" max="53" width="4.625" style="4" customWidth="1"/>
    <col min="54" max="54" width="5.125" style="4" customWidth="1"/>
    <col min="55" max="59" width="4.625" style="4" customWidth="1"/>
    <col min="60" max="60" width="5.125" style="4" customWidth="1"/>
    <col min="61" max="65" width="4.625" style="4" customWidth="1"/>
    <col min="66" max="66" width="5.125" style="4" customWidth="1"/>
    <col min="67" max="71" width="4.625" style="4" customWidth="1"/>
    <col min="72" max="72" width="5.125" style="4" customWidth="1"/>
    <col min="73" max="77" width="4.625" style="4" customWidth="1"/>
    <col min="78" max="78" width="5.125" style="4" customWidth="1"/>
    <col min="79" max="83" width="4.625" style="4" customWidth="1"/>
    <col min="84" max="84" width="5.125" style="4" customWidth="1"/>
    <col min="85" max="89" width="4.625" style="4" customWidth="1"/>
    <col min="90" max="90" width="5.125" style="4" customWidth="1"/>
    <col min="91" max="95" width="4.625" style="4" customWidth="1"/>
    <col min="96" max="96" width="5.125" style="4" customWidth="1"/>
    <col min="97" max="101" width="4.625" style="4" customWidth="1"/>
    <col min="102" max="102" width="5.125" style="4" customWidth="1"/>
    <col min="103" max="107" width="4.625" style="4" customWidth="1"/>
    <col min="108" max="108" width="4.25" style="4" customWidth="1"/>
    <col min="109" max="114" width="5.125" style="4" customWidth="1"/>
    <col min="115" max="116" width="6.125" style="4" customWidth="1"/>
    <col min="117" max="117" width="7.625" style="4" customWidth="1"/>
    <col min="118" max="118" width="13.25" style="4" customWidth="1"/>
    <col min="119" max="119" width="6.125" style="4" customWidth="1"/>
    <col min="120" max="120" width="7" style="4" customWidth="1"/>
    <col min="121" max="274" width="9" style="4"/>
    <col min="275" max="275" width="3" style="4" customWidth="1"/>
    <col min="276" max="276" width="16.875" style="4" customWidth="1"/>
    <col min="277" max="277" width="5.25" style="4" customWidth="1"/>
    <col min="278" max="278" width="6.875" style="4" customWidth="1"/>
    <col min="279" max="279" width="6.625" style="4" customWidth="1"/>
    <col min="280" max="284" width="5.375" style="4" customWidth="1"/>
    <col min="285" max="285" width="5.25" style="4" customWidth="1"/>
    <col min="286" max="298" width="5.125" style="4" customWidth="1"/>
    <col min="299" max="303" width="4.625" style="4" customWidth="1"/>
    <col min="304" max="304" width="5.125" style="4" customWidth="1"/>
    <col min="305" max="309" width="4.625" style="4" customWidth="1"/>
    <col min="310" max="310" width="5.125" style="4" customWidth="1"/>
    <col min="311" max="315" width="4.625" style="4" customWidth="1"/>
    <col min="316" max="316" width="5.125" style="4" customWidth="1"/>
    <col min="317" max="321" width="4.625" style="4" customWidth="1"/>
    <col min="322" max="322" width="5.125" style="4" customWidth="1"/>
    <col min="323" max="327" width="4.625" style="4" customWidth="1"/>
    <col min="328" max="328" width="5.125" style="4" customWidth="1"/>
    <col min="329" max="333" width="4.625" style="4" customWidth="1"/>
    <col min="334" max="334" width="5.125" style="4" customWidth="1"/>
    <col min="335" max="339" width="4.625" style="4" customWidth="1"/>
    <col min="340" max="340" width="5.125" style="4" customWidth="1"/>
    <col min="341" max="345" width="4.625" style="4" customWidth="1"/>
    <col min="346" max="346" width="5.125" style="4" customWidth="1"/>
    <col min="347" max="351" width="4.625" style="4" customWidth="1"/>
    <col min="352" max="352" width="5.125" style="4" customWidth="1"/>
    <col min="353" max="357" width="4.625" style="4" customWidth="1"/>
    <col min="358" max="358" width="5.125" style="4" customWidth="1"/>
    <col min="359" max="363" width="4.625" style="4" customWidth="1"/>
    <col min="364" max="364" width="4.25" style="4" customWidth="1"/>
    <col min="365" max="370" width="5.125" style="4" customWidth="1"/>
    <col min="371" max="372" width="6.125" style="4" customWidth="1"/>
    <col min="373" max="373" width="7.625" style="4" customWidth="1"/>
    <col min="374" max="374" width="13.25" style="4" customWidth="1"/>
    <col min="375" max="375" width="6.125" style="4" customWidth="1"/>
    <col min="376" max="376" width="7" style="4" customWidth="1"/>
    <col min="377" max="530" width="9" style="4"/>
    <col min="531" max="531" width="3" style="4" customWidth="1"/>
    <col min="532" max="532" width="16.875" style="4" customWidth="1"/>
    <col min="533" max="533" width="5.25" style="4" customWidth="1"/>
    <col min="534" max="534" width="6.875" style="4" customWidth="1"/>
    <col min="535" max="535" width="6.625" style="4" customWidth="1"/>
    <col min="536" max="540" width="5.375" style="4" customWidth="1"/>
    <col min="541" max="541" width="5.25" style="4" customWidth="1"/>
    <col min="542" max="554" width="5.125" style="4" customWidth="1"/>
    <col min="555" max="559" width="4.625" style="4" customWidth="1"/>
    <col min="560" max="560" width="5.125" style="4" customWidth="1"/>
    <col min="561" max="565" width="4.625" style="4" customWidth="1"/>
    <col min="566" max="566" width="5.125" style="4" customWidth="1"/>
    <col min="567" max="571" width="4.625" style="4" customWidth="1"/>
    <col min="572" max="572" width="5.125" style="4" customWidth="1"/>
    <col min="573" max="577" width="4.625" style="4" customWidth="1"/>
    <col min="578" max="578" width="5.125" style="4" customWidth="1"/>
    <col min="579" max="583" width="4.625" style="4" customWidth="1"/>
    <col min="584" max="584" width="5.125" style="4" customWidth="1"/>
    <col min="585" max="589" width="4.625" style="4" customWidth="1"/>
    <col min="590" max="590" width="5.125" style="4" customWidth="1"/>
    <col min="591" max="595" width="4.625" style="4" customWidth="1"/>
    <col min="596" max="596" width="5.125" style="4" customWidth="1"/>
    <col min="597" max="601" width="4.625" style="4" customWidth="1"/>
    <col min="602" max="602" width="5.125" style="4" customWidth="1"/>
    <col min="603" max="607" width="4.625" style="4" customWidth="1"/>
    <col min="608" max="608" width="5.125" style="4" customWidth="1"/>
    <col min="609" max="613" width="4.625" style="4" customWidth="1"/>
    <col min="614" max="614" width="5.125" style="4" customWidth="1"/>
    <col min="615" max="619" width="4.625" style="4" customWidth="1"/>
    <col min="620" max="620" width="4.25" style="4" customWidth="1"/>
    <col min="621" max="626" width="5.125" style="4" customWidth="1"/>
    <col min="627" max="628" width="6.125" style="4" customWidth="1"/>
    <col min="629" max="629" width="7.625" style="4" customWidth="1"/>
    <col min="630" max="630" width="13.25" style="4" customWidth="1"/>
    <col min="631" max="631" width="6.125" style="4" customWidth="1"/>
    <col min="632" max="632" width="7" style="4" customWidth="1"/>
    <col min="633" max="786" width="9" style="4"/>
    <col min="787" max="787" width="3" style="4" customWidth="1"/>
    <col min="788" max="788" width="16.875" style="4" customWidth="1"/>
    <col min="789" max="789" width="5.25" style="4" customWidth="1"/>
    <col min="790" max="790" width="6.875" style="4" customWidth="1"/>
    <col min="791" max="791" width="6.625" style="4" customWidth="1"/>
    <col min="792" max="796" width="5.375" style="4" customWidth="1"/>
    <col min="797" max="797" width="5.25" style="4" customWidth="1"/>
    <col min="798" max="810" width="5.125" style="4" customWidth="1"/>
    <col min="811" max="815" width="4.625" style="4" customWidth="1"/>
    <col min="816" max="816" width="5.125" style="4" customWidth="1"/>
    <col min="817" max="821" width="4.625" style="4" customWidth="1"/>
    <col min="822" max="822" width="5.125" style="4" customWidth="1"/>
    <col min="823" max="827" width="4.625" style="4" customWidth="1"/>
    <col min="828" max="828" width="5.125" style="4" customWidth="1"/>
    <col min="829" max="833" width="4.625" style="4" customWidth="1"/>
    <col min="834" max="834" width="5.125" style="4" customWidth="1"/>
    <col min="835" max="839" width="4.625" style="4" customWidth="1"/>
    <col min="840" max="840" width="5.125" style="4" customWidth="1"/>
    <col min="841" max="845" width="4.625" style="4" customWidth="1"/>
    <col min="846" max="846" width="5.125" style="4" customWidth="1"/>
    <col min="847" max="851" width="4.625" style="4" customWidth="1"/>
    <col min="852" max="852" width="5.125" style="4" customWidth="1"/>
    <col min="853" max="857" width="4.625" style="4" customWidth="1"/>
    <col min="858" max="858" width="5.125" style="4" customWidth="1"/>
    <col min="859" max="863" width="4.625" style="4" customWidth="1"/>
    <col min="864" max="864" width="5.125" style="4" customWidth="1"/>
    <col min="865" max="869" width="4.625" style="4" customWidth="1"/>
    <col min="870" max="870" width="5.125" style="4" customWidth="1"/>
    <col min="871" max="875" width="4.625" style="4" customWidth="1"/>
    <col min="876" max="876" width="4.25" style="4" customWidth="1"/>
    <col min="877" max="882" width="5.125" style="4" customWidth="1"/>
    <col min="883" max="884" width="6.125" style="4" customWidth="1"/>
    <col min="885" max="885" width="7.625" style="4" customWidth="1"/>
    <col min="886" max="886" width="13.25" style="4" customWidth="1"/>
    <col min="887" max="887" width="6.125" style="4" customWidth="1"/>
    <col min="888" max="888" width="7" style="4" customWidth="1"/>
    <col min="889" max="1042" width="9" style="4"/>
    <col min="1043" max="1043" width="3" style="4" customWidth="1"/>
    <col min="1044" max="1044" width="16.875" style="4" customWidth="1"/>
    <col min="1045" max="1045" width="5.25" style="4" customWidth="1"/>
    <col min="1046" max="1046" width="6.875" style="4" customWidth="1"/>
    <col min="1047" max="1047" width="6.625" style="4" customWidth="1"/>
    <col min="1048" max="1052" width="5.375" style="4" customWidth="1"/>
    <col min="1053" max="1053" width="5.25" style="4" customWidth="1"/>
    <col min="1054" max="1066" width="5.125" style="4" customWidth="1"/>
    <col min="1067" max="1071" width="4.625" style="4" customWidth="1"/>
    <col min="1072" max="1072" width="5.125" style="4" customWidth="1"/>
    <col min="1073" max="1077" width="4.625" style="4" customWidth="1"/>
    <col min="1078" max="1078" width="5.125" style="4" customWidth="1"/>
    <col min="1079" max="1083" width="4.625" style="4" customWidth="1"/>
    <col min="1084" max="1084" width="5.125" style="4" customWidth="1"/>
    <col min="1085" max="1089" width="4.625" style="4" customWidth="1"/>
    <col min="1090" max="1090" width="5.125" style="4" customWidth="1"/>
    <col min="1091" max="1095" width="4.625" style="4" customWidth="1"/>
    <col min="1096" max="1096" width="5.125" style="4" customWidth="1"/>
    <col min="1097" max="1101" width="4.625" style="4" customWidth="1"/>
    <col min="1102" max="1102" width="5.125" style="4" customWidth="1"/>
    <col min="1103" max="1107" width="4.625" style="4" customWidth="1"/>
    <col min="1108" max="1108" width="5.125" style="4" customWidth="1"/>
    <col min="1109" max="1113" width="4.625" style="4" customWidth="1"/>
    <col min="1114" max="1114" width="5.125" style="4" customWidth="1"/>
    <col min="1115" max="1119" width="4.625" style="4" customWidth="1"/>
    <col min="1120" max="1120" width="5.125" style="4" customWidth="1"/>
    <col min="1121" max="1125" width="4.625" style="4" customWidth="1"/>
    <col min="1126" max="1126" width="5.125" style="4" customWidth="1"/>
    <col min="1127" max="1131" width="4.625" style="4" customWidth="1"/>
    <col min="1132" max="1132" width="4.25" style="4" customWidth="1"/>
    <col min="1133" max="1138" width="5.125" style="4" customWidth="1"/>
    <col min="1139" max="1140" width="6.125" style="4" customWidth="1"/>
    <col min="1141" max="1141" width="7.625" style="4" customWidth="1"/>
    <col min="1142" max="1142" width="13.25" style="4" customWidth="1"/>
    <col min="1143" max="1143" width="6.125" style="4" customWidth="1"/>
    <col min="1144" max="1144" width="7" style="4" customWidth="1"/>
    <col min="1145" max="1298" width="9" style="4"/>
    <col min="1299" max="1299" width="3" style="4" customWidth="1"/>
    <col min="1300" max="1300" width="16.875" style="4" customWidth="1"/>
    <col min="1301" max="1301" width="5.25" style="4" customWidth="1"/>
    <col min="1302" max="1302" width="6.875" style="4" customWidth="1"/>
    <col min="1303" max="1303" width="6.625" style="4" customWidth="1"/>
    <col min="1304" max="1308" width="5.375" style="4" customWidth="1"/>
    <col min="1309" max="1309" width="5.25" style="4" customWidth="1"/>
    <col min="1310" max="1322" width="5.125" style="4" customWidth="1"/>
    <col min="1323" max="1327" width="4.625" style="4" customWidth="1"/>
    <col min="1328" max="1328" width="5.125" style="4" customWidth="1"/>
    <col min="1329" max="1333" width="4.625" style="4" customWidth="1"/>
    <col min="1334" max="1334" width="5.125" style="4" customWidth="1"/>
    <col min="1335" max="1339" width="4.625" style="4" customWidth="1"/>
    <col min="1340" max="1340" width="5.125" style="4" customWidth="1"/>
    <col min="1341" max="1345" width="4.625" style="4" customWidth="1"/>
    <col min="1346" max="1346" width="5.125" style="4" customWidth="1"/>
    <col min="1347" max="1351" width="4.625" style="4" customWidth="1"/>
    <col min="1352" max="1352" width="5.125" style="4" customWidth="1"/>
    <col min="1353" max="1357" width="4.625" style="4" customWidth="1"/>
    <col min="1358" max="1358" width="5.125" style="4" customWidth="1"/>
    <col min="1359" max="1363" width="4.625" style="4" customWidth="1"/>
    <col min="1364" max="1364" width="5.125" style="4" customWidth="1"/>
    <col min="1365" max="1369" width="4.625" style="4" customWidth="1"/>
    <col min="1370" max="1370" width="5.125" style="4" customWidth="1"/>
    <col min="1371" max="1375" width="4.625" style="4" customWidth="1"/>
    <col min="1376" max="1376" width="5.125" style="4" customWidth="1"/>
    <col min="1377" max="1381" width="4.625" style="4" customWidth="1"/>
    <col min="1382" max="1382" width="5.125" style="4" customWidth="1"/>
    <col min="1383" max="1387" width="4.625" style="4" customWidth="1"/>
    <col min="1388" max="1388" width="4.25" style="4" customWidth="1"/>
    <col min="1389" max="1394" width="5.125" style="4" customWidth="1"/>
    <col min="1395" max="1396" width="6.125" style="4" customWidth="1"/>
    <col min="1397" max="1397" width="7.625" style="4" customWidth="1"/>
    <col min="1398" max="1398" width="13.25" style="4" customWidth="1"/>
    <col min="1399" max="1399" width="6.125" style="4" customWidth="1"/>
    <col min="1400" max="1400" width="7" style="4" customWidth="1"/>
    <col min="1401" max="1554" width="9" style="4"/>
    <col min="1555" max="1555" width="3" style="4" customWidth="1"/>
    <col min="1556" max="1556" width="16.875" style="4" customWidth="1"/>
    <col min="1557" max="1557" width="5.25" style="4" customWidth="1"/>
    <col min="1558" max="1558" width="6.875" style="4" customWidth="1"/>
    <col min="1559" max="1559" width="6.625" style="4" customWidth="1"/>
    <col min="1560" max="1564" width="5.375" style="4" customWidth="1"/>
    <col min="1565" max="1565" width="5.25" style="4" customWidth="1"/>
    <col min="1566" max="1578" width="5.125" style="4" customWidth="1"/>
    <col min="1579" max="1583" width="4.625" style="4" customWidth="1"/>
    <col min="1584" max="1584" width="5.125" style="4" customWidth="1"/>
    <col min="1585" max="1589" width="4.625" style="4" customWidth="1"/>
    <col min="1590" max="1590" width="5.125" style="4" customWidth="1"/>
    <col min="1591" max="1595" width="4.625" style="4" customWidth="1"/>
    <col min="1596" max="1596" width="5.125" style="4" customWidth="1"/>
    <col min="1597" max="1601" width="4.625" style="4" customWidth="1"/>
    <col min="1602" max="1602" width="5.125" style="4" customWidth="1"/>
    <col min="1603" max="1607" width="4.625" style="4" customWidth="1"/>
    <col min="1608" max="1608" width="5.125" style="4" customWidth="1"/>
    <col min="1609" max="1613" width="4.625" style="4" customWidth="1"/>
    <col min="1614" max="1614" width="5.125" style="4" customWidth="1"/>
    <col min="1615" max="1619" width="4.625" style="4" customWidth="1"/>
    <col min="1620" max="1620" width="5.125" style="4" customWidth="1"/>
    <col min="1621" max="1625" width="4.625" style="4" customWidth="1"/>
    <col min="1626" max="1626" width="5.125" style="4" customWidth="1"/>
    <col min="1627" max="1631" width="4.625" style="4" customWidth="1"/>
    <col min="1632" max="1632" width="5.125" style="4" customWidth="1"/>
    <col min="1633" max="1637" width="4.625" style="4" customWidth="1"/>
    <col min="1638" max="1638" width="5.125" style="4" customWidth="1"/>
    <col min="1639" max="1643" width="4.625" style="4" customWidth="1"/>
    <col min="1644" max="1644" width="4.25" style="4" customWidth="1"/>
    <col min="1645" max="1650" width="5.125" style="4" customWidth="1"/>
    <col min="1651" max="1652" width="6.125" style="4" customWidth="1"/>
    <col min="1653" max="1653" width="7.625" style="4" customWidth="1"/>
    <col min="1654" max="1654" width="13.25" style="4" customWidth="1"/>
    <col min="1655" max="1655" width="6.125" style="4" customWidth="1"/>
    <col min="1656" max="1656" width="7" style="4" customWidth="1"/>
    <col min="1657" max="1810" width="9" style="4"/>
    <col min="1811" max="1811" width="3" style="4" customWidth="1"/>
    <col min="1812" max="1812" width="16.875" style="4" customWidth="1"/>
    <col min="1813" max="1813" width="5.25" style="4" customWidth="1"/>
    <col min="1814" max="1814" width="6.875" style="4" customWidth="1"/>
    <col min="1815" max="1815" width="6.625" style="4" customWidth="1"/>
    <col min="1816" max="1820" width="5.375" style="4" customWidth="1"/>
    <col min="1821" max="1821" width="5.25" style="4" customWidth="1"/>
    <col min="1822" max="1834" width="5.125" style="4" customWidth="1"/>
    <col min="1835" max="1839" width="4.625" style="4" customWidth="1"/>
    <col min="1840" max="1840" width="5.125" style="4" customWidth="1"/>
    <col min="1841" max="1845" width="4.625" style="4" customWidth="1"/>
    <col min="1846" max="1846" width="5.125" style="4" customWidth="1"/>
    <col min="1847" max="1851" width="4.625" style="4" customWidth="1"/>
    <col min="1852" max="1852" width="5.125" style="4" customWidth="1"/>
    <col min="1853" max="1857" width="4.625" style="4" customWidth="1"/>
    <col min="1858" max="1858" width="5.125" style="4" customWidth="1"/>
    <col min="1859" max="1863" width="4.625" style="4" customWidth="1"/>
    <col min="1864" max="1864" width="5.125" style="4" customWidth="1"/>
    <col min="1865" max="1869" width="4.625" style="4" customWidth="1"/>
    <col min="1870" max="1870" width="5.125" style="4" customWidth="1"/>
    <col min="1871" max="1875" width="4.625" style="4" customWidth="1"/>
    <col min="1876" max="1876" width="5.125" style="4" customWidth="1"/>
    <col min="1877" max="1881" width="4.625" style="4" customWidth="1"/>
    <col min="1882" max="1882" width="5.125" style="4" customWidth="1"/>
    <col min="1883" max="1887" width="4.625" style="4" customWidth="1"/>
    <col min="1888" max="1888" width="5.125" style="4" customWidth="1"/>
    <col min="1889" max="1893" width="4.625" style="4" customWidth="1"/>
    <col min="1894" max="1894" width="5.125" style="4" customWidth="1"/>
    <col min="1895" max="1899" width="4.625" style="4" customWidth="1"/>
    <col min="1900" max="1900" width="4.25" style="4" customWidth="1"/>
    <col min="1901" max="1906" width="5.125" style="4" customWidth="1"/>
    <col min="1907" max="1908" width="6.125" style="4" customWidth="1"/>
    <col min="1909" max="1909" width="7.625" style="4" customWidth="1"/>
    <col min="1910" max="1910" width="13.25" style="4" customWidth="1"/>
    <col min="1911" max="1911" width="6.125" style="4" customWidth="1"/>
    <col min="1912" max="1912" width="7" style="4" customWidth="1"/>
    <col min="1913" max="2066" width="9" style="4"/>
    <col min="2067" max="2067" width="3" style="4" customWidth="1"/>
    <col min="2068" max="2068" width="16.875" style="4" customWidth="1"/>
    <col min="2069" max="2069" width="5.25" style="4" customWidth="1"/>
    <col min="2070" max="2070" width="6.875" style="4" customWidth="1"/>
    <col min="2071" max="2071" width="6.625" style="4" customWidth="1"/>
    <col min="2072" max="2076" width="5.375" style="4" customWidth="1"/>
    <col min="2077" max="2077" width="5.25" style="4" customWidth="1"/>
    <col min="2078" max="2090" width="5.125" style="4" customWidth="1"/>
    <col min="2091" max="2095" width="4.625" style="4" customWidth="1"/>
    <col min="2096" max="2096" width="5.125" style="4" customWidth="1"/>
    <col min="2097" max="2101" width="4.625" style="4" customWidth="1"/>
    <col min="2102" max="2102" width="5.125" style="4" customWidth="1"/>
    <col min="2103" max="2107" width="4.625" style="4" customWidth="1"/>
    <col min="2108" max="2108" width="5.125" style="4" customWidth="1"/>
    <col min="2109" max="2113" width="4.625" style="4" customWidth="1"/>
    <col min="2114" max="2114" width="5.125" style="4" customWidth="1"/>
    <col min="2115" max="2119" width="4.625" style="4" customWidth="1"/>
    <col min="2120" max="2120" width="5.125" style="4" customWidth="1"/>
    <col min="2121" max="2125" width="4.625" style="4" customWidth="1"/>
    <col min="2126" max="2126" width="5.125" style="4" customWidth="1"/>
    <col min="2127" max="2131" width="4.625" style="4" customWidth="1"/>
    <col min="2132" max="2132" width="5.125" style="4" customWidth="1"/>
    <col min="2133" max="2137" width="4.625" style="4" customWidth="1"/>
    <col min="2138" max="2138" width="5.125" style="4" customWidth="1"/>
    <col min="2139" max="2143" width="4.625" style="4" customWidth="1"/>
    <col min="2144" max="2144" width="5.125" style="4" customWidth="1"/>
    <col min="2145" max="2149" width="4.625" style="4" customWidth="1"/>
    <col min="2150" max="2150" width="5.125" style="4" customWidth="1"/>
    <col min="2151" max="2155" width="4.625" style="4" customWidth="1"/>
    <col min="2156" max="2156" width="4.25" style="4" customWidth="1"/>
    <col min="2157" max="2162" width="5.125" style="4" customWidth="1"/>
    <col min="2163" max="2164" width="6.125" style="4" customWidth="1"/>
    <col min="2165" max="2165" width="7.625" style="4" customWidth="1"/>
    <col min="2166" max="2166" width="13.25" style="4" customWidth="1"/>
    <col min="2167" max="2167" width="6.125" style="4" customWidth="1"/>
    <col min="2168" max="2168" width="7" style="4" customWidth="1"/>
    <col min="2169" max="2322" width="9" style="4"/>
    <col min="2323" max="2323" width="3" style="4" customWidth="1"/>
    <col min="2324" max="2324" width="16.875" style="4" customWidth="1"/>
    <col min="2325" max="2325" width="5.25" style="4" customWidth="1"/>
    <col min="2326" max="2326" width="6.875" style="4" customWidth="1"/>
    <col min="2327" max="2327" width="6.625" style="4" customWidth="1"/>
    <col min="2328" max="2332" width="5.375" style="4" customWidth="1"/>
    <col min="2333" max="2333" width="5.25" style="4" customWidth="1"/>
    <col min="2334" max="2346" width="5.125" style="4" customWidth="1"/>
    <col min="2347" max="2351" width="4.625" style="4" customWidth="1"/>
    <col min="2352" max="2352" width="5.125" style="4" customWidth="1"/>
    <col min="2353" max="2357" width="4.625" style="4" customWidth="1"/>
    <col min="2358" max="2358" width="5.125" style="4" customWidth="1"/>
    <col min="2359" max="2363" width="4.625" style="4" customWidth="1"/>
    <col min="2364" max="2364" width="5.125" style="4" customWidth="1"/>
    <col min="2365" max="2369" width="4.625" style="4" customWidth="1"/>
    <col min="2370" max="2370" width="5.125" style="4" customWidth="1"/>
    <col min="2371" max="2375" width="4.625" style="4" customWidth="1"/>
    <col min="2376" max="2376" width="5.125" style="4" customWidth="1"/>
    <col min="2377" max="2381" width="4.625" style="4" customWidth="1"/>
    <col min="2382" max="2382" width="5.125" style="4" customWidth="1"/>
    <col min="2383" max="2387" width="4.625" style="4" customWidth="1"/>
    <col min="2388" max="2388" width="5.125" style="4" customWidth="1"/>
    <col min="2389" max="2393" width="4.625" style="4" customWidth="1"/>
    <col min="2394" max="2394" width="5.125" style="4" customWidth="1"/>
    <col min="2395" max="2399" width="4.625" style="4" customWidth="1"/>
    <col min="2400" max="2400" width="5.125" style="4" customWidth="1"/>
    <col min="2401" max="2405" width="4.625" style="4" customWidth="1"/>
    <col min="2406" max="2406" width="5.125" style="4" customWidth="1"/>
    <col min="2407" max="2411" width="4.625" style="4" customWidth="1"/>
    <col min="2412" max="2412" width="4.25" style="4" customWidth="1"/>
    <col min="2413" max="2418" width="5.125" style="4" customWidth="1"/>
    <col min="2419" max="2420" width="6.125" style="4" customWidth="1"/>
    <col min="2421" max="2421" width="7.625" style="4" customWidth="1"/>
    <col min="2422" max="2422" width="13.25" style="4" customWidth="1"/>
    <col min="2423" max="2423" width="6.125" style="4" customWidth="1"/>
    <col min="2424" max="2424" width="7" style="4" customWidth="1"/>
    <col min="2425" max="2578" width="9" style="4"/>
    <col min="2579" max="2579" width="3" style="4" customWidth="1"/>
    <col min="2580" max="2580" width="16.875" style="4" customWidth="1"/>
    <col min="2581" max="2581" width="5.25" style="4" customWidth="1"/>
    <col min="2582" max="2582" width="6.875" style="4" customWidth="1"/>
    <col min="2583" max="2583" width="6.625" style="4" customWidth="1"/>
    <col min="2584" max="2588" width="5.375" style="4" customWidth="1"/>
    <col min="2589" max="2589" width="5.25" style="4" customWidth="1"/>
    <col min="2590" max="2602" width="5.125" style="4" customWidth="1"/>
    <col min="2603" max="2607" width="4.625" style="4" customWidth="1"/>
    <col min="2608" max="2608" width="5.125" style="4" customWidth="1"/>
    <col min="2609" max="2613" width="4.625" style="4" customWidth="1"/>
    <col min="2614" max="2614" width="5.125" style="4" customWidth="1"/>
    <col min="2615" max="2619" width="4.625" style="4" customWidth="1"/>
    <col min="2620" max="2620" width="5.125" style="4" customWidth="1"/>
    <col min="2621" max="2625" width="4.625" style="4" customWidth="1"/>
    <col min="2626" max="2626" width="5.125" style="4" customWidth="1"/>
    <col min="2627" max="2631" width="4.625" style="4" customWidth="1"/>
    <col min="2632" max="2632" width="5.125" style="4" customWidth="1"/>
    <col min="2633" max="2637" width="4.625" style="4" customWidth="1"/>
    <col min="2638" max="2638" width="5.125" style="4" customWidth="1"/>
    <col min="2639" max="2643" width="4.625" style="4" customWidth="1"/>
    <col min="2644" max="2644" width="5.125" style="4" customWidth="1"/>
    <col min="2645" max="2649" width="4.625" style="4" customWidth="1"/>
    <col min="2650" max="2650" width="5.125" style="4" customWidth="1"/>
    <col min="2651" max="2655" width="4.625" style="4" customWidth="1"/>
    <col min="2656" max="2656" width="5.125" style="4" customWidth="1"/>
    <col min="2657" max="2661" width="4.625" style="4" customWidth="1"/>
    <col min="2662" max="2662" width="5.125" style="4" customWidth="1"/>
    <col min="2663" max="2667" width="4.625" style="4" customWidth="1"/>
    <col min="2668" max="2668" width="4.25" style="4" customWidth="1"/>
    <col min="2669" max="2674" width="5.125" style="4" customWidth="1"/>
    <col min="2675" max="2676" width="6.125" style="4" customWidth="1"/>
    <col min="2677" max="2677" width="7.625" style="4" customWidth="1"/>
    <col min="2678" max="2678" width="13.25" style="4" customWidth="1"/>
    <col min="2679" max="2679" width="6.125" style="4" customWidth="1"/>
    <col min="2680" max="2680" width="7" style="4" customWidth="1"/>
    <col min="2681" max="2834" width="9" style="4"/>
    <col min="2835" max="2835" width="3" style="4" customWidth="1"/>
    <col min="2836" max="2836" width="16.875" style="4" customWidth="1"/>
    <col min="2837" max="2837" width="5.25" style="4" customWidth="1"/>
    <col min="2838" max="2838" width="6.875" style="4" customWidth="1"/>
    <col min="2839" max="2839" width="6.625" style="4" customWidth="1"/>
    <col min="2840" max="2844" width="5.375" style="4" customWidth="1"/>
    <col min="2845" max="2845" width="5.25" style="4" customWidth="1"/>
    <col min="2846" max="2858" width="5.125" style="4" customWidth="1"/>
    <col min="2859" max="2863" width="4.625" style="4" customWidth="1"/>
    <col min="2864" max="2864" width="5.125" style="4" customWidth="1"/>
    <col min="2865" max="2869" width="4.625" style="4" customWidth="1"/>
    <col min="2870" max="2870" width="5.125" style="4" customWidth="1"/>
    <col min="2871" max="2875" width="4.625" style="4" customWidth="1"/>
    <col min="2876" max="2876" width="5.125" style="4" customWidth="1"/>
    <col min="2877" max="2881" width="4.625" style="4" customWidth="1"/>
    <col min="2882" max="2882" width="5.125" style="4" customWidth="1"/>
    <col min="2883" max="2887" width="4.625" style="4" customWidth="1"/>
    <col min="2888" max="2888" width="5.125" style="4" customWidth="1"/>
    <col min="2889" max="2893" width="4.625" style="4" customWidth="1"/>
    <col min="2894" max="2894" width="5.125" style="4" customWidth="1"/>
    <col min="2895" max="2899" width="4.625" style="4" customWidth="1"/>
    <col min="2900" max="2900" width="5.125" style="4" customWidth="1"/>
    <col min="2901" max="2905" width="4.625" style="4" customWidth="1"/>
    <col min="2906" max="2906" width="5.125" style="4" customWidth="1"/>
    <col min="2907" max="2911" width="4.625" style="4" customWidth="1"/>
    <col min="2912" max="2912" width="5.125" style="4" customWidth="1"/>
    <col min="2913" max="2917" width="4.625" style="4" customWidth="1"/>
    <col min="2918" max="2918" width="5.125" style="4" customWidth="1"/>
    <col min="2919" max="2923" width="4.625" style="4" customWidth="1"/>
    <col min="2924" max="2924" width="4.25" style="4" customWidth="1"/>
    <col min="2925" max="2930" width="5.125" style="4" customWidth="1"/>
    <col min="2931" max="2932" width="6.125" style="4" customWidth="1"/>
    <col min="2933" max="2933" width="7.625" style="4" customWidth="1"/>
    <col min="2934" max="2934" width="13.25" style="4" customWidth="1"/>
    <col min="2935" max="2935" width="6.125" style="4" customWidth="1"/>
    <col min="2936" max="2936" width="7" style="4" customWidth="1"/>
    <col min="2937" max="3090" width="9" style="4"/>
    <col min="3091" max="3091" width="3" style="4" customWidth="1"/>
    <col min="3092" max="3092" width="16.875" style="4" customWidth="1"/>
    <col min="3093" max="3093" width="5.25" style="4" customWidth="1"/>
    <col min="3094" max="3094" width="6.875" style="4" customWidth="1"/>
    <col min="3095" max="3095" width="6.625" style="4" customWidth="1"/>
    <col min="3096" max="3100" width="5.375" style="4" customWidth="1"/>
    <col min="3101" max="3101" width="5.25" style="4" customWidth="1"/>
    <col min="3102" max="3114" width="5.125" style="4" customWidth="1"/>
    <col min="3115" max="3119" width="4.625" style="4" customWidth="1"/>
    <col min="3120" max="3120" width="5.125" style="4" customWidth="1"/>
    <col min="3121" max="3125" width="4.625" style="4" customWidth="1"/>
    <col min="3126" max="3126" width="5.125" style="4" customWidth="1"/>
    <col min="3127" max="3131" width="4.625" style="4" customWidth="1"/>
    <col min="3132" max="3132" width="5.125" style="4" customWidth="1"/>
    <col min="3133" max="3137" width="4.625" style="4" customWidth="1"/>
    <col min="3138" max="3138" width="5.125" style="4" customWidth="1"/>
    <col min="3139" max="3143" width="4.625" style="4" customWidth="1"/>
    <col min="3144" max="3144" width="5.125" style="4" customWidth="1"/>
    <col min="3145" max="3149" width="4.625" style="4" customWidth="1"/>
    <col min="3150" max="3150" width="5.125" style="4" customWidth="1"/>
    <col min="3151" max="3155" width="4.625" style="4" customWidth="1"/>
    <col min="3156" max="3156" width="5.125" style="4" customWidth="1"/>
    <col min="3157" max="3161" width="4.625" style="4" customWidth="1"/>
    <col min="3162" max="3162" width="5.125" style="4" customWidth="1"/>
    <col min="3163" max="3167" width="4.625" style="4" customWidth="1"/>
    <col min="3168" max="3168" width="5.125" style="4" customWidth="1"/>
    <col min="3169" max="3173" width="4.625" style="4" customWidth="1"/>
    <col min="3174" max="3174" width="5.125" style="4" customWidth="1"/>
    <col min="3175" max="3179" width="4.625" style="4" customWidth="1"/>
    <col min="3180" max="3180" width="4.25" style="4" customWidth="1"/>
    <col min="3181" max="3186" width="5.125" style="4" customWidth="1"/>
    <col min="3187" max="3188" width="6.125" style="4" customWidth="1"/>
    <col min="3189" max="3189" width="7.625" style="4" customWidth="1"/>
    <col min="3190" max="3190" width="13.25" style="4" customWidth="1"/>
    <col min="3191" max="3191" width="6.125" style="4" customWidth="1"/>
    <col min="3192" max="3192" width="7" style="4" customWidth="1"/>
    <col min="3193" max="3346" width="9" style="4"/>
    <col min="3347" max="3347" width="3" style="4" customWidth="1"/>
    <col min="3348" max="3348" width="16.875" style="4" customWidth="1"/>
    <col min="3349" max="3349" width="5.25" style="4" customWidth="1"/>
    <col min="3350" max="3350" width="6.875" style="4" customWidth="1"/>
    <col min="3351" max="3351" width="6.625" style="4" customWidth="1"/>
    <col min="3352" max="3356" width="5.375" style="4" customWidth="1"/>
    <col min="3357" max="3357" width="5.25" style="4" customWidth="1"/>
    <col min="3358" max="3370" width="5.125" style="4" customWidth="1"/>
    <col min="3371" max="3375" width="4.625" style="4" customWidth="1"/>
    <col min="3376" max="3376" width="5.125" style="4" customWidth="1"/>
    <col min="3377" max="3381" width="4.625" style="4" customWidth="1"/>
    <col min="3382" max="3382" width="5.125" style="4" customWidth="1"/>
    <col min="3383" max="3387" width="4.625" style="4" customWidth="1"/>
    <col min="3388" max="3388" width="5.125" style="4" customWidth="1"/>
    <col min="3389" max="3393" width="4.625" style="4" customWidth="1"/>
    <col min="3394" max="3394" width="5.125" style="4" customWidth="1"/>
    <col min="3395" max="3399" width="4.625" style="4" customWidth="1"/>
    <col min="3400" max="3400" width="5.125" style="4" customWidth="1"/>
    <col min="3401" max="3405" width="4.625" style="4" customWidth="1"/>
    <col min="3406" max="3406" width="5.125" style="4" customWidth="1"/>
    <col min="3407" max="3411" width="4.625" style="4" customWidth="1"/>
    <col min="3412" max="3412" width="5.125" style="4" customWidth="1"/>
    <col min="3413" max="3417" width="4.625" style="4" customWidth="1"/>
    <col min="3418" max="3418" width="5.125" style="4" customWidth="1"/>
    <col min="3419" max="3423" width="4.625" style="4" customWidth="1"/>
    <col min="3424" max="3424" width="5.125" style="4" customWidth="1"/>
    <col min="3425" max="3429" width="4.625" style="4" customWidth="1"/>
    <col min="3430" max="3430" width="5.125" style="4" customWidth="1"/>
    <col min="3431" max="3435" width="4.625" style="4" customWidth="1"/>
    <col min="3436" max="3436" width="4.25" style="4" customWidth="1"/>
    <col min="3437" max="3442" width="5.125" style="4" customWidth="1"/>
    <col min="3443" max="3444" width="6.125" style="4" customWidth="1"/>
    <col min="3445" max="3445" width="7.625" style="4" customWidth="1"/>
    <col min="3446" max="3446" width="13.25" style="4" customWidth="1"/>
    <col min="3447" max="3447" width="6.125" style="4" customWidth="1"/>
    <col min="3448" max="3448" width="7" style="4" customWidth="1"/>
    <col min="3449" max="3602" width="9" style="4"/>
    <col min="3603" max="3603" width="3" style="4" customWidth="1"/>
    <col min="3604" max="3604" width="16.875" style="4" customWidth="1"/>
    <col min="3605" max="3605" width="5.25" style="4" customWidth="1"/>
    <col min="3606" max="3606" width="6.875" style="4" customWidth="1"/>
    <col min="3607" max="3607" width="6.625" style="4" customWidth="1"/>
    <col min="3608" max="3612" width="5.375" style="4" customWidth="1"/>
    <col min="3613" max="3613" width="5.25" style="4" customWidth="1"/>
    <col min="3614" max="3626" width="5.125" style="4" customWidth="1"/>
    <col min="3627" max="3631" width="4.625" style="4" customWidth="1"/>
    <col min="3632" max="3632" width="5.125" style="4" customWidth="1"/>
    <col min="3633" max="3637" width="4.625" style="4" customWidth="1"/>
    <col min="3638" max="3638" width="5.125" style="4" customWidth="1"/>
    <col min="3639" max="3643" width="4.625" style="4" customWidth="1"/>
    <col min="3644" max="3644" width="5.125" style="4" customWidth="1"/>
    <col min="3645" max="3649" width="4.625" style="4" customWidth="1"/>
    <col min="3650" max="3650" width="5.125" style="4" customWidth="1"/>
    <col min="3651" max="3655" width="4.625" style="4" customWidth="1"/>
    <col min="3656" max="3656" width="5.125" style="4" customWidth="1"/>
    <col min="3657" max="3661" width="4.625" style="4" customWidth="1"/>
    <col min="3662" max="3662" width="5.125" style="4" customWidth="1"/>
    <col min="3663" max="3667" width="4.625" style="4" customWidth="1"/>
    <col min="3668" max="3668" width="5.125" style="4" customWidth="1"/>
    <col min="3669" max="3673" width="4.625" style="4" customWidth="1"/>
    <col min="3674" max="3674" width="5.125" style="4" customWidth="1"/>
    <col min="3675" max="3679" width="4.625" style="4" customWidth="1"/>
    <col min="3680" max="3680" width="5.125" style="4" customWidth="1"/>
    <col min="3681" max="3685" width="4.625" style="4" customWidth="1"/>
    <col min="3686" max="3686" width="5.125" style="4" customWidth="1"/>
    <col min="3687" max="3691" width="4.625" style="4" customWidth="1"/>
    <col min="3692" max="3692" width="4.25" style="4" customWidth="1"/>
    <col min="3693" max="3698" width="5.125" style="4" customWidth="1"/>
    <col min="3699" max="3700" width="6.125" style="4" customWidth="1"/>
    <col min="3701" max="3701" width="7.625" style="4" customWidth="1"/>
    <col min="3702" max="3702" width="13.25" style="4" customWidth="1"/>
    <col min="3703" max="3703" width="6.125" style="4" customWidth="1"/>
    <col min="3704" max="3704" width="7" style="4" customWidth="1"/>
    <col min="3705" max="3858" width="9" style="4"/>
    <col min="3859" max="3859" width="3" style="4" customWidth="1"/>
    <col min="3860" max="3860" width="16.875" style="4" customWidth="1"/>
    <col min="3861" max="3861" width="5.25" style="4" customWidth="1"/>
    <col min="3862" max="3862" width="6.875" style="4" customWidth="1"/>
    <col min="3863" max="3863" width="6.625" style="4" customWidth="1"/>
    <col min="3864" max="3868" width="5.375" style="4" customWidth="1"/>
    <col min="3869" max="3869" width="5.25" style="4" customWidth="1"/>
    <col min="3870" max="3882" width="5.125" style="4" customWidth="1"/>
    <col min="3883" max="3887" width="4.625" style="4" customWidth="1"/>
    <col min="3888" max="3888" width="5.125" style="4" customWidth="1"/>
    <col min="3889" max="3893" width="4.625" style="4" customWidth="1"/>
    <col min="3894" max="3894" width="5.125" style="4" customWidth="1"/>
    <col min="3895" max="3899" width="4.625" style="4" customWidth="1"/>
    <col min="3900" max="3900" width="5.125" style="4" customWidth="1"/>
    <col min="3901" max="3905" width="4.625" style="4" customWidth="1"/>
    <col min="3906" max="3906" width="5.125" style="4" customWidth="1"/>
    <col min="3907" max="3911" width="4.625" style="4" customWidth="1"/>
    <col min="3912" max="3912" width="5.125" style="4" customWidth="1"/>
    <col min="3913" max="3917" width="4.625" style="4" customWidth="1"/>
    <col min="3918" max="3918" width="5.125" style="4" customWidth="1"/>
    <col min="3919" max="3923" width="4.625" style="4" customWidth="1"/>
    <col min="3924" max="3924" width="5.125" style="4" customWidth="1"/>
    <col min="3925" max="3929" width="4.625" style="4" customWidth="1"/>
    <col min="3930" max="3930" width="5.125" style="4" customWidth="1"/>
    <col min="3931" max="3935" width="4.625" style="4" customWidth="1"/>
    <col min="3936" max="3936" width="5.125" style="4" customWidth="1"/>
    <col min="3937" max="3941" width="4.625" style="4" customWidth="1"/>
    <col min="3942" max="3942" width="5.125" style="4" customWidth="1"/>
    <col min="3943" max="3947" width="4.625" style="4" customWidth="1"/>
    <col min="3948" max="3948" width="4.25" style="4" customWidth="1"/>
    <col min="3949" max="3954" width="5.125" style="4" customWidth="1"/>
    <col min="3955" max="3956" width="6.125" style="4" customWidth="1"/>
    <col min="3957" max="3957" width="7.625" style="4" customWidth="1"/>
    <col min="3958" max="3958" width="13.25" style="4" customWidth="1"/>
    <col min="3959" max="3959" width="6.125" style="4" customWidth="1"/>
    <col min="3960" max="3960" width="7" style="4" customWidth="1"/>
    <col min="3961" max="4114" width="9" style="4"/>
    <col min="4115" max="4115" width="3" style="4" customWidth="1"/>
    <col min="4116" max="4116" width="16.875" style="4" customWidth="1"/>
    <col min="4117" max="4117" width="5.25" style="4" customWidth="1"/>
    <col min="4118" max="4118" width="6.875" style="4" customWidth="1"/>
    <col min="4119" max="4119" width="6.625" style="4" customWidth="1"/>
    <col min="4120" max="4124" width="5.375" style="4" customWidth="1"/>
    <col min="4125" max="4125" width="5.25" style="4" customWidth="1"/>
    <col min="4126" max="4138" width="5.125" style="4" customWidth="1"/>
    <col min="4139" max="4143" width="4.625" style="4" customWidth="1"/>
    <col min="4144" max="4144" width="5.125" style="4" customWidth="1"/>
    <col min="4145" max="4149" width="4.625" style="4" customWidth="1"/>
    <col min="4150" max="4150" width="5.125" style="4" customWidth="1"/>
    <col min="4151" max="4155" width="4.625" style="4" customWidth="1"/>
    <col min="4156" max="4156" width="5.125" style="4" customWidth="1"/>
    <col min="4157" max="4161" width="4.625" style="4" customWidth="1"/>
    <col min="4162" max="4162" width="5.125" style="4" customWidth="1"/>
    <col min="4163" max="4167" width="4.625" style="4" customWidth="1"/>
    <col min="4168" max="4168" width="5.125" style="4" customWidth="1"/>
    <col min="4169" max="4173" width="4.625" style="4" customWidth="1"/>
    <col min="4174" max="4174" width="5.125" style="4" customWidth="1"/>
    <col min="4175" max="4179" width="4.625" style="4" customWidth="1"/>
    <col min="4180" max="4180" width="5.125" style="4" customWidth="1"/>
    <col min="4181" max="4185" width="4.625" style="4" customWidth="1"/>
    <col min="4186" max="4186" width="5.125" style="4" customWidth="1"/>
    <col min="4187" max="4191" width="4.625" style="4" customWidth="1"/>
    <col min="4192" max="4192" width="5.125" style="4" customWidth="1"/>
    <col min="4193" max="4197" width="4.625" style="4" customWidth="1"/>
    <col min="4198" max="4198" width="5.125" style="4" customWidth="1"/>
    <col min="4199" max="4203" width="4.625" style="4" customWidth="1"/>
    <col min="4204" max="4204" width="4.25" style="4" customWidth="1"/>
    <col min="4205" max="4210" width="5.125" style="4" customWidth="1"/>
    <col min="4211" max="4212" width="6.125" style="4" customWidth="1"/>
    <col min="4213" max="4213" width="7.625" style="4" customWidth="1"/>
    <col min="4214" max="4214" width="13.25" style="4" customWidth="1"/>
    <col min="4215" max="4215" width="6.125" style="4" customWidth="1"/>
    <col min="4216" max="4216" width="7" style="4" customWidth="1"/>
    <col min="4217" max="4370" width="9" style="4"/>
    <col min="4371" max="4371" width="3" style="4" customWidth="1"/>
    <col min="4372" max="4372" width="16.875" style="4" customWidth="1"/>
    <col min="4373" max="4373" width="5.25" style="4" customWidth="1"/>
    <col min="4374" max="4374" width="6.875" style="4" customWidth="1"/>
    <col min="4375" max="4375" width="6.625" style="4" customWidth="1"/>
    <col min="4376" max="4380" width="5.375" style="4" customWidth="1"/>
    <col min="4381" max="4381" width="5.25" style="4" customWidth="1"/>
    <col min="4382" max="4394" width="5.125" style="4" customWidth="1"/>
    <col min="4395" max="4399" width="4.625" style="4" customWidth="1"/>
    <col min="4400" max="4400" width="5.125" style="4" customWidth="1"/>
    <col min="4401" max="4405" width="4.625" style="4" customWidth="1"/>
    <col min="4406" max="4406" width="5.125" style="4" customWidth="1"/>
    <col min="4407" max="4411" width="4.625" style="4" customWidth="1"/>
    <col min="4412" max="4412" width="5.125" style="4" customWidth="1"/>
    <col min="4413" max="4417" width="4.625" style="4" customWidth="1"/>
    <col min="4418" max="4418" width="5.125" style="4" customWidth="1"/>
    <col min="4419" max="4423" width="4.625" style="4" customWidth="1"/>
    <col min="4424" max="4424" width="5.125" style="4" customWidth="1"/>
    <col min="4425" max="4429" width="4.625" style="4" customWidth="1"/>
    <col min="4430" max="4430" width="5.125" style="4" customWidth="1"/>
    <col min="4431" max="4435" width="4.625" style="4" customWidth="1"/>
    <col min="4436" max="4436" width="5.125" style="4" customWidth="1"/>
    <col min="4437" max="4441" width="4.625" style="4" customWidth="1"/>
    <col min="4442" max="4442" width="5.125" style="4" customWidth="1"/>
    <col min="4443" max="4447" width="4.625" style="4" customWidth="1"/>
    <col min="4448" max="4448" width="5.125" style="4" customWidth="1"/>
    <col min="4449" max="4453" width="4.625" style="4" customWidth="1"/>
    <col min="4454" max="4454" width="5.125" style="4" customWidth="1"/>
    <col min="4455" max="4459" width="4.625" style="4" customWidth="1"/>
    <col min="4460" max="4460" width="4.25" style="4" customWidth="1"/>
    <col min="4461" max="4466" width="5.125" style="4" customWidth="1"/>
    <col min="4467" max="4468" width="6.125" style="4" customWidth="1"/>
    <col min="4469" max="4469" width="7.625" style="4" customWidth="1"/>
    <col min="4470" max="4470" width="13.25" style="4" customWidth="1"/>
    <col min="4471" max="4471" width="6.125" style="4" customWidth="1"/>
    <col min="4472" max="4472" width="7" style="4" customWidth="1"/>
    <col min="4473" max="4626" width="9" style="4"/>
    <col min="4627" max="4627" width="3" style="4" customWidth="1"/>
    <col min="4628" max="4628" width="16.875" style="4" customWidth="1"/>
    <col min="4629" max="4629" width="5.25" style="4" customWidth="1"/>
    <col min="4630" max="4630" width="6.875" style="4" customWidth="1"/>
    <col min="4631" max="4631" width="6.625" style="4" customWidth="1"/>
    <col min="4632" max="4636" width="5.375" style="4" customWidth="1"/>
    <col min="4637" max="4637" width="5.25" style="4" customWidth="1"/>
    <col min="4638" max="4650" width="5.125" style="4" customWidth="1"/>
    <col min="4651" max="4655" width="4.625" style="4" customWidth="1"/>
    <col min="4656" max="4656" width="5.125" style="4" customWidth="1"/>
    <col min="4657" max="4661" width="4.625" style="4" customWidth="1"/>
    <col min="4662" max="4662" width="5.125" style="4" customWidth="1"/>
    <col min="4663" max="4667" width="4.625" style="4" customWidth="1"/>
    <col min="4668" max="4668" width="5.125" style="4" customWidth="1"/>
    <col min="4669" max="4673" width="4.625" style="4" customWidth="1"/>
    <col min="4674" max="4674" width="5.125" style="4" customWidth="1"/>
    <col min="4675" max="4679" width="4.625" style="4" customWidth="1"/>
    <col min="4680" max="4680" width="5.125" style="4" customWidth="1"/>
    <col min="4681" max="4685" width="4.625" style="4" customWidth="1"/>
    <col min="4686" max="4686" width="5.125" style="4" customWidth="1"/>
    <col min="4687" max="4691" width="4.625" style="4" customWidth="1"/>
    <col min="4692" max="4692" width="5.125" style="4" customWidth="1"/>
    <col min="4693" max="4697" width="4.625" style="4" customWidth="1"/>
    <col min="4698" max="4698" width="5.125" style="4" customWidth="1"/>
    <col min="4699" max="4703" width="4.625" style="4" customWidth="1"/>
    <col min="4704" max="4704" width="5.125" style="4" customWidth="1"/>
    <col min="4705" max="4709" width="4.625" style="4" customWidth="1"/>
    <col min="4710" max="4710" width="5.125" style="4" customWidth="1"/>
    <col min="4711" max="4715" width="4.625" style="4" customWidth="1"/>
    <col min="4716" max="4716" width="4.25" style="4" customWidth="1"/>
    <col min="4717" max="4722" width="5.125" style="4" customWidth="1"/>
    <col min="4723" max="4724" width="6.125" style="4" customWidth="1"/>
    <col min="4725" max="4725" width="7.625" style="4" customWidth="1"/>
    <col min="4726" max="4726" width="13.25" style="4" customWidth="1"/>
    <col min="4727" max="4727" width="6.125" style="4" customWidth="1"/>
    <col min="4728" max="4728" width="7" style="4" customWidth="1"/>
    <col min="4729" max="4882" width="9" style="4"/>
    <col min="4883" max="4883" width="3" style="4" customWidth="1"/>
    <col min="4884" max="4884" width="16.875" style="4" customWidth="1"/>
    <col min="4885" max="4885" width="5.25" style="4" customWidth="1"/>
    <col min="4886" max="4886" width="6.875" style="4" customWidth="1"/>
    <col min="4887" max="4887" width="6.625" style="4" customWidth="1"/>
    <col min="4888" max="4892" width="5.375" style="4" customWidth="1"/>
    <col min="4893" max="4893" width="5.25" style="4" customWidth="1"/>
    <col min="4894" max="4906" width="5.125" style="4" customWidth="1"/>
    <col min="4907" max="4911" width="4.625" style="4" customWidth="1"/>
    <col min="4912" max="4912" width="5.125" style="4" customWidth="1"/>
    <col min="4913" max="4917" width="4.625" style="4" customWidth="1"/>
    <col min="4918" max="4918" width="5.125" style="4" customWidth="1"/>
    <col min="4919" max="4923" width="4.625" style="4" customWidth="1"/>
    <col min="4924" max="4924" width="5.125" style="4" customWidth="1"/>
    <col min="4925" max="4929" width="4.625" style="4" customWidth="1"/>
    <col min="4930" max="4930" width="5.125" style="4" customWidth="1"/>
    <col min="4931" max="4935" width="4.625" style="4" customWidth="1"/>
    <col min="4936" max="4936" width="5.125" style="4" customWidth="1"/>
    <col min="4937" max="4941" width="4.625" style="4" customWidth="1"/>
    <col min="4942" max="4942" width="5.125" style="4" customWidth="1"/>
    <col min="4943" max="4947" width="4.625" style="4" customWidth="1"/>
    <col min="4948" max="4948" width="5.125" style="4" customWidth="1"/>
    <col min="4949" max="4953" width="4.625" style="4" customWidth="1"/>
    <col min="4954" max="4954" width="5.125" style="4" customWidth="1"/>
    <col min="4955" max="4959" width="4.625" style="4" customWidth="1"/>
    <col min="4960" max="4960" width="5.125" style="4" customWidth="1"/>
    <col min="4961" max="4965" width="4.625" style="4" customWidth="1"/>
    <col min="4966" max="4966" width="5.125" style="4" customWidth="1"/>
    <col min="4967" max="4971" width="4.625" style="4" customWidth="1"/>
    <col min="4972" max="4972" width="4.25" style="4" customWidth="1"/>
    <col min="4973" max="4978" width="5.125" style="4" customWidth="1"/>
    <col min="4979" max="4980" width="6.125" style="4" customWidth="1"/>
    <col min="4981" max="4981" width="7.625" style="4" customWidth="1"/>
    <col min="4982" max="4982" width="13.25" style="4" customWidth="1"/>
    <col min="4983" max="4983" width="6.125" style="4" customWidth="1"/>
    <col min="4984" max="4984" width="7" style="4" customWidth="1"/>
    <col min="4985" max="5138" width="9" style="4"/>
    <col min="5139" max="5139" width="3" style="4" customWidth="1"/>
    <col min="5140" max="5140" width="16.875" style="4" customWidth="1"/>
    <col min="5141" max="5141" width="5.25" style="4" customWidth="1"/>
    <col min="5142" max="5142" width="6.875" style="4" customWidth="1"/>
    <col min="5143" max="5143" width="6.625" style="4" customWidth="1"/>
    <col min="5144" max="5148" width="5.375" style="4" customWidth="1"/>
    <col min="5149" max="5149" width="5.25" style="4" customWidth="1"/>
    <col min="5150" max="5162" width="5.125" style="4" customWidth="1"/>
    <col min="5163" max="5167" width="4.625" style="4" customWidth="1"/>
    <col min="5168" max="5168" width="5.125" style="4" customWidth="1"/>
    <col min="5169" max="5173" width="4.625" style="4" customWidth="1"/>
    <col min="5174" max="5174" width="5.125" style="4" customWidth="1"/>
    <col min="5175" max="5179" width="4.625" style="4" customWidth="1"/>
    <col min="5180" max="5180" width="5.125" style="4" customWidth="1"/>
    <col min="5181" max="5185" width="4.625" style="4" customWidth="1"/>
    <col min="5186" max="5186" width="5.125" style="4" customWidth="1"/>
    <col min="5187" max="5191" width="4.625" style="4" customWidth="1"/>
    <col min="5192" max="5192" width="5.125" style="4" customWidth="1"/>
    <col min="5193" max="5197" width="4.625" style="4" customWidth="1"/>
    <col min="5198" max="5198" width="5.125" style="4" customWidth="1"/>
    <col min="5199" max="5203" width="4.625" style="4" customWidth="1"/>
    <col min="5204" max="5204" width="5.125" style="4" customWidth="1"/>
    <col min="5205" max="5209" width="4.625" style="4" customWidth="1"/>
    <col min="5210" max="5210" width="5.125" style="4" customWidth="1"/>
    <col min="5211" max="5215" width="4.625" style="4" customWidth="1"/>
    <col min="5216" max="5216" width="5.125" style="4" customWidth="1"/>
    <col min="5217" max="5221" width="4.625" style="4" customWidth="1"/>
    <col min="5222" max="5222" width="5.125" style="4" customWidth="1"/>
    <col min="5223" max="5227" width="4.625" style="4" customWidth="1"/>
    <col min="5228" max="5228" width="4.25" style="4" customWidth="1"/>
    <col min="5229" max="5234" width="5.125" style="4" customWidth="1"/>
    <col min="5235" max="5236" width="6.125" style="4" customWidth="1"/>
    <col min="5237" max="5237" width="7.625" style="4" customWidth="1"/>
    <col min="5238" max="5238" width="13.25" style="4" customWidth="1"/>
    <col min="5239" max="5239" width="6.125" style="4" customWidth="1"/>
    <col min="5240" max="5240" width="7" style="4" customWidth="1"/>
    <col min="5241" max="5394" width="9" style="4"/>
    <col min="5395" max="5395" width="3" style="4" customWidth="1"/>
    <col min="5396" max="5396" width="16.875" style="4" customWidth="1"/>
    <col min="5397" max="5397" width="5.25" style="4" customWidth="1"/>
    <col min="5398" max="5398" width="6.875" style="4" customWidth="1"/>
    <col min="5399" max="5399" width="6.625" style="4" customWidth="1"/>
    <col min="5400" max="5404" width="5.375" style="4" customWidth="1"/>
    <col min="5405" max="5405" width="5.25" style="4" customWidth="1"/>
    <col min="5406" max="5418" width="5.125" style="4" customWidth="1"/>
    <col min="5419" max="5423" width="4.625" style="4" customWidth="1"/>
    <col min="5424" max="5424" width="5.125" style="4" customWidth="1"/>
    <col min="5425" max="5429" width="4.625" style="4" customWidth="1"/>
    <col min="5430" max="5430" width="5.125" style="4" customWidth="1"/>
    <col min="5431" max="5435" width="4.625" style="4" customWidth="1"/>
    <col min="5436" max="5436" width="5.125" style="4" customWidth="1"/>
    <col min="5437" max="5441" width="4.625" style="4" customWidth="1"/>
    <col min="5442" max="5442" width="5.125" style="4" customWidth="1"/>
    <col min="5443" max="5447" width="4.625" style="4" customWidth="1"/>
    <col min="5448" max="5448" width="5.125" style="4" customWidth="1"/>
    <col min="5449" max="5453" width="4.625" style="4" customWidth="1"/>
    <col min="5454" max="5454" width="5.125" style="4" customWidth="1"/>
    <col min="5455" max="5459" width="4.625" style="4" customWidth="1"/>
    <col min="5460" max="5460" width="5.125" style="4" customWidth="1"/>
    <col min="5461" max="5465" width="4.625" style="4" customWidth="1"/>
    <col min="5466" max="5466" width="5.125" style="4" customWidth="1"/>
    <col min="5467" max="5471" width="4.625" style="4" customWidth="1"/>
    <col min="5472" max="5472" width="5.125" style="4" customWidth="1"/>
    <col min="5473" max="5477" width="4.625" style="4" customWidth="1"/>
    <col min="5478" max="5478" width="5.125" style="4" customWidth="1"/>
    <col min="5479" max="5483" width="4.625" style="4" customWidth="1"/>
    <col min="5484" max="5484" width="4.25" style="4" customWidth="1"/>
    <col min="5485" max="5490" width="5.125" style="4" customWidth="1"/>
    <col min="5491" max="5492" width="6.125" style="4" customWidth="1"/>
    <col min="5493" max="5493" width="7.625" style="4" customWidth="1"/>
    <col min="5494" max="5494" width="13.25" style="4" customWidth="1"/>
    <col min="5495" max="5495" width="6.125" style="4" customWidth="1"/>
    <col min="5496" max="5496" width="7" style="4" customWidth="1"/>
    <col min="5497" max="5650" width="9" style="4"/>
    <col min="5651" max="5651" width="3" style="4" customWidth="1"/>
    <col min="5652" max="5652" width="16.875" style="4" customWidth="1"/>
    <col min="5653" max="5653" width="5.25" style="4" customWidth="1"/>
    <col min="5654" max="5654" width="6.875" style="4" customWidth="1"/>
    <col min="5655" max="5655" width="6.625" style="4" customWidth="1"/>
    <col min="5656" max="5660" width="5.375" style="4" customWidth="1"/>
    <col min="5661" max="5661" width="5.25" style="4" customWidth="1"/>
    <col min="5662" max="5674" width="5.125" style="4" customWidth="1"/>
    <col min="5675" max="5679" width="4.625" style="4" customWidth="1"/>
    <col min="5680" max="5680" width="5.125" style="4" customWidth="1"/>
    <col min="5681" max="5685" width="4.625" style="4" customWidth="1"/>
    <col min="5686" max="5686" width="5.125" style="4" customWidth="1"/>
    <col min="5687" max="5691" width="4.625" style="4" customWidth="1"/>
    <col min="5692" max="5692" width="5.125" style="4" customWidth="1"/>
    <col min="5693" max="5697" width="4.625" style="4" customWidth="1"/>
    <col min="5698" max="5698" width="5.125" style="4" customWidth="1"/>
    <col min="5699" max="5703" width="4.625" style="4" customWidth="1"/>
    <col min="5704" max="5704" width="5.125" style="4" customWidth="1"/>
    <col min="5705" max="5709" width="4.625" style="4" customWidth="1"/>
    <col min="5710" max="5710" width="5.125" style="4" customWidth="1"/>
    <col min="5711" max="5715" width="4.625" style="4" customWidth="1"/>
    <col min="5716" max="5716" width="5.125" style="4" customWidth="1"/>
    <col min="5717" max="5721" width="4.625" style="4" customWidth="1"/>
    <col min="5722" max="5722" width="5.125" style="4" customWidth="1"/>
    <col min="5723" max="5727" width="4.625" style="4" customWidth="1"/>
    <col min="5728" max="5728" width="5.125" style="4" customWidth="1"/>
    <col min="5729" max="5733" width="4.625" style="4" customWidth="1"/>
    <col min="5734" max="5734" width="5.125" style="4" customWidth="1"/>
    <col min="5735" max="5739" width="4.625" style="4" customWidth="1"/>
    <col min="5740" max="5740" width="4.25" style="4" customWidth="1"/>
    <col min="5741" max="5746" width="5.125" style="4" customWidth="1"/>
    <col min="5747" max="5748" width="6.125" style="4" customWidth="1"/>
    <col min="5749" max="5749" width="7.625" style="4" customWidth="1"/>
    <col min="5750" max="5750" width="13.25" style="4" customWidth="1"/>
    <col min="5751" max="5751" width="6.125" style="4" customWidth="1"/>
    <col min="5752" max="5752" width="7" style="4" customWidth="1"/>
    <col min="5753" max="5906" width="9" style="4"/>
    <col min="5907" max="5907" width="3" style="4" customWidth="1"/>
    <col min="5908" max="5908" width="16.875" style="4" customWidth="1"/>
    <col min="5909" max="5909" width="5.25" style="4" customWidth="1"/>
    <col min="5910" max="5910" width="6.875" style="4" customWidth="1"/>
    <col min="5911" max="5911" width="6.625" style="4" customWidth="1"/>
    <col min="5912" max="5916" width="5.375" style="4" customWidth="1"/>
    <col min="5917" max="5917" width="5.25" style="4" customWidth="1"/>
    <col min="5918" max="5930" width="5.125" style="4" customWidth="1"/>
    <col min="5931" max="5935" width="4.625" style="4" customWidth="1"/>
    <col min="5936" max="5936" width="5.125" style="4" customWidth="1"/>
    <col min="5937" max="5941" width="4.625" style="4" customWidth="1"/>
    <col min="5942" max="5942" width="5.125" style="4" customWidth="1"/>
    <col min="5943" max="5947" width="4.625" style="4" customWidth="1"/>
    <col min="5948" max="5948" width="5.125" style="4" customWidth="1"/>
    <col min="5949" max="5953" width="4.625" style="4" customWidth="1"/>
    <col min="5954" max="5954" width="5.125" style="4" customWidth="1"/>
    <col min="5955" max="5959" width="4.625" style="4" customWidth="1"/>
    <col min="5960" max="5960" width="5.125" style="4" customWidth="1"/>
    <col min="5961" max="5965" width="4.625" style="4" customWidth="1"/>
    <col min="5966" max="5966" width="5.125" style="4" customWidth="1"/>
    <col min="5967" max="5971" width="4.625" style="4" customWidth="1"/>
    <col min="5972" max="5972" width="5.125" style="4" customWidth="1"/>
    <col min="5973" max="5977" width="4.625" style="4" customWidth="1"/>
    <col min="5978" max="5978" width="5.125" style="4" customWidth="1"/>
    <col min="5979" max="5983" width="4.625" style="4" customWidth="1"/>
    <col min="5984" max="5984" width="5.125" style="4" customWidth="1"/>
    <col min="5985" max="5989" width="4.625" style="4" customWidth="1"/>
    <col min="5990" max="5990" width="5.125" style="4" customWidth="1"/>
    <col min="5991" max="5995" width="4.625" style="4" customWidth="1"/>
    <col min="5996" max="5996" width="4.25" style="4" customWidth="1"/>
    <col min="5997" max="6002" width="5.125" style="4" customWidth="1"/>
    <col min="6003" max="6004" width="6.125" style="4" customWidth="1"/>
    <col min="6005" max="6005" width="7.625" style="4" customWidth="1"/>
    <col min="6006" max="6006" width="13.25" style="4" customWidth="1"/>
    <col min="6007" max="6007" width="6.125" style="4" customWidth="1"/>
    <col min="6008" max="6008" width="7" style="4" customWidth="1"/>
    <col min="6009" max="6162" width="9" style="4"/>
    <col min="6163" max="6163" width="3" style="4" customWidth="1"/>
    <col min="6164" max="6164" width="16.875" style="4" customWidth="1"/>
    <col min="6165" max="6165" width="5.25" style="4" customWidth="1"/>
    <col min="6166" max="6166" width="6.875" style="4" customWidth="1"/>
    <col min="6167" max="6167" width="6.625" style="4" customWidth="1"/>
    <col min="6168" max="6172" width="5.375" style="4" customWidth="1"/>
    <col min="6173" max="6173" width="5.25" style="4" customWidth="1"/>
    <col min="6174" max="6186" width="5.125" style="4" customWidth="1"/>
    <col min="6187" max="6191" width="4.625" style="4" customWidth="1"/>
    <col min="6192" max="6192" width="5.125" style="4" customWidth="1"/>
    <col min="6193" max="6197" width="4.625" style="4" customWidth="1"/>
    <col min="6198" max="6198" width="5.125" style="4" customWidth="1"/>
    <col min="6199" max="6203" width="4.625" style="4" customWidth="1"/>
    <col min="6204" max="6204" width="5.125" style="4" customWidth="1"/>
    <col min="6205" max="6209" width="4.625" style="4" customWidth="1"/>
    <col min="6210" max="6210" width="5.125" style="4" customWidth="1"/>
    <col min="6211" max="6215" width="4.625" style="4" customWidth="1"/>
    <col min="6216" max="6216" width="5.125" style="4" customWidth="1"/>
    <col min="6217" max="6221" width="4.625" style="4" customWidth="1"/>
    <col min="6222" max="6222" width="5.125" style="4" customWidth="1"/>
    <col min="6223" max="6227" width="4.625" style="4" customWidth="1"/>
    <col min="6228" max="6228" width="5.125" style="4" customWidth="1"/>
    <col min="6229" max="6233" width="4.625" style="4" customWidth="1"/>
    <col min="6234" max="6234" width="5.125" style="4" customWidth="1"/>
    <col min="6235" max="6239" width="4.625" style="4" customWidth="1"/>
    <col min="6240" max="6240" width="5.125" style="4" customWidth="1"/>
    <col min="6241" max="6245" width="4.625" style="4" customWidth="1"/>
    <col min="6246" max="6246" width="5.125" style="4" customWidth="1"/>
    <col min="6247" max="6251" width="4.625" style="4" customWidth="1"/>
    <col min="6252" max="6252" width="4.25" style="4" customWidth="1"/>
    <col min="6253" max="6258" width="5.125" style="4" customWidth="1"/>
    <col min="6259" max="6260" width="6.125" style="4" customWidth="1"/>
    <col min="6261" max="6261" width="7.625" style="4" customWidth="1"/>
    <col min="6262" max="6262" width="13.25" style="4" customWidth="1"/>
    <col min="6263" max="6263" width="6.125" style="4" customWidth="1"/>
    <col min="6264" max="6264" width="7" style="4" customWidth="1"/>
    <col min="6265" max="6418" width="9" style="4"/>
    <col min="6419" max="6419" width="3" style="4" customWidth="1"/>
    <col min="6420" max="6420" width="16.875" style="4" customWidth="1"/>
    <col min="6421" max="6421" width="5.25" style="4" customWidth="1"/>
    <col min="6422" max="6422" width="6.875" style="4" customWidth="1"/>
    <col min="6423" max="6423" width="6.625" style="4" customWidth="1"/>
    <col min="6424" max="6428" width="5.375" style="4" customWidth="1"/>
    <col min="6429" max="6429" width="5.25" style="4" customWidth="1"/>
    <col min="6430" max="6442" width="5.125" style="4" customWidth="1"/>
    <col min="6443" max="6447" width="4.625" style="4" customWidth="1"/>
    <col min="6448" max="6448" width="5.125" style="4" customWidth="1"/>
    <col min="6449" max="6453" width="4.625" style="4" customWidth="1"/>
    <col min="6454" max="6454" width="5.125" style="4" customWidth="1"/>
    <col min="6455" max="6459" width="4.625" style="4" customWidth="1"/>
    <col min="6460" max="6460" width="5.125" style="4" customWidth="1"/>
    <col min="6461" max="6465" width="4.625" style="4" customWidth="1"/>
    <col min="6466" max="6466" width="5.125" style="4" customWidth="1"/>
    <col min="6467" max="6471" width="4.625" style="4" customWidth="1"/>
    <col min="6472" max="6472" width="5.125" style="4" customWidth="1"/>
    <col min="6473" max="6477" width="4.625" style="4" customWidth="1"/>
    <col min="6478" max="6478" width="5.125" style="4" customWidth="1"/>
    <col min="6479" max="6483" width="4.625" style="4" customWidth="1"/>
    <col min="6484" max="6484" width="5.125" style="4" customWidth="1"/>
    <col min="6485" max="6489" width="4.625" style="4" customWidth="1"/>
    <col min="6490" max="6490" width="5.125" style="4" customWidth="1"/>
    <col min="6491" max="6495" width="4.625" style="4" customWidth="1"/>
    <col min="6496" max="6496" width="5.125" style="4" customWidth="1"/>
    <col min="6497" max="6501" width="4.625" style="4" customWidth="1"/>
    <col min="6502" max="6502" width="5.125" style="4" customWidth="1"/>
    <col min="6503" max="6507" width="4.625" style="4" customWidth="1"/>
    <col min="6508" max="6508" width="4.25" style="4" customWidth="1"/>
    <col min="6509" max="6514" width="5.125" style="4" customWidth="1"/>
    <col min="6515" max="6516" width="6.125" style="4" customWidth="1"/>
    <col min="6517" max="6517" width="7.625" style="4" customWidth="1"/>
    <col min="6518" max="6518" width="13.25" style="4" customWidth="1"/>
    <col min="6519" max="6519" width="6.125" style="4" customWidth="1"/>
    <col min="6520" max="6520" width="7" style="4" customWidth="1"/>
    <col min="6521" max="6674" width="9" style="4"/>
    <col min="6675" max="6675" width="3" style="4" customWidth="1"/>
    <col min="6676" max="6676" width="16.875" style="4" customWidth="1"/>
    <col min="6677" max="6677" width="5.25" style="4" customWidth="1"/>
    <col min="6678" max="6678" width="6.875" style="4" customWidth="1"/>
    <col min="6679" max="6679" width="6.625" style="4" customWidth="1"/>
    <col min="6680" max="6684" width="5.375" style="4" customWidth="1"/>
    <col min="6685" max="6685" width="5.25" style="4" customWidth="1"/>
    <col min="6686" max="6698" width="5.125" style="4" customWidth="1"/>
    <col min="6699" max="6703" width="4.625" style="4" customWidth="1"/>
    <col min="6704" max="6704" width="5.125" style="4" customWidth="1"/>
    <col min="6705" max="6709" width="4.625" style="4" customWidth="1"/>
    <col min="6710" max="6710" width="5.125" style="4" customWidth="1"/>
    <col min="6711" max="6715" width="4.625" style="4" customWidth="1"/>
    <col min="6716" max="6716" width="5.125" style="4" customWidth="1"/>
    <col min="6717" max="6721" width="4.625" style="4" customWidth="1"/>
    <col min="6722" max="6722" width="5.125" style="4" customWidth="1"/>
    <col min="6723" max="6727" width="4.625" style="4" customWidth="1"/>
    <col min="6728" max="6728" width="5.125" style="4" customWidth="1"/>
    <col min="6729" max="6733" width="4.625" style="4" customWidth="1"/>
    <col min="6734" max="6734" width="5.125" style="4" customWidth="1"/>
    <col min="6735" max="6739" width="4.625" style="4" customWidth="1"/>
    <col min="6740" max="6740" width="5.125" style="4" customWidth="1"/>
    <col min="6741" max="6745" width="4.625" style="4" customWidth="1"/>
    <col min="6746" max="6746" width="5.125" style="4" customWidth="1"/>
    <col min="6747" max="6751" width="4.625" style="4" customWidth="1"/>
    <col min="6752" max="6752" width="5.125" style="4" customWidth="1"/>
    <col min="6753" max="6757" width="4.625" style="4" customWidth="1"/>
    <col min="6758" max="6758" width="5.125" style="4" customWidth="1"/>
    <col min="6759" max="6763" width="4.625" style="4" customWidth="1"/>
    <col min="6764" max="6764" width="4.25" style="4" customWidth="1"/>
    <col min="6765" max="6770" width="5.125" style="4" customWidth="1"/>
    <col min="6771" max="6772" width="6.125" style="4" customWidth="1"/>
    <col min="6773" max="6773" width="7.625" style="4" customWidth="1"/>
    <col min="6774" max="6774" width="13.25" style="4" customWidth="1"/>
    <col min="6775" max="6775" width="6.125" style="4" customWidth="1"/>
    <col min="6776" max="6776" width="7" style="4" customWidth="1"/>
    <col min="6777" max="6930" width="9" style="4"/>
    <col min="6931" max="6931" width="3" style="4" customWidth="1"/>
    <col min="6932" max="6932" width="16.875" style="4" customWidth="1"/>
    <col min="6933" max="6933" width="5.25" style="4" customWidth="1"/>
    <col min="6934" max="6934" width="6.875" style="4" customWidth="1"/>
    <col min="6935" max="6935" width="6.625" style="4" customWidth="1"/>
    <col min="6936" max="6940" width="5.375" style="4" customWidth="1"/>
    <col min="6941" max="6941" width="5.25" style="4" customWidth="1"/>
    <col min="6942" max="6954" width="5.125" style="4" customWidth="1"/>
    <col min="6955" max="6959" width="4.625" style="4" customWidth="1"/>
    <col min="6960" max="6960" width="5.125" style="4" customWidth="1"/>
    <col min="6961" max="6965" width="4.625" style="4" customWidth="1"/>
    <col min="6966" max="6966" width="5.125" style="4" customWidth="1"/>
    <col min="6967" max="6971" width="4.625" style="4" customWidth="1"/>
    <col min="6972" max="6972" width="5.125" style="4" customWidth="1"/>
    <col min="6973" max="6977" width="4.625" style="4" customWidth="1"/>
    <col min="6978" max="6978" width="5.125" style="4" customWidth="1"/>
    <col min="6979" max="6983" width="4.625" style="4" customWidth="1"/>
    <col min="6984" max="6984" width="5.125" style="4" customWidth="1"/>
    <col min="6985" max="6989" width="4.625" style="4" customWidth="1"/>
    <col min="6990" max="6990" width="5.125" style="4" customWidth="1"/>
    <col min="6991" max="6995" width="4.625" style="4" customWidth="1"/>
    <col min="6996" max="6996" width="5.125" style="4" customWidth="1"/>
    <col min="6997" max="7001" width="4.625" style="4" customWidth="1"/>
    <col min="7002" max="7002" width="5.125" style="4" customWidth="1"/>
    <col min="7003" max="7007" width="4.625" style="4" customWidth="1"/>
    <col min="7008" max="7008" width="5.125" style="4" customWidth="1"/>
    <col min="7009" max="7013" width="4.625" style="4" customWidth="1"/>
    <col min="7014" max="7014" width="5.125" style="4" customWidth="1"/>
    <col min="7015" max="7019" width="4.625" style="4" customWidth="1"/>
    <col min="7020" max="7020" width="4.25" style="4" customWidth="1"/>
    <col min="7021" max="7026" width="5.125" style="4" customWidth="1"/>
    <col min="7027" max="7028" width="6.125" style="4" customWidth="1"/>
    <col min="7029" max="7029" width="7.625" style="4" customWidth="1"/>
    <col min="7030" max="7030" width="13.25" style="4" customWidth="1"/>
    <col min="7031" max="7031" width="6.125" style="4" customWidth="1"/>
    <col min="7032" max="7032" width="7" style="4" customWidth="1"/>
    <col min="7033" max="7186" width="9" style="4"/>
    <col min="7187" max="7187" width="3" style="4" customWidth="1"/>
    <col min="7188" max="7188" width="16.875" style="4" customWidth="1"/>
    <col min="7189" max="7189" width="5.25" style="4" customWidth="1"/>
    <col min="7190" max="7190" width="6.875" style="4" customWidth="1"/>
    <col min="7191" max="7191" width="6.625" style="4" customWidth="1"/>
    <col min="7192" max="7196" width="5.375" style="4" customWidth="1"/>
    <col min="7197" max="7197" width="5.25" style="4" customWidth="1"/>
    <col min="7198" max="7210" width="5.125" style="4" customWidth="1"/>
    <col min="7211" max="7215" width="4.625" style="4" customWidth="1"/>
    <col min="7216" max="7216" width="5.125" style="4" customWidth="1"/>
    <col min="7217" max="7221" width="4.625" style="4" customWidth="1"/>
    <col min="7222" max="7222" width="5.125" style="4" customWidth="1"/>
    <col min="7223" max="7227" width="4.625" style="4" customWidth="1"/>
    <col min="7228" max="7228" width="5.125" style="4" customWidth="1"/>
    <col min="7229" max="7233" width="4.625" style="4" customWidth="1"/>
    <col min="7234" max="7234" width="5.125" style="4" customWidth="1"/>
    <col min="7235" max="7239" width="4.625" style="4" customWidth="1"/>
    <col min="7240" max="7240" width="5.125" style="4" customWidth="1"/>
    <col min="7241" max="7245" width="4.625" style="4" customWidth="1"/>
    <col min="7246" max="7246" width="5.125" style="4" customWidth="1"/>
    <col min="7247" max="7251" width="4.625" style="4" customWidth="1"/>
    <col min="7252" max="7252" width="5.125" style="4" customWidth="1"/>
    <col min="7253" max="7257" width="4.625" style="4" customWidth="1"/>
    <col min="7258" max="7258" width="5.125" style="4" customWidth="1"/>
    <col min="7259" max="7263" width="4.625" style="4" customWidth="1"/>
    <col min="7264" max="7264" width="5.125" style="4" customWidth="1"/>
    <col min="7265" max="7269" width="4.625" style="4" customWidth="1"/>
    <col min="7270" max="7270" width="5.125" style="4" customWidth="1"/>
    <col min="7271" max="7275" width="4.625" style="4" customWidth="1"/>
    <col min="7276" max="7276" width="4.25" style="4" customWidth="1"/>
    <col min="7277" max="7282" width="5.125" style="4" customWidth="1"/>
    <col min="7283" max="7284" width="6.125" style="4" customWidth="1"/>
    <col min="7285" max="7285" width="7.625" style="4" customWidth="1"/>
    <col min="7286" max="7286" width="13.25" style="4" customWidth="1"/>
    <col min="7287" max="7287" width="6.125" style="4" customWidth="1"/>
    <col min="7288" max="7288" width="7" style="4" customWidth="1"/>
    <col min="7289" max="7442" width="9" style="4"/>
    <col min="7443" max="7443" width="3" style="4" customWidth="1"/>
    <col min="7444" max="7444" width="16.875" style="4" customWidth="1"/>
    <col min="7445" max="7445" width="5.25" style="4" customWidth="1"/>
    <col min="7446" max="7446" width="6.875" style="4" customWidth="1"/>
    <col min="7447" max="7447" width="6.625" style="4" customWidth="1"/>
    <col min="7448" max="7452" width="5.375" style="4" customWidth="1"/>
    <col min="7453" max="7453" width="5.25" style="4" customWidth="1"/>
    <col min="7454" max="7466" width="5.125" style="4" customWidth="1"/>
    <col min="7467" max="7471" width="4.625" style="4" customWidth="1"/>
    <col min="7472" max="7472" width="5.125" style="4" customWidth="1"/>
    <col min="7473" max="7477" width="4.625" style="4" customWidth="1"/>
    <col min="7478" max="7478" width="5.125" style="4" customWidth="1"/>
    <col min="7479" max="7483" width="4.625" style="4" customWidth="1"/>
    <col min="7484" max="7484" width="5.125" style="4" customWidth="1"/>
    <col min="7485" max="7489" width="4.625" style="4" customWidth="1"/>
    <col min="7490" max="7490" width="5.125" style="4" customWidth="1"/>
    <col min="7491" max="7495" width="4.625" style="4" customWidth="1"/>
    <col min="7496" max="7496" width="5.125" style="4" customWidth="1"/>
    <col min="7497" max="7501" width="4.625" style="4" customWidth="1"/>
    <col min="7502" max="7502" width="5.125" style="4" customWidth="1"/>
    <col min="7503" max="7507" width="4.625" style="4" customWidth="1"/>
    <col min="7508" max="7508" width="5.125" style="4" customWidth="1"/>
    <col min="7509" max="7513" width="4.625" style="4" customWidth="1"/>
    <col min="7514" max="7514" width="5.125" style="4" customWidth="1"/>
    <col min="7515" max="7519" width="4.625" style="4" customWidth="1"/>
    <col min="7520" max="7520" width="5.125" style="4" customWidth="1"/>
    <col min="7521" max="7525" width="4.625" style="4" customWidth="1"/>
    <col min="7526" max="7526" width="5.125" style="4" customWidth="1"/>
    <col min="7527" max="7531" width="4.625" style="4" customWidth="1"/>
    <col min="7532" max="7532" width="4.25" style="4" customWidth="1"/>
    <col min="7533" max="7538" width="5.125" style="4" customWidth="1"/>
    <col min="7539" max="7540" width="6.125" style="4" customWidth="1"/>
    <col min="7541" max="7541" width="7.625" style="4" customWidth="1"/>
    <col min="7542" max="7542" width="13.25" style="4" customWidth="1"/>
    <col min="7543" max="7543" width="6.125" style="4" customWidth="1"/>
    <col min="7544" max="7544" width="7" style="4" customWidth="1"/>
    <col min="7545" max="7698" width="9" style="4"/>
    <col min="7699" max="7699" width="3" style="4" customWidth="1"/>
    <col min="7700" max="7700" width="16.875" style="4" customWidth="1"/>
    <col min="7701" max="7701" width="5.25" style="4" customWidth="1"/>
    <col min="7702" max="7702" width="6.875" style="4" customWidth="1"/>
    <col min="7703" max="7703" width="6.625" style="4" customWidth="1"/>
    <col min="7704" max="7708" width="5.375" style="4" customWidth="1"/>
    <col min="7709" max="7709" width="5.25" style="4" customWidth="1"/>
    <col min="7710" max="7722" width="5.125" style="4" customWidth="1"/>
    <col min="7723" max="7727" width="4.625" style="4" customWidth="1"/>
    <col min="7728" max="7728" width="5.125" style="4" customWidth="1"/>
    <col min="7729" max="7733" width="4.625" style="4" customWidth="1"/>
    <col min="7734" max="7734" width="5.125" style="4" customWidth="1"/>
    <col min="7735" max="7739" width="4.625" style="4" customWidth="1"/>
    <col min="7740" max="7740" width="5.125" style="4" customWidth="1"/>
    <col min="7741" max="7745" width="4.625" style="4" customWidth="1"/>
    <col min="7746" max="7746" width="5.125" style="4" customWidth="1"/>
    <col min="7747" max="7751" width="4.625" style="4" customWidth="1"/>
    <col min="7752" max="7752" width="5.125" style="4" customWidth="1"/>
    <col min="7753" max="7757" width="4.625" style="4" customWidth="1"/>
    <col min="7758" max="7758" width="5.125" style="4" customWidth="1"/>
    <col min="7759" max="7763" width="4.625" style="4" customWidth="1"/>
    <col min="7764" max="7764" width="5.125" style="4" customWidth="1"/>
    <col min="7765" max="7769" width="4.625" style="4" customWidth="1"/>
    <col min="7770" max="7770" width="5.125" style="4" customWidth="1"/>
    <col min="7771" max="7775" width="4.625" style="4" customWidth="1"/>
    <col min="7776" max="7776" width="5.125" style="4" customWidth="1"/>
    <col min="7777" max="7781" width="4.625" style="4" customWidth="1"/>
    <col min="7782" max="7782" width="5.125" style="4" customWidth="1"/>
    <col min="7783" max="7787" width="4.625" style="4" customWidth="1"/>
    <col min="7788" max="7788" width="4.25" style="4" customWidth="1"/>
    <col min="7789" max="7794" width="5.125" style="4" customWidth="1"/>
    <col min="7795" max="7796" width="6.125" style="4" customWidth="1"/>
    <col min="7797" max="7797" width="7.625" style="4" customWidth="1"/>
    <col min="7798" max="7798" width="13.25" style="4" customWidth="1"/>
    <col min="7799" max="7799" width="6.125" style="4" customWidth="1"/>
    <col min="7800" max="7800" width="7" style="4" customWidth="1"/>
    <col min="7801" max="7954" width="9" style="4"/>
    <col min="7955" max="7955" width="3" style="4" customWidth="1"/>
    <col min="7956" max="7956" width="16.875" style="4" customWidth="1"/>
    <col min="7957" max="7957" width="5.25" style="4" customWidth="1"/>
    <col min="7958" max="7958" width="6.875" style="4" customWidth="1"/>
    <col min="7959" max="7959" width="6.625" style="4" customWidth="1"/>
    <col min="7960" max="7964" width="5.375" style="4" customWidth="1"/>
    <col min="7965" max="7965" width="5.25" style="4" customWidth="1"/>
    <col min="7966" max="7978" width="5.125" style="4" customWidth="1"/>
    <col min="7979" max="7983" width="4.625" style="4" customWidth="1"/>
    <col min="7984" max="7984" width="5.125" style="4" customWidth="1"/>
    <col min="7985" max="7989" width="4.625" style="4" customWidth="1"/>
    <col min="7990" max="7990" width="5.125" style="4" customWidth="1"/>
    <col min="7991" max="7995" width="4.625" style="4" customWidth="1"/>
    <col min="7996" max="7996" width="5.125" style="4" customWidth="1"/>
    <col min="7997" max="8001" width="4.625" style="4" customWidth="1"/>
    <col min="8002" max="8002" width="5.125" style="4" customWidth="1"/>
    <col min="8003" max="8007" width="4.625" style="4" customWidth="1"/>
    <col min="8008" max="8008" width="5.125" style="4" customWidth="1"/>
    <col min="8009" max="8013" width="4.625" style="4" customWidth="1"/>
    <col min="8014" max="8014" width="5.125" style="4" customWidth="1"/>
    <col min="8015" max="8019" width="4.625" style="4" customWidth="1"/>
    <col min="8020" max="8020" width="5.125" style="4" customWidth="1"/>
    <col min="8021" max="8025" width="4.625" style="4" customWidth="1"/>
    <col min="8026" max="8026" width="5.125" style="4" customWidth="1"/>
    <col min="8027" max="8031" width="4.625" style="4" customWidth="1"/>
    <col min="8032" max="8032" width="5.125" style="4" customWidth="1"/>
    <col min="8033" max="8037" width="4.625" style="4" customWidth="1"/>
    <col min="8038" max="8038" width="5.125" style="4" customWidth="1"/>
    <col min="8039" max="8043" width="4.625" style="4" customWidth="1"/>
    <col min="8044" max="8044" width="4.25" style="4" customWidth="1"/>
    <col min="8045" max="8050" width="5.125" style="4" customWidth="1"/>
    <col min="8051" max="8052" width="6.125" style="4" customWidth="1"/>
    <col min="8053" max="8053" width="7.625" style="4" customWidth="1"/>
    <col min="8054" max="8054" width="13.25" style="4" customWidth="1"/>
    <col min="8055" max="8055" width="6.125" style="4" customWidth="1"/>
    <col min="8056" max="8056" width="7" style="4" customWidth="1"/>
    <col min="8057" max="8210" width="9" style="4"/>
    <col min="8211" max="8211" width="3" style="4" customWidth="1"/>
    <col min="8212" max="8212" width="16.875" style="4" customWidth="1"/>
    <col min="8213" max="8213" width="5.25" style="4" customWidth="1"/>
    <col min="8214" max="8214" width="6.875" style="4" customWidth="1"/>
    <col min="8215" max="8215" width="6.625" style="4" customWidth="1"/>
    <col min="8216" max="8220" width="5.375" style="4" customWidth="1"/>
    <col min="8221" max="8221" width="5.25" style="4" customWidth="1"/>
    <col min="8222" max="8234" width="5.125" style="4" customWidth="1"/>
    <col min="8235" max="8239" width="4.625" style="4" customWidth="1"/>
    <col min="8240" max="8240" width="5.125" style="4" customWidth="1"/>
    <col min="8241" max="8245" width="4.625" style="4" customWidth="1"/>
    <col min="8246" max="8246" width="5.125" style="4" customWidth="1"/>
    <col min="8247" max="8251" width="4.625" style="4" customWidth="1"/>
    <col min="8252" max="8252" width="5.125" style="4" customWidth="1"/>
    <col min="8253" max="8257" width="4.625" style="4" customWidth="1"/>
    <col min="8258" max="8258" width="5.125" style="4" customWidth="1"/>
    <col min="8259" max="8263" width="4.625" style="4" customWidth="1"/>
    <col min="8264" max="8264" width="5.125" style="4" customWidth="1"/>
    <col min="8265" max="8269" width="4.625" style="4" customWidth="1"/>
    <col min="8270" max="8270" width="5.125" style="4" customWidth="1"/>
    <col min="8271" max="8275" width="4.625" style="4" customWidth="1"/>
    <col min="8276" max="8276" width="5.125" style="4" customWidth="1"/>
    <col min="8277" max="8281" width="4.625" style="4" customWidth="1"/>
    <col min="8282" max="8282" width="5.125" style="4" customWidth="1"/>
    <col min="8283" max="8287" width="4.625" style="4" customWidth="1"/>
    <col min="8288" max="8288" width="5.125" style="4" customWidth="1"/>
    <col min="8289" max="8293" width="4.625" style="4" customWidth="1"/>
    <col min="8294" max="8294" width="5.125" style="4" customWidth="1"/>
    <col min="8295" max="8299" width="4.625" style="4" customWidth="1"/>
    <col min="8300" max="8300" width="4.25" style="4" customWidth="1"/>
    <col min="8301" max="8306" width="5.125" style="4" customWidth="1"/>
    <col min="8307" max="8308" width="6.125" style="4" customWidth="1"/>
    <col min="8309" max="8309" width="7.625" style="4" customWidth="1"/>
    <col min="8310" max="8310" width="13.25" style="4" customWidth="1"/>
    <col min="8311" max="8311" width="6.125" style="4" customWidth="1"/>
    <col min="8312" max="8312" width="7" style="4" customWidth="1"/>
    <col min="8313" max="8466" width="9" style="4"/>
    <col min="8467" max="8467" width="3" style="4" customWidth="1"/>
    <col min="8468" max="8468" width="16.875" style="4" customWidth="1"/>
    <col min="8469" max="8469" width="5.25" style="4" customWidth="1"/>
    <col min="8470" max="8470" width="6.875" style="4" customWidth="1"/>
    <col min="8471" max="8471" width="6.625" style="4" customWidth="1"/>
    <col min="8472" max="8476" width="5.375" style="4" customWidth="1"/>
    <col min="8477" max="8477" width="5.25" style="4" customWidth="1"/>
    <col min="8478" max="8490" width="5.125" style="4" customWidth="1"/>
    <col min="8491" max="8495" width="4.625" style="4" customWidth="1"/>
    <col min="8496" max="8496" width="5.125" style="4" customWidth="1"/>
    <col min="8497" max="8501" width="4.625" style="4" customWidth="1"/>
    <col min="8502" max="8502" width="5.125" style="4" customWidth="1"/>
    <col min="8503" max="8507" width="4.625" style="4" customWidth="1"/>
    <col min="8508" max="8508" width="5.125" style="4" customWidth="1"/>
    <col min="8509" max="8513" width="4.625" style="4" customWidth="1"/>
    <col min="8514" max="8514" width="5.125" style="4" customWidth="1"/>
    <col min="8515" max="8519" width="4.625" style="4" customWidth="1"/>
    <col min="8520" max="8520" width="5.125" style="4" customWidth="1"/>
    <col min="8521" max="8525" width="4.625" style="4" customWidth="1"/>
    <col min="8526" max="8526" width="5.125" style="4" customWidth="1"/>
    <col min="8527" max="8531" width="4.625" style="4" customWidth="1"/>
    <col min="8532" max="8532" width="5.125" style="4" customWidth="1"/>
    <col min="8533" max="8537" width="4.625" style="4" customWidth="1"/>
    <col min="8538" max="8538" width="5.125" style="4" customWidth="1"/>
    <col min="8539" max="8543" width="4.625" style="4" customWidth="1"/>
    <col min="8544" max="8544" width="5.125" style="4" customWidth="1"/>
    <col min="8545" max="8549" width="4.625" style="4" customWidth="1"/>
    <col min="8550" max="8550" width="5.125" style="4" customWidth="1"/>
    <col min="8551" max="8555" width="4.625" style="4" customWidth="1"/>
    <col min="8556" max="8556" width="4.25" style="4" customWidth="1"/>
    <col min="8557" max="8562" width="5.125" style="4" customWidth="1"/>
    <col min="8563" max="8564" width="6.125" style="4" customWidth="1"/>
    <col min="8565" max="8565" width="7.625" style="4" customWidth="1"/>
    <col min="8566" max="8566" width="13.25" style="4" customWidth="1"/>
    <col min="8567" max="8567" width="6.125" style="4" customWidth="1"/>
    <col min="8568" max="8568" width="7" style="4" customWidth="1"/>
    <col min="8569" max="8722" width="9" style="4"/>
    <col min="8723" max="8723" width="3" style="4" customWidth="1"/>
    <col min="8724" max="8724" width="16.875" style="4" customWidth="1"/>
    <col min="8725" max="8725" width="5.25" style="4" customWidth="1"/>
    <col min="8726" max="8726" width="6.875" style="4" customWidth="1"/>
    <col min="8727" max="8727" width="6.625" style="4" customWidth="1"/>
    <col min="8728" max="8732" width="5.375" style="4" customWidth="1"/>
    <col min="8733" max="8733" width="5.25" style="4" customWidth="1"/>
    <col min="8734" max="8746" width="5.125" style="4" customWidth="1"/>
    <col min="8747" max="8751" width="4.625" style="4" customWidth="1"/>
    <col min="8752" max="8752" width="5.125" style="4" customWidth="1"/>
    <col min="8753" max="8757" width="4.625" style="4" customWidth="1"/>
    <col min="8758" max="8758" width="5.125" style="4" customWidth="1"/>
    <col min="8759" max="8763" width="4.625" style="4" customWidth="1"/>
    <col min="8764" max="8764" width="5.125" style="4" customWidth="1"/>
    <col min="8765" max="8769" width="4.625" style="4" customWidth="1"/>
    <col min="8770" max="8770" width="5.125" style="4" customWidth="1"/>
    <col min="8771" max="8775" width="4.625" style="4" customWidth="1"/>
    <col min="8776" max="8776" width="5.125" style="4" customWidth="1"/>
    <col min="8777" max="8781" width="4.625" style="4" customWidth="1"/>
    <col min="8782" max="8782" width="5.125" style="4" customWidth="1"/>
    <col min="8783" max="8787" width="4.625" style="4" customWidth="1"/>
    <col min="8788" max="8788" width="5.125" style="4" customWidth="1"/>
    <col min="8789" max="8793" width="4.625" style="4" customWidth="1"/>
    <col min="8794" max="8794" width="5.125" style="4" customWidth="1"/>
    <col min="8795" max="8799" width="4.625" style="4" customWidth="1"/>
    <col min="8800" max="8800" width="5.125" style="4" customWidth="1"/>
    <col min="8801" max="8805" width="4.625" style="4" customWidth="1"/>
    <col min="8806" max="8806" width="5.125" style="4" customWidth="1"/>
    <col min="8807" max="8811" width="4.625" style="4" customWidth="1"/>
    <col min="8812" max="8812" width="4.25" style="4" customWidth="1"/>
    <col min="8813" max="8818" width="5.125" style="4" customWidth="1"/>
    <col min="8819" max="8820" width="6.125" style="4" customWidth="1"/>
    <col min="8821" max="8821" width="7.625" style="4" customWidth="1"/>
    <col min="8822" max="8822" width="13.25" style="4" customWidth="1"/>
    <col min="8823" max="8823" width="6.125" style="4" customWidth="1"/>
    <col min="8824" max="8824" width="7" style="4" customWidth="1"/>
    <col min="8825" max="8978" width="9" style="4"/>
    <col min="8979" max="8979" width="3" style="4" customWidth="1"/>
    <col min="8980" max="8980" width="16.875" style="4" customWidth="1"/>
    <col min="8981" max="8981" width="5.25" style="4" customWidth="1"/>
    <col min="8982" max="8982" width="6.875" style="4" customWidth="1"/>
    <col min="8983" max="8983" width="6.625" style="4" customWidth="1"/>
    <col min="8984" max="8988" width="5.375" style="4" customWidth="1"/>
    <col min="8989" max="8989" width="5.25" style="4" customWidth="1"/>
    <col min="8990" max="9002" width="5.125" style="4" customWidth="1"/>
    <col min="9003" max="9007" width="4.625" style="4" customWidth="1"/>
    <col min="9008" max="9008" width="5.125" style="4" customWidth="1"/>
    <col min="9009" max="9013" width="4.625" style="4" customWidth="1"/>
    <col min="9014" max="9014" width="5.125" style="4" customWidth="1"/>
    <col min="9015" max="9019" width="4.625" style="4" customWidth="1"/>
    <col min="9020" max="9020" width="5.125" style="4" customWidth="1"/>
    <col min="9021" max="9025" width="4.625" style="4" customWidth="1"/>
    <col min="9026" max="9026" width="5.125" style="4" customWidth="1"/>
    <col min="9027" max="9031" width="4.625" style="4" customWidth="1"/>
    <col min="9032" max="9032" width="5.125" style="4" customWidth="1"/>
    <col min="9033" max="9037" width="4.625" style="4" customWidth="1"/>
    <col min="9038" max="9038" width="5.125" style="4" customWidth="1"/>
    <col min="9039" max="9043" width="4.625" style="4" customWidth="1"/>
    <col min="9044" max="9044" width="5.125" style="4" customWidth="1"/>
    <col min="9045" max="9049" width="4.625" style="4" customWidth="1"/>
    <col min="9050" max="9050" width="5.125" style="4" customWidth="1"/>
    <col min="9051" max="9055" width="4.625" style="4" customWidth="1"/>
    <col min="9056" max="9056" width="5.125" style="4" customWidth="1"/>
    <col min="9057" max="9061" width="4.625" style="4" customWidth="1"/>
    <col min="9062" max="9062" width="5.125" style="4" customWidth="1"/>
    <col min="9063" max="9067" width="4.625" style="4" customWidth="1"/>
    <col min="9068" max="9068" width="4.25" style="4" customWidth="1"/>
    <col min="9069" max="9074" width="5.125" style="4" customWidth="1"/>
    <col min="9075" max="9076" width="6.125" style="4" customWidth="1"/>
    <col min="9077" max="9077" width="7.625" style="4" customWidth="1"/>
    <col min="9078" max="9078" width="13.25" style="4" customWidth="1"/>
    <col min="9079" max="9079" width="6.125" style="4" customWidth="1"/>
    <col min="9080" max="9080" width="7" style="4" customWidth="1"/>
    <col min="9081" max="9234" width="9" style="4"/>
    <col min="9235" max="9235" width="3" style="4" customWidth="1"/>
    <col min="9236" max="9236" width="16.875" style="4" customWidth="1"/>
    <col min="9237" max="9237" width="5.25" style="4" customWidth="1"/>
    <col min="9238" max="9238" width="6.875" style="4" customWidth="1"/>
    <col min="9239" max="9239" width="6.625" style="4" customWidth="1"/>
    <col min="9240" max="9244" width="5.375" style="4" customWidth="1"/>
    <col min="9245" max="9245" width="5.25" style="4" customWidth="1"/>
    <col min="9246" max="9258" width="5.125" style="4" customWidth="1"/>
    <col min="9259" max="9263" width="4.625" style="4" customWidth="1"/>
    <col min="9264" max="9264" width="5.125" style="4" customWidth="1"/>
    <col min="9265" max="9269" width="4.625" style="4" customWidth="1"/>
    <col min="9270" max="9270" width="5.125" style="4" customWidth="1"/>
    <col min="9271" max="9275" width="4.625" style="4" customWidth="1"/>
    <col min="9276" max="9276" width="5.125" style="4" customWidth="1"/>
    <col min="9277" max="9281" width="4.625" style="4" customWidth="1"/>
    <col min="9282" max="9282" width="5.125" style="4" customWidth="1"/>
    <col min="9283" max="9287" width="4.625" style="4" customWidth="1"/>
    <col min="9288" max="9288" width="5.125" style="4" customWidth="1"/>
    <col min="9289" max="9293" width="4.625" style="4" customWidth="1"/>
    <col min="9294" max="9294" width="5.125" style="4" customWidth="1"/>
    <col min="9295" max="9299" width="4.625" style="4" customWidth="1"/>
    <col min="9300" max="9300" width="5.125" style="4" customWidth="1"/>
    <col min="9301" max="9305" width="4.625" style="4" customWidth="1"/>
    <col min="9306" max="9306" width="5.125" style="4" customWidth="1"/>
    <col min="9307" max="9311" width="4.625" style="4" customWidth="1"/>
    <col min="9312" max="9312" width="5.125" style="4" customWidth="1"/>
    <col min="9313" max="9317" width="4.625" style="4" customWidth="1"/>
    <col min="9318" max="9318" width="5.125" style="4" customWidth="1"/>
    <col min="9319" max="9323" width="4.625" style="4" customWidth="1"/>
    <col min="9324" max="9324" width="4.25" style="4" customWidth="1"/>
    <col min="9325" max="9330" width="5.125" style="4" customWidth="1"/>
    <col min="9331" max="9332" width="6.125" style="4" customWidth="1"/>
    <col min="9333" max="9333" width="7.625" style="4" customWidth="1"/>
    <col min="9334" max="9334" width="13.25" style="4" customWidth="1"/>
    <col min="9335" max="9335" width="6.125" style="4" customWidth="1"/>
    <col min="9336" max="9336" width="7" style="4" customWidth="1"/>
    <col min="9337" max="9490" width="9" style="4"/>
    <col min="9491" max="9491" width="3" style="4" customWidth="1"/>
    <col min="9492" max="9492" width="16.875" style="4" customWidth="1"/>
    <col min="9493" max="9493" width="5.25" style="4" customWidth="1"/>
    <col min="9494" max="9494" width="6.875" style="4" customWidth="1"/>
    <col min="9495" max="9495" width="6.625" style="4" customWidth="1"/>
    <col min="9496" max="9500" width="5.375" style="4" customWidth="1"/>
    <col min="9501" max="9501" width="5.25" style="4" customWidth="1"/>
    <col min="9502" max="9514" width="5.125" style="4" customWidth="1"/>
    <col min="9515" max="9519" width="4.625" style="4" customWidth="1"/>
    <col min="9520" max="9520" width="5.125" style="4" customWidth="1"/>
    <col min="9521" max="9525" width="4.625" style="4" customWidth="1"/>
    <col min="9526" max="9526" width="5.125" style="4" customWidth="1"/>
    <col min="9527" max="9531" width="4.625" style="4" customWidth="1"/>
    <col min="9532" max="9532" width="5.125" style="4" customWidth="1"/>
    <col min="9533" max="9537" width="4.625" style="4" customWidth="1"/>
    <col min="9538" max="9538" width="5.125" style="4" customWidth="1"/>
    <col min="9539" max="9543" width="4.625" style="4" customWidth="1"/>
    <col min="9544" max="9544" width="5.125" style="4" customWidth="1"/>
    <col min="9545" max="9549" width="4.625" style="4" customWidth="1"/>
    <col min="9550" max="9550" width="5.125" style="4" customWidth="1"/>
    <col min="9551" max="9555" width="4.625" style="4" customWidth="1"/>
    <col min="9556" max="9556" width="5.125" style="4" customWidth="1"/>
    <col min="9557" max="9561" width="4.625" style="4" customWidth="1"/>
    <col min="9562" max="9562" width="5.125" style="4" customWidth="1"/>
    <col min="9563" max="9567" width="4.625" style="4" customWidth="1"/>
    <col min="9568" max="9568" width="5.125" style="4" customWidth="1"/>
    <col min="9569" max="9573" width="4.625" style="4" customWidth="1"/>
    <col min="9574" max="9574" width="5.125" style="4" customWidth="1"/>
    <col min="9575" max="9579" width="4.625" style="4" customWidth="1"/>
    <col min="9580" max="9580" width="4.25" style="4" customWidth="1"/>
    <col min="9581" max="9586" width="5.125" style="4" customWidth="1"/>
    <col min="9587" max="9588" width="6.125" style="4" customWidth="1"/>
    <col min="9589" max="9589" width="7.625" style="4" customWidth="1"/>
    <col min="9590" max="9590" width="13.25" style="4" customWidth="1"/>
    <col min="9591" max="9591" width="6.125" style="4" customWidth="1"/>
    <col min="9592" max="9592" width="7" style="4" customWidth="1"/>
    <col min="9593" max="9746" width="9" style="4"/>
    <col min="9747" max="9747" width="3" style="4" customWidth="1"/>
    <col min="9748" max="9748" width="16.875" style="4" customWidth="1"/>
    <col min="9749" max="9749" width="5.25" style="4" customWidth="1"/>
    <col min="9750" max="9750" width="6.875" style="4" customWidth="1"/>
    <col min="9751" max="9751" width="6.625" style="4" customWidth="1"/>
    <col min="9752" max="9756" width="5.375" style="4" customWidth="1"/>
    <col min="9757" max="9757" width="5.25" style="4" customWidth="1"/>
    <col min="9758" max="9770" width="5.125" style="4" customWidth="1"/>
    <col min="9771" max="9775" width="4.625" style="4" customWidth="1"/>
    <col min="9776" max="9776" width="5.125" style="4" customWidth="1"/>
    <col min="9777" max="9781" width="4.625" style="4" customWidth="1"/>
    <col min="9782" max="9782" width="5.125" style="4" customWidth="1"/>
    <col min="9783" max="9787" width="4.625" style="4" customWidth="1"/>
    <col min="9788" max="9788" width="5.125" style="4" customWidth="1"/>
    <col min="9789" max="9793" width="4.625" style="4" customWidth="1"/>
    <col min="9794" max="9794" width="5.125" style="4" customWidth="1"/>
    <col min="9795" max="9799" width="4.625" style="4" customWidth="1"/>
    <col min="9800" max="9800" width="5.125" style="4" customWidth="1"/>
    <col min="9801" max="9805" width="4.625" style="4" customWidth="1"/>
    <col min="9806" max="9806" width="5.125" style="4" customWidth="1"/>
    <col min="9807" max="9811" width="4.625" style="4" customWidth="1"/>
    <col min="9812" max="9812" width="5.125" style="4" customWidth="1"/>
    <col min="9813" max="9817" width="4.625" style="4" customWidth="1"/>
    <col min="9818" max="9818" width="5.125" style="4" customWidth="1"/>
    <col min="9819" max="9823" width="4.625" style="4" customWidth="1"/>
    <col min="9824" max="9824" width="5.125" style="4" customWidth="1"/>
    <col min="9825" max="9829" width="4.625" style="4" customWidth="1"/>
    <col min="9830" max="9830" width="5.125" style="4" customWidth="1"/>
    <col min="9831" max="9835" width="4.625" style="4" customWidth="1"/>
    <col min="9836" max="9836" width="4.25" style="4" customWidth="1"/>
    <col min="9837" max="9842" width="5.125" style="4" customWidth="1"/>
    <col min="9843" max="9844" width="6.125" style="4" customWidth="1"/>
    <col min="9845" max="9845" width="7.625" style="4" customWidth="1"/>
    <col min="9846" max="9846" width="13.25" style="4" customWidth="1"/>
    <col min="9847" max="9847" width="6.125" style="4" customWidth="1"/>
    <col min="9848" max="9848" width="7" style="4" customWidth="1"/>
    <col min="9849" max="10002" width="9" style="4"/>
    <col min="10003" max="10003" width="3" style="4" customWidth="1"/>
    <col min="10004" max="10004" width="16.875" style="4" customWidth="1"/>
    <col min="10005" max="10005" width="5.25" style="4" customWidth="1"/>
    <col min="10006" max="10006" width="6.875" style="4" customWidth="1"/>
    <col min="10007" max="10007" width="6.625" style="4" customWidth="1"/>
    <col min="10008" max="10012" width="5.375" style="4" customWidth="1"/>
    <col min="10013" max="10013" width="5.25" style="4" customWidth="1"/>
    <col min="10014" max="10026" width="5.125" style="4" customWidth="1"/>
    <col min="10027" max="10031" width="4.625" style="4" customWidth="1"/>
    <col min="10032" max="10032" width="5.125" style="4" customWidth="1"/>
    <col min="10033" max="10037" width="4.625" style="4" customWidth="1"/>
    <col min="10038" max="10038" width="5.125" style="4" customWidth="1"/>
    <col min="10039" max="10043" width="4.625" style="4" customWidth="1"/>
    <col min="10044" max="10044" width="5.125" style="4" customWidth="1"/>
    <col min="10045" max="10049" width="4.625" style="4" customWidth="1"/>
    <col min="10050" max="10050" width="5.125" style="4" customWidth="1"/>
    <col min="10051" max="10055" width="4.625" style="4" customWidth="1"/>
    <col min="10056" max="10056" width="5.125" style="4" customWidth="1"/>
    <col min="10057" max="10061" width="4.625" style="4" customWidth="1"/>
    <col min="10062" max="10062" width="5.125" style="4" customWidth="1"/>
    <col min="10063" max="10067" width="4.625" style="4" customWidth="1"/>
    <col min="10068" max="10068" width="5.125" style="4" customWidth="1"/>
    <col min="10069" max="10073" width="4.625" style="4" customWidth="1"/>
    <col min="10074" max="10074" width="5.125" style="4" customWidth="1"/>
    <col min="10075" max="10079" width="4.625" style="4" customWidth="1"/>
    <col min="10080" max="10080" width="5.125" style="4" customWidth="1"/>
    <col min="10081" max="10085" width="4.625" style="4" customWidth="1"/>
    <col min="10086" max="10086" width="5.125" style="4" customWidth="1"/>
    <col min="10087" max="10091" width="4.625" style="4" customWidth="1"/>
    <col min="10092" max="10092" width="4.25" style="4" customWidth="1"/>
    <col min="10093" max="10098" width="5.125" style="4" customWidth="1"/>
    <col min="10099" max="10100" width="6.125" style="4" customWidth="1"/>
    <col min="10101" max="10101" width="7.625" style="4" customWidth="1"/>
    <col min="10102" max="10102" width="13.25" style="4" customWidth="1"/>
    <col min="10103" max="10103" width="6.125" style="4" customWidth="1"/>
    <col min="10104" max="10104" width="7" style="4" customWidth="1"/>
    <col min="10105" max="10258" width="9" style="4"/>
    <col min="10259" max="10259" width="3" style="4" customWidth="1"/>
    <col min="10260" max="10260" width="16.875" style="4" customWidth="1"/>
    <col min="10261" max="10261" width="5.25" style="4" customWidth="1"/>
    <col min="10262" max="10262" width="6.875" style="4" customWidth="1"/>
    <col min="10263" max="10263" width="6.625" style="4" customWidth="1"/>
    <col min="10264" max="10268" width="5.375" style="4" customWidth="1"/>
    <col min="10269" max="10269" width="5.25" style="4" customWidth="1"/>
    <col min="10270" max="10282" width="5.125" style="4" customWidth="1"/>
    <col min="10283" max="10287" width="4.625" style="4" customWidth="1"/>
    <col min="10288" max="10288" width="5.125" style="4" customWidth="1"/>
    <col min="10289" max="10293" width="4.625" style="4" customWidth="1"/>
    <col min="10294" max="10294" width="5.125" style="4" customWidth="1"/>
    <col min="10295" max="10299" width="4.625" style="4" customWidth="1"/>
    <col min="10300" max="10300" width="5.125" style="4" customWidth="1"/>
    <col min="10301" max="10305" width="4.625" style="4" customWidth="1"/>
    <col min="10306" max="10306" width="5.125" style="4" customWidth="1"/>
    <col min="10307" max="10311" width="4.625" style="4" customWidth="1"/>
    <col min="10312" max="10312" width="5.125" style="4" customWidth="1"/>
    <col min="10313" max="10317" width="4.625" style="4" customWidth="1"/>
    <col min="10318" max="10318" width="5.125" style="4" customWidth="1"/>
    <col min="10319" max="10323" width="4.625" style="4" customWidth="1"/>
    <col min="10324" max="10324" width="5.125" style="4" customWidth="1"/>
    <col min="10325" max="10329" width="4.625" style="4" customWidth="1"/>
    <col min="10330" max="10330" width="5.125" style="4" customWidth="1"/>
    <col min="10331" max="10335" width="4.625" style="4" customWidth="1"/>
    <col min="10336" max="10336" width="5.125" style="4" customWidth="1"/>
    <col min="10337" max="10341" width="4.625" style="4" customWidth="1"/>
    <col min="10342" max="10342" width="5.125" style="4" customWidth="1"/>
    <col min="10343" max="10347" width="4.625" style="4" customWidth="1"/>
    <col min="10348" max="10348" width="4.25" style="4" customWidth="1"/>
    <col min="10349" max="10354" width="5.125" style="4" customWidth="1"/>
    <col min="10355" max="10356" width="6.125" style="4" customWidth="1"/>
    <col min="10357" max="10357" width="7.625" style="4" customWidth="1"/>
    <col min="10358" max="10358" width="13.25" style="4" customWidth="1"/>
    <col min="10359" max="10359" width="6.125" style="4" customWidth="1"/>
    <col min="10360" max="10360" width="7" style="4" customWidth="1"/>
    <col min="10361" max="10514" width="9" style="4"/>
    <col min="10515" max="10515" width="3" style="4" customWidth="1"/>
    <col min="10516" max="10516" width="16.875" style="4" customWidth="1"/>
    <col min="10517" max="10517" width="5.25" style="4" customWidth="1"/>
    <col min="10518" max="10518" width="6.875" style="4" customWidth="1"/>
    <col min="10519" max="10519" width="6.625" style="4" customWidth="1"/>
    <col min="10520" max="10524" width="5.375" style="4" customWidth="1"/>
    <col min="10525" max="10525" width="5.25" style="4" customWidth="1"/>
    <col min="10526" max="10538" width="5.125" style="4" customWidth="1"/>
    <col min="10539" max="10543" width="4.625" style="4" customWidth="1"/>
    <col min="10544" max="10544" width="5.125" style="4" customWidth="1"/>
    <col min="10545" max="10549" width="4.625" style="4" customWidth="1"/>
    <col min="10550" max="10550" width="5.125" style="4" customWidth="1"/>
    <col min="10551" max="10555" width="4.625" style="4" customWidth="1"/>
    <col min="10556" max="10556" width="5.125" style="4" customWidth="1"/>
    <col min="10557" max="10561" width="4.625" style="4" customWidth="1"/>
    <col min="10562" max="10562" width="5.125" style="4" customWidth="1"/>
    <col min="10563" max="10567" width="4.625" style="4" customWidth="1"/>
    <col min="10568" max="10568" width="5.125" style="4" customWidth="1"/>
    <col min="10569" max="10573" width="4.625" style="4" customWidth="1"/>
    <col min="10574" max="10574" width="5.125" style="4" customWidth="1"/>
    <col min="10575" max="10579" width="4.625" style="4" customWidth="1"/>
    <col min="10580" max="10580" width="5.125" style="4" customWidth="1"/>
    <col min="10581" max="10585" width="4.625" style="4" customWidth="1"/>
    <col min="10586" max="10586" width="5.125" style="4" customWidth="1"/>
    <col min="10587" max="10591" width="4.625" style="4" customWidth="1"/>
    <col min="10592" max="10592" width="5.125" style="4" customWidth="1"/>
    <col min="10593" max="10597" width="4.625" style="4" customWidth="1"/>
    <col min="10598" max="10598" width="5.125" style="4" customWidth="1"/>
    <col min="10599" max="10603" width="4.625" style="4" customWidth="1"/>
    <col min="10604" max="10604" width="4.25" style="4" customWidth="1"/>
    <col min="10605" max="10610" width="5.125" style="4" customWidth="1"/>
    <col min="10611" max="10612" width="6.125" style="4" customWidth="1"/>
    <col min="10613" max="10613" width="7.625" style="4" customWidth="1"/>
    <col min="10614" max="10614" width="13.25" style="4" customWidth="1"/>
    <col min="10615" max="10615" width="6.125" style="4" customWidth="1"/>
    <col min="10616" max="10616" width="7" style="4" customWidth="1"/>
    <col min="10617" max="10770" width="9" style="4"/>
    <col min="10771" max="10771" width="3" style="4" customWidth="1"/>
    <col min="10772" max="10772" width="16.875" style="4" customWidth="1"/>
    <col min="10773" max="10773" width="5.25" style="4" customWidth="1"/>
    <col min="10774" max="10774" width="6.875" style="4" customWidth="1"/>
    <col min="10775" max="10775" width="6.625" style="4" customWidth="1"/>
    <col min="10776" max="10780" width="5.375" style="4" customWidth="1"/>
    <col min="10781" max="10781" width="5.25" style="4" customWidth="1"/>
    <col min="10782" max="10794" width="5.125" style="4" customWidth="1"/>
    <col min="10795" max="10799" width="4.625" style="4" customWidth="1"/>
    <col min="10800" max="10800" width="5.125" style="4" customWidth="1"/>
    <col min="10801" max="10805" width="4.625" style="4" customWidth="1"/>
    <col min="10806" max="10806" width="5.125" style="4" customWidth="1"/>
    <col min="10807" max="10811" width="4.625" style="4" customWidth="1"/>
    <col min="10812" max="10812" width="5.125" style="4" customWidth="1"/>
    <col min="10813" max="10817" width="4.625" style="4" customWidth="1"/>
    <col min="10818" max="10818" width="5.125" style="4" customWidth="1"/>
    <col min="10819" max="10823" width="4.625" style="4" customWidth="1"/>
    <col min="10824" max="10824" width="5.125" style="4" customWidth="1"/>
    <col min="10825" max="10829" width="4.625" style="4" customWidth="1"/>
    <col min="10830" max="10830" width="5.125" style="4" customWidth="1"/>
    <col min="10831" max="10835" width="4.625" style="4" customWidth="1"/>
    <col min="10836" max="10836" width="5.125" style="4" customWidth="1"/>
    <col min="10837" max="10841" width="4.625" style="4" customWidth="1"/>
    <col min="10842" max="10842" width="5.125" style="4" customWidth="1"/>
    <col min="10843" max="10847" width="4.625" style="4" customWidth="1"/>
    <col min="10848" max="10848" width="5.125" style="4" customWidth="1"/>
    <col min="10849" max="10853" width="4.625" style="4" customWidth="1"/>
    <col min="10854" max="10854" width="5.125" style="4" customWidth="1"/>
    <col min="10855" max="10859" width="4.625" style="4" customWidth="1"/>
    <col min="10860" max="10860" width="4.25" style="4" customWidth="1"/>
    <col min="10861" max="10866" width="5.125" style="4" customWidth="1"/>
    <col min="10867" max="10868" width="6.125" style="4" customWidth="1"/>
    <col min="10869" max="10869" width="7.625" style="4" customWidth="1"/>
    <col min="10870" max="10870" width="13.25" style="4" customWidth="1"/>
    <col min="10871" max="10871" width="6.125" style="4" customWidth="1"/>
    <col min="10872" max="10872" width="7" style="4" customWidth="1"/>
    <col min="10873" max="11026" width="9" style="4"/>
    <col min="11027" max="11027" width="3" style="4" customWidth="1"/>
    <col min="11028" max="11028" width="16.875" style="4" customWidth="1"/>
    <col min="11029" max="11029" width="5.25" style="4" customWidth="1"/>
    <col min="11030" max="11030" width="6.875" style="4" customWidth="1"/>
    <col min="11031" max="11031" width="6.625" style="4" customWidth="1"/>
    <col min="11032" max="11036" width="5.375" style="4" customWidth="1"/>
    <col min="11037" max="11037" width="5.25" style="4" customWidth="1"/>
    <col min="11038" max="11050" width="5.125" style="4" customWidth="1"/>
    <col min="11051" max="11055" width="4.625" style="4" customWidth="1"/>
    <col min="11056" max="11056" width="5.125" style="4" customWidth="1"/>
    <col min="11057" max="11061" width="4.625" style="4" customWidth="1"/>
    <col min="11062" max="11062" width="5.125" style="4" customWidth="1"/>
    <col min="11063" max="11067" width="4.625" style="4" customWidth="1"/>
    <col min="11068" max="11068" width="5.125" style="4" customWidth="1"/>
    <col min="11069" max="11073" width="4.625" style="4" customWidth="1"/>
    <col min="11074" max="11074" width="5.125" style="4" customWidth="1"/>
    <col min="11075" max="11079" width="4.625" style="4" customWidth="1"/>
    <col min="11080" max="11080" width="5.125" style="4" customWidth="1"/>
    <col min="11081" max="11085" width="4.625" style="4" customWidth="1"/>
    <col min="11086" max="11086" width="5.125" style="4" customWidth="1"/>
    <col min="11087" max="11091" width="4.625" style="4" customWidth="1"/>
    <col min="11092" max="11092" width="5.125" style="4" customWidth="1"/>
    <col min="11093" max="11097" width="4.625" style="4" customWidth="1"/>
    <col min="11098" max="11098" width="5.125" style="4" customWidth="1"/>
    <col min="11099" max="11103" width="4.625" style="4" customWidth="1"/>
    <col min="11104" max="11104" width="5.125" style="4" customWidth="1"/>
    <col min="11105" max="11109" width="4.625" style="4" customWidth="1"/>
    <col min="11110" max="11110" width="5.125" style="4" customWidth="1"/>
    <col min="11111" max="11115" width="4.625" style="4" customWidth="1"/>
    <col min="11116" max="11116" width="4.25" style="4" customWidth="1"/>
    <col min="11117" max="11122" width="5.125" style="4" customWidth="1"/>
    <col min="11123" max="11124" width="6.125" style="4" customWidth="1"/>
    <col min="11125" max="11125" width="7.625" style="4" customWidth="1"/>
    <col min="11126" max="11126" width="13.25" style="4" customWidth="1"/>
    <col min="11127" max="11127" width="6.125" style="4" customWidth="1"/>
    <col min="11128" max="11128" width="7" style="4" customWidth="1"/>
    <col min="11129" max="11282" width="9" style="4"/>
    <col min="11283" max="11283" width="3" style="4" customWidth="1"/>
    <col min="11284" max="11284" width="16.875" style="4" customWidth="1"/>
    <col min="11285" max="11285" width="5.25" style="4" customWidth="1"/>
    <col min="11286" max="11286" width="6.875" style="4" customWidth="1"/>
    <col min="11287" max="11287" width="6.625" style="4" customWidth="1"/>
    <col min="11288" max="11292" width="5.375" style="4" customWidth="1"/>
    <col min="11293" max="11293" width="5.25" style="4" customWidth="1"/>
    <col min="11294" max="11306" width="5.125" style="4" customWidth="1"/>
    <col min="11307" max="11311" width="4.625" style="4" customWidth="1"/>
    <col min="11312" max="11312" width="5.125" style="4" customWidth="1"/>
    <col min="11313" max="11317" width="4.625" style="4" customWidth="1"/>
    <col min="11318" max="11318" width="5.125" style="4" customWidth="1"/>
    <col min="11319" max="11323" width="4.625" style="4" customWidth="1"/>
    <col min="11324" max="11324" width="5.125" style="4" customWidth="1"/>
    <col min="11325" max="11329" width="4.625" style="4" customWidth="1"/>
    <col min="11330" max="11330" width="5.125" style="4" customWidth="1"/>
    <col min="11331" max="11335" width="4.625" style="4" customWidth="1"/>
    <col min="11336" max="11336" width="5.125" style="4" customWidth="1"/>
    <col min="11337" max="11341" width="4.625" style="4" customWidth="1"/>
    <col min="11342" max="11342" width="5.125" style="4" customWidth="1"/>
    <col min="11343" max="11347" width="4.625" style="4" customWidth="1"/>
    <col min="11348" max="11348" width="5.125" style="4" customWidth="1"/>
    <col min="11349" max="11353" width="4.625" style="4" customWidth="1"/>
    <col min="11354" max="11354" width="5.125" style="4" customWidth="1"/>
    <col min="11355" max="11359" width="4.625" style="4" customWidth="1"/>
    <col min="11360" max="11360" width="5.125" style="4" customWidth="1"/>
    <col min="11361" max="11365" width="4.625" style="4" customWidth="1"/>
    <col min="11366" max="11366" width="5.125" style="4" customWidth="1"/>
    <col min="11367" max="11371" width="4.625" style="4" customWidth="1"/>
    <col min="11372" max="11372" width="4.25" style="4" customWidth="1"/>
    <col min="11373" max="11378" width="5.125" style="4" customWidth="1"/>
    <col min="11379" max="11380" width="6.125" style="4" customWidth="1"/>
    <col min="11381" max="11381" width="7.625" style="4" customWidth="1"/>
    <col min="11382" max="11382" width="13.25" style="4" customWidth="1"/>
    <col min="11383" max="11383" width="6.125" style="4" customWidth="1"/>
    <col min="11384" max="11384" width="7" style="4" customWidth="1"/>
    <col min="11385" max="11538" width="9" style="4"/>
    <col min="11539" max="11539" width="3" style="4" customWidth="1"/>
    <col min="11540" max="11540" width="16.875" style="4" customWidth="1"/>
    <col min="11541" max="11541" width="5.25" style="4" customWidth="1"/>
    <col min="11542" max="11542" width="6.875" style="4" customWidth="1"/>
    <col min="11543" max="11543" width="6.625" style="4" customWidth="1"/>
    <col min="11544" max="11548" width="5.375" style="4" customWidth="1"/>
    <col min="11549" max="11549" width="5.25" style="4" customWidth="1"/>
    <col min="11550" max="11562" width="5.125" style="4" customWidth="1"/>
    <col min="11563" max="11567" width="4.625" style="4" customWidth="1"/>
    <col min="11568" max="11568" width="5.125" style="4" customWidth="1"/>
    <col min="11569" max="11573" width="4.625" style="4" customWidth="1"/>
    <col min="11574" max="11574" width="5.125" style="4" customWidth="1"/>
    <col min="11575" max="11579" width="4.625" style="4" customWidth="1"/>
    <col min="11580" max="11580" width="5.125" style="4" customWidth="1"/>
    <col min="11581" max="11585" width="4.625" style="4" customWidth="1"/>
    <col min="11586" max="11586" width="5.125" style="4" customWidth="1"/>
    <col min="11587" max="11591" width="4.625" style="4" customWidth="1"/>
    <col min="11592" max="11592" width="5.125" style="4" customWidth="1"/>
    <col min="11593" max="11597" width="4.625" style="4" customWidth="1"/>
    <col min="11598" max="11598" width="5.125" style="4" customWidth="1"/>
    <col min="11599" max="11603" width="4.625" style="4" customWidth="1"/>
    <col min="11604" max="11604" width="5.125" style="4" customWidth="1"/>
    <col min="11605" max="11609" width="4.625" style="4" customWidth="1"/>
    <col min="11610" max="11610" width="5.125" style="4" customWidth="1"/>
    <col min="11611" max="11615" width="4.625" style="4" customWidth="1"/>
    <col min="11616" max="11616" width="5.125" style="4" customWidth="1"/>
    <col min="11617" max="11621" width="4.625" style="4" customWidth="1"/>
    <col min="11622" max="11622" width="5.125" style="4" customWidth="1"/>
    <col min="11623" max="11627" width="4.625" style="4" customWidth="1"/>
    <col min="11628" max="11628" width="4.25" style="4" customWidth="1"/>
    <col min="11629" max="11634" width="5.125" style="4" customWidth="1"/>
    <col min="11635" max="11636" width="6.125" style="4" customWidth="1"/>
    <col min="11637" max="11637" width="7.625" style="4" customWidth="1"/>
    <col min="11638" max="11638" width="13.25" style="4" customWidth="1"/>
    <col min="11639" max="11639" width="6.125" style="4" customWidth="1"/>
    <col min="11640" max="11640" width="7" style="4" customWidth="1"/>
    <col min="11641" max="11794" width="9" style="4"/>
    <col min="11795" max="11795" width="3" style="4" customWidth="1"/>
    <col min="11796" max="11796" width="16.875" style="4" customWidth="1"/>
    <col min="11797" max="11797" width="5.25" style="4" customWidth="1"/>
    <col min="11798" max="11798" width="6.875" style="4" customWidth="1"/>
    <col min="11799" max="11799" width="6.625" style="4" customWidth="1"/>
    <col min="11800" max="11804" width="5.375" style="4" customWidth="1"/>
    <col min="11805" max="11805" width="5.25" style="4" customWidth="1"/>
    <col min="11806" max="11818" width="5.125" style="4" customWidth="1"/>
    <col min="11819" max="11823" width="4.625" style="4" customWidth="1"/>
    <col min="11824" max="11824" width="5.125" style="4" customWidth="1"/>
    <col min="11825" max="11829" width="4.625" style="4" customWidth="1"/>
    <col min="11830" max="11830" width="5.125" style="4" customWidth="1"/>
    <col min="11831" max="11835" width="4.625" style="4" customWidth="1"/>
    <col min="11836" max="11836" width="5.125" style="4" customWidth="1"/>
    <col min="11837" max="11841" width="4.625" style="4" customWidth="1"/>
    <col min="11842" max="11842" width="5.125" style="4" customWidth="1"/>
    <col min="11843" max="11847" width="4.625" style="4" customWidth="1"/>
    <col min="11848" max="11848" width="5.125" style="4" customWidth="1"/>
    <col min="11849" max="11853" width="4.625" style="4" customWidth="1"/>
    <col min="11854" max="11854" width="5.125" style="4" customWidth="1"/>
    <col min="11855" max="11859" width="4.625" style="4" customWidth="1"/>
    <col min="11860" max="11860" width="5.125" style="4" customWidth="1"/>
    <col min="11861" max="11865" width="4.625" style="4" customWidth="1"/>
    <col min="11866" max="11866" width="5.125" style="4" customWidth="1"/>
    <col min="11867" max="11871" width="4.625" style="4" customWidth="1"/>
    <col min="11872" max="11872" width="5.125" style="4" customWidth="1"/>
    <col min="11873" max="11877" width="4.625" style="4" customWidth="1"/>
    <col min="11878" max="11878" width="5.125" style="4" customWidth="1"/>
    <col min="11879" max="11883" width="4.625" style="4" customWidth="1"/>
    <col min="11884" max="11884" width="4.25" style="4" customWidth="1"/>
    <col min="11885" max="11890" width="5.125" style="4" customWidth="1"/>
    <col min="11891" max="11892" width="6.125" style="4" customWidth="1"/>
    <col min="11893" max="11893" width="7.625" style="4" customWidth="1"/>
    <col min="11894" max="11894" width="13.25" style="4" customWidth="1"/>
    <col min="11895" max="11895" width="6.125" style="4" customWidth="1"/>
    <col min="11896" max="11896" width="7" style="4" customWidth="1"/>
    <col min="11897" max="12050" width="9" style="4"/>
    <col min="12051" max="12051" width="3" style="4" customWidth="1"/>
    <col min="12052" max="12052" width="16.875" style="4" customWidth="1"/>
    <col min="12053" max="12053" width="5.25" style="4" customWidth="1"/>
    <col min="12054" max="12054" width="6.875" style="4" customWidth="1"/>
    <col min="12055" max="12055" width="6.625" style="4" customWidth="1"/>
    <col min="12056" max="12060" width="5.375" style="4" customWidth="1"/>
    <col min="12061" max="12061" width="5.25" style="4" customWidth="1"/>
    <col min="12062" max="12074" width="5.125" style="4" customWidth="1"/>
    <col min="12075" max="12079" width="4.625" style="4" customWidth="1"/>
    <col min="12080" max="12080" width="5.125" style="4" customWidth="1"/>
    <col min="12081" max="12085" width="4.625" style="4" customWidth="1"/>
    <col min="12086" max="12086" width="5.125" style="4" customWidth="1"/>
    <col min="12087" max="12091" width="4.625" style="4" customWidth="1"/>
    <col min="12092" max="12092" width="5.125" style="4" customWidth="1"/>
    <col min="12093" max="12097" width="4.625" style="4" customWidth="1"/>
    <col min="12098" max="12098" width="5.125" style="4" customWidth="1"/>
    <col min="12099" max="12103" width="4.625" style="4" customWidth="1"/>
    <col min="12104" max="12104" width="5.125" style="4" customWidth="1"/>
    <col min="12105" max="12109" width="4.625" style="4" customWidth="1"/>
    <col min="12110" max="12110" width="5.125" style="4" customWidth="1"/>
    <col min="12111" max="12115" width="4.625" style="4" customWidth="1"/>
    <col min="12116" max="12116" width="5.125" style="4" customWidth="1"/>
    <col min="12117" max="12121" width="4.625" style="4" customWidth="1"/>
    <col min="12122" max="12122" width="5.125" style="4" customWidth="1"/>
    <col min="12123" max="12127" width="4.625" style="4" customWidth="1"/>
    <col min="12128" max="12128" width="5.125" style="4" customWidth="1"/>
    <col min="12129" max="12133" width="4.625" style="4" customWidth="1"/>
    <col min="12134" max="12134" width="5.125" style="4" customWidth="1"/>
    <col min="12135" max="12139" width="4.625" style="4" customWidth="1"/>
    <col min="12140" max="12140" width="4.25" style="4" customWidth="1"/>
    <col min="12141" max="12146" width="5.125" style="4" customWidth="1"/>
    <col min="12147" max="12148" width="6.125" style="4" customWidth="1"/>
    <col min="12149" max="12149" width="7.625" style="4" customWidth="1"/>
    <col min="12150" max="12150" width="13.25" style="4" customWidth="1"/>
    <col min="12151" max="12151" width="6.125" style="4" customWidth="1"/>
    <col min="12152" max="12152" width="7" style="4" customWidth="1"/>
    <col min="12153" max="12306" width="9" style="4"/>
    <col min="12307" max="12307" width="3" style="4" customWidth="1"/>
    <col min="12308" max="12308" width="16.875" style="4" customWidth="1"/>
    <col min="12309" max="12309" width="5.25" style="4" customWidth="1"/>
    <col min="12310" max="12310" width="6.875" style="4" customWidth="1"/>
    <col min="12311" max="12311" width="6.625" style="4" customWidth="1"/>
    <col min="12312" max="12316" width="5.375" style="4" customWidth="1"/>
    <col min="12317" max="12317" width="5.25" style="4" customWidth="1"/>
    <col min="12318" max="12330" width="5.125" style="4" customWidth="1"/>
    <col min="12331" max="12335" width="4.625" style="4" customWidth="1"/>
    <col min="12336" max="12336" width="5.125" style="4" customWidth="1"/>
    <col min="12337" max="12341" width="4.625" style="4" customWidth="1"/>
    <col min="12342" max="12342" width="5.125" style="4" customWidth="1"/>
    <col min="12343" max="12347" width="4.625" style="4" customWidth="1"/>
    <col min="12348" max="12348" width="5.125" style="4" customWidth="1"/>
    <col min="12349" max="12353" width="4.625" style="4" customWidth="1"/>
    <col min="12354" max="12354" width="5.125" style="4" customWidth="1"/>
    <col min="12355" max="12359" width="4.625" style="4" customWidth="1"/>
    <col min="12360" max="12360" width="5.125" style="4" customWidth="1"/>
    <col min="12361" max="12365" width="4.625" style="4" customWidth="1"/>
    <col min="12366" max="12366" width="5.125" style="4" customWidth="1"/>
    <col min="12367" max="12371" width="4.625" style="4" customWidth="1"/>
    <col min="12372" max="12372" width="5.125" style="4" customWidth="1"/>
    <col min="12373" max="12377" width="4.625" style="4" customWidth="1"/>
    <col min="12378" max="12378" width="5.125" style="4" customWidth="1"/>
    <col min="12379" max="12383" width="4.625" style="4" customWidth="1"/>
    <col min="12384" max="12384" width="5.125" style="4" customWidth="1"/>
    <col min="12385" max="12389" width="4.625" style="4" customWidth="1"/>
    <col min="12390" max="12390" width="5.125" style="4" customWidth="1"/>
    <col min="12391" max="12395" width="4.625" style="4" customWidth="1"/>
    <col min="12396" max="12396" width="4.25" style="4" customWidth="1"/>
    <col min="12397" max="12402" width="5.125" style="4" customWidth="1"/>
    <col min="12403" max="12404" width="6.125" style="4" customWidth="1"/>
    <col min="12405" max="12405" width="7.625" style="4" customWidth="1"/>
    <col min="12406" max="12406" width="13.25" style="4" customWidth="1"/>
    <col min="12407" max="12407" width="6.125" style="4" customWidth="1"/>
    <col min="12408" max="12408" width="7" style="4" customWidth="1"/>
    <col min="12409" max="12562" width="9" style="4"/>
    <col min="12563" max="12563" width="3" style="4" customWidth="1"/>
    <col min="12564" max="12564" width="16.875" style="4" customWidth="1"/>
    <col min="12565" max="12565" width="5.25" style="4" customWidth="1"/>
    <col min="12566" max="12566" width="6.875" style="4" customWidth="1"/>
    <col min="12567" max="12567" width="6.625" style="4" customWidth="1"/>
    <col min="12568" max="12572" width="5.375" style="4" customWidth="1"/>
    <col min="12573" max="12573" width="5.25" style="4" customWidth="1"/>
    <col min="12574" max="12586" width="5.125" style="4" customWidth="1"/>
    <col min="12587" max="12591" width="4.625" style="4" customWidth="1"/>
    <col min="12592" max="12592" width="5.125" style="4" customWidth="1"/>
    <col min="12593" max="12597" width="4.625" style="4" customWidth="1"/>
    <col min="12598" max="12598" width="5.125" style="4" customWidth="1"/>
    <col min="12599" max="12603" width="4.625" style="4" customWidth="1"/>
    <col min="12604" max="12604" width="5.125" style="4" customWidth="1"/>
    <col min="12605" max="12609" width="4.625" style="4" customWidth="1"/>
    <col min="12610" max="12610" width="5.125" style="4" customWidth="1"/>
    <col min="12611" max="12615" width="4.625" style="4" customWidth="1"/>
    <col min="12616" max="12616" width="5.125" style="4" customWidth="1"/>
    <col min="12617" max="12621" width="4.625" style="4" customWidth="1"/>
    <col min="12622" max="12622" width="5.125" style="4" customWidth="1"/>
    <col min="12623" max="12627" width="4.625" style="4" customWidth="1"/>
    <col min="12628" max="12628" width="5.125" style="4" customWidth="1"/>
    <col min="12629" max="12633" width="4.625" style="4" customWidth="1"/>
    <col min="12634" max="12634" width="5.125" style="4" customWidth="1"/>
    <col min="12635" max="12639" width="4.625" style="4" customWidth="1"/>
    <col min="12640" max="12640" width="5.125" style="4" customWidth="1"/>
    <col min="12641" max="12645" width="4.625" style="4" customWidth="1"/>
    <col min="12646" max="12646" width="5.125" style="4" customWidth="1"/>
    <col min="12647" max="12651" width="4.625" style="4" customWidth="1"/>
    <col min="12652" max="12652" width="4.25" style="4" customWidth="1"/>
    <col min="12653" max="12658" width="5.125" style="4" customWidth="1"/>
    <col min="12659" max="12660" width="6.125" style="4" customWidth="1"/>
    <col min="12661" max="12661" width="7.625" style="4" customWidth="1"/>
    <col min="12662" max="12662" width="13.25" style="4" customWidth="1"/>
    <col min="12663" max="12663" width="6.125" style="4" customWidth="1"/>
    <col min="12664" max="12664" width="7" style="4" customWidth="1"/>
    <col min="12665" max="12818" width="9" style="4"/>
    <col min="12819" max="12819" width="3" style="4" customWidth="1"/>
    <col min="12820" max="12820" width="16.875" style="4" customWidth="1"/>
    <col min="12821" max="12821" width="5.25" style="4" customWidth="1"/>
    <col min="12822" max="12822" width="6.875" style="4" customWidth="1"/>
    <col min="12823" max="12823" width="6.625" style="4" customWidth="1"/>
    <col min="12824" max="12828" width="5.375" style="4" customWidth="1"/>
    <col min="12829" max="12829" width="5.25" style="4" customWidth="1"/>
    <col min="12830" max="12842" width="5.125" style="4" customWidth="1"/>
    <col min="12843" max="12847" width="4.625" style="4" customWidth="1"/>
    <col min="12848" max="12848" width="5.125" style="4" customWidth="1"/>
    <col min="12849" max="12853" width="4.625" style="4" customWidth="1"/>
    <col min="12854" max="12854" width="5.125" style="4" customWidth="1"/>
    <col min="12855" max="12859" width="4.625" style="4" customWidth="1"/>
    <col min="12860" max="12860" width="5.125" style="4" customWidth="1"/>
    <col min="12861" max="12865" width="4.625" style="4" customWidth="1"/>
    <col min="12866" max="12866" width="5.125" style="4" customWidth="1"/>
    <col min="12867" max="12871" width="4.625" style="4" customWidth="1"/>
    <col min="12872" max="12872" width="5.125" style="4" customWidth="1"/>
    <col min="12873" max="12877" width="4.625" style="4" customWidth="1"/>
    <col min="12878" max="12878" width="5.125" style="4" customWidth="1"/>
    <col min="12879" max="12883" width="4.625" style="4" customWidth="1"/>
    <col min="12884" max="12884" width="5.125" style="4" customWidth="1"/>
    <col min="12885" max="12889" width="4.625" style="4" customWidth="1"/>
    <col min="12890" max="12890" width="5.125" style="4" customWidth="1"/>
    <col min="12891" max="12895" width="4.625" style="4" customWidth="1"/>
    <col min="12896" max="12896" width="5.125" style="4" customWidth="1"/>
    <col min="12897" max="12901" width="4.625" style="4" customWidth="1"/>
    <col min="12902" max="12902" width="5.125" style="4" customWidth="1"/>
    <col min="12903" max="12907" width="4.625" style="4" customWidth="1"/>
    <col min="12908" max="12908" width="4.25" style="4" customWidth="1"/>
    <col min="12909" max="12914" width="5.125" style="4" customWidth="1"/>
    <col min="12915" max="12916" width="6.125" style="4" customWidth="1"/>
    <col min="12917" max="12917" width="7.625" style="4" customWidth="1"/>
    <col min="12918" max="12918" width="13.25" style="4" customWidth="1"/>
    <col min="12919" max="12919" width="6.125" style="4" customWidth="1"/>
    <col min="12920" max="12920" width="7" style="4" customWidth="1"/>
    <col min="12921" max="13074" width="9" style="4"/>
    <col min="13075" max="13075" width="3" style="4" customWidth="1"/>
    <col min="13076" max="13076" width="16.875" style="4" customWidth="1"/>
    <col min="13077" max="13077" width="5.25" style="4" customWidth="1"/>
    <col min="13078" max="13078" width="6.875" style="4" customWidth="1"/>
    <col min="13079" max="13079" width="6.625" style="4" customWidth="1"/>
    <col min="13080" max="13084" width="5.375" style="4" customWidth="1"/>
    <col min="13085" max="13085" width="5.25" style="4" customWidth="1"/>
    <col min="13086" max="13098" width="5.125" style="4" customWidth="1"/>
    <col min="13099" max="13103" width="4.625" style="4" customWidth="1"/>
    <col min="13104" max="13104" width="5.125" style="4" customWidth="1"/>
    <col min="13105" max="13109" width="4.625" style="4" customWidth="1"/>
    <col min="13110" max="13110" width="5.125" style="4" customWidth="1"/>
    <col min="13111" max="13115" width="4.625" style="4" customWidth="1"/>
    <col min="13116" max="13116" width="5.125" style="4" customWidth="1"/>
    <col min="13117" max="13121" width="4.625" style="4" customWidth="1"/>
    <col min="13122" max="13122" width="5.125" style="4" customWidth="1"/>
    <col min="13123" max="13127" width="4.625" style="4" customWidth="1"/>
    <col min="13128" max="13128" width="5.125" style="4" customWidth="1"/>
    <col min="13129" max="13133" width="4.625" style="4" customWidth="1"/>
    <col min="13134" max="13134" width="5.125" style="4" customWidth="1"/>
    <col min="13135" max="13139" width="4.625" style="4" customWidth="1"/>
    <col min="13140" max="13140" width="5.125" style="4" customWidth="1"/>
    <col min="13141" max="13145" width="4.625" style="4" customWidth="1"/>
    <col min="13146" max="13146" width="5.125" style="4" customWidth="1"/>
    <col min="13147" max="13151" width="4.625" style="4" customWidth="1"/>
    <col min="13152" max="13152" width="5.125" style="4" customWidth="1"/>
    <col min="13153" max="13157" width="4.625" style="4" customWidth="1"/>
    <col min="13158" max="13158" width="5.125" style="4" customWidth="1"/>
    <col min="13159" max="13163" width="4.625" style="4" customWidth="1"/>
    <col min="13164" max="13164" width="4.25" style="4" customWidth="1"/>
    <col min="13165" max="13170" width="5.125" style="4" customWidth="1"/>
    <col min="13171" max="13172" width="6.125" style="4" customWidth="1"/>
    <col min="13173" max="13173" width="7.625" style="4" customWidth="1"/>
    <col min="13174" max="13174" width="13.25" style="4" customWidth="1"/>
    <col min="13175" max="13175" width="6.125" style="4" customWidth="1"/>
    <col min="13176" max="13176" width="7" style="4" customWidth="1"/>
    <col min="13177" max="13330" width="9" style="4"/>
    <col min="13331" max="13331" width="3" style="4" customWidth="1"/>
    <col min="13332" max="13332" width="16.875" style="4" customWidth="1"/>
    <col min="13333" max="13333" width="5.25" style="4" customWidth="1"/>
    <col min="13334" max="13334" width="6.875" style="4" customWidth="1"/>
    <col min="13335" max="13335" width="6.625" style="4" customWidth="1"/>
    <col min="13336" max="13340" width="5.375" style="4" customWidth="1"/>
    <col min="13341" max="13341" width="5.25" style="4" customWidth="1"/>
    <col min="13342" max="13354" width="5.125" style="4" customWidth="1"/>
    <col min="13355" max="13359" width="4.625" style="4" customWidth="1"/>
    <col min="13360" max="13360" width="5.125" style="4" customWidth="1"/>
    <col min="13361" max="13365" width="4.625" style="4" customWidth="1"/>
    <col min="13366" max="13366" width="5.125" style="4" customWidth="1"/>
    <col min="13367" max="13371" width="4.625" style="4" customWidth="1"/>
    <col min="13372" max="13372" width="5.125" style="4" customWidth="1"/>
    <col min="13373" max="13377" width="4.625" style="4" customWidth="1"/>
    <col min="13378" max="13378" width="5.125" style="4" customWidth="1"/>
    <col min="13379" max="13383" width="4.625" style="4" customWidth="1"/>
    <col min="13384" max="13384" width="5.125" style="4" customWidth="1"/>
    <col min="13385" max="13389" width="4.625" style="4" customWidth="1"/>
    <col min="13390" max="13390" width="5.125" style="4" customWidth="1"/>
    <col min="13391" max="13395" width="4.625" style="4" customWidth="1"/>
    <col min="13396" max="13396" width="5.125" style="4" customWidth="1"/>
    <col min="13397" max="13401" width="4.625" style="4" customWidth="1"/>
    <col min="13402" max="13402" width="5.125" style="4" customWidth="1"/>
    <col min="13403" max="13407" width="4.625" style="4" customWidth="1"/>
    <col min="13408" max="13408" width="5.125" style="4" customWidth="1"/>
    <col min="13409" max="13413" width="4.625" style="4" customWidth="1"/>
    <col min="13414" max="13414" width="5.125" style="4" customWidth="1"/>
    <col min="13415" max="13419" width="4.625" style="4" customWidth="1"/>
    <col min="13420" max="13420" width="4.25" style="4" customWidth="1"/>
    <col min="13421" max="13426" width="5.125" style="4" customWidth="1"/>
    <col min="13427" max="13428" width="6.125" style="4" customWidth="1"/>
    <col min="13429" max="13429" width="7.625" style="4" customWidth="1"/>
    <col min="13430" max="13430" width="13.25" style="4" customWidth="1"/>
    <col min="13431" max="13431" width="6.125" style="4" customWidth="1"/>
    <col min="13432" max="13432" width="7" style="4" customWidth="1"/>
    <col min="13433" max="13586" width="9" style="4"/>
    <col min="13587" max="13587" width="3" style="4" customWidth="1"/>
    <col min="13588" max="13588" width="16.875" style="4" customWidth="1"/>
    <col min="13589" max="13589" width="5.25" style="4" customWidth="1"/>
    <col min="13590" max="13590" width="6.875" style="4" customWidth="1"/>
    <col min="13591" max="13591" width="6.625" style="4" customWidth="1"/>
    <col min="13592" max="13596" width="5.375" style="4" customWidth="1"/>
    <col min="13597" max="13597" width="5.25" style="4" customWidth="1"/>
    <col min="13598" max="13610" width="5.125" style="4" customWidth="1"/>
    <col min="13611" max="13615" width="4.625" style="4" customWidth="1"/>
    <col min="13616" max="13616" width="5.125" style="4" customWidth="1"/>
    <col min="13617" max="13621" width="4.625" style="4" customWidth="1"/>
    <col min="13622" max="13622" width="5.125" style="4" customWidth="1"/>
    <col min="13623" max="13627" width="4.625" style="4" customWidth="1"/>
    <col min="13628" max="13628" width="5.125" style="4" customWidth="1"/>
    <col min="13629" max="13633" width="4.625" style="4" customWidth="1"/>
    <col min="13634" max="13634" width="5.125" style="4" customWidth="1"/>
    <col min="13635" max="13639" width="4.625" style="4" customWidth="1"/>
    <col min="13640" max="13640" width="5.125" style="4" customWidth="1"/>
    <col min="13641" max="13645" width="4.625" style="4" customWidth="1"/>
    <col min="13646" max="13646" width="5.125" style="4" customWidth="1"/>
    <col min="13647" max="13651" width="4.625" style="4" customWidth="1"/>
    <col min="13652" max="13652" width="5.125" style="4" customWidth="1"/>
    <col min="13653" max="13657" width="4.625" style="4" customWidth="1"/>
    <col min="13658" max="13658" width="5.125" style="4" customWidth="1"/>
    <col min="13659" max="13663" width="4.625" style="4" customWidth="1"/>
    <col min="13664" max="13664" width="5.125" style="4" customWidth="1"/>
    <col min="13665" max="13669" width="4.625" style="4" customWidth="1"/>
    <col min="13670" max="13670" width="5.125" style="4" customWidth="1"/>
    <col min="13671" max="13675" width="4.625" style="4" customWidth="1"/>
    <col min="13676" max="13676" width="4.25" style="4" customWidth="1"/>
    <col min="13677" max="13682" width="5.125" style="4" customWidth="1"/>
    <col min="13683" max="13684" width="6.125" style="4" customWidth="1"/>
    <col min="13685" max="13685" width="7.625" style="4" customWidth="1"/>
    <col min="13686" max="13686" width="13.25" style="4" customWidth="1"/>
    <col min="13687" max="13687" width="6.125" style="4" customWidth="1"/>
    <col min="13688" max="13688" width="7" style="4" customWidth="1"/>
    <col min="13689" max="13842" width="9" style="4"/>
    <col min="13843" max="13843" width="3" style="4" customWidth="1"/>
    <col min="13844" max="13844" width="16.875" style="4" customWidth="1"/>
    <col min="13845" max="13845" width="5.25" style="4" customWidth="1"/>
    <col min="13846" max="13846" width="6.875" style="4" customWidth="1"/>
    <col min="13847" max="13847" width="6.625" style="4" customWidth="1"/>
    <col min="13848" max="13852" width="5.375" style="4" customWidth="1"/>
    <col min="13853" max="13853" width="5.25" style="4" customWidth="1"/>
    <col min="13854" max="13866" width="5.125" style="4" customWidth="1"/>
    <col min="13867" max="13871" width="4.625" style="4" customWidth="1"/>
    <col min="13872" max="13872" width="5.125" style="4" customWidth="1"/>
    <col min="13873" max="13877" width="4.625" style="4" customWidth="1"/>
    <col min="13878" max="13878" width="5.125" style="4" customWidth="1"/>
    <col min="13879" max="13883" width="4.625" style="4" customWidth="1"/>
    <col min="13884" max="13884" width="5.125" style="4" customWidth="1"/>
    <col min="13885" max="13889" width="4.625" style="4" customWidth="1"/>
    <col min="13890" max="13890" width="5.125" style="4" customWidth="1"/>
    <col min="13891" max="13895" width="4.625" style="4" customWidth="1"/>
    <col min="13896" max="13896" width="5.125" style="4" customWidth="1"/>
    <col min="13897" max="13901" width="4.625" style="4" customWidth="1"/>
    <col min="13902" max="13902" width="5.125" style="4" customWidth="1"/>
    <col min="13903" max="13907" width="4.625" style="4" customWidth="1"/>
    <col min="13908" max="13908" width="5.125" style="4" customWidth="1"/>
    <col min="13909" max="13913" width="4.625" style="4" customWidth="1"/>
    <col min="13914" max="13914" width="5.125" style="4" customWidth="1"/>
    <col min="13915" max="13919" width="4.625" style="4" customWidth="1"/>
    <col min="13920" max="13920" width="5.125" style="4" customWidth="1"/>
    <col min="13921" max="13925" width="4.625" style="4" customWidth="1"/>
    <col min="13926" max="13926" width="5.125" style="4" customWidth="1"/>
    <col min="13927" max="13931" width="4.625" style="4" customWidth="1"/>
    <col min="13932" max="13932" width="4.25" style="4" customWidth="1"/>
    <col min="13933" max="13938" width="5.125" style="4" customWidth="1"/>
    <col min="13939" max="13940" width="6.125" style="4" customWidth="1"/>
    <col min="13941" max="13941" width="7.625" style="4" customWidth="1"/>
    <col min="13942" max="13942" width="13.25" style="4" customWidth="1"/>
    <col min="13943" max="13943" width="6.125" style="4" customWidth="1"/>
    <col min="13944" max="13944" width="7" style="4" customWidth="1"/>
    <col min="13945" max="14098" width="9" style="4"/>
    <col min="14099" max="14099" width="3" style="4" customWidth="1"/>
    <col min="14100" max="14100" width="16.875" style="4" customWidth="1"/>
    <col min="14101" max="14101" width="5.25" style="4" customWidth="1"/>
    <col min="14102" max="14102" width="6.875" style="4" customWidth="1"/>
    <col min="14103" max="14103" width="6.625" style="4" customWidth="1"/>
    <col min="14104" max="14108" width="5.375" style="4" customWidth="1"/>
    <col min="14109" max="14109" width="5.25" style="4" customWidth="1"/>
    <col min="14110" max="14122" width="5.125" style="4" customWidth="1"/>
    <col min="14123" max="14127" width="4.625" style="4" customWidth="1"/>
    <col min="14128" max="14128" width="5.125" style="4" customWidth="1"/>
    <col min="14129" max="14133" width="4.625" style="4" customWidth="1"/>
    <col min="14134" max="14134" width="5.125" style="4" customWidth="1"/>
    <col min="14135" max="14139" width="4.625" style="4" customWidth="1"/>
    <col min="14140" max="14140" width="5.125" style="4" customWidth="1"/>
    <col min="14141" max="14145" width="4.625" style="4" customWidth="1"/>
    <col min="14146" max="14146" width="5.125" style="4" customWidth="1"/>
    <col min="14147" max="14151" width="4.625" style="4" customWidth="1"/>
    <col min="14152" max="14152" width="5.125" style="4" customWidth="1"/>
    <col min="14153" max="14157" width="4.625" style="4" customWidth="1"/>
    <col min="14158" max="14158" width="5.125" style="4" customWidth="1"/>
    <col min="14159" max="14163" width="4.625" style="4" customWidth="1"/>
    <col min="14164" max="14164" width="5.125" style="4" customWidth="1"/>
    <col min="14165" max="14169" width="4.625" style="4" customWidth="1"/>
    <col min="14170" max="14170" width="5.125" style="4" customWidth="1"/>
    <col min="14171" max="14175" width="4.625" style="4" customWidth="1"/>
    <col min="14176" max="14176" width="5.125" style="4" customWidth="1"/>
    <col min="14177" max="14181" width="4.625" style="4" customWidth="1"/>
    <col min="14182" max="14182" width="5.125" style="4" customWidth="1"/>
    <col min="14183" max="14187" width="4.625" style="4" customWidth="1"/>
    <col min="14188" max="14188" width="4.25" style="4" customWidth="1"/>
    <col min="14189" max="14194" width="5.125" style="4" customWidth="1"/>
    <col min="14195" max="14196" width="6.125" style="4" customWidth="1"/>
    <col min="14197" max="14197" width="7.625" style="4" customWidth="1"/>
    <col min="14198" max="14198" width="13.25" style="4" customWidth="1"/>
    <col min="14199" max="14199" width="6.125" style="4" customWidth="1"/>
    <col min="14200" max="14200" width="7" style="4" customWidth="1"/>
    <col min="14201" max="14354" width="9" style="4"/>
    <col min="14355" max="14355" width="3" style="4" customWidth="1"/>
    <col min="14356" max="14356" width="16.875" style="4" customWidth="1"/>
    <col min="14357" max="14357" width="5.25" style="4" customWidth="1"/>
    <col min="14358" max="14358" width="6.875" style="4" customWidth="1"/>
    <col min="14359" max="14359" width="6.625" style="4" customWidth="1"/>
    <col min="14360" max="14364" width="5.375" style="4" customWidth="1"/>
    <col min="14365" max="14365" width="5.25" style="4" customWidth="1"/>
    <col min="14366" max="14378" width="5.125" style="4" customWidth="1"/>
    <col min="14379" max="14383" width="4.625" style="4" customWidth="1"/>
    <col min="14384" max="14384" width="5.125" style="4" customWidth="1"/>
    <col min="14385" max="14389" width="4.625" style="4" customWidth="1"/>
    <col min="14390" max="14390" width="5.125" style="4" customWidth="1"/>
    <col min="14391" max="14395" width="4.625" style="4" customWidth="1"/>
    <col min="14396" max="14396" width="5.125" style="4" customWidth="1"/>
    <col min="14397" max="14401" width="4.625" style="4" customWidth="1"/>
    <col min="14402" max="14402" width="5.125" style="4" customWidth="1"/>
    <col min="14403" max="14407" width="4.625" style="4" customWidth="1"/>
    <col min="14408" max="14408" width="5.125" style="4" customWidth="1"/>
    <col min="14409" max="14413" width="4.625" style="4" customWidth="1"/>
    <col min="14414" max="14414" width="5.125" style="4" customWidth="1"/>
    <col min="14415" max="14419" width="4.625" style="4" customWidth="1"/>
    <col min="14420" max="14420" width="5.125" style="4" customWidth="1"/>
    <col min="14421" max="14425" width="4.625" style="4" customWidth="1"/>
    <col min="14426" max="14426" width="5.125" style="4" customWidth="1"/>
    <col min="14427" max="14431" width="4.625" style="4" customWidth="1"/>
    <col min="14432" max="14432" width="5.125" style="4" customWidth="1"/>
    <col min="14433" max="14437" width="4.625" style="4" customWidth="1"/>
    <col min="14438" max="14438" width="5.125" style="4" customWidth="1"/>
    <col min="14439" max="14443" width="4.625" style="4" customWidth="1"/>
    <col min="14444" max="14444" width="4.25" style="4" customWidth="1"/>
    <col min="14445" max="14450" width="5.125" style="4" customWidth="1"/>
    <col min="14451" max="14452" width="6.125" style="4" customWidth="1"/>
    <col min="14453" max="14453" width="7.625" style="4" customWidth="1"/>
    <col min="14454" max="14454" width="13.25" style="4" customWidth="1"/>
    <col min="14455" max="14455" width="6.125" style="4" customWidth="1"/>
    <col min="14456" max="14456" width="7" style="4" customWidth="1"/>
    <col min="14457" max="14610" width="9" style="4"/>
    <col min="14611" max="14611" width="3" style="4" customWidth="1"/>
    <col min="14612" max="14612" width="16.875" style="4" customWidth="1"/>
    <col min="14613" max="14613" width="5.25" style="4" customWidth="1"/>
    <col min="14614" max="14614" width="6.875" style="4" customWidth="1"/>
    <col min="14615" max="14615" width="6.625" style="4" customWidth="1"/>
    <col min="14616" max="14620" width="5.375" style="4" customWidth="1"/>
    <col min="14621" max="14621" width="5.25" style="4" customWidth="1"/>
    <col min="14622" max="14634" width="5.125" style="4" customWidth="1"/>
    <col min="14635" max="14639" width="4.625" style="4" customWidth="1"/>
    <col min="14640" max="14640" width="5.125" style="4" customWidth="1"/>
    <col min="14641" max="14645" width="4.625" style="4" customWidth="1"/>
    <col min="14646" max="14646" width="5.125" style="4" customWidth="1"/>
    <col min="14647" max="14651" width="4.625" style="4" customWidth="1"/>
    <col min="14652" max="14652" width="5.125" style="4" customWidth="1"/>
    <col min="14653" max="14657" width="4.625" style="4" customWidth="1"/>
    <col min="14658" max="14658" width="5.125" style="4" customWidth="1"/>
    <col min="14659" max="14663" width="4.625" style="4" customWidth="1"/>
    <col min="14664" max="14664" width="5.125" style="4" customWidth="1"/>
    <col min="14665" max="14669" width="4.625" style="4" customWidth="1"/>
    <col min="14670" max="14670" width="5.125" style="4" customWidth="1"/>
    <col min="14671" max="14675" width="4.625" style="4" customWidth="1"/>
    <col min="14676" max="14676" width="5.125" style="4" customWidth="1"/>
    <col min="14677" max="14681" width="4.625" style="4" customWidth="1"/>
    <col min="14682" max="14682" width="5.125" style="4" customWidth="1"/>
    <col min="14683" max="14687" width="4.625" style="4" customWidth="1"/>
    <col min="14688" max="14688" width="5.125" style="4" customWidth="1"/>
    <col min="14689" max="14693" width="4.625" style="4" customWidth="1"/>
    <col min="14694" max="14694" width="5.125" style="4" customWidth="1"/>
    <col min="14695" max="14699" width="4.625" style="4" customWidth="1"/>
    <col min="14700" max="14700" width="4.25" style="4" customWidth="1"/>
    <col min="14701" max="14706" width="5.125" style="4" customWidth="1"/>
    <col min="14707" max="14708" width="6.125" style="4" customWidth="1"/>
    <col min="14709" max="14709" width="7.625" style="4" customWidth="1"/>
    <col min="14710" max="14710" width="13.25" style="4" customWidth="1"/>
    <col min="14711" max="14711" width="6.125" style="4" customWidth="1"/>
    <col min="14712" max="14712" width="7" style="4" customWidth="1"/>
    <col min="14713" max="14866" width="9" style="4"/>
    <col min="14867" max="14867" width="3" style="4" customWidth="1"/>
    <col min="14868" max="14868" width="16.875" style="4" customWidth="1"/>
    <col min="14869" max="14869" width="5.25" style="4" customWidth="1"/>
    <col min="14870" max="14870" width="6.875" style="4" customWidth="1"/>
    <col min="14871" max="14871" width="6.625" style="4" customWidth="1"/>
    <col min="14872" max="14876" width="5.375" style="4" customWidth="1"/>
    <col min="14877" max="14877" width="5.25" style="4" customWidth="1"/>
    <col min="14878" max="14890" width="5.125" style="4" customWidth="1"/>
    <col min="14891" max="14895" width="4.625" style="4" customWidth="1"/>
    <col min="14896" max="14896" width="5.125" style="4" customWidth="1"/>
    <col min="14897" max="14901" width="4.625" style="4" customWidth="1"/>
    <col min="14902" max="14902" width="5.125" style="4" customWidth="1"/>
    <col min="14903" max="14907" width="4.625" style="4" customWidth="1"/>
    <col min="14908" max="14908" width="5.125" style="4" customWidth="1"/>
    <col min="14909" max="14913" width="4.625" style="4" customWidth="1"/>
    <col min="14914" max="14914" width="5.125" style="4" customWidth="1"/>
    <col min="14915" max="14919" width="4.625" style="4" customWidth="1"/>
    <col min="14920" max="14920" width="5.125" style="4" customWidth="1"/>
    <col min="14921" max="14925" width="4.625" style="4" customWidth="1"/>
    <col min="14926" max="14926" width="5.125" style="4" customWidth="1"/>
    <col min="14927" max="14931" width="4.625" style="4" customWidth="1"/>
    <col min="14932" max="14932" width="5.125" style="4" customWidth="1"/>
    <col min="14933" max="14937" width="4.625" style="4" customWidth="1"/>
    <col min="14938" max="14938" width="5.125" style="4" customWidth="1"/>
    <col min="14939" max="14943" width="4.625" style="4" customWidth="1"/>
    <col min="14944" max="14944" width="5.125" style="4" customWidth="1"/>
    <col min="14945" max="14949" width="4.625" style="4" customWidth="1"/>
    <col min="14950" max="14950" width="5.125" style="4" customWidth="1"/>
    <col min="14951" max="14955" width="4.625" style="4" customWidth="1"/>
    <col min="14956" max="14956" width="4.25" style="4" customWidth="1"/>
    <col min="14957" max="14962" width="5.125" style="4" customWidth="1"/>
    <col min="14963" max="14964" width="6.125" style="4" customWidth="1"/>
    <col min="14965" max="14965" width="7.625" style="4" customWidth="1"/>
    <col min="14966" max="14966" width="13.25" style="4" customWidth="1"/>
    <col min="14967" max="14967" width="6.125" style="4" customWidth="1"/>
    <col min="14968" max="14968" width="7" style="4" customWidth="1"/>
    <col min="14969" max="15122" width="9" style="4"/>
    <col min="15123" max="15123" width="3" style="4" customWidth="1"/>
    <col min="15124" max="15124" width="16.875" style="4" customWidth="1"/>
    <col min="15125" max="15125" width="5.25" style="4" customWidth="1"/>
    <col min="15126" max="15126" width="6.875" style="4" customWidth="1"/>
    <col min="15127" max="15127" width="6.625" style="4" customWidth="1"/>
    <col min="15128" max="15132" width="5.375" style="4" customWidth="1"/>
    <col min="15133" max="15133" width="5.25" style="4" customWidth="1"/>
    <col min="15134" max="15146" width="5.125" style="4" customWidth="1"/>
    <col min="15147" max="15151" width="4.625" style="4" customWidth="1"/>
    <col min="15152" max="15152" width="5.125" style="4" customWidth="1"/>
    <col min="15153" max="15157" width="4.625" style="4" customWidth="1"/>
    <col min="15158" max="15158" width="5.125" style="4" customWidth="1"/>
    <col min="15159" max="15163" width="4.625" style="4" customWidth="1"/>
    <col min="15164" max="15164" width="5.125" style="4" customWidth="1"/>
    <col min="15165" max="15169" width="4.625" style="4" customWidth="1"/>
    <col min="15170" max="15170" width="5.125" style="4" customWidth="1"/>
    <col min="15171" max="15175" width="4.625" style="4" customWidth="1"/>
    <col min="15176" max="15176" width="5.125" style="4" customWidth="1"/>
    <col min="15177" max="15181" width="4.625" style="4" customWidth="1"/>
    <col min="15182" max="15182" width="5.125" style="4" customWidth="1"/>
    <col min="15183" max="15187" width="4.625" style="4" customWidth="1"/>
    <col min="15188" max="15188" width="5.125" style="4" customWidth="1"/>
    <col min="15189" max="15193" width="4.625" style="4" customWidth="1"/>
    <col min="15194" max="15194" width="5.125" style="4" customWidth="1"/>
    <col min="15195" max="15199" width="4.625" style="4" customWidth="1"/>
    <col min="15200" max="15200" width="5.125" style="4" customWidth="1"/>
    <col min="15201" max="15205" width="4.625" style="4" customWidth="1"/>
    <col min="15206" max="15206" width="5.125" style="4" customWidth="1"/>
    <col min="15207" max="15211" width="4.625" style="4" customWidth="1"/>
    <col min="15212" max="15212" width="4.25" style="4" customWidth="1"/>
    <col min="15213" max="15218" width="5.125" style="4" customWidth="1"/>
    <col min="15219" max="15220" width="6.125" style="4" customWidth="1"/>
    <col min="15221" max="15221" width="7.625" style="4" customWidth="1"/>
    <col min="15222" max="15222" width="13.25" style="4" customWidth="1"/>
    <col min="15223" max="15223" width="6.125" style="4" customWidth="1"/>
    <col min="15224" max="15224" width="7" style="4" customWidth="1"/>
    <col min="15225" max="15378" width="9" style="4"/>
    <col min="15379" max="15379" width="3" style="4" customWidth="1"/>
    <col min="15380" max="15380" width="16.875" style="4" customWidth="1"/>
    <col min="15381" max="15381" width="5.25" style="4" customWidth="1"/>
    <col min="15382" max="15382" width="6.875" style="4" customWidth="1"/>
    <col min="15383" max="15383" width="6.625" style="4" customWidth="1"/>
    <col min="15384" max="15388" width="5.375" style="4" customWidth="1"/>
    <col min="15389" max="15389" width="5.25" style="4" customWidth="1"/>
    <col min="15390" max="15402" width="5.125" style="4" customWidth="1"/>
    <col min="15403" max="15407" width="4.625" style="4" customWidth="1"/>
    <col min="15408" max="15408" width="5.125" style="4" customWidth="1"/>
    <col min="15409" max="15413" width="4.625" style="4" customWidth="1"/>
    <col min="15414" max="15414" width="5.125" style="4" customWidth="1"/>
    <col min="15415" max="15419" width="4.625" style="4" customWidth="1"/>
    <col min="15420" max="15420" width="5.125" style="4" customWidth="1"/>
    <col min="15421" max="15425" width="4.625" style="4" customWidth="1"/>
    <col min="15426" max="15426" width="5.125" style="4" customWidth="1"/>
    <col min="15427" max="15431" width="4.625" style="4" customWidth="1"/>
    <col min="15432" max="15432" width="5.125" style="4" customWidth="1"/>
    <col min="15433" max="15437" width="4.625" style="4" customWidth="1"/>
    <col min="15438" max="15438" width="5.125" style="4" customWidth="1"/>
    <col min="15439" max="15443" width="4.625" style="4" customWidth="1"/>
    <col min="15444" max="15444" width="5.125" style="4" customWidth="1"/>
    <col min="15445" max="15449" width="4.625" style="4" customWidth="1"/>
    <col min="15450" max="15450" width="5.125" style="4" customWidth="1"/>
    <col min="15451" max="15455" width="4.625" style="4" customWidth="1"/>
    <col min="15456" max="15456" width="5.125" style="4" customWidth="1"/>
    <col min="15457" max="15461" width="4.625" style="4" customWidth="1"/>
    <col min="15462" max="15462" width="5.125" style="4" customWidth="1"/>
    <col min="15463" max="15467" width="4.625" style="4" customWidth="1"/>
    <col min="15468" max="15468" width="4.25" style="4" customWidth="1"/>
    <col min="15469" max="15474" width="5.125" style="4" customWidth="1"/>
    <col min="15475" max="15476" width="6.125" style="4" customWidth="1"/>
    <col min="15477" max="15477" width="7.625" style="4" customWidth="1"/>
    <col min="15478" max="15478" width="13.25" style="4" customWidth="1"/>
    <col min="15479" max="15479" width="6.125" style="4" customWidth="1"/>
    <col min="15480" max="15480" width="7" style="4" customWidth="1"/>
    <col min="15481" max="15634" width="9" style="4"/>
    <col min="15635" max="15635" width="3" style="4" customWidth="1"/>
    <col min="15636" max="15636" width="16.875" style="4" customWidth="1"/>
    <col min="15637" max="15637" width="5.25" style="4" customWidth="1"/>
    <col min="15638" max="15638" width="6.875" style="4" customWidth="1"/>
    <col min="15639" max="15639" width="6.625" style="4" customWidth="1"/>
    <col min="15640" max="15644" width="5.375" style="4" customWidth="1"/>
    <col min="15645" max="15645" width="5.25" style="4" customWidth="1"/>
    <col min="15646" max="15658" width="5.125" style="4" customWidth="1"/>
    <col min="15659" max="15663" width="4.625" style="4" customWidth="1"/>
    <col min="15664" max="15664" width="5.125" style="4" customWidth="1"/>
    <col min="15665" max="15669" width="4.625" style="4" customWidth="1"/>
    <col min="15670" max="15670" width="5.125" style="4" customWidth="1"/>
    <col min="15671" max="15675" width="4.625" style="4" customWidth="1"/>
    <col min="15676" max="15676" width="5.125" style="4" customWidth="1"/>
    <col min="15677" max="15681" width="4.625" style="4" customWidth="1"/>
    <col min="15682" max="15682" width="5.125" style="4" customWidth="1"/>
    <col min="15683" max="15687" width="4.625" style="4" customWidth="1"/>
    <col min="15688" max="15688" width="5.125" style="4" customWidth="1"/>
    <col min="15689" max="15693" width="4.625" style="4" customWidth="1"/>
    <col min="15694" max="15694" width="5.125" style="4" customWidth="1"/>
    <col min="15695" max="15699" width="4.625" style="4" customWidth="1"/>
    <col min="15700" max="15700" width="5.125" style="4" customWidth="1"/>
    <col min="15701" max="15705" width="4.625" style="4" customWidth="1"/>
    <col min="15706" max="15706" width="5.125" style="4" customWidth="1"/>
    <col min="15707" max="15711" width="4.625" style="4" customWidth="1"/>
    <col min="15712" max="15712" width="5.125" style="4" customWidth="1"/>
    <col min="15713" max="15717" width="4.625" style="4" customWidth="1"/>
    <col min="15718" max="15718" width="5.125" style="4" customWidth="1"/>
    <col min="15719" max="15723" width="4.625" style="4" customWidth="1"/>
    <col min="15724" max="15724" width="4.25" style="4" customWidth="1"/>
    <col min="15725" max="15730" width="5.125" style="4" customWidth="1"/>
    <col min="15731" max="15732" width="6.125" style="4" customWidth="1"/>
    <col min="15733" max="15733" width="7.625" style="4" customWidth="1"/>
    <col min="15734" max="15734" width="13.25" style="4" customWidth="1"/>
    <col min="15735" max="15735" width="6.125" style="4" customWidth="1"/>
    <col min="15736" max="15736" width="7" style="4" customWidth="1"/>
    <col min="15737" max="15890" width="9" style="4"/>
    <col min="15891" max="15891" width="3" style="4" customWidth="1"/>
    <col min="15892" max="15892" width="16.875" style="4" customWidth="1"/>
    <col min="15893" max="15893" width="5.25" style="4" customWidth="1"/>
    <col min="15894" max="15894" width="6.875" style="4" customWidth="1"/>
    <col min="15895" max="15895" width="6.625" style="4" customWidth="1"/>
    <col min="15896" max="15900" width="5.375" style="4" customWidth="1"/>
    <col min="15901" max="15901" width="5.25" style="4" customWidth="1"/>
    <col min="15902" max="15914" width="5.125" style="4" customWidth="1"/>
    <col min="15915" max="15919" width="4.625" style="4" customWidth="1"/>
    <col min="15920" max="15920" width="5.125" style="4" customWidth="1"/>
    <col min="15921" max="15925" width="4.625" style="4" customWidth="1"/>
    <col min="15926" max="15926" width="5.125" style="4" customWidth="1"/>
    <col min="15927" max="15931" width="4.625" style="4" customWidth="1"/>
    <col min="15932" max="15932" width="5.125" style="4" customWidth="1"/>
    <col min="15933" max="15937" width="4.625" style="4" customWidth="1"/>
    <col min="15938" max="15938" width="5.125" style="4" customWidth="1"/>
    <col min="15939" max="15943" width="4.625" style="4" customWidth="1"/>
    <col min="15944" max="15944" width="5.125" style="4" customWidth="1"/>
    <col min="15945" max="15949" width="4.625" style="4" customWidth="1"/>
    <col min="15950" max="15950" width="5.125" style="4" customWidth="1"/>
    <col min="15951" max="15955" width="4.625" style="4" customWidth="1"/>
    <col min="15956" max="15956" width="5.125" style="4" customWidth="1"/>
    <col min="15957" max="15961" width="4.625" style="4" customWidth="1"/>
    <col min="15962" max="15962" width="5.125" style="4" customWidth="1"/>
    <col min="15963" max="15967" width="4.625" style="4" customWidth="1"/>
    <col min="15968" max="15968" width="5.125" style="4" customWidth="1"/>
    <col min="15969" max="15973" width="4.625" style="4" customWidth="1"/>
    <col min="15974" max="15974" width="5.125" style="4" customWidth="1"/>
    <col min="15975" max="15979" width="4.625" style="4" customWidth="1"/>
    <col min="15980" max="15980" width="4.25" style="4" customWidth="1"/>
    <col min="15981" max="15986" width="5.125" style="4" customWidth="1"/>
    <col min="15987" max="15988" width="6.125" style="4" customWidth="1"/>
    <col min="15989" max="15989" width="7.625" style="4" customWidth="1"/>
    <col min="15990" max="15990" width="13.25" style="4" customWidth="1"/>
    <col min="15991" max="15991" width="6.125" style="4" customWidth="1"/>
    <col min="15992" max="15992" width="7" style="4" customWidth="1"/>
    <col min="15993" max="16146" width="9" style="4"/>
    <col min="16147" max="16147" width="3" style="4" customWidth="1"/>
    <col min="16148" max="16148" width="16.875" style="4" customWidth="1"/>
    <col min="16149" max="16149" width="5.25" style="4" customWidth="1"/>
    <col min="16150" max="16150" width="6.875" style="4" customWidth="1"/>
    <col min="16151" max="16151" width="6.625" style="4" customWidth="1"/>
    <col min="16152" max="16156" width="5.375" style="4" customWidth="1"/>
    <col min="16157" max="16157" width="5.25" style="4" customWidth="1"/>
    <col min="16158" max="16170" width="5.125" style="4" customWidth="1"/>
    <col min="16171" max="16175" width="4.625" style="4" customWidth="1"/>
    <col min="16176" max="16176" width="5.125" style="4" customWidth="1"/>
    <col min="16177" max="16181" width="4.625" style="4" customWidth="1"/>
    <col min="16182" max="16182" width="5.125" style="4" customWidth="1"/>
    <col min="16183" max="16187" width="4.625" style="4" customWidth="1"/>
    <col min="16188" max="16188" width="5.125" style="4" customWidth="1"/>
    <col min="16189" max="16193" width="4.625" style="4" customWidth="1"/>
    <col min="16194" max="16194" width="5.125" style="4" customWidth="1"/>
    <col min="16195" max="16199" width="4.625" style="4" customWidth="1"/>
    <col min="16200" max="16200" width="5.125" style="4" customWidth="1"/>
    <col min="16201" max="16205" width="4.625" style="4" customWidth="1"/>
    <col min="16206" max="16206" width="5.125" style="4" customWidth="1"/>
    <col min="16207" max="16211" width="4.625" style="4" customWidth="1"/>
    <col min="16212" max="16212" width="5.125" style="4" customWidth="1"/>
    <col min="16213" max="16217" width="4.625" style="4" customWidth="1"/>
    <col min="16218" max="16218" width="5.125" style="4" customWidth="1"/>
    <col min="16219" max="16223" width="4.625" style="4" customWidth="1"/>
    <col min="16224" max="16224" width="5.125" style="4" customWidth="1"/>
    <col min="16225" max="16229" width="4.625" style="4" customWidth="1"/>
    <col min="16230" max="16230" width="5.125" style="4" customWidth="1"/>
    <col min="16231" max="16235" width="4.625" style="4" customWidth="1"/>
    <col min="16236" max="16236" width="4.25" style="4" customWidth="1"/>
    <col min="16237" max="16242" width="5.125" style="4" customWidth="1"/>
    <col min="16243" max="16244" width="6.125" style="4" customWidth="1"/>
    <col min="16245" max="16245" width="7.625" style="4" customWidth="1"/>
    <col min="16246" max="16246" width="13.25" style="4" customWidth="1"/>
    <col min="16247" max="16247" width="6.125" style="4" customWidth="1"/>
    <col min="16248" max="16248" width="7" style="4" customWidth="1"/>
    <col min="16249" max="16384" width="9" style="4"/>
  </cols>
  <sheetData>
    <row r="1" spans="1:118" ht="17.25" customHeight="1" x14ac:dyDescent="0.4">
      <c r="B1" s="4" t="s">
        <v>62</v>
      </c>
    </row>
    <row r="2" spans="1:118" ht="18.75" customHeight="1" x14ac:dyDescent="0.4"/>
    <row r="3" spans="1:118" ht="33" customHeight="1" x14ac:dyDescent="0.4">
      <c r="F3" s="5" t="s">
        <v>15</v>
      </c>
    </row>
    <row r="5" spans="1:118" ht="17.25" customHeight="1" x14ac:dyDescent="0.4">
      <c r="B5" s="6" t="s">
        <v>16</v>
      </c>
    </row>
    <row r="7" spans="1:118" x14ac:dyDescent="0.4">
      <c r="E7" s="4" t="s">
        <v>17</v>
      </c>
    </row>
    <row r="8" spans="1:118" ht="13.5" customHeight="1" x14ac:dyDescent="0.4"/>
    <row r="9" spans="1:118" ht="17.25" customHeight="1" x14ac:dyDescent="0.4">
      <c r="E9" s="6" t="s">
        <v>18</v>
      </c>
    </row>
    <row r="11" spans="1:118" ht="30" customHeight="1" x14ac:dyDescent="0.4">
      <c r="A11" s="7"/>
      <c r="B11" s="8" t="s">
        <v>19</v>
      </c>
      <c r="C11" s="477"/>
      <c r="D11" s="478"/>
      <c r="E11" s="9" t="s">
        <v>20</v>
      </c>
      <c r="F11" s="10" t="s">
        <v>21</v>
      </c>
      <c r="G11" s="11"/>
      <c r="H11" s="8" t="s">
        <v>63</v>
      </c>
      <c r="I11" s="8"/>
      <c r="J11" s="8" t="s">
        <v>64</v>
      </c>
      <c r="K11" s="12"/>
      <c r="L11" s="13"/>
      <c r="M11" s="13" t="s">
        <v>185</v>
      </c>
      <c r="N11" s="13"/>
      <c r="O11" s="14"/>
      <c r="R11" s="13"/>
      <c r="S11" s="13"/>
      <c r="T11" s="13"/>
      <c r="U11" s="14"/>
      <c r="DE11" s="15"/>
      <c r="DF11" s="13"/>
      <c r="DG11" s="13"/>
      <c r="DH11" s="13"/>
      <c r="DI11" s="14"/>
    </row>
    <row r="12" spans="1:118" ht="14.25" customHeight="1" x14ac:dyDescent="0.4">
      <c r="A12" s="16"/>
      <c r="B12" s="16"/>
      <c r="C12" s="17"/>
      <c r="D12" s="18"/>
      <c r="E12" s="108"/>
      <c r="F12" s="465" t="s">
        <v>23</v>
      </c>
      <c r="G12" s="479"/>
      <c r="H12" s="479"/>
      <c r="I12" s="479"/>
      <c r="J12" s="109"/>
      <c r="K12" s="481" t="s">
        <v>24</v>
      </c>
      <c r="L12" s="482"/>
      <c r="M12" s="482"/>
      <c r="N12" s="482"/>
      <c r="O12" s="482"/>
      <c r="P12" s="482"/>
      <c r="Q12" s="485" t="s">
        <v>25</v>
      </c>
      <c r="R12" s="486"/>
      <c r="S12" s="486"/>
      <c r="T12" s="486"/>
      <c r="U12" s="486"/>
      <c r="V12" s="486"/>
      <c r="W12" s="21"/>
      <c r="X12" s="470"/>
      <c r="Y12" s="470"/>
      <c r="Z12" s="470"/>
      <c r="AA12" s="470"/>
      <c r="AB12" s="470"/>
      <c r="AC12" s="470"/>
      <c r="AD12" s="470"/>
      <c r="AE12" s="470"/>
      <c r="AF12" s="470"/>
      <c r="AG12" s="470"/>
      <c r="AH12" s="470"/>
      <c r="AI12" s="470"/>
      <c r="AJ12" s="470"/>
      <c r="AK12" s="470"/>
      <c r="AL12" s="470"/>
      <c r="AM12" s="470"/>
      <c r="AN12" s="470"/>
      <c r="AO12" s="470"/>
      <c r="AP12" s="470"/>
      <c r="AQ12" s="470"/>
      <c r="AR12" s="470"/>
      <c r="AS12" s="470"/>
      <c r="AT12" s="470"/>
      <c r="AU12" s="470"/>
      <c r="AV12" s="470"/>
      <c r="AW12" s="470"/>
      <c r="AX12" s="470"/>
      <c r="AY12" s="470"/>
      <c r="AZ12" s="470"/>
      <c r="BA12" s="470"/>
      <c r="BB12" s="470"/>
      <c r="BC12" s="470"/>
      <c r="BD12" s="470"/>
      <c r="BE12" s="470"/>
      <c r="BF12" s="470"/>
      <c r="BG12" s="470"/>
      <c r="BH12" s="470"/>
      <c r="BI12" s="470"/>
      <c r="BJ12" s="470"/>
      <c r="BK12" s="470"/>
      <c r="BL12" s="470"/>
      <c r="BM12" s="470"/>
      <c r="BN12" s="470"/>
      <c r="BO12" s="470"/>
      <c r="BP12" s="470"/>
      <c r="BQ12" s="470"/>
      <c r="BR12" s="470"/>
      <c r="BS12" s="470"/>
      <c r="BT12" s="470"/>
      <c r="BU12" s="470"/>
      <c r="BV12" s="470"/>
      <c r="BW12" s="470"/>
      <c r="BX12" s="470"/>
      <c r="BY12" s="470"/>
      <c r="BZ12" s="470"/>
      <c r="CA12" s="470"/>
      <c r="CB12" s="470"/>
      <c r="CC12" s="470"/>
      <c r="CD12" s="470"/>
      <c r="CE12" s="470"/>
      <c r="CF12" s="470"/>
      <c r="CG12" s="470"/>
      <c r="CH12" s="470"/>
      <c r="CI12" s="470"/>
      <c r="CJ12" s="470"/>
      <c r="CK12" s="470"/>
      <c r="CL12" s="470"/>
      <c r="CM12" s="470"/>
      <c r="CN12" s="470"/>
      <c r="CO12" s="470"/>
      <c r="CP12" s="470"/>
      <c r="CQ12" s="470"/>
      <c r="CR12" s="470"/>
      <c r="CS12" s="470"/>
      <c r="CT12" s="470"/>
      <c r="CU12" s="470"/>
      <c r="CV12" s="470"/>
      <c r="CW12" s="470"/>
      <c r="CX12" s="470"/>
      <c r="CY12" s="470"/>
      <c r="CZ12" s="470"/>
      <c r="DA12" s="470"/>
      <c r="DB12" s="470"/>
      <c r="DC12" s="470"/>
      <c r="DD12" s="111"/>
      <c r="DE12" s="494" t="s">
        <v>26</v>
      </c>
      <c r="DF12" s="495"/>
      <c r="DG12" s="495"/>
      <c r="DH12" s="495"/>
      <c r="DI12" s="495"/>
      <c r="DJ12" s="496"/>
      <c r="DK12" s="485" t="s">
        <v>27</v>
      </c>
      <c r="DL12" s="489"/>
      <c r="DM12" s="489"/>
      <c r="DN12" s="490"/>
    </row>
    <row r="13" spans="1:118" ht="23.25" customHeight="1" x14ac:dyDescent="0.4">
      <c r="A13" s="23"/>
      <c r="B13" s="17" t="s">
        <v>28</v>
      </c>
      <c r="C13" s="17" t="s">
        <v>29</v>
      </c>
      <c r="D13" s="18" t="s">
        <v>32</v>
      </c>
      <c r="E13" s="24"/>
      <c r="F13" s="480"/>
      <c r="G13" s="480"/>
      <c r="H13" s="480"/>
      <c r="I13" s="480"/>
      <c r="J13" s="25"/>
      <c r="K13" s="483"/>
      <c r="L13" s="484"/>
      <c r="M13" s="484"/>
      <c r="N13" s="484"/>
      <c r="O13" s="484"/>
      <c r="P13" s="484"/>
      <c r="Q13" s="487"/>
      <c r="R13" s="488"/>
      <c r="S13" s="488"/>
      <c r="T13" s="488"/>
      <c r="U13" s="488"/>
      <c r="V13" s="488"/>
      <c r="W13" s="26" t="s">
        <v>65</v>
      </c>
      <c r="X13" s="27" t="s">
        <v>30</v>
      </c>
      <c r="Y13" s="28"/>
      <c r="Z13" s="28"/>
      <c r="AA13" s="28"/>
      <c r="AB13" s="28"/>
      <c r="AC13" s="28"/>
      <c r="AD13" s="465"/>
      <c r="AE13" s="465"/>
      <c r="AF13" s="465"/>
      <c r="AG13" s="465"/>
      <c r="AH13" s="465"/>
      <c r="AI13" s="465"/>
      <c r="AJ13" s="465"/>
      <c r="AK13" s="465"/>
      <c r="AL13" s="465"/>
      <c r="AM13" s="465"/>
      <c r="AN13" s="465"/>
      <c r="AO13" s="465"/>
      <c r="AP13" s="465"/>
      <c r="AQ13" s="465"/>
      <c r="AR13" s="465"/>
      <c r="AS13" s="465"/>
      <c r="AT13" s="465"/>
      <c r="AU13" s="465"/>
      <c r="AV13" s="465"/>
      <c r="AW13" s="465"/>
      <c r="AX13" s="465"/>
      <c r="AY13" s="465"/>
      <c r="AZ13" s="465"/>
      <c r="BA13" s="465"/>
      <c r="BB13" s="465"/>
      <c r="BC13" s="465"/>
      <c r="BD13" s="465"/>
      <c r="BE13" s="465"/>
      <c r="BF13" s="465"/>
      <c r="BG13" s="465"/>
      <c r="BH13" s="470"/>
      <c r="BI13" s="470"/>
      <c r="BJ13" s="470"/>
      <c r="BK13" s="470"/>
      <c r="BL13" s="470"/>
      <c r="BM13" s="470"/>
      <c r="BN13" s="470"/>
      <c r="BO13" s="470"/>
      <c r="BP13" s="470"/>
      <c r="BQ13" s="470"/>
      <c r="BR13" s="470"/>
      <c r="BS13" s="470"/>
      <c r="BT13" s="465"/>
      <c r="BU13" s="465"/>
      <c r="BV13" s="465"/>
      <c r="BW13" s="465"/>
      <c r="BX13" s="465"/>
      <c r="BY13" s="465"/>
      <c r="BZ13" s="465"/>
      <c r="CA13" s="465"/>
      <c r="CB13" s="465"/>
      <c r="CC13" s="465"/>
      <c r="CD13" s="465"/>
      <c r="CE13" s="465"/>
      <c r="CF13" s="465"/>
      <c r="CG13" s="465"/>
      <c r="CH13" s="465"/>
      <c r="CI13" s="465"/>
      <c r="CJ13" s="465"/>
      <c r="CK13" s="465"/>
      <c r="CL13" s="470"/>
      <c r="CM13" s="470"/>
      <c r="CN13" s="470"/>
      <c r="CO13" s="470"/>
      <c r="CP13" s="470"/>
      <c r="CQ13" s="470"/>
      <c r="CR13" s="470"/>
      <c r="CS13" s="470"/>
      <c r="CT13" s="470"/>
      <c r="CU13" s="470"/>
      <c r="CV13" s="470"/>
      <c r="CW13" s="470"/>
      <c r="CX13" s="465"/>
      <c r="CY13" s="465"/>
      <c r="CZ13" s="465"/>
      <c r="DA13" s="465"/>
      <c r="DB13" s="465"/>
      <c r="DC13" s="466"/>
      <c r="DD13" s="497" t="s">
        <v>49</v>
      </c>
      <c r="DE13" s="29" t="s">
        <v>31</v>
      </c>
      <c r="DF13" s="30"/>
      <c r="DG13" s="30"/>
      <c r="DH13" s="30"/>
      <c r="DI13" s="30"/>
      <c r="DJ13" s="31"/>
      <c r="DK13" s="491"/>
      <c r="DL13" s="492"/>
      <c r="DM13" s="492"/>
      <c r="DN13" s="493"/>
    </row>
    <row r="14" spans="1:118" ht="27" customHeight="1" x14ac:dyDescent="0.4">
      <c r="A14" s="23"/>
      <c r="B14" s="17"/>
      <c r="C14" s="17"/>
      <c r="D14" s="57"/>
      <c r="E14" s="17"/>
      <c r="F14" s="474" t="s">
        <v>33</v>
      </c>
      <c r="G14" s="474" t="s">
        <v>34</v>
      </c>
      <c r="H14" s="474" t="s">
        <v>35</v>
      </c>
      <c r="I14" s="474" t="s">
        <v>36</v>
      </c>
      <c r="J14" s="474" t="s">
        <v>37</v>
      </c>
      <c r="K14" s="17"/>
      <c r="L14" s="474" t="s">
        <v>33</v>
      </c>
      <c r="M14" s="474" t="s">
        <v>34</v>
      </c>
      <c r="N14" s="474" t="s">
        <v>35</v>
      </c>
      <c r="O14" s="474" t="s">
        <v>36</v>
      </c>
      <c r="P14" s="474" t="s">
        <v>37</v>
      </c>
      <c r="Q14" s="17"/>
      <c r="R14" s="474" t="s">
        <v>33</v>
      </c>
      <c r="S14" s="474" t="s">
        <v>34</v>
      </c>
      <c r="T14" s="474" t="s">
        <v>35</v>
      </c>
      <c r="U14" s="474" t="s">
        <v>36</v>
      </c>
      <c r="V14" s="474" t="s">
        <v>37</v>
      </c>
      <c r="W14" s="32" t="s">
        <v>66</v>
      </c>
      <c r="X14" s="464" t="s">
        <v>38</v>
      </c>
      <c r="Y14" s="465"/>
      <c r="Z14" s="465"/>
      <c r="AA14" s="465"/>
      <c r="AB14" s="465"/>
      <c r="AC14" s="466"/>
      <c r="AD14" s="464" t="s">
        <v>281</v>
      </c>
      <c r="AE14" s="465"/>
      <c r="AF14" s="465"/>
      <c r="AG14" s="465"/>
      <c r="AH14" s="465"/>
      <c r="AI14" s="466"/>
      <c r="AJ14" s="464" t="s">
        <v>289</v>
      </c>
      <c r="AK14" s="465"/>
      <c r="AL14" s="465"/>
      <c r="AM14" s="465"/>
      <c r="AN14" s="465"/>
      <c r="AO14" s="466"/>
      <c r="AP14" s="464" t="s">
        <v>282</v>
      </c>
      <c r="AQ14" s="465"/>
      <c r="AR14" s="465"/>
      <c r="AS14" s="465"/>
      <c r="AT14" s="465"/>
      <c r="AU14" s="466"/>
      <c r="AV14" s="471" t="s">
        <v>283</v>
      </c>
      <c r="AW14" s="472"/>
      <c r="AX14" s="472"/>
      <c r="AY14" s="472"/>
      <c r="AZ14" s="472"/>
      <c r="BA14" s="472"/>
      <c r="BB14" s="472"/>
      <c r="BC14" s="472"/>
      <c r="BD14" s="472"/>
      <c r="BE14" s="472"/>
      <c r="BF14" s="472"/>
      <c r="BG14" s="473"/>
      <c r="BH14" s="464" t="s">
        <v>284</v>
      </c>
      <c r="BI14" s="465"/>
      <c r="BJ14" s="465"/>
      <c r="BK14" s="465"/>
      <c r="BL14" s="465"/>
      <c r="BM14" s="465"/>
      <c r="BN14" s="465"/>
      <c r="BO14" s="465"/>
      <c r="BP14" s="465"/>
      <c r="BQ14" s="465"/>
      <c r="BR14" s="465"/>
      <c r="BS14" s="466"/>
      <c r="BT14" s="464" t="s">
        <v>285</v>
      </c>
      <c r="BU14" s="465"/>
      <c r="BV14" s="465"/>
      <c r="BW14" s="465"/>
      <c r="BX14" s="465"/>
      <c r="BY14" s="466"/>
      <c r="BZ14" s="464" t="s">
        <v>286</v>
      </c>
      <c r="CA14" s="465"/>
      <c r="CB14" s="465"/>
      <c r="CC14" s="465"/>
      <c r="CD14" s="465"/>
      <c r="CE14" s="465"/>
      <c r="CF14" s="465"/>
      <c r="CG14" s="465"/>
      <c r="CH14" s="465"/>
      <c r="CI14" s="465"/>
      <c r="CJ14" s="465"/>
      <c r="CK14" s="466"/>
      <c r="CL14" s="464" t="s">
        <v>287</v>
      </c>
      <c r="CM14" s="465"/>
      <c r="CN14" s="465"/>
      <c r="CO14" s="465"/>
      <c r="CP14" s="465"/>
      <c r="CQ14" s="465"/>
      <c r="CR14" s="465"/>
      <c r="CS14" s="465"/>
      <c r="CT14" s="465"/>
      <c r="CU14" s="465"/>
      <c r="CV14" s="465"/>
      <c r="CW14" s="466"/>
      <c r="CX14" s="464" t="s">
        <v>290</v>
      </c>
      <c r="CY14" s="465"/>
      <c r="CZ14" s="465"/>
      <c r="DA14" s="465"/>
      <c r="DB14" s="465"/>
      <c r="DC14" s="466"/>
      <c r="DD14" s="498"/>
      <c r="DE14" s="33"/>
      <c r="DF14" s="474" t="s">
        <v>33</v>
      </c>
      <c r="DG14" s="474" t="s">
        <v>34</v>
      </c>
      <c r="DH14" s="474" t="s">
        <v>35</v>
      </c>
      <c r="DI14" s="474" t="s">
        <v>36</v>
      </c>
      <c r="DJ14" s="474" t="s">
        <v>37</v>
      </c>
      <c r="DK14" s="500" t="s">
        <v>39</v>
      </c>
      <c r="DL14" s="500" t="s">
        <v>40</v>
      </c>
      <c r="DM14" s="500" t="s">
        <v>41</v>
      </c>
      <c r="DN14" s="500" t="s">
        <v>42</v>
      </c>
    </row>
    <row r="15" spans="1:118" ht="27" customHeight="1" x14ac:dyDescent="0.4">
      <c r="A15" s="23"/>
      <c r="B15" s="283"/>
      <c r="C15" s="283"/>
      <c r="D15" s="57"/>
      <c r="E15" s="283"/>
      <c r="F15" s="475"/>
      <c r="G15" s="475"/>
      <c r="H15" s="475"/>
      <c r="I15" s="475"/>
      <c r="J15" s="475"/>
      <c r="K15" s="282"/>
      <c r="L15" s="475"/>
      <c r="M15" s="475"/>
      <c r="N15" s="475"/>
      <c r="O15" s="475"/>
      <c r="P15" s="475"/>
      <c r="Q15" s="282"/>
      <c r="R15" s="475"/>
      <c r="S15" s="475"/>
      <c r="T15" s="475"/>
      <c r="U15" s="475"/>
      <c r="V15" s="475"/>
      <c r="W15" s="32"/>
      <c r="X15" s="467"/>
      <c r="Y15" s="468"/>
      <c r="Z15" s="468"/>
      <c r="AA15" s="468"/>
      <c r="AB15" s="468"/>
      <c r="AC15" s="469"/>
      <c r="AD15" s="467"/>
      <c r="AE15" s="468"/>
      <c r="AF15" s="468"/>
      <c r="AG15" s="468"/>
      <c r="AH15" s="468"/>
      <c r="AI15" s="469"/>
      <c r="AJ15" s="467"/>
      <c r="AK15" s="468"/>
      <c r="AL15" s="468"/>
      <c r="AM15" s="468"/>
      <c r="AN15" s="468"/>
      <c r="AO15" s="469"/>
      <c r="AP15" s="467"/>
      <c r="AQ15" s="468"/>
      <c r="AR15" s="468"/>
      <c r="AS15" s="468"/>
      <c r="AT15" s="468"/>
      <c r="AU15" s="469"/>
      <c r="AV15" s="281"/>
      <c r="AW15" s="269"/>
      <c r="AX15" s="269"/>
      <c r="AY15" s="269"/>
      <c r="AZ15" s="269"/>
      <c r="BA15" s="269"/>
      <c r="BB15" s="464" t="s">
        <v>252</v>
      </c>
      <c r="BC15" s="465"/>
      <c r="BD15" s="465"/>
      <c r="BE15" s="465"/>
      <c r="BF15" s="465"/>
      <c r="BG15" s="466"/>
      <c r="BH15" s="281"/>
      <c r="BI15" s="269"/>
      <c r="BJ15" s="269"/>
      <c r="BK15" s="269"/>
      <c r="BL15" s="269"/>
      <c r="BM15" s="37"/>
      <c r="BN15" s="464" t="s">
        <v>252</v>
      </c>
      <c r="BO15" s="465"/>
      <c r="BP15" s="465"/>
      <c r="BQ15" s="465"/>
      <c r="BR15" s="465"/>
      <c r="BS15" s="466"/>
      <c r="BT15" s="467"/>
      <c r="BU15" s="468"/>
      <c r="BV15" s="468"/>
      <c r="BW15" s="468"/>
      <c r="BX15" s="468"/>
      <c r="BY15" s="469"/>
      <c r="BZ15" s="281"/>
      <c r="CA15" s="269"/>
      <c r="CB15" s="269"/>
      <c r="CC15" s="269"/>
      <c r="CD15" s="269"/>
      <c r="CE15" s="37"/>
      <c r="CF15" s="464" t="s">
        <v>252</v>
      </c>
      <c r="CG15" s="465"/>
      <c r="CH15" s="465"/>
      <c r="CI15" s="465"/>
      <c r="CJ15" s="465"/>
      <c r="CK15" s="466"/>
      <c r="CL15" s="289"/>
      <c r="CM15" s="290"/>
      <c r="CN15" s="290"/>
      <c r="CO15" s="290"/>
      <c r="CP15" s="269"/>
      <c r="CQ15" s="291"/>
      <c r="CR15" s="464" t="s">
        <v>252</v>
      </c>
      <c r="CS15" s="465"/>
      <c r="CT15" s="465"/>
      <c r="CU15" s="465"/>
      <c r="CV15" s="465"/>
      <c r="CW15" s="466"/>
      <c r="CX15" s="467"/>
      <c r="CY15" s="468"/>
      <c r="CZ15" s="468"/>
      <c r="DA15" s="468"/>
      <c r="DB15" s="468"/>
      <c r="DC15" s="469"/>
      <c r="DD15" s="498"/>
      <c r="DE15" s="268"/>
      <c r="DF15" s="475"/>
      <c r="DG15" s="475"/>
      <c r="DH15" s="475"/>
      <c r="DI15" s="475"/>
      <c r="DJ15" s="475"/>
      <c r="DK15" s="501"/>
      <c r="DL15" s="501"/>
      <c r="DM15" s="501"/>
      <c r="DN15" s="501"/>
    </row>
    <row r="16" spans="1:118" ht="115.5" customHeight="1" x14ac:dyDescent="0.4">
      <c r="A16" s="34"/>
      <c r="B16" s="35"/>
      <c r="C16" s="35"/>
      <c r="D16" s="36"/>
      <c r="E16" s="35"/>
      <c r="F16" s="476"/>
      <c r="G16" s="476"/>
      <c r="H16" s="476"/>
      <c r="I16" s="476"/>
      <c r="J16" s="476"/>
      <c r="K16" s="37"/>
      <c r="L16" s="476"/>
      <c r="M16" s="476"/>
      <c r="N16" s="476"/>
      <c r="O16" s="476"/>
      <c r="P16" s="476"/>
      <c r="Q16" s="37"/>
      <c r="R16" s="476"/>
      <c r="S16" s="476"/>
      <c r="T16" s="476"/>
      <c r="U16" s="476"/>
      <c r="V16" s="476"/>
      <c r="W16" s="37"/>
      <c r="X16" s="35"/>
      <c r="Y16" s="113" t="s">
        <v>33</v>
      </c>
      <c r="Z16" s="113" t="s">
        <v>34</v>
      </c>
      <c r="AA16" s="113" t="s">
        <v>35</v>
      </c>
      <c r="AB16" s="113" t="s">
        <v>36</v>
      </c>
      <c r="AC16" s="113" t="s">
        <v>37</v>
      </c>
      <c r="AD16" s="35"/>
      <c r="AE16" s="113" t="s">
        <v>33</v>
      </c>
      <c r="AF16" s="113" t="s">
        <v>34</v>
      </c>
      <c r="AG16" s="113" t="s">
        <v>35</v>
      </c>
      <c r="AH16" s="113" t="s">
        <v>36</v>
      </c>
      <c r="AI16" s="113" t="s">
        <v>37</v>
      </c>
      <c r="AJ16" s="35"/>
      <c r="AK16" s="113" t="s">
        <v>33</v>
      </c>
      <c r="AL16" s="113" t="s">
        <v>34</v>
      </c>
      <c r="AM16" s="113" t="s">
        <v>35</v>
      </c>
      <c r="AN16" s="113" t="s">
        <v>36</v>
      </c>
      <c r="AO16" s="113" t="s">
        <v>37</v>
      </c>
      <c r="AP16" s="35"/>
      <c r="AQ16" s="113" t="s">
        <v>33</v>
      </c>
      <c r="AR16" s="113" t="s">
        <v>34</v>
      </c>
      <c r="AS16" s="113" t="s">
        <v>35</v>
      </c>
      <c r="AT16" s="113" t="s">
        <v>36</v>
      </c>
      <c r="AU16" s="113" t="s">
        <v>37</v>
      </c>
      <c r="AV16" s="35"/>
      <c r="AW16" s="113" t="s">
        <v>33</v>
      </c>
      <c r="AX16" s="113" t="s">
        <v>34</v>
      </c>
      <c r="AY16" s="113" t="s">
        <v>35</v>
      </c>
      <c r="AZ16" s="113" t="s">
        <v>36</v>
      </c>
      <c r="BA16" s="113" t="s">
        <v>37</v>
      </c>
      <c r="BB16" s="35"/>
      <c r="BC16" s="284" t="s">
        <v>33</v>
      </c>
      <c r="BD16" s="284" t="s">
        <v>34</v>
      </c>
      <c r="BE16" s="284" t="s">
        <v>35</v>
      </c>
      <c r="BF16" s="284" t="s">
        <v>36</v>
      </c>
      <c r="BG16" s="284" t="s">
        <v>37</v>
      </c>
      <c r="BH16" s="35"/>
      <c r="BI16" s="284" t="s">
        <v>33</v>
      </c>
      <c r="BJ16" s="284" t="s">
        <v>34</v>
      </c>
      <c r="BK16" s="284" t="s">
        <v>35</v>
      </c>
      <c r="BL16" s="284" t="s">
        <v>36</v>
      </c>
      <c r="BM16" s="284" t="s">
        <v>37</v>
      </c>
      <c r="BN16" s="35"/>
      <c r="BO16" s="292" t="s">
        <v>33</v>
      </c>
      <c r="BP16" s="292" t="s">
        <v>34</v>
      </c>
      <c r="BQ16" s="292" t="s">
        <v>35</v>
      </c>
      <c r="BR16" s="292" t="s">
        <v>36</v>
      </c>
      <c r="BS16" s="292" t="s">
        <v>37</v>
      </c>
      <c r="BT16" s="35"/>
      <c r="BU16" s="113" t="s">
        <v>33</v>
      </c>
      <c r="BV16" s="113" t="s">
        <v>34</v>
      </c>
      <c r="BW16" s="113" t="s">
        <v>35</v>
      </c>
      <c r="BX16" s="113" t="s">
        <v>36</v>
      </c>
      <c r="BY16" s="113" t="s">
        <v>37</v>
      </c>
      <c r="BZ16" s="35"/>
      <c r="CA16" s="113" t="s">
        <v>33</v>
      </c>
      <c r="CB16" s="113" t="s">
        <v>34</v>
      </c>
      <c r="CC16" s="113" t="s">
        <v>35</v>
      </c>
      <c r="CD16" s="113" t="s">
        <v>36</v>
      </c>
      <c r="CE16" s="113" t="s">
        <v>37</v>
      </c>
      <c r="CF16" s="35"/>
      <c r="CG16" s="292" t="s">
        <v>33</v>
      </c>
      <c r="CH16" s="292" t="s">
        <v>34</v>
      </c>
      <c r="CI16" s="292" t="s">
        <v>35</v>
      </c>
      <c r="CJ16" s="292" t="s">
        <v>36</v>
      </c>
      <c r="CK16" s="292" t="s">
        <v>37</v>
      </c>
      <c r="CL16" s="35"/>
      <c r="CM16" s="292" t="s">
        <v>33</v>
      </c>
      <c r="CN16" s="292" t="s">
        <v>34</v>
      </c>
      <c r="CO16" s="292" t="s">
        <v>35</v>
      </c>
      <c r="CP16" s="292" t="s">
        <v>36</v>
      </c>
      <c r="CQ16" s="292" t="s">
        <v>37</v>
      </c>
      <c r="CR16" s="35"/>
      <c r="CS16" s="292" t="s">
        <v>33</v>
      </c>
      <c r="CT16" s="292" t="s">
        <v>34</v>
      </c>
      <c r="CU16" s="292" t="s">
        <v>35</v>
      </c>
      <c r="CV16" s="292" t="s">
        <v>36</v>
      </c>
      <c r="CW16" s="292" t="s">
        <v>37</v>
      </c>
      <c r="CX16" s="35"/>
      <c r="CY16" s="113" t="s">
        <v>33</v>
      </c>
      <c r="CZ16" s="113" t="s">
        <v>34</v>
      </c>
      <c r="DA16" s="113" t="s">
        <v>35</v>
      </c>
      <c r="DB16" s="113" t="s">
        <v>36</v>
      </c>
      <c r="DC16" s="113" t="s">
        <v>37</v>
      </c>
      <c r="DD16" s="499"/>
      <c r="DE16" s="37"/>
      <c r="DF16" s="476"/>
      <c r="DG16" s="476"/>
      <c r="DH16" s="476"/>
      <c r="DI16" s="476"/>
      <c r="DJ16" s="476"/>
      <c r="DK16" s="502"/>
      <c r="DL16" s="502"/>
      <c r="DM16" s="502"/>
      <c r="DN16" s="502"/>
    </row>
    <row r="17" spans="1:118" ht="47.25" customHeight="1" x14ac:dyDescent="0.4">
      <c r="A17" s="9">
        <v>1</v>
      </c>
      <c r="B17" s="117" t="s">
        <v>67</v>
      </c>
      <c r="C17" s="118">
        <v>50</v>
      </c>
      <c r="D17" s="119">
        <v>13</v>
      </c>
      <c r="E17" s="116">
        <f>SUM(F17:J17)</f>
        <v>6.49</v>
      </c>
      <c r="F17" s="116">
        <v>2.5</v>
      </c>
      <c r="G17" s="116">
        <v>1.25</v>
      </c>
      <c r="H17" s="116">
        <v>0.83</v>
      </c>
      <c r="I17" s="116">
        <v>1.33</v>
      </c>
      <c r="J17" s="116">
        <v>0.57999999999999996</v>
      </c>
      <c r="K17" s="120">
        <f>SUM(L17:P17)</f>
        <v>4.33</v>
      </c>
      <c r="L17" s="120">
        <v>1.5</v>
      </c>
      <c r="M17" s="120">
        <v>1</v>
      </c>
      <c r="N17" s="120">
        <v>0.83</v>
      </c>
      <c r="O17" s="116">
        <v>1</v>
      </c>
      <c r="P17" s="116"/>
      <c r="Q17" s="120">
        <f>SUM(R17:V17)</f>
        <v>2.16</v>
      </c>
      <c r="R17" s="120">
        <v>1</v>
      </c>
      <c r="S17" s="120">
        <v>0.25</v>
      </c>
      <c r="T17" s="120"/>
      <c r="U17" s="116">
        <v>0.33</v>
      </c>
      <c r="V17" s="116">
        <v>0.57999999999999996</v>
      </c>
      <c r="W17" s="121" t="str">
        <f>IF(E17=K17+Q17,"○","×")</f>
        <v>○</v>
      </c>
      <c r="X17" s="116">
        <f>SUM(Y17:AC17)</f>
        <v>1.25</v>
      </c>
      <c r="Y17" s="116">
        <v>1</v>
      </c>
      <c r="Z17" s="116">
        <v>0.25</v>
      </c>
      <c r="AA17" s="116"/>
      <c r="AB17" s="116"/>
      <c r="AC17" s="116"/>
      <c r="AD17" s="116">
        <f>SUM(AE17:AI17)</f>
        <v>0.33</v>
      </c>
      <c r="AE17" s="116"/>
      <c r="AF17" s="116"/>
      <c r="AG17" s="116"/>
      <c r="AH17" s="116">
        <v>0.33</v>
      </c>
      <c r="AI17" s="116"/>
      <c r="AJ17" s="116">
        <f>SUM(AK17:AO17)</f>
        <v>0</v>
      </c>
      <c r="AK17" s="116"/>
      <c r="AL17" s="116"/>
      <c r="AM17" s="116"/>
      <c r="AN17" s="116"/>
      <c r="AO17" s="116"/>
      <c r="AP17" s="116">
        <f>SUM(AQ17:AU17)</f>
        <v>0</v>
      </c>
      <c r="AQ17" s="116"/>
      <c r="AR17" s="116"/>
      <c r="AS17" s="116"/>
      <c r="AT17" s="116"/>
      <c r="AU17" s="116"/>
      <c r="AV17" s="116">
        <f>SUM(AW17:BA17)</f>
        <v>0</v>
      </c>
      <c r="AW17" s="116"/>
      <c r="AX17" s="116"/>
      <c r="AY17" s="116"/>
      <c r="AZ17" s="116"/>
      <c r="BA17" s="116"/>
      <c r="BB17" s="116">
        <f>SUM(BC17:BG17)</f>
        <v>0</v>
      </c>
      <c r="BC17" s="116"/>
      <c r="BD17" s="116"/>
      <c r="BE17" s="116"/>
      <c r="BF17" s="116"/>
      <c r="BG17" s="116"/>
      <c r="BH17" s="116">
        <f>SUM(BI17:BM17)</f>
        <v>0</v>
      </c>
      <c r="BI17" s="116"/>
      <c r="BJ17" s="116"/>
      <c r="BK17" s="116"/>
      <c r="BL17" s="116"/>
      <c r="BM17" s="116"/>
      <c r="BN17" s="116">
        <f>SUM(BO17:BS17)</f>
        <v>0</v>
      </c>
      <c r="BO17" s="116"/>
      <c r="BP17" s="116"/>
      <c r="BQ17" s="116"/>
      <c r="BR17" s="116"/>
      <c r="BS17" s="116"/>
      <c r="BT17" s="116">
        <f>SUM(BU17:BY17)</f>
        <v>0.57999999999999996</v>
      </c>
      <c r="BU17" s="116"/>
      <c r="BV17" s="116"/>
      <c r="BW17" s="116"/>
      <c r="BX17" s="116"/>
      <c r="BY17" s="116">
        <v>0.57999999999999996</v>
      </c>
      <c r="BZ17" s="116">
        <f>SUM(CA17:CE17)</f>
        <v>0</v>
      </c>
      <c r="CA17" s="116"/>
      <c r="CB17" s="116"/>
      <c r="CC17" s="116"/>
      <c r="CD17" s="116"/>
      <c r="CE17" s="116"/>
      <c r="CF17" s="116">
        <f>SUM(CG17:CK17)</f>
        <v>0</v>
      </c>
      <c r="CG17" s="116"/>
      <c r="CH17" s="116"/>
      <c r="CI17" s="116"/>
      <c r="CJ17" s="116"/>
      <c r="CK17" s="116"/>
      <c r="CL17" s="116">
        <f>SUM(CM17:CQ17)</f>
        <v>0</v>
      </c>
      <c r="CM17" s="116"/>
      <c r="CN17" s="116"/>
      <c r="CO17" s="116"/>
      <c r="CP17" s="116"/>
      <c r="CQ17" s="116"/>
      <c r="CR17" s="116">
        <f>SUM(CS17:CW17)</f>
        <v>0</v>
      </c>
      <c r="CS17" s="116"/>
      <c r="CT17" s="116"/>
      <c r="CU17" s="116"/>
      <c r="CV17" s="116"/>
      <c r="CW17" s="116"/>
      <c r="CX17" s="116">
        <f>SUM(CY17:DC17)</f>
        <v>0</v>
      </c>
      <c r="CY17" s="116"/>
      <c r="CZ17" s="116"/>
      <c r="DA17" s="116"/>
      <c r="DB17" s="116"/>
      <c r="DC17" s="116"/>
      <c r="DD17" s="122" t="str">
        <f t="shared" ref="DD17:DD25" si="0">IF(Q17=X17+AD17+AJ17+AV17+BH17+BT17+BZ17+CX17+CL17+AP17,"○","×")</f>
        <v>○</v>
      </c>
      <c r="DE17" s="123">
        <f>SUM(DF17:DJ17)</f>
        <v>2</v>
      </c>
      <c r="DF17" s="123"/>
      <c r="DG17" s="123"/>
      <c r="DH17" s="123"/>
      <c r="DI17" s="124">
        <v>2</v>
      </c>
      <c r="DJ17" s="124"/>
      <c r="DK17" s="125">
        <v>5</v>
      </c>
      <c r="DL17" s="125">
        <v>5</v>
      </c>
      <c r="DM17" s="125">
        <v>2</v>
      </c>
      <c r="DN17" s="139" t="s">
        <v>257</v>
      </c>
    </row>
    <row r="18" spans="1:118" ht="47.25" customHeight="1" x14ac:dyDescent="0.4">
      <c r="A18" s="9">
        <v>2</v>
      </c>
      <c r="B18" s="117" t="s">
        <v>68</v>
      </c>
      <c r="C18" s="118"/>
      <c r="D18" s="126"/>
      <c r="E18" s="116">
        <f t="shared" ref="E18:E24" si="1">SUM(F18:J18)</f>
        <v>0</v>
      </c>
      <c r="F18" s="116"/>
      <c r="G18" s="116"/>
      <c r="H18" s="116"/>
      <c r="I18" s="116"/>
      <c r="J18" s="116"/>
      <c r="K18" s="120">
        <f t="shared" ref="K18:K24" si="2">SUM(L18:P18)</f>
        <v>0</v>
      </c>
      <c r="L18" s="120"/>
      <c r="M18" s="120"/>
      <c r="N18" s="120"/>
      <c r="O18" s="116"/>
      <c r="P18" s="116"/>
      <c r="Q18" s="120">
        <f t="shared" ref="Q18:Q24" si="3">SUM(R18:V18)</f>
        <v>0</v>
      </c>
      <c r="R18" s="120"/>
      <c r="S18" s="120"/>
      <c r="T18" s="120"/>
      <c r="U18" s="116"/>
      <c r="V18" s="116"/>
      <c r="W18" s="121" t="str">
        <f t="shared" ref="W18:W25" si="4">IF(E18=K18+Q18,"○","×")</f>
        <v>○</v>
      </c>
      <c r="X18" s="116">
        <f t="shared" ref="X18:X24" si="5">SUM(Y18:AC18)</f>
        <v>0</v>
      </c>
      <c r="Y18" s="116"/>
      <c r="Z18" s="116"/>
      <c r="AA18" s="116"/>
      <c r="AB18" s="116"/>
      <c r="AC18" s="116"/>
      <c r="AD18" s="116">
        <f t="shared" ref="AD18:AD24" si="6">SUM(AE18:AI18)</f>
        <v>0</v>
      </c>
      <c r="AE18" s="116"/>
      <c r="AF18" s="116"/>
      <c r="AG18" s="116"/>
      <c r="AH18" s="116"/>
      <c r="AI18" s="116"/>
      <c r="AJ18" s="116">
        <f t="shared" ref="AJ18:AJ24" si="7">SUM(AK18:AO18)</f>
        <v>0</v>
      </c>
      <c r="AK18" s="116"/>
      <c r="AL18" s="116"/>
      <c r="AM18" s="116"/>
      <c r="AN18" s="116"/>
      <c r="AO18" s="116"/>
      <c r="AP18" s="116">
        <f t="shared" ref="AP18:AP24" si="8">SUM(AQ18:AU18)</f>
        <v>0</v>
      </c>
      <c r="AQ18" s="116"/>
      <c r="AR18" s="116"/>
      <c r="AS18" s="116"/>
      <c r="AT18" s="116"/>
      <c r="AU18" s="116"/>
      <c r="AV18" s="116">
        <f t="shared" ref="AV18:AV24" si="9">SUM(AW18:BA18)</f>
        <v>0</v>
      </c>
      <c r="AW18" s="116"/>
      <c r="AX18" s="116"/>
      <c r="AY18" s="116"/>
      <c r="AZ18" s="116"/>
      <c r="BA18" s="116"/>
      <c r="BB18" s="116">
        <f t="shared" ref="BB18:BB24" si="10">SUM(BC18:BG18)</f>
        <v>0</v>
      </c>
      <c r="BC18" s="116"/>
      <c r="BD18" s="116"/>
      <c r="BE18" s="116"/>
      <c r="BF18" s="116"/>
      <c r="BG18" s="116"/>
      <c r="BH18" s="116">
        <f t="shared" ref="BH18:BH24" si="11">SUM(BI18:BM18)</f>
        <v>0</v>
      </c>
      <c r="BI18" s="116"/>
      <c r="BJ18" s="116"/>
      <c r="BK18" s="116"/>
      <c r="BL18" s="116"/>
      <c r="BM18" s="116"/>
      <c r="BN18" s="116">
        <f t="shared" ref="BN18:BN24" si="12">SUM(BO18:BS18)</f>
        <v>0</v>
      </c>
      <c r="BO18" s="116"/>
      <c r="BP18" s="116"/>
      <c r="BQ18" s="116"/>
      <c r="BR18" s="116"/>
      <c r="BS18" s="116"/>
      <c r="BT18" s="116">
        <f t="shared" ref="BT18:BT24" si="13">SUM(BU18:BY18)</f>
        <v>0</v>
      </c>
      <c r="BU18" s="116"/>
      <c r="BV18" s="116"/>
      <c r="BW18" s="116"/>
      <c r="BX18" s="116"/>
      <c r="BY18" s="116"/>
      <c r="BZ18" s="116">
        <f t="shared" ref="BZ18:BZ24" si="14">SUM(CA18:CE18)</f>
        <v>0</v>
      </c>
      <c r="CA18" s="116"/>
      <c r="CB18" s="116"/>
      <c r="CC18" s="116"/>
      <c r="CD18" s="116"/>
      <c r="CE18" s="116"/>
      <c r="CF18" s="116">
        <f t="shared" ref="CF18:CF24" si="15">SUM(CG18:CK18)</f>
        <v>0</v>
      </c>
      <c r="CG18" s="116"/>
      <c r="CH18" s="116"/>
      <c r="CI18" s="116"/>
      <c r="CJ18" s="116"/>
      <c r="CK18" s="116"/>
      <c r="CL18" s="116">
        <f t="shared" ref="CL18:CL24" si="16">SUM(CM18:CQ18)</f>
        <v>0</v>
      </c>
      <c r="CM18" s="116"/>
      <c r="CN18" s="116"/>
      <c r="CO18" s="116"/>
      <c r="CP18" s="116"/>
      <c r="CQ18" s="116"/>
      <c r="CR18" s="116">
        <f t="shared" ref="CR18:CR24" si="17">SUM(CS18:CW18)</f>
        <v>0</v>
      </c>
      <c r="CS18" s="116"/>
      <c r="CT18" s="116"/>
      <c r="CU18" s="116"/>
      <c r="CV18" s="116"/>
      <c r="CW18" s="116"/>
      <c r="CX18" s="116">
        <f t="shared" ref="CX18:CX24" si="18">SUM(CY18:DC18)</f>
        <v>0</v>
      </c>
      <c r="CY18" s="116"/>
      <c r="CZ18" s="116"/>
      <c r="DA18" s="116"/>
      <c r="DB18" s="116"/>
      <c r="DC18" s="116"/>
      <c r="DD18" s="122" t="str">
        <f t="shared" si="0"/>
        <v>○</v>
      </c>
      <c r="DE18" s="123">
        <f t="shared" ref="DE18:DE24" si="19">SUM(DF18:DJ18)</f>
        <v>0</v>
      </c>
      <c r="DF18" s="123"/>
      <c r="DG18" s="123"/>
      <c r="DH18" s="123"/>
      <c r="DI18" s="124"/>
      <c r="DJ18" s="124"/>
      <c r="DK18" s="125"/>
      <c r="DL18" s="125"/>
      <c r="DM18" s="125"/>
      <c r="DN18" s="125"/>
    </row>
    <row r="19" spans="1:118" ht="47.25" customHeight="1" x14ac:dyDescent="0.4">
      <c r="A19" s="9">
        <v>3</v>
      </c>
      <c r="B19" s="117" t="s">
        <v>69</v>
      </c>
      <c r="C19" s="118"/>
      <c r="D19" s="126"/>
      <c r="E19" s="116">
        <f t="shared" si="1"/>
        <v>0</v>
      </c>
      <c r="F19" s="116"/>
      <c r="G19" s="116"/>
      <c r="H19" s="116"/>
      <c r="I19" s="116"/>
      <c r="J19" s="116"/>
      <c r="K19" s="120">
        <f t="shared" si="2"/>
        <v>0</v>
      </c>
      <c r="L19" s="120"/>
      <c r="M19" s="120"/>
      <c r="N19" s="120"/>
      <c r="O19" s="116"/>
      <c r="P19" s="116"/>
      <c r="Q19" s="120">
        <f t="shared" si="3"/>
        <v>0</v>
      </c>
      <c r="R19" s="120"/>
      <c r="S19" s="120"/>
      <c r="T19" s="120"/>
      <c r="U19" s="116"/>
      <c r="V19" s="116"/>
      <c r="W19" s="121" t="str">
        <f t="shared" si="4"/>
        <v>○</v>
      </c>
      <c r="X19" s="116">
        <f t="shared" si="5"/>
        <v>0</v>
      </c>
      <c r="Y19" s="116"/>
      <c r="Z19" s="116"/>
      <c r="AA19" s="116"/>
      <c r="AB19" s="116"/>
      <c r="AC19" s="116"/>
      <c r="AD19" s="116">
        <f t="shared" si="6"/>
        <v>0</v>
      </c>
      <c r="AE19" s="116"/>
      <c r="AF19" s="116"/>
      <c r="AG19" s="116"/>
      <c r="AH19" s="116"/>
      <c r="AI19" s="116"/>
      <c r="AJ19" s="116">
        <f t="shared" si="7"/>
        <v>0</v>
      </c>
      <c r="AK19" s="116"/>
      <c r="AL19" s="116"/>
      <c r="AM19" s="116"/>
      <c r="AN19" s="116"/>
      <c r="AO19" s="116"/>
      <c r="AP19" s="116">
        <f t="shared" si="8"/>
        <v>0</v>
      </c>
      <c r="AQ19" s="116"/>
      <c r="AR19" s="116"/>
      <c r="AS19" s="116"/>
      <c r="AT19" s="116"/>
      <c r="AU19" s="116"/>
      <c r="AV19" s="116">
        <f t="shared" si="9"/>
        <v>0</v>
      </c>
      <c r="AW19" s="116"/>
      <c r="AX19" s="116"/>
      <c r="AY19" s="116"/>
      <c r="AZ19" s="116"/>
      <c r="BA19" s="116"/>
      <c r="BB19" s="116">
        <f t="shared" si="10"/>
        <v>0</v>
      </c>
      <c r="BC19" s="116"/>
      <c r="BD19" s="116"/>
      <c r="BE19" s="116"/>
      <c r="BF19" s="116"/>
      <c r="BG19" s="116"/>
      <c r="BH19" s="116">
        <f t="shared" si="11"/>
        <v>0</v>
      </c>
      <c r="BI19" s="116"/>
      <c r="BJ19" s="116"/>
      <c r="BK19" s="116"/>
      <c r="BL19" s="116"/>
      <c r="BM19" s="116"/>
      <c r="BN19" s="116">
        <f t="shared" si="12"/>
        <v>0</v>
      </c>
      <c r="BO19" s="116"/>
      <c r="BP19" s="116"/>
      <c r="BQ19" s="116"/>
      <c r="BR19" s="116"/>
      <c r="BS19" s="116"/>
      <c r="BT19" s="116">
        <f t="shared" si="13"/>
        <v>0</v>
      </c>
      <c r="BU19" s="116"/>
      <c r="BV19" s="116"/>
      <c r="BW19" s="116"/>
      <c r="BX19" s="116"/>
      <c r="BY19" s="116"/>
      <c r="BZ19" s="116">
        <f t="shared" si="14"/>
        <v>0</v>
      </c>
      <c r="CA19" s="116"/>
      <c r="CB19" s="116"/>
      <c r="CC19" s="116"/>
      <c r="CD19" s="116"/>
      <c r="CE19" s="116"/>
      <c r="CF19" s="116">
        <f t="shared" si="15"/>
        <v>0</v>
      </c>
      <c r="CG19" s="116"/>
      <c r="CH19" s="116"/>
      <c r="CI19" s="116"/>
      <c r="CJ19" s="116"/>
      <c r="CK19" s="116"/>
      <c r="CL19" s="116">
        <f t="shared" si="16"/>
        <v>0</v>
      </c>
      <c r="CM19" s="116"/>
      <c r="CN19" s="116"/>
      <c r="CO19" s="116"/>
      <c r="CP19" s="116"/>
      <c r="CQ19" s="116"/>
      <c r="CR19" s="116">
        <f t="shared" si="17"/>
        <v>0</v>
      </c>
      <c r="CS19" s="116"/>
      <c r="CT19" s="116"/>
      <c r="CU19" s="116"/>
      <c r="CV19" s="116"/>
      <c r="CW19" s="116"/>
      <c r="CX19" s="116">
        <f t="shared" si="18"/>
        <v>0</v>
      </c>
      <c r="CY19" s="116"/>
      <c r="CZ19" s="116"/>
      <c r="DA19" s="116"/>
      <c r="DB19" s="116"/>
      <c r="DC19" s="116"/>
      <c r="DD19" s="122" t="str">
        <f t="shared" si="0"/>
        <v>○</v>
      </c>
      <c r="DE19" s="123">
        <f t="shared" si="19"/>
        <v>0</v>
      </c>
      <c r="DF19" s="123"/>
      <c r="DG19" s="123"/>
      <c r="DH19" s="123"/>
      <c r="DI19" s="124"/>
      <c r="DJ19" s="124"/>
      <c r="DK19" s="125"/>
      <c r="DL19" s="125"/>
      <c r="DM19" s="125"/>
      <c r="DN19" s="125"/>
    </row>
    <row r="20" spans="1:118" ht="47.25" customHeight="1" x14ac:dyDescent="0.4">
      <c r="A20" s="9">
        <v>4</v>
      </c>
      <c r="B20" s="117" t="s">
        <v>70</v>
      </c>
      <c r="C20" s="118"/>
      <c r="D20" s="126"/>
      <c r="E20" s="116">
        <f t="shared" si="1"/>
        <v>0</v>
      </c>
      <c r="F20" s="116"/>
      <c r="G20" s="116"/>
      <c r="H20" s="116"/>
      <c r="I20" s="116"/>
      <c r="J20" s="116"/>
      <c r="K20" s="120">
        <f t="shared" si="2"/>
        <v>0</v>
      </c>
      <c r="L20" s="120"/>
      <c r="M20" s="120"/>
      <c r="N20" s="120"/>
      <c r="O20" s="116"/>
      <c r="P20" s="116"/>
      <c r="Q20" s="120">
        <f t="shared" si="3"/>
        <v>0</v>
      </c>
      <c r="R20" s="120"/>
      <c r="S20" s="120"/>
      <c r="T20" s="120"/>
      <c r="U20" s="116"/>
      <c r="V20" s="116"/>
      <c r="W20" s="121" t="str">
        <f t="shared" si="4"/>
        <v>○</v>
      </c>
      <c r="X20" s="116">
        <f t="shared" si="5"/>
        <v>0</v>
      </c>
      <c r="Y20" s="116"/>
      <c r="Z20" s="116"/>
      <c r="AA20" s="116"/>
      <c r="AB20" s="116"/>
      <c r="AC20" s="116"/>
      <c r="AD20" s="116">
        <f t="shared" si="6"/>
        <v>0</v>
      </c>
      <c r="AE20" s="116"/>
      <c r="AF20" s="116"/>
      <c r="AG20" s="116"/>
      <c r="AH20" s="116"/>
      <c r="AI20" s="116"/>
      <c r="AJ20" s="116">
        <f t="shared" si="7"/>
        <v>0</v>
      </c>
      <c r="AK20" s="116"/>
      <c r="AL20" s="116"/>
      <c r="AM20" s="116"/>
      <c r="AN20" s="116"/>
      <c r="AO20" s="116"/>
      <c r="AP20" s="116">
        <f t="shared" si="8"/>
        <v>0</v>
      </c>
      <c r="AQ20" s="116"/>
      <c r="AR20" s="116"/>
      <c r="AS20" s="116"/>
      <c r="AT20" s="116"/>
      <c r="AU20" s="116"/>
      <c r="AV20" s="116">
        <f t="shared" si="9"/>
        <v>0</v>
      </c>
      <c r="AW20" s="116"/>
      <c r="AX20" s="116"/>
      <c r="AY20" s="116"/>
      <c r="AZ20" s="116"/>
      <c r="BA20" s="116"/>
      <c r="BB20" s="116">
        <f t="shared" si="10"/>
        <v>0</v>
      </c>
      <c r="BC20" s="116"/>
      <c r="BD20" s="116"/>
      <c r="BE20" s="116"/>
      <c r="BF20" s="116"/>
      <c r="BG20" s="116"/>
      <c r="BH20" s="116">
        <f t="shared" si="11"/>
        <v>0</v>
      </c>
      <c r="BI20" s="116"/>
      <c r="BJ20" s="116"/>
      <c r="BK20" s="116"/>
      <c r="BL20" s="116"/>
      <c r="BM20" s="116"/>
      <c r="BN20" s="116">
        <f t="shared" si="12"/>
        <v>0</v>
      </c>
      <c r="BO20" s="116"/>
      <c r="BP20" s="116"/>
      <c r="BQ20" s="116"/>
      <c r="BR20" s="116"/>
      <c r="BS20" s="116"/>
      <c r="BT20" s="116">
        <f t="shared" si="13"/>
        <v>0</v>
      </c>
      <c r="BU20" s="116"/>
      <c r="BV20" s="116"/>
      <c r="BW20" s="116"/>
      <c r="BX20" s="116"/>
      <c r="BY20" s="116"/>
      <c r="BZ20" s="116">
        <f t="shared" si="14"/>
        <v>0</v>
      </c>
      <c r="CA20" s="116"/>
      <c r="CB20" s="116"/>
      <c r="CC20" s="116"/>
      <c r="CD20" s="116"/>
      <c r="CE20" s="116"/>
      <c r="CF20" s="116">
        <f t="shared" si="15"/>
        <v>0</v>
      </c>
      <c r="CG20" s="116"/>
      <c r="CH20" s="116"/>
      <c r="CI20" s="116"/>
      <c r="CJ20" s="116"/>
      <c r="CK20" s="116"/>
      <c r="CL20" s="116">
        <f t="shared" si="16"/>
        <v>0</v>
      </c>
      <c r="CM20" s="116"/>
      <c r="CN20" s="116"/>
      <c r="CO20" s="116"/>
      <c r="CP20" s="116"/>
      <c r="CQ20" s="116"/>
      <c r="CR20" s="116">
        <f t="shared" si="17"/>
        <v>0</v>
      </c>
      <c r="CS20" s="116"/>
      <c r="CT20" s="116"/>
      <c r="CU20" s="116"/>
      <c r="CV20" s="116"/>
      <c r="CW20" s="116"/>
      <c r="CX20" s="116">
        <f t="shared" si="18"/>
        <v>0</v>
      </c>
      <c r="CY20" s="116"/>
      <c r="CZ20" s="116"/>
      <c r="DA20" s="116"/>
      <c r="DB20" s="116"/>
      <c r="DC20" s="116"/>
      <c r="DD20" s="122" t="str">
        <f t="shared" si="0"/>
        <v>○</v>
      </c>
      <c r="DE20" s="123">
        <f t="shared" si="19"/>
        <v>0</v>
      </c>
      <c r="DF20" s="123"/>
      <c r="DG20" s="123"/>
      <c r="DH20" s="123"/>
      <c r="DI20" s="124"/>
      <c r="DJ20" s="124"/>
      <c r="DK20" s="125"/>
      <c r="DL20" s="125"/>
      <c r="DM20" s="125"/>
      <c r="DN20" s="125"/>
    </row>
    <row r="21" spans="1:118" ht="47.25" customHeight="1" x14ac:dyDescent="0.4">
      <c r="A21" s="9">
        <v>5</v>
      </c>
      <c r="B21" s="117" t="s">
        <v>71</v>
      </c>
      <c r="C21" s="118"/>
      <c r="D21" s="126"/>
      <c r="E21" s="116">
        <f t="shared" si="1"/>
        <v>0</v>
      </c>
      <c r="F21" s="116"/>
      <c r="G21" s="116"/>
      <c r="H21" s="116"/>
      <c r="I21" s="116"/>
      <c r="J21" s="116"/>
      <c r="K21" s="120">
        <f t="shared" si="2"/>
        <v>0</v>
      </c>
      <c r="L21" s="120"/>
      <c r="M21" s="120"/>
      <c r="N21" s="120"/>
      <c r="O21" s="116"/>
      <c r="P21" s="116"/>
      <c r="Q21" s="120">
        <f t="shared" si="3"/>
        <v>0</v>
      </c>
      <c r="R21" s="120"/>
      <c r="S21" s="120"/>
      <c r="T21" s="120"/>
      <c r="U21" s="116"/>
      <c r="V21" s="116"/>
      <c r="W21" s="121" t="str">
        <f t="shared" si="4"/>
        <v>○</v>
      </c>
      <c r="X21" s="116">
        <f t="shared" si="5"/>
        <v>0</v>
      </c>
      <c r="Y21" s="116"/>
      <c r="Z21" s="116"/>
      <c r="AA21" s="116"/>
      <c r="AB21" s="116"/>
      <c r="AC21" s="116"/>
      <c r="AD21" s="116">
        <f t="shared" si="6"/>
        <v>0</v>
      </c>
      <c r="AE21" s="116"/>
      <c r="AF21" s="116"/>
      <c r="AG21" s="116"/>
      <c r="AH21" s="116"/>
      <c r="AI21" s="116"/>
      <c r="AJ21" s="116">
        <f t="shared" si="7"/>
        <v>0</v>
      </c>
      <c r="AK21" s="116"/>
      <c r="AL21" s="116"/>
      <c r="AM21" s="116"/>
      <c r="AN21" s="116"/>
      <c r="AO21" s="116"/>
      <c r="AP21" s="116">
        <f t="shared" si="8"/>
        <v>0</v>
      </c>
      <c r="AQ21" s="116"/>
      <c r="AR21" s="116"/>
      <c r="AS21" s="116"/>
      <c r="AT21" s="116"/>
      <c r="AU21" s="116"/>
      <c r="AV21" s="116">
        <f t="shared" si="9"/>
        <v>0</v>
      </c>
      <c r="AW21" s="116"/>
      <c r="AX21" s="116"/>
      <c r="AY21" s="116"/>
      <c r="AZ21" s="116"/>
      <c r="BA21" s="116"/>
      <c r="BB21" s="116">
        <f t="shared" si="10"/>
        <v>0</v>
      </c>
      <c r="BC21" s="116"/>
      <c r="BD21" s="116"/>
      <c r="BE21" s="116"/>
      <c r="BF21" s="116"/>
      <c r="BG21" s="116"/>
      <c r="BH21" s="116">
        <f t="shared" si="11"/>
        <v>0</v>
      </c>
      <c r="BI21" s="116"/>
      <c r="BJ21" s="116"/>
      <c r="BK21" s="116"/>
      <c r="BL21" s="116"/>
      <c r="BM21" s="116"/>
      <c r="BN21" s="116">
        <f t="shared" si="12"/>
        <v>0</v>
      </c>
      <c r="BO21" s="116"/>
      <c r="BP21" s="116"/>
      <c r="BQ21" s="116"/>
      <c r="BR21" s="116"/>
      <c r="BS21" s="116"/>
      <c r="BT21" s="116">
        <f t="shared" si="13"/>
        <v>0</v>
      </c>
      <c r="BU21" s="116"/>
      <c r="BV21" s="116"/>
      <c r="BW21" s="116"/>
      <c r="BX21" s="116"/>
      <c r="BY21" s="116"/>
      <c r="BZ21" s="116">
        <f t="shared" si="14"/>
        <v>0</v>
      </c>
      <c r="CA21" s="116"/>
      <c r="CB21" s="116"/>
      <c r="CC21" s="116"/>
      <c r="CD21" s="116"/>
      <c r="CE21" s="116"/>
      <c r="CF21" s="116">
        <f t="shared" si="15"/>
        <v>0</v>
      </c>
      <c r="CG21" s="116"/>
      <c r="CH21" s="116"/>
      <c r="CI21" s="116"/>
      <c r="CJ21" s="116"/>
      <c r="CK21" s="116"/>
      <c r="CL21" s="116">
        <f t="shared" si="16"/>
        <v>0</v>
      </c>
      <c r="CM21" s="116"/>
      <c r="CN21" s="116"/>
      <c r="CO21" s="116"/>
      <c r="CP21" s="116"/>
      <c r="CQ21" s="116"/>
      <c r="CR21" s="116">
        <f t="shared" si="17"/>
        <v>0</v>
      </c>
      <c r="CS21" s="116"/>
      <c r="CT21" s="116"/>
      <c r="CU21" s="116"/>
      <c r="CV21" s="116"/>
      <c r="CW21" s="116"/>
      <c r="CX21" s="116">
        <f t="shared" si="18"/>
        <v>0</v>
      </c>
      <c r="CY21" s="116"/>
      <c r="CZ21" s="116"/>
      <c r="DA21" s="116"/>
      <c r="DB21" s="116"/>
      <c r="DC21" s="116"/>
      <c r="DD21" s="122" t="str">
        <f t="shared" si="0"/>
        <v>○</v>
      </c>
      <c r="DE21" s="123">
        <f t="shared" si="19"/>
        <v>0</v>
      </c>
      <c r="DF21" s="123"/>
      <c r="DG21" s="123"/>
      <c r="DH21" s="123"/>
      <c r="DI21" s="124"/>
      <c r="DJ21" s="124"/>
      <c r="DK21" s="125"/>
      <c r="DL21" s="125"/>
      <c r="DM21" s="125"/>
      <c r="DN21" s="125"/>
    </row>
    <row r="22" spans="1:118" ht="47.25" customHeight="1" x14ac:dyDescent="0.4">
      <c r="A22" s="9">
        <v>6</v>
      </c>
      <c r="B22" s="117" t="s">
        <v>72</v>
      </c>
      <c r="C22" s="118"/>
      <c r="D22" s="126"/>
      <c r="E22" s="116">
        <f t="shared" si="1"/>
        <v>0</v>
      </c>
      <c r="F22" s="116"/>
      <c r="G22" s="116"/>
      <c r="H22" s="116"/>
      <c r="I22" s="116"/>
      <c r="J22" s="116"/>
      <c r="K22" s="120">
        <f t="shared" si="2"/>
        <v>0</v>
      </c>
      <c r="L22" s="120"/>
      <c r="M22" s="120"/>
      <c r="N22" s="120"/>
      <c r="O22" s="116"/>
      <c r="P22" s="116"/>
      <c r="Q22" s="120">
        <f t="shared" si="3"/>
        <v>0</v>
      </c>
      <c r="R22" s="120"/>
      <c r="S22" s="120"/>
      <c r="T22" s="120"/>
      <c r="U22" s="116"/>
      <c r="V22" s="116"/>
      <c r="W22" s="121" t="str">
        <f t="shared" si="4"/>
        <v>○</v>
      </c>
      <c r="X22" s="116">
        <f t="shared" si="5"/>
        <v>0</v>
      </c>
      <c r="Y22" s="116"/>
      <c r="Z22" s="116"/>
      <c r="AA22" s="116"/>
      <c r="AB22" s="116"/>
      <c r="AC22" s="116"/>
      <c r="AD22" s="116">
        <f t="shared" si="6"/>
        <v>0</v>
      </c>
      <c r="AE22" s="116"/>
      <c r="AF22" s="116"/>
      <c r="AG22" s="116"/>
      <c r="AH22" s="116"/>
      <c r="AI22" s="116"/>
      <c r="AJ22" s="116">
        <f t="shared" si="7"/>
        <v>0</v>
      </c>
      <c r="AK22" s="116"/>
      <c r="AL22" s="116"/>
      <c r="AM22" s="116"/>
      <c r="AN22" s="116"/>
      <c r="AO22" s="116"/>
      <c r="AP22" s="116">
        <f t="shared" si="8"/>
        <v>0</v>
      </c>
      <c r="AQ22" s="116"/>
      <c r="AR22" s="116"/>
      <c r="AS22" s="116"/>
      <c r="AT22" s="116"/>
      <c r="AU22" s="116"/>
      <c r="AV22" s="116">
        <f t="shared" si="9"/>
        <v>0</v>
      </c>
      <c r="AW22" s="116"/>
      <c r="AX22" s="116"/>
      <c r="AY22" s="116"/>
      <c r="AZ22" s="116"/>
      <c r="BA22" s="116"/>
      <c r="BB22" s="116">
        <f t="shared" si="10"/>
        <v>0</v>
      </c>
      <c r="BC22" s="116"/>
      <c r="BD22" s="116"/>
      <c r="BE22" s="116"/>
      <c r="BF22" s="116"/>
      <c r="BG22" s="116"/>
      <c r="BH22" s="116">
        <f t="shared" si="11"/>
        <v>0</v>
      </c>
      <c r="BI22" s="116"/>
      <c r="BJ22" s="116"/>
      <c r="BK22" s="116"/>
      <c r="BL22" s="116"/>
      <c r="BM22" s="116"/>
      <c r="BN22" s="116">
        <f t="shared" si="12"/>
        <v>0</v>
      </c>
      <c r="BO22" s="116"/>
      <c r="BP22" s="116"/>
      <c r="BQ22" s="116"/>
      <c r="BR22" s="116"/>
      <c r="BS22" s="116"/>
      <c r="BT22" s="116">
        <f t="shared" si="13"/>
        <v>0</v>
      </c>
      <c r="BU22" s="116"/>
      <c r="BV22" s="116"/>
      <c r="BW22" s="116"/>
      <c r="BX22" s="116"/>
      <c r="BY22" s="116"/>
      <c r="BZ22" s="116">
        <f t="shared" si="14"/>
        <v>0</v>
      </c>
      <c r="CA22" s="116"/>
      <c r="CB22" s="116"/>
      <c r="CC22" s="116"/>
      <c r="CD22" s="116"/>
      <c r="CE22" s="116"/>
      <c r="CF22" s="116">
        <f t="shared" si="15"/>
        <v>0</v>
      </c>
      <c r="CG22" s="116"/>
      <c r="CH22" s="116"/>
      <c r="CI22" s="116"/>
      <c r="CJ22" s="116"/>
      <c r="CK22" s="116"/>
      <c r="CL22" s="116">
        <f t="shared" si="16"/>
        <v>0</v>
      </c>
      <c r="CM22" s="116"/>
      <c r="CN22" s="116"/>
      <c r="CO22" s="116"/>
      <c r="CP22" s="116"/>
      <c r="CQ22" s="116"/>
      <c r="CR22" s="116">
        <f t="shared" si="17"/>
        <v>0</v>
      </c>
      <c r="CS22" s="116"/>
      <c r="CT22" s="116"/>
      <c r="CU22" s="116"/>
      <c r="CV22" s="116"/>
      <c r="CW22" s="116"/>
      <c r="CX22" s="116">
        <f t="shared" si="18"/>
        <v>0</v>
      </c>
      <c r="CY22" s="116"/>
      <c r="CZ22" s="116"/>
      <c r="DA22" s="116"/>
      <c r="DB22" s="116"/>
      <c r="DC22" s="116"/>
      <c r="DD22" s="122" t="str">
        <f t="shared" si="0"/>
        <v>○</v>
      </c>
      <c r="DE22" s="123">
        <f t="shared" si="19"/>
        <v>0</v>
      </c>
      <c r="DF22" s="123"/>
      <c r="DG22" s="123"/>
      <c r="DH22" s="123"/>
      <c r="DI22" s="124"/>
      <c r="DJ22" s="124"/>
      <c r="DK22" s="125"/>
      <c r="DL22" s="125"/>
      <c r="DM22" s="125"/>
      <c r="DN22" s="125"/>
    </row>
    <row r="23" spans="1:118" ht="47.25" customHeight="1" x14ac:dyDescent="0.4">
      <c r="A23" s="9">
        <v>7</v>
      </c>
      <c r="B23" s="117" t="s">
        <v>73</v>
      </c>
      <c r="C23" s="118"/>
      <c r="D23" s="126"/>
      <c r="E23" s="116">
        <f t="shared" si="1"/>
        <v>0</v>
      </c>
      <c r="F23" s="116"/>
      <c r="G23" s="116"/>
      <c r="H23" s="116"/>
      <c r="I23" s="116"/>
      <c r="J23" s="116"/>
      <c r="K23" s="120">
        <f t="shared" si="2"/>
        <v>0</v>
      </c>
      <c r="L23" s="120"/>
      <c r="M23" s="120"/>
      <c r="N23" s="120"/>
      <c r="O23" s="116"/>
      <c r="P23" s="116"/>
      <c r="Q23" s="120">
        <f t="shared" si="3"/>
        <v>0</v>
      </c>
      <c r="R23" s="120"/>
      <c r="S23" s="120"/>
      <c r="T23" s="120"/>
      <c r="U23" s="116"/>
      <c r="V23" s="116"/>
      <c r="W23" s="121" t="str">
        <f t="shared" si="4"/>
        <v>○</v>
      </c>
      <c r="X23" s="116">
        <f t="shared" si="5"/>
        <v>0</v>
      </c>
      <c r="Y23" s="116"/>
      <c r="Z23" s="116"/>
      <c r="AA23" s="116"/>
      <c r="AB23" s="116"/>
      <c r="AC23" s="116"/>
      <c r="AD23" s="116">
        <f t="shared" si="6"/>
        <v>0</v>
      </c>
      <c r="AE23" s="116"/>
      <c r="AF23" s="116"/>
      <c r="AG23" s="116"/>
      <c r="AH23" s="116"/>
      <c r="AI23" s="116"/>
      <c r="AJ23" s="116">
        <f t="shared" si="7"/>
        <v>0</v>
      </c>
      <c r="AK23" s="116"/>
      <c r="AL23" s="116"/>
      <c r="AM23" s="116"/>
      <c r="AN23" s="116"/>
      <c r="AO23" s="116"/>
      <c r="AP23" s="116">
        <f t="shared" si="8"/>
        <v>0</v>
      </c>
      <c r="AQ23" s="116"/>
      <c r="AR23" s="116"/>
      <c r="AS23" s="116"/>
      <c r="AT23" s="116"/>
      <c r="AU23" s="116"/>
      <c r="AV23" s="116">
        <f t="shared" si="9"/>
        <v>0</v>
      </c>
      <c r="AW23" s="116"/>
      <c r="AX23" s="116"/>
      <c r="AY23" s="116"/>
      <c r="AZ23" s="116"/>
      <c r="BA23" s="116"/>
      <c r="BB23" s="116">
        <f t="shared" si="10"/>
        <v>0</v>
      </c>
      <c r="BC23" s="116"/>
      <c r="BD23" s="116"/>
      <c r="BE23" s="116"/>
      <c r="BF23" s="116"/>
      <c r="BG23" s="116"/>
      <c r="BH23" s="116">
        <f t="shared" si="11"/>
        <v>0</v>
      </c>
      <c r="BI23" s="116"/>
      <c r="BJ23" s="116"/>
      <c r="BK23" s="116"/>
      <c r="BL23" s="116"/>
      <c r="BM23" s="116"/>
      <c r="BN23" s="116">
        <f t="shared" si="12"/>
        <v>0</v>
      </c>
      <c r="BO23" s="116"/>
      <c r="BP23" s="116"/>
      <c r="BQ23" s="116"/>
      <c r="BR23" s="116"/>
      <c r="BS23" s="116"/>
      <c r="BT23" s="116">
        <f t="shared" si="13"/>
        <v>0</v>
      </c>
      <c r="BU23" s="116"/>
      <c r="BV23" s="116"/>
      <c r="BW23" s="116"/>
      <c r="BX23" s="116"/>
      <c r="BY23" s="116"/>
      <c r="BZ23" s="116">
        <f t="shared" si="14"/>
        <v>0</v>
      </c>
      <c r="CA23" s="116"/>
      <c r="CB23" s="116"/>
      <c r="CC23" s="116"/>
      <c r="CD23" s="116"/>
      <c r="CE23" s="116"/>
      <c r="CF23" s="116">
        <f t="shared" si="15"/>
        <v>0</v>
      </c>
      <c r="CG23" s="116"/>
      <c r="CH23" s="116"/>
      <c r="CI23" s="116"/>
      <c r="CJ23" s="116"/>
      <c r="CK23" s="116"/>
      <c r="CL23" s="116">
        <f t="shared" si="16"/>
        <v>0</v>
      </c>
      <c r="CM23" s="116"/>
      <c r="CN23" s="116"/>
      <c r="CO23" s="116"/>
      <c r="CP23" s="116"/>
      <c r="CQ23" s="116"/>
      <c r="CR23" s="116">
        <f t="shared" si="17"/>
        <v>0</v>
      </c>
      <c r="CS23" s="116"/>
      <c r="CT23" s="116"/>
      <c r="CU23" s="116"/>
      <c r="CV23" s="116"/>
      <c r="CW23" s="116"/>
      <c r="CX23" s="116">
        <f t="shared" si="18"/>
        <v>0</v>
      </c>
      <c r="CY23" s="116"/>
      <c r="CZ23" s="116"/>
      <c r="DA23" s="116"/>
      <c r="DB23" s="116"/>
      <c r="DC23" s="116"/>
      <c r="DD23" s="122" t="str">
        <f t="shared" si="0"/>
        <v>○</v>
      </c>
      <c r="DE23" s="123">
        <f t="shared" si="19"/>
        <v>0</v>
      </c>
      <c r="DF23" s="123"/>
      <c r="DG23" s="123"/>
      <c r="DH23" s="123"/>
      <c r="DI23" s="124"/>
      <c r="DJ23" s="124"/>
      <c r="DK23" s="125"/>
      <c r="DL23" s="125"/>
      <c r="DM23" s="125"/>
      <c r="DN23" s="125"/>
    </row>
    <row r="24" spans="1:118" ht="47.25" customHeight="1" x14ac:dyDescent="0.4">
      <c r="A24" s="9">
        <v>8</v>
      </c>
      <c r="B24" s="117" t="s">
        <v>74</v>
      </c>
      <c r="C24" s="118"/>
      <c r="D24" s="126"/>
      <c r="E24" s="116">
        <f t="shared" si="1"/>
        <v>0</v>
      </c>
      <c r="F24" s="116"/>
      <c r="G24" s="116"/>
      <c r="H24" s="116"/>
      <c r="I24" s="116"/>
      <c r="J24" s="116"/>
      <c r="K24" s="120">
        <f t="shared" si="2"/>
        <v>0</v>
      </c>
      <c r="L24" s="120"/>
      <c r="M24" s="120"/>
      <c r="N24" s="120"/>
      <c r="O24" s="116"/>
      <c r="P24" s="116"/>
      <c r="Q24" s="120">
        <f t="shared" si="3"/>
        <v>0</v>
      </c>
      <c r="R24" s="120"/>
      <c r="S24" s="120"/>
      <c r="T24" s="120"/>
      <c r="U24" s="116"/>
      <c r="V24" s="116"/>
      <c r="W24" s="121" t="str">
        <f t="shared" si="4"/>
        <v>○</v>
      </c>
      <c r="X24" s="116">
        <f t="shared" si="5"/>
        <v>0</v>
      </c>
      <c r="Y24" s="116"/>
      <c r="Z24" s="116"/>
      <c r="AA24" s="116"/>
      <c r="AB24" s="116"/>
      <c r="AC24" s="116"/>
      <c r="AD24" s="116">
        <f t="shared" si="6"/>
        <v>0</v>
      </c>
      <c r="AE24" s="116"/>
      <c r="AF24" s="116"/>
      <c r="AG24" s="116"/>
      <c r="AH24" s="116"/>
      <c r="AI24" s="116"/>
      <c r="AJ24" s="116">
        <f t="shared" si="7"/>
        <v>0</v>
      </c>
      <c r="AK24" s="116"/>
      <c r="AL24" s="116"/>
      <c r="AM24" s="116"/>
      <c r="AN24" s="116"/>
      <c r="AO24" s="116"/>
      <c r="AP24" s="116">
        <f t="shared" si="8"/>
        <v>0</v>
      </c>
      <c r="AQ24" s="116"/>
      <c r="AR24" s="116"/>
      <c r="AS24" s="116"/>
      <c r="AT24" s="116"/>
      <c r="AU24" s="116"/>
      <c r="AV24" s="116">
        <f t="shared" si="9"/>
        <v>0</v>
      </c>
      <c r="AW24" s="116"/>
      <c r="AX24" s="116"/>
      <c r="AY24" s="116"/>
      <c r="AZ24" s="116"/>
      <c r="BA24" s="116"/>
      <c r="BB24" s="116">
        <f t="shared" si="10"/>
        <v>0</v>
      </c>
      <c r="BC24" s="116"/>
      <c r="BD24" s="116"/>
      <c r="BE24" s="116"/>
      <c r="BF24" s="116"/>
      <c r="BG24" s="116"/>
      <c r="BH24" s="116">
        <f t="shared" si="11"/>
        <v>0</v>
      </c>
      <c r="BI24" s="116"/>
      <c r="BJ24" s="116"/>
      <c r="BK24" s="116"/>
      <c r="BL24" s="116"/>
      <c r="BM24" s="116"/>
      <c r="BN24" s="116">
        <f t="shared" si="12"/>
        <v>0</v>
      </c>
      <c r="BO24" s="116"/>
      <c r="BP24" s="116"/>
      <c r="BQ24" s="116"/>
      <c r="BR24" s="116"/>
      <c r="BS24" s="116"/>
      <c r="BT24" s="116">
        <f t="shared" si="13"/>
        <v>0</v>
      </c>
      <c r="BU24" s="116"/>
      <c r="BV24" s="116"/>
      <c r="BW24" s="116"/>
      <c r="BX24" s="116"/>
      <c r="BY24" s="116"/>
      <c r="BZ24" s="116">
        <f t="shared" si="14"/>
        <v>0</v>
      </c>
      <c r="CA24" s="116"/>
      <c r="CB24" s="116"/>
      <c r="CC24" s="116"/>
      <c r="CD24" s="116"/>
      <c r="CE24" s="116"/>
      <c r="CF24" s="116">
        <f t="shared" si="15"/>
        <v>0</v>
      </c>
      <c r="CG24" s="116"/>
      <c r="CH24" s="116"/>
      <c r="CI24" s="116"/>
      <c r="CJ24" s="116"/>
      <c r="CK24" s="116"/>
      <c r="CL24" s="116">
        <f t="shared" si="16"/>
        <v>0</v>
      </c>
      <c r="CM24" s="116"/>
      <c r="CN24" s="116"/>
      <c r="CO24" s="116"/>
      <c r="CP24" s="116"/>
      <c r="CQ24" s="116"/>
      <c r="CR24" s="116">
        <f t="shared" si="17"/>
        <v>0</v>
      </c>
      <c r="CS24" s="116"/>
      <c r="CT24" s="116"/>
      <c r="CU24" s="116"/>
      <c r="CV24" s="116"/>
      <c r="CW24" s="116"/>
      <c r="CX24" s="116">
        <f t="shared" si="18"/>
        <v>0</v>
      </c>
      <c r="CY24" s="116"/>
      <c r="CZ24" s="116"/>
      <c r="DA24" s="116"/>
      <c r="DB24" s="116"/>
      <c r="DC24" s="116"/>
      <c r="DD24" s="122" t="str">
        <f t="shared" si="0"/>
        <v>○</v>
      </c>
      <c r="DE24" s="123">
        <f t="shared" si="19"/>
        <v>0</v>
      </c>
      <c r="DF24" s="123"/>
      <c r="DG24" s="123"/>
      <c r="DH24" s="123"/>
      <c r="DI24" s="124"/>
      <c r="DJ24" s="124"/>
      <c r="DK24" s="125"/>
      <c r="DL24" s="125"/>
      <c r="DM24" s="125"/>
      <c r="DN24" s="125"/>
    </row>
    <row r="25" spans="1:118" ht="41.25" customHeight="1" x14ac:dyDescent="0.4">
      <c r="A25" s="9"/>
      <c r="B25" s="125" t="s">
        <v>43</v>
      </c>
      <c r="C25" s="127">
        <f t="shared" ref="C25:V25" si="20">SUM(C17:C24)</f>
        <v>50</v>
      </c>
      <c r="D25" s="127">
        <f t="shared" si="20"/>
        <v>13</v>
      </c>
      <c r="E25" s="128">
        <f t="shared" si="20"/>
        <v>6.49</v>
      </c>
      <c r="F25" s="128">
        <f t="shared" si="20"/>
        <v>2.5</v>
      </c>
      <c r="G25" s="128">
        <f t="shared" si="20"/>
        <v>1.25</v>
      </c>
      <c r="H25" s="128">
        <f t="shared" si="20"/>
        <v>0.83</v>
      </c>
      <c r="I25" s="128">
        <f t="shared" si="20"/>
        <v>1.33</v>
      </c>
      <c r="J25" s="128">
        <f t="shared" si="20"/>
        <v>0.57999999999999996</v>
      </c>
      <c r="K25" s="128">
        <f t="shared" si="20"/>
        <v>4.33</v>
      </c>
      <c r="L25" s="128">
        <f t="shared" si="20"/>
        <v>1.5</v>
      </c>
      <c r="M25" s="128">
        <f t="shared" si="20"/>
        <v>1</v>
      </c>
      <c r="N25" s="128">
        <f t="shared" si="20"/>
        <v>0.83</v>
      </c>
      <c r="O25" s="128">
        <f t="shared" si="20"/>
        <v>1</v>
      </c>
      <c r="P25" s="128">
        <f t="shared" si="20"/>
        <v>0</v>
      </c>
      <c r="Q25" s="128">
        <f t="shared" si="20"/>
        <v>2.16</v>
      </c>
      <c r="R25" s="128">
        <f t="shared" si="20"/>
        <v>1</v>
      </c>
      <c r="S25" s="128">
        <f t="shared" si="20"/>
        <v>0.25</v>
      </c>
      <c r="T25" s="128">
        <f t="shared" si="20"/>
        <v>0</v>
      </c>
      <c r="U25" s="128">
        <f t="shared" si="20"/>
        <v>0.33</v>
      </c>
      <c r="V25" s="128">
        <f t="shared" si="20"/>
        <v>0.57999999999999996</v>
      </c>
      <c r="W25" s="121" t="str">
        <f t="shared" si="4"/>
        <v>○</v>
      </c>
      <c r="X25" s="128">
        <f t="shared" ref="X25:DA25" si="21">SUM(X17:X24)</f>
        <v>1.25</v>
      </c>
      <c r="Y25" s="128">
        <f t="shared" si="21"/>
        <v>1</v>
      </c>
      <c r="Z25" s="128">
        <f t="shared" si="21"/>
        <v>0.25</v>
      </c>
      <c r="AA25" s="128">
        <f t="shared" si="21"/>
        <v>0</v>
      </c>
      <c r="AB25" s="128">
        <f t="shared" si="21"/>
        <v>0</v>
      </c>
      <c r="AC25" s="128">
        <f t="shared" si="21"/>
        <v>0</v>
      </c>
      <c r="AD25" s="128">
        <f t="shared" si="21"/>
        <v>0.33</v>
      </c>
      <c r="AE25" s="128">
        <f t="shared" si="21"/>
        <v>0</v>
      </c>
      <c r="AF25" s="128">
        <f t="shared" si="21"/>
        <v>0</v>
      </c>
      <c r="AG25" s="128">
        <f>SUM(AG17:AG24)</f>
        <v>0</v>
      </c>
      <c r="AH25" s="128">
        <f t="shared" si="21"/>
        <v>0.33</v>
      </c>
      <c r="AI25" s="128">
        <f t="shared" si="21"/>
        <v>0</v>
      </c>
      <c r="AJ25" s="128">
        <f t="shared" si="21"/>
        <v>0</v>
      </c>
      <c r="AK25" s="128">
        <f t="shared" si="21"/>
        <v>0</v>
      </c>
      <c r="AL25" s="128">
        <f t="shared" si="21"/>
        <v>0</v>
      </c>
      <c r="AM25" s="128">
        <f t="shared" si="21"/>
        <v>0</v>
      </c>
      <c r="AN25" s="128">
        <f t="shared" si="21"/>
        <v>0</v>
      </c>
      <c r="AO25" s="128">
        <f t="shared" si="21"/>
        <v>0</v>
      </c>
      <c r="AP25" s="128">
        <f t="shared" si="21"/>
        <v>0</v>
      </c>
      <c r="AQ25" s="128">
        <f t="shared" si="21"/>
        <v>0</v>
      </c>
      <c r="AR25" s="128">
        <f t="shared" si="21"/>
        <v>0</v>
      </c>
      <c r="AS25" s="128">
        <f t="shared" si="21"/>
        <v>0</v>
      </c>
      <c r="AT25" s="128">
        <f t="shared" si="21"/>
        <v>0</v>
      </c>
      <c r="AU25" s="128">
        <f t="shared" si="21"/>
        <v>0</v>
      </c>
      <c r="AV25" s="128">
        <f t="shared" si="21"/>
        <v>0</v>
      </c>
      <c r="AW25" s="128">
        <f t="shared" si="21"/>
        <v>0</v>
      </c>
      <c r="AX25" s="128">
        <f t="shared" si="21"/>
        <v>0</v>
      </c>
      <c r="AY25" s="128">
        <f t="shared" si="21"/>
        <v>0</v>
      </c>
      <c r="AZ25" s="128">
        <f t="shared" si="21"/>
        <v>0</v>
      </c>
      <c r="BA25" s="128">
        <f t="shared" si="21"/>
        <v>0</v>
      </c>
      <c r="BB25" s="128">
        <f t="shared" ref="BB25:BG25" si="22">SUM(BB17:BB24)</f>
        <v>0</v>
      </c>
      <c r="BC25" s="128">
        <f t="shared" si="22"/>
        <v>0</v>
      </c>
      <c r="BD25" s="128">
        <f t="shared" si="22"/>
        <v>0</v>
      </c>
      <c r="BE25" s="128">
        <f t="shared" si="22"/>
        <v>0</v>
      </c>
      <c r="BF25" s="128">
        <f t="shared" si="22"/>
        <v>0</v>
      </c>
      <c r="BG25" s="128">
        <f t="shared" si="22"/>
        <v>0</v>
      </c>
      <c r="BH25" s="128">
        <f t="shared" si="21"/>
        <v>0</v>
      </c>
      <c r="BI25" s="128">
        <f t="shared" si="21"/>
        <v>0</v>
      </c>
      <c r="BJ25" s="128">
        <f t="shared" si="21"/>
        <v>0</v>
      </c>
      <c r="BK25" s="128">
        <f t="shared" si="21"/>
        <v>0</v>
      </c>
      <c r="BL25" s="128">
        <f t="shared" si="21"/>
        <v>0</v>
      </c>
      <c r="BM25" s="128">
        <f t="shared" si="21"/>
        <v>0</v>
      </c>
      <c r="BN25" s="128">
        <f t="shared" ref="BN25:BS25" si="23">SUM(BN17:BN24)</f>
        <v>0</v>
      </c>
      <c r="BO25" s="128">
        <f t="shared" si="23"/>
        <v>0</v>
      </c>
      <c r="BP25" s="128">
        <f t="shared" si="23"/>
        <v>0</v>
      </c>
      <c r="BQ25" s="128">
        <f t="shared" si="23"/>
        <v>0</v>
      </c>
      <c r="BR25" s="128">
        <f t="shared" si="23"/>
        <v>0</v>
      </c>
      <c r="BS25" s="128">
        <f t="shared" si="23"/>
        <v>0</v>
      </c>
      <c r="BT25" s="128">
        <f t="shared" si="21"/>
        <v>0.57999999999999996</v>
      </c>
      <c r="BU25" s="128">
        <f t="shared" si="21"/>
        <v>0</v>
      </c>
      <c r="BV25" s="128">
        <f t="shared" si="21"/>
        <v>0</v>
      </c>
      <c r="BW25" s="128">
        <f t="shared" si="21"/>
        <v>0</v>
      </c>
      <c r="BX25" s="128">
        <f t="shared" si="21"/>
        <v>0</v>
      </c>
      <c r="BY25" s="128">
        <f t="shared" si="21"/>
        <v>0.57999999999999996</v>
      </c>
      <c r="BZ25" s="128">
        <f t="shared" si="21"/>
        <v>0</v>
      </c>
      <c r="CA25" s="128">
        <f t="shared" si="21"/>
        <v>0</v>
      </c>
      <c r="CB25" s="128">
        <f t="shared" si="21"/>
        <v>0</v>
      </c>
      <c r="CC25" s="128">
        <f t="shared" si="21"/>
        <v>0</v>
      </c>
      <c r="CD25" s="128">
        <f t="shared" si="21"/>
        <v>0</v>
      </c>
      <c r="CE25" s="128">
        <f t="shared" si="21"/>
        <v>0</v>
      </c>
      <c r="CF25" s="128">
        <f t="shared" ref="CF25:CK25" si="24">SUM(CF17:CF24)</f>
        <v>0</v>
      </c>
      <c r="CG25" s="128">
        <f t="shared" si="24"/>
        <v>0</v>
      </c>
      <c r="CH25" s="128">
        <f t="shared" si="24"/>
        <v>0</v>
      </c>
      <c r="CI25" s="128">
        <f t="shared" si="24"/>
        <v>0</v>
      </c>
      <c r="CJ25" s="128">
        <f t="shared" si="24"/>
        <v>0</v>
      </c>
      <c r="CK25" s="128">
        <f t="shared" si="24"/>
        <v>0</v>
      </c>
      <c r="CL25" s="128">
        <f t="shared" si="21"/>
        <v>0</v>
      </c>
      <c r="CM25" s="128">
        <f t="shared" si="21"/>
        <v>0</v>
      </c>
      <c r="CN25" s="128">
        <f t="shared" si="21"/>
        <v>0</v>
      </c>
      <c r="CO25" s="128">
        <f t="shared" si="21"/>
        <v>0</v>
      </c>
      <c r="CP25" s="128">
        <f t="shared" si="21"/>
        <v>0</v>
      </c>
      <c r="CQ25" s="128">
        <f t="shared" si="21"/>
        <v>0</v>
      </c>
      <c r="CR25" s="128">
        <f t="shared" ref="CR25:CW25" si="25">SUM(CR17:CR24)</f>
        <v>0</v>
      </c>
      <c r="CS25" s="128">
        <f t="shared" si="25"/>
        <v>0</v>
      </c>
      <c r="CT25" s="128">
        <f t="shared" si="25"/>
        <v>0</v>
      </c>
      <c r="CU25" s="128">
        <f t="shared" si="25"/>
        <v>0</v>
      </c>
      <c r="CV25" s="128">
        <f t="shared" si="25"/>
        <v>0</v>
      </c>
      <c r="CW25" s="128">
        <f t="shared" si="25"/>
        <v>0</v>
      </c>
      <c r="CX25" s="128">
        <f t="shared" si="21"/>
        <v>0</v>
      </c>
      <c r="CY25" s="128">
        <f t="shared" si="21"/>
        <v>0</v>
      </c>
      <c r="CZ25" s="128">
        <f t="shared" si="21"/>
        <v>0</v>
      </c>
      <c r="DA25" s="128">
        <f t="shared" si="21"/>
        <v>0</v>
      </c>
      <c r="DB25" s="128">
        <f t="shared" ref="DB25" si="26">SUM(DB17:DB24)</f>
        <v>0</v>
      </c>
      <c r="DC25" s="128">
        <f>SUM(DC17:DC24)</f>
        <v>0</v>
      </c>
      <c r="DD25" s="122" t="str">
        <f t="shared" si="0"/>
        <v>○</v>
      </c>
      <c r="DE25" s="129">
        <f t="shared" ref="DE25:DM25" si="27">SUM(DE17:DE24)</f>
        <v>2</v>
      </c>
      <c r="DF25" s="129">
        <f t="shared" si="27"/>
        <v>0</v>
      </c>
      <c r="DG25" s="129">
        <f t="shared" si="27"/>
        <v>0</v>
      </c>
      <c r="DH25" s="129">
        <f t="shared" si="27"/>
        <v>0</v>
      </c>
      <c r="DI25" s="129">
        <f t="shared" si="27"/>
        <v>2</v>
      </c>
      <c r="DJ25" s="129">
        <f t="shared" si="27"/>
        <v>0</v>
      </c>
      <c r="DK25" s="127">
        <f t="shared" si="27"/>
        <v>5</v>
      </c>
      <c r="DL25" s="127">
        <f t="shared" si="27"/>
        <v>5</v>
      </c>
      <c r="DM25" s="127">
        <f t="shared" si="27"/>
        <v>2</v>
      </c>
      <c r="DN25" s="125"/>
    </row>
    <row r="26" spans="1:118" ht="14.25" x14ac:dyDescent="0.4">
      <c r="B26" s="503"/>
      <c r="C26" s="504"/>
      <c r="D26" s="504"/>
      <c r="E26" s="504"/>
      <c r="F26" s="504"/>
      <c r="G26" s="504"/>
    </row>
    <row r="27" spans="1:118" x14ac:dyDescent="0.4">
      <c r="D27" s="52" t="s">
        <v>186</v>
      </c>
      <c r="F27" s="52"/>
      <c r="G27" s="52"/>
      <c r="H27" s="52"/>
      <c r="I27" s="52"/>
      <c r="J27" s="52"/>
      <c r="K27" s="52"/>
      <c r="L27" s="52"/>
      <c r="M27" s="52"/>
      <c r="N27" s="52"/>
    </row>
    <row r="28" spans="1:118" x14ac:dyDescent="0.4">
      <c r="D28" s="4" t="s">
        <v>44</v>
      </c>
    </row>
  </sheetData>
  <mergeCells count="60">
    <mergeCell ref="DJ14:DJ16"/>
    <mergeCell ref="CF13:CK13"/>
    <mergeCell ref="CF15:CK15"/>
    <mergeCell ref="BZ14:CK14"/>
    <mergeCell ref="CR13:CW13"/>
    <mergeCell ref="CL14:CW14"/>
    <mergeCell ref="CR15:CW15"/>
    <mergeCell ref="B26:G26"/>
    <mergeCell ref="DF14:DF16"/>
    <mergeCell ref="DG14:DG16"/>
    <mergeCell ref="DH14:DH16"/>
    <mergeCell ref="DI14:DI16"/>
    <mergeCell ref="BB15:BG15"/>
    <mergeCell ref="AV14:BG14"/>
    <mergeCell ref="U14:U16"/>
    <mergeCell ref="V14:V16"/>
    <mergeCell ref="X14:AC15"/>
    <mergeCell ref="AD14:AI15"/>
    <mergeCell ref="O14:O16"/>
    <mergeCell ref="P14:P16"/>
    <mergeCell ref="BN15:BS15"/>
    <mergeCell ref="BH14:BS14"/>
    <mergeCell ref="DL14:DL16"/>
    <mergeCell ref="DM14:DM16"/>
    <mergeCell ref="DN14:DN16"/>
    <mergeCell ref="AP14:AU15"/>
    <mergeCell ref="BB13:BG13"/>
    <mergeCell ref="DK12:DN13"/>
    <mergeCell ref="AP13:AU13"/>
    <mergeCell ref="AV13:BA13"/>
    <mergeCell ref="BH13:BM13"/>
    <mergeCell ref="BT13:BY13"/>
    <mergeCell ref="BZ13:CE13"/>
    <mergeCell ref="CL13:CQ13"/>
    <mergeCell ref="DE12:DJ12"/>
    <mergeCell ref="DD13:DD16"/>
    <mergeCell ref="DK14:DK16"/>
    <mergeCell ref="CX14:DC15"/>
    <mergeCell ref="C11:D11"/>
    <mergeCell ref="F12:I13"/>
    <mergeCell ref="K12:P13"/>
    <mergeCell ref="H14:H16"/>
    <mergeCell ref="I14:I16"/>
    <mergeCell ref="J14:J16"/>
    <mergeCell ref="L14:L16"/>
    <mergeCell ref="M14:M16"/>
    <mergeCell ref="Q12:V13"/>
    <mergeCell ref="X12:DC12"/>
    <mergeCell ref="CX13:DC13"/>
    <mergeCell ref="N14:N16"/>
    <mergeCell ref="F14:F16"/>
    <mergeCell ref="G14:G16"/>
    <mergeCell ref="R14:R16"/>
    <mergeCell ref="S14:S16"/>
    <mergeCell ref="T14:T16"/>
    <mergeCell ref="AD13:AI13"/>
    <mergeCell ref="AJ13:AO13"/>
    <mergeCell ref="AJ14:AO15"/>
    <mergeCell ref="BN13:BS13"/>
    <mergeCell ref="BT14:BY15"/>
  </mergeCells>
  <phoneticPr fontId="1"/>
  <pageMargins left="0.48" right="0.17" top="1.38" bottom="0.63" header="0.51200000000000001" footer="0.51200000000000001"/>
  <pageSetup paperSize="8" scale="2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27"/>
  <sheetViews>
    <sheetView topLeftCell="A13" zoomScale="80" zoomScaleNormal="80" workbookViewId="0">
      <selection activeCell="AJ15" sqref="AJ15"/>
    </sheetView>
  </sheetViews>
  <sheetFormatPr defaultRowHeight="13.5" x14ac:dyDescent="0.4"/>
  <cols>
    <col min="1" max="1" width="3" style="4" customWidth="1"/>
    <col min="2" max="2" width="16.875" style="4" customWidth="1"/>
    <col min="3" max="3" width="5.25" style="4" customWidth="1"/>
    <col min="4" max="4" width="6.875" style="4" customWidth="1"/>
    <col min="5" max="5" width="5.25" style="4" customWidth="1"/>
    <col min="6" max="11" width="5.875" style="4" customWidth="1"/>
    <col min="12" max="12" width="5.125" style="4" customWidth="1"/>
    <col min="13" max="17" width="4.625" style="4" customWidth="1"/>
    <col min="18" max="18" width="5.125" style="4" customWidth="1"/>
    <col min="19" max="23" width="4.625" style="4" customWidth="1"/>
    <col min="24" max="24" width="5.125" style="4" customWidth="1"/>
    <col min="25" max="29" width="4.625" style="4" customWidth="1"/>
    <col min="30" max="30" width="5.125" style="4" customWidth="1"/>
    <col min="31" max="35" width="4.625" style="4" customWidth="1"/>
    <col min="36" max="36" width="5.125" style="4" customWidth="1"/>
    <col min="37" max="41" width="4.625" style="4" customWidth="1"/>
    <col min="42" max="42" width="5.125" style="4" customWidth="1"/>
    <col min="43" max="47" width="4.625" style="4" customWidth="1"/>
    <col min="48" max="48" width="5.25" style="4" customWidth="1"/>
    <col min="49" max="54" width="5.875" style="4" customWidth="1"/>
    <col min="55" max="55" width="5.125" style="4" customWidth="1"/>
    <col min="56" max="60" width="4.625" style="4" customWidth="1"/>
    <col min="61" max="61" width="5.125" style="4" customWidth="1"/>
    <col min="62" max="66" width="4.625" style="4" customWidth="1"/>
    <col min="67" max="67" width="5.125" style="4" customWidth="1"/>
    <col min="68" max="72" width="4.625" style="4" customWidth="1"/>
    <col min="73" max="73" width="5.125" style="4" customWidth="1"/>
    <col min="74" max="78" width="4.625" style="4" customWidth="1"/>
    <col min="79" max="79" width="5.125" style="4" customWidth="1"/>
    <col min="80" max="84" width="4.625" style="4" customWidth="1"/>
    <col min="85" max="85" width="5.125" style="4" customWidth="1"/>
    <col min="86" max="90" width="4.625" style="4" customWidth="1"/>
    <col min="91" max="91" width="6.125" style="4" customWidth="1"/>
    <col min="92" max="92" width="7" style="4" customWidth="1"/>
    <col min="93" max="244" width="9" style="4"/>
    <col min="245" max="245" width="3" style="4" customWidth="1"/>
    <col min="246" max="246" width="16.875" style="4" customWidth="1"/>
    <col min="247" max="247" width="5.25" style="4" customWidth="1"/>
    <col min="248" max="248" width="6.875" style="4" customWidth="1"/>
    <col min="249" max="249" width="5.25" style="4" customWidth="1"/>
    <col min="250" max="250" width="5.125" style="4" customWidth="1"/>
    <col min="251" max="255" width="4.625" style="4" customWidth="1"/>
    <col min="256" max="256" width="5.125" style="4" customWidth="1"/>
    <col min="257" max="261" width="4.625" style="4" customWidth="1"/>
    <col min="262" max="262" width="5.125" style="4" customWidth="1"/>
    <col min="263" max="267" width="4.625" style="4" customWidth="1"/>
    <col min="268" max="268" width="5.125" style="4" customWidth="1"/>
    <col min="269" max="273" width="4.625" style="4" customWidth="1"/>
    <col min="274" max="274" width="5.125" style="4" customWidth="1"/>
    <col min="275" max="279" width="4.625" style="4" customWidth="1"/>
    <col min="280" max="280" width="5.125" style="4" customWidth="1"/>
    <col min="281" max="285" width="4.625" style="4" customWidth="1"/>
    <col min="286" max="286" width="5.125" style="4" customWidth="1"/>
    <col min="287" max="291" width="4.625" style="4" customWidth="1"/>
    <col min="292" max="292" width="5.125" style="4" customWidth="1"/>
    <col min="293" max="297" width="4.625" style="4" customWidth="1"/>
    <col min="298" max="298" width="5.25" style="4" customWidth="1"/>
    <col min="299" max="299" width="5.125" style="4" customWidth="1"/>
    <col min="300" max="304" width="4.625" style="4" customWidth="1"/>
    <col min="305" max="305" width="5.125" style="4" customWidth="1"/>
    <col min="306" max="310" width="4.625" style="4" customWidth="1"/>
    <col min="311" max="311" width="5.125" style="4" customWidth="1"/>
    <col min="312" max="316" width="4.625" style="4" customWidth="1"/>
    <col min="317" max="317" width="5.125" style="4" customWidth="1"/>
    <col min="318" max="322" width="4.625" style="4" customWidth="1"/>
    <col min="323" max="323" width="5.125" style="4" customWidth="1"/>
    <col min="324" max="328" width="4.625" style="4" customWidth="1"/>
    <col min="329" max="329" width="5.125" style="4" customWidth="1"/>
    <col min="330" max="334" width="4.625" style="4" customWidth="1"/>
    <col min="335" max="335" width="5.125" style="4" customWidth="1"/>
    <col min="336" max="340" width="4.625" style="4" customWidth="1"/>
    <col min="341" max="341" width="5.125" style="4" customWidth="1"/>
    <col min="342" max="346" width="4.625" style="4" customWidth="1"/>
    <col min="347" max="347" width="6.125" style="4" customWidth="1"/>
    <col min="348" max="348" width="7" style="4" customWidth="1"/>
    <col min="349" max="500" width="9" style="4"/>
    <col min="501" max="501" width="3" style="4" customWidth="1"/>
    <col min="502" max="502" width="16.875" style="4" customWidth="1"/>
    <col min="503" max="503" width="5.25" style="4" customWidth="1"/>
    <col min="504" max="504" width="6.875" style="4" customWidth="1"/>
    <col min="505" max="505" width="5.25" style="4" customWidth="1"/>
    <col min="506" max="506" width="5.125" style="4" customWidth="1"/>
    <col min="507" max="511" width="4.625" style="4" customWidth="1"/>
    <col min="512" max="512" width="5.125" style="4" customWidth="1"/>
    <col min="513" max="517" width="4.625" style="4" customWidth="1"/>
    <col min="518" max="518" width="5.125" style="4" customWidth="1"/>
    <col min="519" max="523" width="4.625" style="4" customWidth="1"/>
    <col min="524" max="524" width="5.125" style="4" customWidth="1"/>
    <col min="525" max="529" width="4.625" style="4" customWidth="1"/>
    <col min="530" max="530" width="5.125" style="4" customWidth="1"/>
    <col min="531" max="535" width="4.625" style="4" customWidth="1"/>
    <col min="536" max="536" width="5.125" style="4" customWidth="1"/>
    <col min="537" max="541" width="4.625" style="4" customWidth="1"/>
    <col min="542" max="542" width="5.125" style="4" customWidth="1"/>
    <col min="543" max="547" width="4.625" style="4" customWidth="1"/>
    <col min="548" max="548" width="5.125" style="4" customWidth="1"/>
    <col min="549" max="553" width="4.625" style="4" customWidth="1"/>
    <col min="554" max="554" width="5.25" style="4" customWidth="1"/>
    <col min="555" max="555" width="5.125" style="4" customWidth="1"/>
    <col min="556" max="560" width="4.625" style="4" customWidth="1"/>
    <col min="561" max="561" width="5.125" style="4" customWidth="1"/>
    <col min="562" max="566" width="4.625" style="4" customWidth="1"/>
    <col min="567" max="567" width="5.125" style="4" customWidth="1"/>
    <col min="568" max="572" width="4.625" style="4" customWidth="1"/>
    <col min="573" max="573" width="5.125" style="4" customWidth="1"/>
    <col min="574" max="578" width="4.625" style="4" customWidth="1"/>
    <col min="579" max="579" width="5.125" style="4" customWidth="1"/>
    <col min="580" max="584" width="4.625" style="4" customWidth="1"/>
    <col min="585" max="585" width="5.125" style="4" customWidth="1"/>
    <col min="586" max="590" width="4.625" style="4" customWidth="1"/>
    <col min="591" max="591" width="5.125" style="4" customWidth="1"/>
    <col min="592" max="596" width="4.625" style="4" customWidth="1"/>
    <col min="597" max="597" width="5.125" style="4" customWidth="1"/>
    <col min="598" max="602" width="4.625" style="4" customWidth="1"/>
    <col min="603" max="603" width="6.125" style="4" customWidth="1"/>
    <col min="604" max="604" width="7" style="4" customWidth="1"/>
    <col min="605" max="756" width="9" style="4"/>
    <col min="757" max="757" width="3" style="4" customWidth="1"/>
    <col min="758" max="758" width="16.875" style="4" customWidth="1"/>
    <col min="759" max="759" width="5.25" style="4" customWidth="1"/>
    <col min="760" max="760" width="6.875" style="4" customWidth="1"/>
    <col min="761" max="761" width="5.25" style="4" customWidth="1"/>
    <col min="762" max="762" width="5.125" style="4" customWidth="1"/>
    <col min="763" max="767" width="4.625" style="4" customWidth="1"/>
    <col min="768" max="768" width="5.125" style="4" customWidth="1"/>
    <col min="769" max="773" width="4.625" style="4" customWidth="1"/>
    <col min="774" max="774" width="5.125" style="4" customWidth="1"/>
    <col min="775" max="779" width="4.625" style="4" customWidth="1"/>
    <col min="780" max="780" width="5.125" style="4" customWidth="1"/>
    <col min="781" max="785" width="4.625" style="4" customWidth="1"/>
    <col min="786" max="786" width="5.125" style="4" customWidth="1"/>
    <col min="787" max="791" width="4.625" style="4" customWidth="1"/>
    <col min="792" max="792" width="5.125" style="4" customWidth="1"/>
    <col min="793" max="797" width="4.625" style="4" customWidth="1"/>
    <col min="798" max="798" width="5.125" style="4" customWidth="1"/>
    <col min="799" max="803" width="4.625" style="4" customWidth="1"/>
    <col min="804" max="804" width="5.125" style="4" customWidth="1"/>
    <col min="805" max="809" width="4.625" style="4" customWidth="1"/>
    <col min="810" max="810" width="5.25" style="4" customWidth="1"/>
    <col min="811" max="811" width="5.125" style="4" customWidth="1"/>
    <col min="812" max="816" width="4.625" style="4" customWidth="1"/>
    <col min="817" max="817" width="5.125" style="4" customWidth="1"/>
    <col min="818" max="822" width="4.625" style="4" customWidth="1"/>
    <col min="823" max="823" width="5.125" style="4" customWidth="1"/>
    <col min="824" max="828" width="4.625" style="4" customWidth="1"/>
    <col min="829" max="829" width="5.125" style="4" customWidth="1"/>
    <col min="830" max="834" width="4.625" style="4" customWidth="1"/>
    <col min="835" max="835" width="5.125" style="4" customWidth="1"/>
    <col min="836" max="840" width="4.625" style="4" customWidth="1"/>
    <col min="841" max="841" width="5.125" style="4" customWidth="1"/>
    <col min="842" max="846" width="4.625" style="4" customWidth="1"/>
    <col min="847" max="847" width="5.125" style="4" customWidth="1"/>
    <col min="848" max="852" width="4.625" style="4" customWidth="1"/>
    <col min="853" max="853" width="5.125" style="4" customWidth="1"/>
    <col min="854" max="858" width="4.625" style="4" customWidth="1"/>
    <col min="859" max="859" width="6.125" style="4" customWidth="1"/>
    <col min="860" max="860" width="7" style="4" customWidth="1"/>
    <col min="861" max="1012" width="9" style="4"/>
    <col min="1013" max="1013" width="3" style="4" customWidth="1"/>
    <col min="1014" max="1014" width="16.875" style="4" customWidth="1"/>
    <col min="1015" max="1015" width="5.25" style="4" customWidth="1"/>
    <col min="1016" max="1016" width="6.875" style="4" customWidth="1"/>
    <col min="1017" max="1017" width="5.25" style="4" customWidth="1"/>
    <col min="1018" max="1018" width="5.125" style="4" customWidth="1"/>
    <col min="1019" max="1023" width="4.625" style="4" customWidth="1"/>
    <col min="1024" max="1024" width="5.125" style="4" customWidth="1"/>
    <col min="1025" max="1029" width="4.625" style="4" customWidth="1"/>
    <col min="1030" max="1030" width="5.125" style="4" customWidth="1"/>
    <col min="1031" max="1035" width="4.625" style="4" customWidth="1"/>
    <col min="1036" max="1036" width="5.125" style="4" customWidth="1"/>
    <col min="1037" max="1041" width="4.625" style="4" customWidth="1"/>
    <col min="1042" max="1042" width="5.125" style="4" customWidth="1"/>
    <col min="1043" max="1047" width="4.625" style="4" customWidth="1"/>
    <col min="1048" max="1048" width="5.125" style="4" customWidth="1"/>
    <col min="1049" max="1053" width="4.625" style="4" customWidth="1"/>
    <col min="1054" max="1054" width="5.125" style="4" customWidth="1"/>
    <col min="1055" max="1059" width="4.625" style="4" customWidth="1"/>
    <col min="1060" max="1060" width="5.125" style="4" customWidth="1"/>
    <col min="1061" max="1065" width="4.625" style="4" customWidth="1"/>
    <col min="1066" max="1066" width="5.25" style="4" customWidth="1"/>
    <col min="1067" max="1067" width="5.125" style="4" customWidth="1"/>
    <col min="1068" max="1072" width="4.625" style="4" customWidth="1"/>
    <col min="1073" max="1073" width="5.125" style="4" customWidth="1"/>
    <col min="1074" max="1078" width="4.625" style="4" customWidth="1"/>
    <col min="1079" max="1079" width="5.125" style="4" customWidth="1"/>
    <col min="1080" max="1084" width="4.625" style="4" customWidth="1"/>
    <col min="1085" max="1085" width="5.125" style="4" customWidth="1"/>
    <col min="1086" max="1090" width="4.625" style="4" customWidth="1"/>
    <col min="1091" max="1091" width="5.125" style="4" customWidth="1"/>
    <col min="1092" max="1096" width="4.625" style="4" customWidth="1"/>
    <col min="1097" max="1097" width="5.125" style="4" customWidth="1"/>
    <col min="1098" max="1102" width="4.625" style="4" customWidth="1"/>
    <col min="1103" max="1103" width="5.125" style="4" customWidth="1"/>
    <col min="1104" max="1108" width="4.625" style="4" customWidth="1"/>
    <col min="1109" max="1109" width="5.125" style="4" customWidth="1"/>
    <col min="1110" max="1114" width="4.625" style="4" customWidth="1"/>
    <col min="1115" max="1115" width="6.125" style="4" customWidth="1"/>
    <col min="1116" max="1116" width="7" style="4" customWidth="1"/>
    <col min="1117" max="1268" width="9" style="4"/>
    <col min="1269" max="1269" width="3" style="4" customWidth="1"/>
    <col min="1270" max="1270" width="16.875" style="4" customWidth="1"/>
    <col min="1271" max="1271" width="5.25" style="4" customWidth="1"/>
    <col min="1272" max="1272" width="6.875" style="4" customWidth="1"/>
    <col min="1273" max="1273" width="5.25" style="4" customWidth="1"/>
    <col min="1274" max="1274" width="5.125" style="4" customWidth="1"/>
    <col min="1275" max="1279" width="4.625" style="4" customWidth="1"/>
    <col min="1280" max="1280" width="5.125" style="4" customWidth="1"/>
    <col min="1281" max="1285" width="4.625" style="4" customWidth="1"/>
    <col min="1286" max="1286" width="5.125" style="4" customWidth="1"/>
    <col min="1287" max="1291" width="4.625" style="4" customWidth="1"/>
    <col min="1292" max="1292" width="5.125" style="4" customWidth="1"/>
    <col min="1293" max="1297" width="4.625" style="4" customWidth="1"/>
    <col min="1298" max="1298" width="5.125" style="4" customWidth="1"/>
    <col min="1299" max="1303" width="4.625" style="4" customWidth="1"/>
    <col min="1304" max="1304" width="5.125" style="4" customWidth="1"/>
    <col min="1305" max="1309" width="4.625" style="4" customWidth="1"/>
    <col min="1310" max="1310" width="5.125" style="4" customWidth="1"/>
    <col min="1311" max="1315" width="4.625" style="4" customWidth="1"/>
    <col min="1316" max="1316" width="5.125" style="4" customWidth="1"/>
    <col min="1317" max="1321" width="4.625" style="4" customWidth="1"/>
    <col min="1322" max="1322" width="5.25" style="4" customWidth="1"/>
    <col min="1323" max="1323" width="5.125" style="4" customWidth="1"/>
    <col min="1324" max="1328" width="4.625" style="4" customWidth="1"/>
    <col min="1329" max="1329" width="5.125" style="4" customWidth="1"/>
    <col min="1330" max="1334" width="4.625" style="4" customWidth="1"/>
    <col min="1335" max="1335" width="5.125" style="4" customWidth="1"/>
    <col min="1336" max="1340" width="4.625" style="4" customWidth="1"/>
    <col min="1341" max="1341" width="5.125" style="4" customWidth="1"/>
    <col min="1342" max="1346" width="4.625" style="4" customWidth="1"/>
    <col min="1347" max="1347" width="5.125" style="4" customWidth="1"/>
    <col min="1348" max="1352" width="4.625" style="4" customWidth="1"/>
    <col min="1353" max="1353" width="5.125" style="4" customWidth="1"/>
    <col min="1354" max="1358" width="4.625" style="4" customWidth="1"/>
    <col min="1359" max="1359" width="5.125" style="4" customWidth="1"/>
    <col min="1360" max="1364" width="4.625" style="4" customWidth="1"/>
    <col min="1365" max="1365" width="5.125" style="4" customWidth="1"/>
    <col min="1366" max="1370" width="4.625" style="4" customWidth="1"/>
    <col min="1371" max="1371" width="6.125" style="4" customWidth="1"/>
    <col min="1372" max="1372" width="7" style="4" customWidth="1"/>
    <col min="1373" max="1524" width="9" style="4"/>
    <col min="1525" max="1525" width="3" style="4" customWidth="1"/>
    <col min="1526" max="1526" width="16.875" style="4" customWidth="1"/>
    <col min="1527" max="1527" width="5.25" style="4" customWidth="1"/>
    <col min="1528" max="1528" width="6.875" style="4" customWidth="1"/>
    <col min="1529" max="1529" width="5.25" style="4" customWidth="1"/>
    <col min="1530" max="1530" width="5.125" style="4" customWidth="1"/>
    <col min="1531" max="1535" width="4.625" style="4" customWidth="1"/>
    <col min="1536" max="1536" width="5.125" style="4" customWidth="1"/>
    <col min="1537" max="1541" width="4.625" style="4" customWidth="1"/>
    <col min="1542" max="1542" width="5.125" style="4" customWidth="1"/>
    <col min="1543" max="1547" width="4.625" style="4" customWidth="1"/>
    <col min="1548" max="1548" width="5.125" style="4" customWidth="1"/>
    <col min="1549" max="1553" width="4.625" style="4" customWidth="1"/>
    <col min="1554" max="1554" width="5.125" style="4" customWidth="1"/>
    <col min="1555" max="1559" width="4.625" style="4" customWidth="1"/>
    <col min="1560" max="1560" width="5.125" style="4" customWidth="1"/>
    <col min="1561" max="1565" width="4.625" style="4" customWidth="1"/>
    <col min="1566" max="1566" width="5.125" style="4" customWidth="1"/>
    <col min="1567" max="1571" width="4.625" style="4" customWidth="1"/>
    <col min="1572" max="1572" width="5.125" style="4" customWidth="1"/>
    <col min="1573" max="1577" width="4.625" style="4" customWidth="1"/>
    <col min="1578" max="1578" width="5.25" style="4" customWidth="1"/>
    <col min="1579" max="1579" width="5.125" style="4" customWidth="1"/>
    <col min="1580" max="1584" width="4.625" style="4" customWidth="1"/>
    <col min="1585" max="1585" width="5.125" style="4" customWidth="1"/>
    <col min="1586" max="1590" width="4.625" style="4" customWidth="1"/>
    <col min="1591" max="1591" width="5.125" style="4" customWidth="1"/>
    <col min="1592" max="1596" width="4.625" style="4" customWidth="1"/>
    <col min="1597" max="1597" width="5.125" style="4" customWidth="1"/>
    <col min="1598" max="1602" width="4.625" style="4" customWidth="1"/>
    <col min="1603" max="1603" width="5.125" style="4" customWidth="1"/>
    <col min="1604" max="1608" width="4.625" style="4" customWidth="1"/>
    <col min="1609" max="1609" width="5.125" style="4" customWidth="1"/>
    <col min="1610" max="1614" width="4.625" style="4" customWidth="1"/>
    <col min="1615" max="1615" width="5.125" style="4" customWidth="1"/>
    <col min="1616" max="1620" width="4.625" style="4" customWidth="1"/>
    <col min="1621" max="1621" width="5.125" style="4" customWidth="1"/>
    <col min="1622" max="1626" width="4.625" style="4" customWidth="1"/>
    <col min="1627" max="1627" width="6.125" style="4" customWidth="1"/>
    <col min="1628" max="1628" width="7" style="4" customWidth="1"/>
    <col min="1629" max="1780" width="9" style="4"/>
    <col min="1781" max="1781" width="3" style="4" customWidth="1"/>
    <col min="1782" max="1782" width="16.875" style="4" customWidth="1"/>
    <col min="1783" max="1783" width="5.25" style="4" customWidth="1"/>
    <col min="1784" max="1784" width="6.875" style="4" customWidth="1"/>
    <col min="1785" max="1785" width="5.25" style="4" customWidth="1"/>
    <col min="1786" max="1786" width="5.125" style="4" customWidth="1"/>
    <col min="1787" max="1791" width="4.625" style="4" customWidth="1"/>
    <col min="1792" max="1792" width="5.125" style="4" customWidth="1"/>
    <col min="1793" max="1797" width="4.625" style="4" customWidth="1"/>
    <col min="1798" max="1798" width="5.125" style="4" customWidth="1"/>
    <col min="1799" max="1803" width="4.625" style="4" customWidth="1"/>
    <col min="1804" max="1804" width="5.125" style="4" customWidth="1"/>
    <col min="1805" max="1809" width="4.625" style="4" customWidth="1"/>
    <col min="1810" max="1810" width="5.125" style="4" customWidth="1"/>
    <col min="1811" max="1815" width="4.625" style="4" customWidth="1"/>
    <col min="1816" max="1816" width="5.125" style="4" customWidth="1"/>
    <col min="1817" max="1821" width="4.625" style="4" customWidth="1"/>
    <col min="1822" max="1822" width="5.125" style="4" customWidth="1"/>
    <col min="1823" max="1827" width="4.625" style="4" customWidth="1"/>
    <col min="1828" max="1828" width="5.125" style="4" customWidth="1"/>
    <col min="1829" max="1833" width="4.625" style="4" customWidth="1"/>
    <col min="1834" max="1834" width="5.25" style="4" customWidth="1"/>
    <col min="1835" max="1835" width="5.125" style="4" customWidth="1"/>
    <col min="1836" max="1840" width="4.625" style="4" customWidth="1"/>
    <col min="1841" max="1841" width="5.125" style="4" customWidth="1"/>
    <col min="1842" max="1846" width="4.625" style="4" customWidth="1"/>
    <col min="1847" max="1847" width="5.125" style="4" customWidth="1"/>
    <col min="1848" max="1852" width="4.625" style="4" customWidth="1"/>
    <col min="1853" max="1853" width="5.125" style="4" customWidth="1"/>
    <col min="1854" max="1858" width="4.625" style="4" customWidth="1"/>
    <col min="1859" max="1859" width="5.125" style="4" customWidth="1"/>
    <col min="1860" max="1864" width="4.625" style="4" customWidth="1"/>
    <col min="1865" max="1865" width="5.125" style="4" customWidth="1"/>
    <col min="1866" max="1870" width="4.625" style="4" customWidth="1"/>
    <col min="1871" max="1871" width="5.125" style="4" customWidth="1"/>
    <col min="1872" max="1876" width="4.625" style="4" customWidth="1"/>
    <col min="1877" max="1877" width="5.125" style="4" customWidth="1"/>
    <col min="1878" max="1882" width="4.625" style="4" customWidth="1"/>
    <col min="1883" max="1883" width="6.125" style="4" customWidth="1"/>
    <col min="1884" max="1884" width="7" style="4" customWidth="1"/>
    <col min="1885" max="2036" width="9" style="4"/>
    <col min="2037" max="2037" width="3" style="4" customWidth="1"/>
    <col min="2038" max="2038" width="16.875" style="4" customWidth="1"/>
    <col min="2039" max="2039" width="5.25" style="4" customWidth="1"/>
    <col min="2040" max="2040" width="6.875" style="4" customWidth="1"/>
    <col min="2041" max="2041" width="5.25" style="4" customWidth="1"/>
    <col min="2042" max="2042" width="5.125" style="4" customWidth="1"/>
    <col min="2043" max="2047" width="4.625" style="4" customWidth="1"/>
    <col min="2048" max="2048" width="5.125" style="4" customWidth="1"/>
    <col min="2049" max="2053" width="4.625" style="4" customWidth="1"/>
    <col min="2054" max="2054" width="5.125" style="4" customWidth="1"/>
    <col min="2055" max="2059" width="4.625" style="4" customWidth="1"/>
    <col min="2060" max="2060" width="5.125" style="4" customWidth="1"/>
    <col min="2061" max="2065" width="4.625" style="4" customWidth="1"/>
    <col min="2066" max="2066" width="5.125" style="4" customWidth="1"/>
    <col min="2067" max="2071" width="4.625" style="4" customWidth="1"/>
    <col min="2072" max="2072" width="5.125" style="4" customWidth="1"/>
    <col min="2073" max="2077" width="4.625" style="4" customWidth="1"/>
    <col min="2078" max="2078" width="5.125" style="4" customWidth="1"/>
    <col min="2079" max="2083" width="4.625" style="4" customWidth="1"/>
    <col min="2084" max="2084" width="5.125" style="4" customWidth="1"/>
    <col min="2085" max="2089" width="4.625" style="4" customWidth="1"/>
    <col min="2090" max="2090" width="5.25" style="4" customWidth="1"/>
    <col min="2091" max="2091" width="5.125" style="4" customWidth="1"/>
    <col min="2092" max="2096" width="4.625" style="4" customWidth="1"/>
    <col min="2097" max="2097" width="5.125" style="4" customWidth="1"/>
    <col min="2098" max="2102" width="4.625" style="4" customWidth="1"/>
    <col min="2103" max="2103" width="5.125" style="4" customWidth="1"/>
    <col min="2104" max="2108" width="4.625" style="4" customWidth="1"/>
    <col min="2109" max="2109" width="5.125" style="4" customWidth="1"/>
    <col min="2110" max="2114" width="4.625" style="4" customWidth="1"/>
    <col min="2115" max="2115" width="5.125" style="4" customWidth="1"/>
    <col min="2116" max="2120" width="4.625" style="4" customWidth="1"/>
    <col min="2121" max="2121" width="5.125" style="4" customWidth="1"/>
    <col min="2122" max="2126" width="4.625" style="4" customWidth="1"/>
    <col min="2127" max="2127" width="5.125" style="4" customWidth="1"/>
    <col min="2128" max="2132" width="4.625" style="4" customWidth="1"/>
    <col min="2133" max="2133" width="5.125" style="4" customWidth="1"/>
    <col min="2134" max="2138" width="4.625" style="4" customWidth="1"/>
    <col min="2139" max="2139" width="6.125" style="4" customWidth="1"/>
    <col min="2140" max="2140" width="7" style="4" customWidth="1"/>
    <col min="2141" max="2292" width="9" style="4"/>
    <col min="2293" max="2293" width="3" style="4" customWidth="1"/>
    <col min="2294" max="2294" width="16.875" style="4" customWidth="1"/>
    <col min="2295" max="2295" width="5.25" style="4" customWidth="1"/>
    <col min="2296" max="2296" width="6.875" style="4" customWidth="1"/>
    <col min="2297" max="2297" width="5.25" style="4" customWidth="1"/>
    <col min="2298" max="2298" width="5.125" style="4" customWidth="1"/>
    <col min="2299" max="2303" width="4.625" style="4" customWidth="1"/>
    <col min="2304" max="2304" width="5.125" style="4" customWidth="1"/>
    <col min="2305" max="2309" width="4.625" style="4" customWidth="1"/>
    <col min="2310" max="2310" width="5.125" style="4" customWidth="1"/>
    <col min="2311" max="2315" width="4.625" style="4" customWidth="1"/>
    <col min="2316" max="2316" width="5.125" style="4" customWidth="1"/>
    <col min="2317" max="2321" width="4.625" style="4" customWidth="1"/>
    <col min="2322" max="2322" width="5.125" style="4" customWidth="1"/>
    <col min="2323" max="2327" width="4.625" style="4" customWidth="1"/>
    <col min="2328" max="2328" width="5.125" style="4" customWidth="1"/>
    <col min="2329" max="2333" width="4.625" style="4" customWidth="1"/>
    <col min="2334" max="2334" width="5.125" style="4" customWidth="1"/>
    <col min="2335" max="2339" width="4.625" style="4" customWidth="1"/>
    <col min="2340" max="2340" width="5.125" style="4" customWidth="1"/>
    <col min="2341" max="2345" width="4.625" style="4" customWidth="1"/>
    <col min="2346" max="2346" width="5.25" style="4" customWidth="1"/>
    <col min="2347" max="2347" width="5.125" style="4" customWidth="1"/>
    <col min="2348" max="2352" width="4.625" style="4" customWidth="1"/>
    <col min="2353" max="2353" width="5.125" style="4" customWidth="1"/>
    <col min="2354" max="2358" width="4.625" style="4" customWidth="1"/>
    <col min="2359" max="2359" width="5.125" style="4" customWidth="1"/>
    <col min="2360" max="2364" width="4.625" style="4" customWidth="1"/>
    <col min="2365" max="2365" width="5.125" style="4" customWidth="1"/>
    <col min="2366" max="2370" width="4.625" style="4" customWidth="1"/>
    <col min="2371" max="2371" width="5.125" style="4" customWidth="1"/>
    <col min="2372" max="2376" width="4.625" style="4" customWidth="1"/>
    <col min="2377" max="2377" width="5.125" style="4" customWidth="1"/>
    <col min="2378" max="2382" width="4.625" style="4" customWidth="1"/>
    <col min="2383" max="2383" width="5.125" style="4" customWidth="1"/>
    <col min="2384" max="2388" width="4.625" style="4" customWidth="1"/>
    <col min="2389" max="2389" width="5.125" style="4" customWidth="1"/>
    <col min="2390" max="2394" width="4.625" style="4" customWidth="1"/>
    <col min="2395" max="2395" width="6.125" style="4" customWidth="1"/>
    <col min="2396" max="2396" width="7" style="4" customWidth="1"/>
    <col min="2397" max="2548" width="9" style="4"/>
    <col min="2549" max="2549" width="3" style="4" customWidth="1"/>
    <col min="2550" max="2550" width="16.875" style="4" customWidth="1"/>
    <col min="2551" max="2551" width="5.25" style="4" customWidth="1"/>
    <col min="2552" max="2552" width="6.875" style="4" customWidth="1"/>
    <col min="2553" max="2553" width="5.25" style="4" customWidth="1"/>
    <col min="2554" max="2554" width="5.125" style="4" customWidth="1"/>
    <col min="2555" max="2559" width="4.625" style="4" customWidth="1"/>
    <col min="2560" max="2560" width="5.125" style="4" customWidth="1"/>
    <col min="2561" max="2565" width="4.625" style="4" customWidth="1"/>
    <col min="2566" max="2566" width="5.125" style="4" customWidth="1"/>
    <col min="2567" max="2571" width="4.625" style="4" customWidth="1"/>
    <col min="2572" max="2572" width="5.125" style="4" customWidth="1"/>
    <col min="2573" max="2577" width="4.625" style="4" customWidth="1"/>
    <col min="2578" max="2578" width="5.125" style="4" customWidth="1"/>
    <col min="2579" max="2583" width="4.625" style="4" customWidth="1"/>
    <col min="2584" max="2584" width="5.125" style="4" customWidth="1"/>
    <col min="2585" max="2589" width="4.625" style="4" customWidth="1"/>
    <col min="2590" max="2590" width="5.125" style="4" customWidth="1"/>
    <col min="2591" max="2595" width="4.625" style="4" customWidth="1"/>
    <col min="2596" max="2596" width="5.125" style="4" customWidth="1"/>
    <col min="2597" max="2601" width="4.625" style="4" customWidth="1"/>
    <col min="2602" max="2602" width="5.25" style="4" customWidth="1"/>
    <col min="2603" max="2603" width="5.125" style="4" customWidth="1"/>
    <col min="2604" max="2608" width="4.625" style="4" customWidth="1"/>
    <col min="2609" max="2609" width="5.125" style="4" customWidth="1"/>
    <col min="2610" max="2614" width="4.625" style="4" customWidth="1"/>
    <col min="2615" max="2615" width="5.125" style="4" customWidth="1"/>
    <col min="2616" max="2620" width="4.625" style="4" customWidth="1"/>
    <col min="2621" max="2621" width="5.125" style="4" customWidth="1"/>
    <col min="2622" max="2626" width="4.625" style="4" customWidth="1"/>
    <col min="2627" max="2627" width="5.125" style="4" customWidth="1"/>
    <col min="2628" max="2632" width="4.625" style="4" customWidth="1"/>
    <col min="2633" max="2633" width="5.125" style="4" customWidth="1"/>
    <col min="2634" max="2638" width="4.625" style="4" customWidth="1"/>
    <col min="2639" max="2639" width="5.125" style="4" customWidth="1"/>
    <col min="2640" max="2644" width="4.625" style="4" customWidth="1"/>
    <col min="2645" max="2645" width="5.125" style="4" customWidth="1"/>
    <col min="2646" max="2650" width="4.625" style="4" customWidth="1"/>
    <col min="2651" max="2651" width="6.125" style="4" customWidth="1"/>
    <col min="2652" max="2652" width="7" style="4" customWidth="1"/>
    <col min="2653" max="2804" width="9" style="4"/>
    <col min="2805" max="2805" width="3" style="4" customWidth="1"/>
    <col min="2806" max="2806" width="16.875" style="4" customWidth="1"/>
    <col min="2807" max="2807" width="5.25" style="4" customWidth="1"/>
    <col min="2808" max="2808" width="6.875" style="4" customWidth="1"/>
    <col min="2809" max="2809" width="5.25" style="4" customWidth="1"/>
    <col min="2810" max="2810" width="5.125" style="4" customWidth="1"/>
    <col min="2811" max="2815" width="4.625" style="4" customWidth="1"/>
    <col min="2816" max="2816" width="5.125" style="4" customWidth="1"/>
    <col min="2817" max="2821" width="4.625" style="4" customWidth="1"/>
    <col min="2822" max="2822" width="5.125" style="4" customWidth="1"/>
    <col min="2823" max="2827" width="4.625" style="4" customWidth="1"/>
    <col min="2828" max="2828" width="5.125" style="4" customWidth="1"/>
    <col min="2829" max="2833" width="4.625" style="4" customWidth="1"/>
    <col min="2834" max="2834" width="5.125" style="4" customWidth="1"/>
    <col min="2835" max="2839" width="4.625" style="4" customWidth="1"/>
    <col min="2840" max="2840" width="5.125" style="4" customWidth="1"/>
    <col min="2841" max="2845" width="4.625" style="4" customWidth="1"/>
    <col min="2846" max="2846" width="5.125" style="4" customWidth="1"/>
    <col min="2847" max="2851" width="4.625" style="4" customWidth="1"/>
    <col min="2852" max="2852" width="5.125" style="4" customWidth="1"/>
    <col min="2853" max="2857" width="4.625" style="4" customWidth="1"/>
    <col min="2858" max="2858" width="5.25" style="4" customWidth="1"/>
    <col min="2859" max="2859" width="5.125" style="4" customWidth="1"/>
    <col min="2860" max="2864" width="4.625" style="4" customWidth="1"/>
    <col min="2865" max="2865" width="5.125" style="4" customWidth="1"/>
    <col min="2866" max="2870" width="4.625" style="4" customWidth="1"/>
    <col min="2871" max="2871" width="5.125" style="4" customWidth="1"/>
    <col min="2872" max="2876" width="4.625" style="4" customWidth="1"/>
    <col min="2877" max="2877" width="5.125" style="4" customWidth="1"/>
    <col min="2878" max="2882" width="4.625" style="4" customWidth="1"/>
    <col min="2883" max="2883" width="5.125" style="4" customWidth="1"/>
    <col min="2884" max="2888" width="4.625" style="4" customWidth="1"/>
    <col min="2889" max="2889" width="5.125" style="4" customWidth="1"/>
    <col min="2890" max="2894" width="4.625" style="4" customWidth="1"/>
    <col min="2895" max="2895" width="5.125" style="4" customWidth="1"/>
    <col min="2896" max="2900" width="4.625" style="4" customWidth="1"/>
    <col min="2901" max="2901" width="5.125" style="4" customWidth="1"/>
    <col min="2902" max="2906" width="4.625" style="4" customWidth="1"/>
    <col min="2907" max="2907" width="6.125" style="4" customWidth="1"/>
    <col min="2908" max="2908" width="7" style="4" customWidth="1"/>
    <col min="2909" max="3060" width="9" style="4"/>
    <col min="3061" max="3061" width="3" style="4" customWidth="1"/>
    <col min="3062" max="3062" width="16.875" style="4" customWidth="1"/>
    <col min="3063" max="3063" width="5.25" style="4" customWidth="1"/>
    <col min="3064" max="3064" width="6.875" style="4" customWidth="1"/>
    <col min="3065" max="3065" width="5.25" style="4" customWidth="1"/>
    <col min="3066" max="3066" width="5.125" style="4" customWidth="1"/>
    <col min="3067" max="3071" width="4.625" style="4" customWidth="1"/>
    <col min="3072" max="3072" width="5.125" style="4" customWidth="1"/>
    <col min="3073" max="3077" width="4.625" style="4" customWidth="1"/>
    <col min="3078" max="3078" width="5.125" style="4" customWidth="1"/>
    <col min="3079" max="3083" width="4.625" style="4" customWidth="1"/>
    <col min="3084" max="3084" width="5.125" style="4" customWidth="1"/>
    <col min="3085" max="3089" width="4.625" style="4" customWidth="1"/>
    <col min="3090" max="3090" width="5.125" style="4" customWidth="1"/>
    <col min="3091" max="3095" width="4.625" style="4" customWidth="1"/>
    <col min="3096" max="3096" width="5.125" style="4" customWidth="1"/>
    <col min="3097" max="3101" width="4.625" style="4" customWidth="1"/>
    <col min="3102" max="3102" width="5.125" style="4" customWidth="1"/>
    <col min="3103" max="3107" width="4.625" style="4" customWidth="1"/>
    <col min="3108" max="3108" width="5.125" style="4" customWidth="1"/>
    <col min="3109" max="3113" width="4.625" style="4" customWidth="1"/>
    <col min="3114" max="3114" width="5.25" style="4" customWidth="1"/>
    <col min="3115" max="3115" width="5.125" style="4" customWidth="1"/>
    <col min="3116" max="3120" width="4.625" style="4" customWidth="1"/>
    <col min="3121" max="3121" width="5.125" style="4" customWidth="1"/>
    <col min="3122" max="3126" width="4.625" style="4" customWidth="1"/>
    <col min="3127" max="3127" width="5.125" style="4" customWidth="1"/>
    <col min="3128" max="3132" width="4.625" style="4" customWidth="1"/>
    <col min="3133" max="3133" width="5.125" style="4" customWidth="1"/>
    <col min="3134" max="3138" width="4.625" style="4" customWidth="1"/>
    <col min="3139" max="3139" width="5.125" style="4" customWidth="1"/>
    <col min="3140" max="3144" width="4.625" style="4" customWidth="1"/>
    <col min="3145" max="3145" width="5.125" style="4" customWidth="1"/>
    <col min="3146" max="3150" width="4.625" style="4" customWidth="1"/>
    <col min="3151" max="3151" width="5.125" style="4" customWidth="1"/>
    <col min="3152" max="3156" width="4.625" style="4" customWidth="1"/>
    <col min="3157" max="3157" width="5.125" style="4" customWidth="1"/>
    <col min="3158" max="3162" width="4.625" style="4" customWidth="1"/>
    <col min="3163" max="3163" width="6.125" style="4" customWidth="1"/>
    <col min="3164" max="3164" width="7" style="4" customWidth="1"/>
    <col min="3165" max="3316" width="9" style="4"/>
    <col min="3317" max="3317" width="3" style="4" customWidth="1"/>
    <col min="3318" max="3318" width="16.875" style="4" customWidth="1"/>
    <col min="3319" max="3319" width="5.25" style="4" customWidth="1"/>
    <col min="3320" max="3320" width="6.875" style="4" customWidth="1"/>
    <col min="3321" max="3321" width="5.25" style="4" customWidth="1"/>
    <col min="3322" max="3322" width="5.125" style="4" customWidth="1"/>
    <col min="3323" max="3327" width="4.625" style="4" customWidth="1"/>
    <col min="3328" max="3328" width="5.125" style="4" customWidth="1"/>
    <col min="3329" max="3333" width="4.625" style="4" customWidth="1"/>
    <col min="3334" max="3334" width="5.125" style="4" customWidth="1"/>
    <col min="3335" max="3339" width="4.625" style="4" customWidth="1"/>
    <col min="3340" max="3340" width="5.125" style="4" customWidth="1"/>
    <col min="3341" max="3345" width="4.625" style="4" customWidth="1"/>
    <col min="3346" max="3346" width="5.125" style="4" customWidth="1"/>
    <col min="3347" max="3351" width="4.625" style="4" customWidth="1"/>
    <col min="3352" max="3352" width="5.125" style="4" customWidth="1"/>
    <col min="3353" max="3357" width="4.625" style="4" customWidth="1"/>
    <col min="3358" max="3358" width="5.125" style="4" customWidth="1"/>
    <col min="3359" max="3363" width="4.625" style="4" customWidth="1"/>
    <col min="3364" max="3364" width="5.125" style="4" customWidth="1"/>
    <col min="3365" max="3369" width="4.625" style="4" customWidth="1"/>
    <col min="3370" max="3370" width="5.25" style="4" customWidth="1"/>
    <col min="3371" max="3371" width="5.125" style="4" customWidth="1"/>
    <col min="3372" max="3376" width="4.625" style="4" customWidth="1"/>
    <col min="3377" max="3377" width="5.125" style="4" customWidth="1"/>
    <col min="3378" max="3382" width="4.625" style="4" customWidth="1"/>
    <col min="3383" max="3383" width="5.125" style="4" customWidth="1"/>
    <col min="3384" max="3388" width="4.625" style="4" customWidth="1"/>
    <col min="3389" max="3389" width="5.125" style="4" customWidth="1"/>
    <col min="3390" max="3394" width="4.625" style="4" customWidth="1"/>
    <col min="3395" max="3395" width="5.125" style="4" customWidth="1"/>
    <col min="3396" max="3400" width="4.625" style="4" customWidth="1"/>
    <col min="3401" max="3401" width="5.125" style="4" customWidth="1"/>
    <col min="3402" max="3406" width="4.625" style="4" customWidth="1"/>
    <col min="3407" max="3407" width="5.125" style="4" customWidth="1"/>
    <col min="3408" max="3412" width="4.625" style="4" customWidth="1"/>
    <col min="3413" max="3413" width="5.125" style="4" customWidth="1"/>
    <col min="3414" max="3418" width="4.625" style="4" customWidth="1"/>
    <col min="3419" max="3419" width="6.125" style="4" customWidth="1"/>
    <col min="3420" max="3420" width="7" style="4" customWidth="1"/>
    <col min="3421" max="3572" width="9" style="4"/>
    <col min="3573" max="3573" width="3" style="4" customWidth="1"/>
    <col min="3574" max="3574" width="16.875" style="4" customWidth="1"/>
    <col min="3575" max="3575" width="5.25" style="4" customWidth="1"/>
    <col min="3576" max="3576" width="6.875" style="4" customWidth="1"/>
    <col min="3577" max="3577" width="5.25" style="4" customWidth="1"/>
    <col min="3578" max="3578" width="5.125" style="4" customWidth="1"/>
    <col min="3579" max="3583" width="4.625" style="4" customWidth="1"/>
    <col min="3584" max="3584" width="5.125" style="4" customWidth="1"/>
    <col min="3585" max="3589" width="4.625" style="4" customWidth="1"/>
    <col min="3590" max="3590" width="5.125" style="4" customWidth="1"/>
    <col min="3591" max="3595" width="4.625" style="4" customWidth="1"/>
    <col min="3596" max="3596" width="5.125" style="4" customWidth="1"/>
    <col min="3597" max="3601" width="4.625" style="4" customWidth="1"/>
    <col min="3602" max="3602" width="5.125" style="4" customWidth="1"/>
    <col min="3603" max="3607" width="4.625" style="4" customWidth="1"/>
    <col min="3608" max="3608" width="5.125" style="4" customWidth="1"/>
    <col min="3609" max="3613" width="4.625" style="4" customWidth="1"/>
    <col min="3614" max="3614" width="5.125" style="4" customWidth="1"/>
    <col min="3615" max="3619" width="4.625" style="4" customWidth="1"/>
    <col min="3620" max="3620" width="5.125" style="4" customWidth="1"/>
    <col min="3621" max="3625" width="4.625" style="4" customWidth="1"/>
    <col min="3626" max="3626" width="5.25" style="4" customWidth="1"/>
    <col min="3627" max="3627" width="5.125" style="4" customWidth="1"/>
    <col min="3628" max="3632" width="4.625" style="4" customWidth="1"/>
    <col min="3633" max="3633" width="5.125" style="4" customWidth="1"/>
    <col min="3634" max="3638" width="4.625" style="4" customWidth="1"/>
    <col min="3639" max="3639" width="5.125" style="4" customWidth="1"/>
    <col min="3640" max="3644" width="4.625" style="4" customWidth="1"/>
    <col min="3645" max="3645" width="5.125" style="4" customWidth="1"/>
    <col min="3646" max="3650" width="4.625" style="4" customWidth="1"/>
    <col min="3651" max="3651" width="5.125" style="4" customWidth="1"/>
    <col min="3652" max="3656" width="4.625" style="4" customWidth="1"/>
    <col min="3657" max="3657" width="5.125" style="4" customWidth="1"/>
    <col min="3658" max="3662" width="4.625" style="4" customWidth="1"/>
    <col min="3663" max="3663" width="5.125" style="4" customWidth="1"/>
    <col min="3664" max="3668" width="4.625" style="4" customWidth="1"/>
    <col min="3669" max="3669" width="5.125" style="4" customWidth="1"/>
    <col min="3670" max="3674" width="4.625" style="4" customWidth="1"/>
    <col min="3675" max="3675" width="6.125" style="4" customWidth="1"/>
    <col min="3676" max="3676" width="7" style="4" customWidth="1"/>
    <col min="3677" max="3828" width="9" style="4"/>
    <col min="3829" max="3829" width="3" style="4" customWidth="1"/>
    <col min="3830" max="3830" width="16.875" style="4" customWidth="1"/>
    <col min="3831" max="3831" width="5.25" style="4" customWidth="1"/>
    <col min="3832" max="3832" width="6.875" style="4" customWidth="1"/>
    <col min="3833" max="3833" width="5.25" style="4" customWidth="1"/>
    <col min="3834" max="3834" width="5.125" style="4" customWidth="1"/>
    <col min="3835" max="3839" width="4.625" style="4" customWidth="1"/>
    <col min="3840" max="3840" width="5.125" style="4" customWidth="1"/>
    <col min="3841" max="3845" width="4.625" style="4" customWidth="1"/>
    <col min="3846" max="3846" width="5.125" style="4" customWidth="1"/>
    <col min="3847" max="3851" width="4.625" style="4" customWidth="1"/>
    <col min="3852" max="3852" width="5.125" style="4" customWidth="1"/>
    <col min="3853" max="3857" width="4.625" style="4" customWidth="1"/>
    <col min="3858" max="3858" width="5.125" style="4" customWidth="1"/>
    <col min="3859" max="3863" width="4.625" style="4" customWidth="1"/>
    <col min="3864" max="3864" width="5.125" style="4" customWidth="1"/>
    <col min="3865" max="3869" width="4.625" style="4" customWidth="1"/>
    <col min="3870" max="3870" width="5.125" style="4" customWidth="1"/>
    <col min="3871" max="3875" width="4.625" style="4" customWidth="1"/>
    <col min="3876" max="3876" width="5.125" style="4" customWidth="1"/>
    <col min="3877" max="3881" width="4.625" style="4" customWidth="1"/>
    <col min="3882" max="3882" width="5.25" style="4" customWidth="1"/>
    <col min="3883" max="3883" width="5.125" style="4" customWidth="1"/>
    <col min="3884" max="3888" width="4.625" style="4" customWidth="1"/>
    <col min="3889" max="3889" width="5.125" style="4" customWidth="1"/>
    <col min="3890" max="3894" width="4.625" style="4" customWidth="1"/>
    <col min="3895" max="3895" width="5.125" style="4" customWidth="1"/>
    <col min="3896" max="3900" width="4.625" style="4" customWidth="1"/>
    <col min="3901" max="3901" width="5.125" style="4" customWidth="1"/>
    <col min="3902" max="3906" width="4.625" style="4" customWidth="1"/>
    <col min="3907" max="3907" width="5.125" style="4" customWidth="1"/>
    <col min="3908" max="3912" width="4.625" style="4" customWidth="1"/>
    <col min="3913" max="3913" width="5.125" style="4" customWidth="1"/>
    <col min="3914" max="3918" width="4.625" style="4" customWidth="1"/>
    <col min="3919" max="3919" width="5.125" style="4" customWidth="1"/>
    <col min="3920" max="3924" width="4.625" style="4" customWidth="1"/>
    <col min="3925" max="3925" width="5.125" style="4" customWidth="1"/>
    <col min="3926" max="3930" width="4.625" style="4" customWidth="1"/>
    <col min="3931" max="3931" width="6.125" style="4" customWidth="1"/>
    <col min="3932" max="3932" width="7" style="4" customWidth="1"/>
    <col min="3933" max="4084" width="9" style="4"/>
    <col min="4085" max="4085" width="3" style="4" customWidth="1"/>
    <col min="4086" max="4086" width="16.875" style="4" customWidth="1"/>
    <col min="4087" max="4087" width="5.25" style="4" customWidth="1"/>
    <col min="4088" max="4088" width="6.875" style="4" customWidth="1"/>
    <col min="4089" max="4089" width="5.25" style="4" customWidth="1"/>
    <col min="4090" max="4090" width="5.125" style="4" customWidth="1"/>
    <col min="4091" max="4095" width="4.625" style="4" customWidth="1"/>
    <col min="4096" max="4096" width="5.125" style="4" customWidth="1"/>
    <col min="4097" max="4101" width="4.625" style="4" customWidth="1"/>
    <col min="4102" max="4102" width="5.125" style="4" customWidth="1"/>
    <col min="4103" max="4107" width="4.625" style="4" customWidth="1"/>
    <col min="4108" max="4108" width="5.125" style="4" customWidth="1"/>
    <col min="4109" max="4113" width="4.625" style="4" customWidth="1"/>
    <col min="4114" max="4114" width="5.125" style="4" customWidth="1"/>
    <col min="4115" max="4119" width="4.625" style="4" customWidth="1"/>
    <col min="4120" max="4120" width="5.125" style="4" customWidth="1"/>
    <col min="4121" max="4125" width="4.625" style="4" customWidth="1"/>
    <col min="4126" max="4126" width="5.125" style="4" customWidth="1"/>
    <col min="4127" max="4131" width="4.625" style="4" customWidth="1"/>
    <col min="4132" max="4132" width="5.125" style="4" customWidth="1"/>
    <col min="4133" max="4137" width="4.625" style="4" customWidth="1"/>
    <col min="4138" max="4138" width="5.25" style="4" customWidth="1"/>
    <col min="4139" max="4139" width="5.125" style="4" customWidth="1"/>
    <col min="4140" max="4144" width="4.625" style="4" customWidth="1"/>
    <col min="4145" max="4145" width="5.125" style="4" customWidth="1"/>
    <col min="4146" max="4150" width="4.625" style="4" customWidth="1"/>
    <col min="4151" max="4151" width="5.125" style="4" customWidth="1"/>
    <col min="4152" max="4156" width="4.625" style="4" customWidth="1"/>
    <col min="4157" max="4157" width="5.125" style="4" customWidth="1"/>
    <col min="4158" max="4162" width="4.625" style="4" customWidth="1"/>
    <col min="4163" max="4163" width="5.125" style="4" customWidth="1"/>
    <col min="4164" max="4168" width="4.625" style="4" customWidth="1"/>
    <col min="4169" max="4169" width="5.125" style="4" customWidth="1"/>
    <col min="4170" max="4174" width="4.625" style="4" customWidth="1"/>
    <col min="4175" max="4175" width="5.125" style="4" customWidth="1"/>
    <col min="4176" max="4180" width="4.625" style="4" customWidth="1"/>
    <col min="4181" max="4181" width="5.125" style="4" customWidth="1"/>
    <col min="4182" max="4186" width="4.625" style="4" customWidth="1"/>
    <col min="4187" max="4187" width="6.125" style="4" customWidth="1"/>
    <col min="4188" max="4188" width="7" style="4" customWidth="1"/>
    <col min="4189" max="4340" width="9" style="4"/>
    <col min="4341" max="4341" width="3" style="4" customWidth="1"/>
    <col min="4342" max="4342" width="16.875" style="4" customWidth="1"/>
    <col min="4343" max="4343" width="5.25" style="4" customWidth="1"/>
    <col min="4344" max="4344" width="6.875" style="4" customWidth="1"/>
    <col min="4345" max="4345" width="5.25" style="4" customWidth="1"/>
    <col min="4346" max="4346" width="5.125" style="4" customWidth="1"/>
    <col min="4347" max="4351" width="4.625" style="4" customWidth="1"/>
    <col min="4352" max="4352" width="5.125" style="4" customWidth="1"/>
    <col min="4353" max="4357" width="4.625" style="4" customWidth="1"/>
    <col min="4358" max="4358" width="5.125" style="4" customWidth="1"/>
    <col min="4359" max="4363" width="4.625" style="4" customWidth="1"/>
    <col min="4364" max="4364" width="5.125" style="4" customWidth="1"/>
    <col min="4365" max="4369" width="4.625" style="4" customWidth="1"/>
    <col min="4370" max="4370" width="5.125" style="4" customWidth="1"/>
    <col min="4371" max="4375" width="4.625" style="4" customWidth="1"/>
    <col min="4376" max="4376" width="5.125" style="4" customWidth="1"/>
    <col min="4377" max="4381" width="4.625" style="4" customWidth="1"/>
    <col min="4382" max="4382" width="5.125" style="4" customWidth="1"/>
    <col min="4383" max="4387" width="4.625" style="4" customWidth="1"/>
    <col min="4388" max="4388" width="5.125" style="4" customWidth="1"/>
    <col min="4389" max="4393" width="4.625" style="4" customWidth="1"/>
    <col min="4394" max="4394" width="5.25" style="4" customWidth="1"/>
    <col min="4395" max="4395" width="5.125" style="4" customWidth="1"/>
    <col min="4396" max="4400" width="4.625" style="4" customWidth="1"/>
    <col min="4401" max="4401" width="5.125" style="4" customWidth="1"/>
    <col min="4402" max="4406" width="4.625" style="4" customWidth="1"/>
    <col min="4407" max="4407" width="5.125" style="4" customWidth="1"/>
    <col min="4408" max="4412" width="4.625" style="4" customWidth="1"/>
    <col min="4413" max="4413" width="5.125" style="4" customWidth="1"/>
    <col min="4414" max="4418" width="4.625" style="4" customWidth="1"/>
    <col min="4419" max="4419" width="5.125" style="4" customWidth="1"/>
    <col min="4420" max="4424" width="4.625" style="4" customWidth="1"/>
    <col min="4425" max="4425" width="5.125" style="4" customWidth="1"/>
    <col min="4426" max="4430" width="4.625" style="4" customWidth="1"/>
    <col min="4431" max="4431" width="5.125" style="4" customWidth="1"/>
    <col min="4432" max="4436" width="4.625" style="4" customWidth="1"/>
    <col min="4437" max="4437" width="5.125" style="4" customWidth="1"/>
    <col min="4438" max="4442" width="4.625" style="4" customWidth="1"/>
    <col min="4443" max="4443" width="6.125" style="4" customWidth="1"/>
    <col min="4444" max="4444" width="7" style="4" customWidth="1"/>
    <col min="4445" max="4596" width="9" style="4"/>
    <col min="4597" max="4597" width="3" style="4" customWidth="1"/>
    <col min="4598" max="4598" width="16.875" style="4" customWidth="1"/>
    <col min="4599" max="4599" width="5.25" style="4" customWidth="1"/>
    <col min="4600" max="4600" width="6.875" style="4" customWidth="1"/>
    <col min="4601" max="4601" width="5.25" style="4" customWidth="1"/>
    <col min="4602" max="4602" width="5.125" style="4" customWidth="1"/>
    <col min="4603" max="4607" width="4.625" style="4" customWidth="1"/>
    <col min="4608" max="4608" width="5.125" style="4" customWidth="1"/>
    <col min="4609" max="4613" width="4.625" style="4" customWidth="1"/>
    <col min="4614" max="4614" width="5.125" style="4" customWidth="1"/>
    <col min="4615" max="4619" width="4.625" style="4" customWidth="1"/>
    <col min="4620" max="4620" width="5.125" style="4" customWidth="1"/>
    <col min="4621" max="4625" width="4.625" style="4" customWidth="1"/>
    <col min="4626" max="4626" width="5.125" style="4" customWidth="1"/>
    <col min="4627" max="4631" width="4.625" style="4" customWidth="1"/>
    <col min="4632" max="4632" width="5.125" style="4" customWidth="1"/>
    <col min="4633" max="4637" width="4.625" style="4" customWidth="1"/>
    <col min="4638" max="4638" width="5.125" style="4" customWidth="1"/>
    <col min="4639" max="4643" width="4.625" style="4" customWidth="1"/>
    <col min="4644" max="4644" width="5.125" style="4" customWidth="1"/>
    <col min="4645" max="4649" width="4.625" style="4" customWidth="1"/>
    <col min="4650" max="4650" width="5.25" style="4" customWidth="1"/>
    <col min="4651" max="4651" width="5.125" style="4" customWidth="1"/>
    <col min="4652" max="4656" width="4.625" style="4" customWidth="1"/>
    <col min="4657" max="4657" width="5.125" style="4" customWidth="1"/>
    <col min="4658" max="4662" width="4.625" style="4" customWidth="1"/>
    <col min="4663" max="4663" width="5.125" style="4" customWidth="1"/>
    <col min="4664" max="4668" width="4.625" style="4" customWidth="1"/>
    <col min="4669" max="4669" width="5.125" style="4" customWidth="1"/>
    <col min="4670" max="4674" width="4.625" style="4" customWidth="1"/>
    <col min="4675" max="4675" width="5.125" style="4" customWidth="1"/>
    <col min="4676" max="4680" width="4.625" style="4" customWidth="1"/>
    <col min="4681" max="4681" width="5.125" style="4" customWidth="1"/>
    <col min="4682" max="4686" width="4.625" style="4" customWidth="1"/>
    <col min="4687" max="4687" width="5.125" style="4" customWidth="1"/>
    <col min="4688" max="4692" width="4.625" style="4" customWidth="1"/>
    <col min="4693" max="4693" width="5.125" style="4" customWidth="1"/>
    <col min="4694" max="4698" width="4.625" style="4" customWidth="1"/>
    <col min="4699" max="4699" width="6.125" style="4" customWidth="1"/>
    <col min="4700" max="4700" width="7" style="4" customWidth="1"/>
    <col min="4701" max="4852" width="9" style="4"/>
    <col min="4853" max="4853" width="3" style="4" customWidth="1"/>
    <col min="4854" max="4854" width="16.875" style="4" customWidth="1"/>
    <col min="4855" max="4855" width="5.25" style="4" customWidth="1"/>
    <col min="4856" max="4856" width="6.875" style="4" customWidth="1"/>
    <col min="4857" max="4857" width="5.25" style="4" customWidth="1"/>
    <col min="4858" max="4858" width="5.125" style="4" customWidth="1"/>
    <col min="4859" max="4863" width="4.625" style="4" customWidth="1"/>
    <col min="4864" max="4864" width="5.125" style="4" customWidth="1"/>
    <col min="4865" max="4869" width="4.625" style="4" customWidth="1"/>
    <col min="4870" max="4870" width="5.125" style="4" customWidth="1"/>
    <col min="4871" max="4875" width="4.625" style="4" customWidth="1"/>
    <col min="4876" max="4876" width="5.125" style="4" customWidth="1"/>
    <col min="4877" max="4881" width="4.625" style="4" customWidth="1"/>
    <col min="4882" max="4882" width="5.125" style="4" customWidth="1"/>
    <col min="4883" max="4887" width="4.625" style="4" customWidth="1"/>
    <col min="4888" max="4888" width="5.125" style="4" customWidth="1"/>
    <col min="4889" max="4893" width="4.625" style="4" customWidth="1"/>
    <col min="4894" max="4894" width="5.125" style="4" customWidth="1"/>
    <col min="4895" max="4899" width="4.625" style="4" customWidth="1"/>
    <col min="4900" max="4900" width="5.125" style="4" customWidth="1"/>
    <col min="4901" max="4905" width="4.625" style="4" customWidth="1"/>
    <col min="4906" max="4906" width="5.25" style="4" customWidth="1"/>
    <col min="4907" max="4907" width="5.125" style="4" customWidth="1"/>
    <col min="4908" max="4912" width="4.625" style="4" customWidth="1"/>
    <col min="4913" max="4913" width="5.125" style="4" customWidth="1"/>
    <col min="4914" max="4918" width="4.625" style="4" customWidth="1"/>
    <col min="4919" max="4919" width="5.125" style="4" customWidth="1"/>
    <col min="4920" max="4924" width="4.625" style="4" customWidth="1"/>
    <col min="4925" max="4925" width="5.125" style="4" customWidth="1"/>
    <col min="4926" max="4930" width="4.625" style="4" customWidth="1"/>
    <col min="4931" max="4931" width="5.125" style="4" customWidth="1"/>
    <col min="4932" max="4936" width="4.625" style="4" customWidth="1"/>
    <col min="4937" max="4937" width="5.125" style="4" customWidth="1"/>
    <col min="4938" max="4942" width="4.625" style="4" customWidth="1"/>
    <col min="4943" max="4943" width="5.125" style="4" customWidth="1"/>
    <col min="4944" max="4948" width="4.625" style="4" customWidth="1"/>
    <col min="4949" max="4949" width="5.125" style="4" customWidth="1"/>
    <col min="4950" max="4954" width="4.625" style="4" customWidth="1"/>
    <col min="4955" max="4955" width="6.125" style="4" customWidth="1"/>
    <col min="4956" max="4956" width="7" style="4" customWidth="1"/>
    <col min="4957" max="5108" width="9" style="4"/>
    <col min="5109" max="5109" width="3" style="4" customWidth="1"/>
    <col min="5110" max="5110" width="16.875" style="4" customWidth="1"/>
    <col min="5111" max="5111" width="5.25" style="4" customWidth="1"/>
    <col min="5112" max="5112" width="6.875" style="4" customWidth="1"/>
    <col min="5113" max="5113" width="5.25" style="4" customWidth="1"/>
    <col min="5114" max="5114" width="5.125" style="4" customWidth="1"/>
    <col min="5115" max="5119" width="4.625" style="4" customWidth="1"/>
    <col min="5120" max="5120" width="5.125" style="4" customWidth="1"/>
    <col min="5121" max="5125" width="4.625" style="4" customWidth="1"/>
    <col min="5126" max="5126" width="5.125" style="4" customWidth="1"/>
    <col min="5127" max="5131" width="4.625" style="4" customWidth="1"/>
    <col min="5132" max="5132" width="5.125" style="4" customWidth="1"/>
    <col min="5133" max="5137" width="4.625" style="4" customWidth="1"/>
    <col min="5138" max="5138" width="5.125" style="4" customWidth="1"/>
    <col min="5139" max="5143" width="4.625" style="4" customWidth="1"/>
    <col min="5144" max="5144" width="5.125" style="4" customWidth="1"/>
    <col min="5145" max="5149" width="4.625" style="4" customWidth="1"/>
    <col min="5150" max="5150" width="5.125" style="4" customWidth="1"/>
    <col min="5151" max="5155" width="4.625" style="4" customWidth="1"/>
    <col min="5156" max="5156" width="5.125" style="4" customWidth="1"/>
    <col min="5157" max="5161" width="4.625" style="4" customWidth="1"/>
    <col min="5162" max="5162" width="5.25" style="4" customWidth="1"/>
    <col min="5163" max="5163" width="5.125" style="4" customWidth="1"/>
    <col min="5164" max="5168" width="4.625" style="4" customWidth="1"/>
    <col min="5169" max="5169" width="5.125" style="4" customWidth="1"/>
    <col min="5170" max="5174" width="4.625" style="4" customWidth="1"/>
    <col min="5175" max="5175" width="5.125" style="4" customWidth="1"/>
    <col min="5176" max="5180" width="4.625" style="4" customWidth="1"/>
    <col min="5181" max="5181" width="5.125" style="4" customWidth="1"/>
    <col min="5182" max="5186" width="4.625" style="4" customWidth="1"/>
    <col min="5187" max="5187" width="5.125" style="4" customWidth="1"/>
    <col min="5188" max="5192" width="4.625" style="4" customWidth="1"/>
    <col min="5193" max="5193" width="5.125" style="4" customWidth="1"/>
    <col min="5194" max="5198" width="4.625" style="4" customWidth="1"/>
    <col min="5199" max="5199" width="5.125" style="4" customWidth="1"/>
    <col min="5200" max="5204" width="4.625" style="4" customWidth="1"/>
    <col min="5205" max="5205" width="5.125" style="4" customWidth="1"/>
    <col min="5206" max="5210" width="4.625" style="4" customWidth="1"/>
    <col min="5211" max="5211" width="6.125" style="4" customWidth="1"/>
    <col min="5212" max="5212" width="7" style="4" customWidth="1"/>
    <col min="5213" max="5364" width="9" style="4"/>
    <col min="5365" max="5365" width="3" style="4" customWidth="1"/>
    <col min="5366" max="5366" width="16.875" style="4" customWidth="1"/>
    <col min="5367" max="5367" width="5.25" style="4" customWidth="1"/>
    <col min="5368" max="5368" width="6.875" style="4" customWidth="1"/>
    <col min="5369" max="5369" width="5.25" style="4" customWidth="1"/>
    <col min="5370" max="5370" width="5.125" style="4" customWidth="1"/>
    <col min="5371" max="5375" width="4.625" style="4" customWidth="1"/>
    <col min="5376" max="5376" width="5.125" style="4" customWidth="1"/>
    <col min="5377" max="5381" width="4.625" style="4" customWidth="1"/>
    <col min="5382" max="5382" width="5.125" style="4" customWidth="1"/>
    <col min="5383" max="5387" width="4.625" style="4" customWidth="1"/>
    <col min="5388" max="5388" width="5.125" style="4" customWidth="1"/>
    <col min="5389" max="5393" width="4.625" style="4" customWidth="1"/>
    <col min="5394" max="5394" width="5.125" style="4" customWidth="1"/>
    <col min="5395" max="5399" width="4.625" style="4" customWidth="1"/>
    <col min="5400" max="5400" width="5.125" style="4" customWidth="1"/>
    <col min="5401" max="5405" width="4.625" style="4" customWidth="1"/>
    <col min="5406" max="5406" width="5.125" style="4" customWidth="1"/>
    <col min="5407" max="5411" width="4.625" style="4" customWidth="1"/>
    <col min="5412" max="5412" width="5.125" style="4" customWidth="1"/>
    <col min="5413" max="5417" width="4.625" style="4" customWidth="1"/>
    <col min="5418" max="5418" width="5.25" style="4" customWidth="1"/>
    <col min="5419" max="5419" width="5.125" style="4" customWidth="1"/>
    <col min="5420" max="5424" width="4.625" style="4" customWidth="1"/>
    <col min="5425" max="5425" width="5.125" style="4" customWidth="1"/>
    <col min="5426" max="5430" width="4.625" style="4" customWidth="1"/>
    <col min="5431" max="5431" width="5.125" style="4" customWidth="1"/>
    <col min="5432" max="5436" width="4.625" style="4" customWidth="1"/>
    <col min="5437" max="5437" width="5.125" style="4" customWidth="1"/>
    <col min="5438" max="5442" width="4.625" style="4" customWidth="1"/>
    <col min="5443" max="5443" width="5.125" style="4" customWidth="1"/>
    <col min="5444" max="5448" width="4.625" style="4" customWidth="1"/>
    <col min="5449" max="5449" width="5.125" style="4" customWidth="1"/>
    <col min="5450" max="5454" width="4.625" style="4" customWidth="1"/>
    <col min="5455" max="5455" width="5.125" style="4" customWidth="1"/>
    <col min="5456" max="5460" width="4.625" style="4" customWidth="1"/>
    <col min="5461" max="5461" width="5.125" style="4" customWidth="1"/>
    <col min="5462" max="5466" width="4.625" style="4" customWidth="1"/>
    <col min="5467" max="5467" width="6.125" style="4" customWidth="1"/>
    <col min="5468" max="5468" width="7" style="4" customWidth="1"/>
    <col min="5469" max="5620" width="9" style="4"/>
    <col min="5621" max="5621" width="3" style="4" customWidth="1"/>
    <col min="5622" max="5622" width="16.875" style="4" customWidth="1"/>
    <col min="5623" max="5623" width="5.25" style="4" customWidth="1"/>
    <col min="5624" max="5624" width="6.875" style="4" customWidth="1"/>
    <col min="5625" max="5625" width="5.25" style="4" customWidth="1"/>
    <col min="5626" max="5626" width="5.125" style="4" customWidth="1"/>
    <col min="5627" max="5631" width="4.625" style="4" customWidth="1"/>
    <col min="5632" max="5632" width="5.125" style="4" customWidth="1"/>
    <col min="5633" max="5637" width="4.625" style="4" customWidth="1"/>
    <col min="5638" max="5638" width="5.125" style="4" customWidth="1"/>
    <col min="5639" max="5643" width="4.625" style="4" customWidth="1"/>
    <col min="5644" max="5644" width="5.125" style="4" customWidth="1"/>
    <col min="5645" max="5649" width="4.625" style="4" customWidth="1"/>
    <col min="5650" max="5650" width="5.125" style="4" customWidth="1"/>
    <col min="5651" max="5655" width="4.625" style="4" customWidth="1"/>
    <col min="5656" max="5656" width="5.125" style="4" customWidth="1"/>
    <col min="5657" max="5661" width="4.625" style="4" customWidth="1"/>
    <col min="5662" max="5662" width="5.125" style="4" customWidth="1"/>
    <col min="5663" max="5667" width="4.625" style="4" customWidth="1"/>
    <col min="5668" max="5668" width="5.125" style="4" customWidth="1"/>
    <col min="5669" max="5673" width="4.625" style="4" customWidth="1"/>
    <col min="5674" max="5674" width="5.25" style="4" customWidth="1"/>
    <col min="5675" max="5675" width="5.125" style="4" customWidth="1"/>
    <col min="5676" max="5680" width="4.625" style="4" customWidth="1"/>
    <col min="5681" max="5681" width="5.125" style="4" customWidth="1"/>
    <col min="5682" max="5686" width="4.625" style="4" customWidth="1"/>
    <col min="5687" max="5687" width="5.125" style="4" customWidth="1"/>
    <col min="5688" max="5692" width="4.625" style="4" customWidth="1"/>
    <col min="5693" max="5693" width="5.125" style="4" customWidth="1"/>
    <col min="5694" max="5698" width="4.625" style="4" customWidth="1"/>
    <col min="5699" max="5699" width="5.125" style="4" customWidth="1"/>
    <col min="5700" max="5704" width="4.625" style="4" customWidth="1"/>
    <col min="5705" max="5705" width="5.125" style="4" customWidth="1"/>
    <col min="5706" max="5710" width="4.625" style="4" customWidth="1"/>
    <col min="5711" max="5711" width="5.125" style="4" customWidth="1"/>
    <col min="5712" max="5716" width="4.625" style="4" customWidth="1"/>
    <col min="5717" max="5717" width="5.125" style="4" customWidth="1"/>
    <col min="5718" max="5722" width="4.625" style="4" customWidth="1"/>
    <col min="5723" max="5723" width="6.125" style="4" customWidth="1"/>
    <col min="5724" max="5724" width="7" style="4" customWidth="1"/>
    <col min="5725" max="5876" width="9" style="4"/>
    <col min="5877" max="5877" width="3" style="4" customWidth="1"/>
    <col min="5878" max="5878" width="16.875" style="4" customWidth="1"/>
    <col min="5879" max="5879" width="5.25" style="4" customWidth="1"/>
    <col min="5880" max="5880" width="6.875" style="4" customWidth="1"/>
    <col min="5881" max="5881" width="5.25" style="4" customWidth="1"/>
    <col min="5882" max="5882" width="5.125" style="4" customWidth="1"/>
    <col min="5883" max="5887" width="4.625" style="4" customWidth="1"/>
    <col min="5888" max="5888" width="5.125" style="4" customWidth="1"/>
    <col min="5889" max="5893" width="4.625" style="4" customWidth="1"/>
    <col min="5894" max="5894" width="5.125" style="4" customWidth="1"/>
    <col min="5895" max="5899" width="4.625" style="4" customWidth="1"/>
    <col min="5900" max="5900" width="5.125" style="4" customWidth="1"/>
    <col min="5901" max="5905" width="4.625" style="4" customWidth="1"/>
    <col min="5906" max="5906" width="5.125" style="4" customWidth="1"/>
    <col min="5907" max="5911" width="4.625" style="4" customWidth="1"/>
    <col min="5912" max="5912" width="5.125" style="4" customWidth="1"/>
    <col min="5913" max="5917" width="4.625" style="4" customWidth="1"/>
    <col min="5918" max="5918" width="5.125" style="4" customWidth="1"/>
    <col min="5919" max="5923" width="4.625" style="4" customWidth="1"/>
    <col min="5924" max="5924" width="5.125" style="4" customWidth="1"/>
    <col min="5925" max="5929" width="4.625" style="4" customWidth="1"/>
    <col min="5930" max="5930" width="5.25" style="4" customWidth="1"/>
    <col min="5931" max="5931" width="5.125" style="4" customWidth="1"/>
    <col min="5932" max="5936" width="4.625" style="4" customWidth="1"/>
    <col min="5937" max="5937" width="5.125" style="4" customWidth="1"/>
    <col min="5938" max="5942" width="4.625" style="4" customWidth="1"/>
    <col min="5943" max="5943" width="5.125" style="4" customWidth="1"/>
    <col min="5944" max="5948" width="4.625" style="4" customWidth="1"/>
    <col min="5949" max="5949" width="5.125" style="4" customWidth="1"/>
    <col min="5950" max="5954" width="4.625" style="4" customWidth="1"/>
    <col min="5955" max="5955" width="5.125" style="4" customWidth="1"/>
    <col min="5956" max="5960" width="4.625" style="4" customWidth="1"/>
    <col min="5961" max="5961" width="5.125" style="4" customWidth="1"/>
    <col min="5962" max="5966" width="4.625" style="4" customWidth="1"/>
    <col min="5967" max="5967" width="5.125" style="4" customWidth="1"/>
    <col min="5968" max="5972" width="4.625" style="4" customWidth="1"/>
    <col min="5973" max="5973" width="5.125" style="4" customWidth="1"/>
    <col min="5974" max="5978" width="4.625" style="4" customWidth="1"/>
    <col min="5979" max="5979" width="6.125" style="4" customWidth="1"/>
    <col min="5980" max="5980" width="7" style="4" customWidth="1"/>
    <col min="5981" max="6132" width="9" style="4"/>
    <col min="6133" max="6133" width="3" style="4" customWidth="1"/>
    <col min="6134" max="6134" width="16.875" style="4" customWidth="1"/>
    <col min="6135" max="6135" width="5.25" style="4" customWidth="1"/>
    <col min="6136" max="6136" width="6.875" style="4" customWidth="1"/>
    <col min="6137" max="6137" width="5.25" style="4" customWidth="1"/>
    <col min="6138" max="6138" width="5.125" style="4" customWidth="1"/>
    <col min="6139" max="6143" width="4.625" style="4" customWidth="1"/>
    <col min="6144" max="6144" width="5.125" style="4" customWidth="1"/>
    <col min="6145" max="6149" width="4.625" style="4" customWidth="1"/>
    <col min="6150" max="6150" width="5.125" style="4" customWidth="1"/>
    <col min="6151" max="6155" width="4.625" style="4" customWidth="1"/>
    <col min="6156" max="6156" width="5.125" style="4" customWidth="1"/>
    <col min="6157" max="6161" width="4.625" style="4" customWidth="1"/>
    <col min="6162" max="6162" width="5.125" style="4" customWidth="1"/>
    <col min="6163" max="6167" width="4.625" style="4" customWidth="1"/>
    <col min="6168" max="6168" width="5.125" style="4" customWidth="1"/>
    <col min="6169" max="6173" width="4.625" style="4" customWidth="1"/>
    <col min="6174" max="6174" width="5.125" style="4" customWidth="1"/>
    <col min="6175" max="6179" width="4.625" style="4" customWidth="1"/>
    <col min="6180" max="6180" width="5.125" style="4" customWidth="1"/>
    <col min="6181" max="6185" width="4.625" style="4" customWidth="1"/>
    <col min="6186" max="6186" width="5.25" style="4" customWidth="1"/>
    <col min="6187" max="6187" width="5.125" style="4" customWidth="1"/>
    <col min="6188" max="6192" width="4.625" style="4" customWidth="1"/>
    <col min="6193" max="6193" width="5.125" style="4" customWidth="1"/>
    <col min="6194" max="6198" width="4.625" style="4" customWidth="1"/>
    <col min="6199" max="6199" width="5.125" style="4" customWidth="1"/>
    <col min="6200" max="6204" width="4.625" style="4" customWidth="1"/>
    <col min="6205" max="6205" width="5.125" style="4" customWidth="1"/>
    <col min="6206" max="6210" width="4.625" style="4" customWidth="1"/>
    <col min="6211" max="6211" width="5.125" style="4" customWidth="1"/>
    <col min="6212" max="6216" width="4.625" style="4" customWidth="1"/>
    <col min="6217" max="6217" width="5.125" style="4" customWidth="1"/>
    <col min="6218" max="6222" width="4.625" style="4" customWidth="1"/>
    <col min="6223" max="6223" width="5.125" style="4" customWidth="1"/>
    <col min="6224" max="6228" width="4.625" style="4" customWidth="1"/>
    <col min="6229" max="6229" width="5.125" style="4" customWidth="1"/>
    <col min="6230" max="6234" width="4.625" style="4" customWidth="1"/>
    <col min="6235" max="6235" width="6.125" style="4" customWidth="1"/>
    <col min="6236" max="6236" width="7" style="4" customWidth="1"/>
    <col min="6237" max="6388" width="9" style="4"/>
    <col min="6389" max="6389" width="3" style="4" customWidth="1"/>
    <col min="6390" max="6390" width="16.875" style="4" customWidth="1"/>
    <col min="6391" max="6391" width="5.25" style="4" customWidth="1"/>
    <col min="6392" max="6392" width="6.875" style="4" customWidth="1"/>
    <col min="6393" max="6393" width="5.25" style="4" customWidth="1"/>
    <col min="6394" max="6394" width="5.125" style="4" customWidth="1"/>
    <col min="6395" max="6399" width="4.625" style="4" customWidth="1"/>
    <col min="6400" max="6400" width="5.125" style="4" customWidth="1"/>
    <col min="6401" max="6405" width="4.625" style="4" customWidth="1"/>
    <col min="6406" max="6406" width="5.125" style="4" customWidth="1"/>
    <col min="6407" max="6411" width="4.625" style="4" customWidth="1"/>
    <col min="6412" max="6412" width="5.125" style="4" customWidth="1"/>
    <col min="6413" max="6417" width="4.625" style="4" customWidth="1"/>
    <col min="6418" max="6418" width="5.125" style="4" customWidth="1"/>
    <col min="6419" max="6423" width="4.625" style="4" customWidth="1"/>
    <col min="6424" max="6424" width="5.125" style="4" customWidth="1"/>
    <col min="6425" max="6429" width="4.625" style="4" customWidth="1"/>
    <col min="6430" max="6430" width="5.125" style="4" customWidth="1"/>
    <col min="6431" max="6435" width="4.625" style="4" customWidth="1"/>
    <col min="6436" max="6436" width="5.125" style="4" customWidth="1"/>
    <col min="6437" max="6441" width="4.625" style="4" customWidth="1"/>
    <col min="6442" max="6442" width="5.25" style="4" customWidth="1"/>
    <col min="6443" max="6443" width="5.125" style="4" customWidth="1"/>
    <col min="6444" max="6448" width="4.625" style="4" customWidth="1"/>
    <col min="6449" max="6449" width="5.125" style="4" customWidth="1"/>
    <col min="6450" max="6454" width="4.625" style="4" customWidth="1"/>
    <col min="6455" max="6455" width="5.125" style="4" customWidth="1"/>
    <col min="6456" max="6460" width="4.625" style="4" customWidth="1"/>
    <col min="6461" max="6461" width="5.125" style="4" customWidth="1"/>
    <col min="6462" max="6466" width="4.625" style="4" customWidth="1"/>
    <col min="6467" max="6467" width="5.125" style="4" customWidth="1"/>
    <col min="6468" max="6472" width="4.625" style="4" customWidth="1"/>
    <col min="6473" max="6473" width="5.125" style="4" customWidth="1"/>
    <col min="6474" max="6478" width="4.625" style="4" customWidth="1"/>
    <col min="6479" max="6479" width="5.125" style="4" customWidth="1"/>
    <col min="6480" max="6484" width="4.625" style="4" customWidth="1"/>
    <col min="6485" max="6485" width="5.125" style="4" customWidth="1"/>
    <col min="6486" max="6490" width="4.625" style="4" customWidth="1"/>
    <col min="6491" max="6491" width="6.125" style="4" customWidth="1"/>
    <col min="6492" max="6492" width="7" style="4" customWidth="1"/>
    <col min="6493" max="6644" width="9" style="4"/>
    <col min="6645" max="6645" width="3" style="4" customWidth="1"/>
    <col min="6646" max="6646" width="16.875" style="4" customWidth="1"/>
    <col min="6647" max="6647" width="5.25" style="4" customWidth="1"/>
    <col min="6648" max="6648" width="6.875" style="4" customWidth="1"/>
    <col min="6649" max="6649" width="5.25" style="4" customWidth="1"/>
    <col min="6650" max="6650" width="5.125" style="4" customWidth="1"/>
    <col min="6651" max="6655" width="4.625" style="4" customWidth="1"/>
    <col min="6656" max="6656" width="5.125" style="4" customWidth="1"/>
    <col min="6657" max="6661" width="4.625" style="4" customWidth="1"/>
    <col min="6662" max="6662" width="5.125" style="4" customWidth="1"/>
    <col min="6663" max="6667" width="4.625" style="4" customWidth="1"/>
    <col min="6668" max="6668" width="5.125" style="4" customWidth="1"/>
    <col min="6669" max="6673" width="4.625" style="4" customWidth="1"/>
    <col min="6674" max="6674" width="5.125" style="4" customWidth="1"/>
    <col min="6675" max="6679" width="4.625" style="4" customWidth="1"/>
    <col min="6680" max="6680" width="5.125" style="4" customWidth="1"/>
    <col min="6681" max="6685" width="4.625" style="4" customWidth="1"/>
    <col min="6686" max="6686" width="5.125" style="4" customWidth="1"/>
    <col min="6687" max="6691" width="4.625" style="4" customWidth="1"/>
    <col min="6692" max="6692" width="5.125" style="4" customWidth="1"/>
    <col min="6693" max="6697" width="4.625" style="4" customWidth="1"/>
    <col min="6698" max="6698" width="5.25" style="4" customWidth="1"/>
    <col min="6699" max="6699" width="5.125" style="4" customWidth="1"/>
    <col min="6700" max="6704" width="4.625" style="4" customWidth="1"/>
    <col min="6705" max="6705" width="5.125" style="4" customWidth="1"/>
    <col min="6706" max="6710" width="4.625" style="4" customWidth="1"/>
    <col min="6711" max="6711" width="5.125" style="4" customWidth="1"/>
    <col min="6712" max="6716" width="4.625" style="4" customWidth="1"/>
    <col min="6717" max="6717" width="5.125" style="4" customWidth="1"/>
    <col min="6718" max="6722" width="4.625" style="4" customWidth="1"/>
    <col min="6723" max="6723" width="5.125" style="4" customWidth="1"/>
    <col min="6724" max="6728" width="4.625" style="4" customWidth="1"/>
    <col min="6729" max="6729" width="5.125" style="4" customWidth="1"/>
    <col min="6730" max="6734" width="4.625" style="4" customWidth="1"/>
    <col min="6735" max="6735" width="5.125" style="4" customWidth="1"/>
    <col min="6736" max="6740" width="4.625" style="4" customWidth="1"/>
    <col min="6741" max="6741" width="5.125" style="4" customWidth="1"/>
    <col min="6742" max="6746" width="4.625" style="4" customWidth="1"/>
    <col min="6747" max="6747" width="6.125" style="4" customWidth="1"/>
    <col min="6748" max="6748" width="7" style="4" customWidth="1"/>
    <col min="6749" max="6900" width="9" style="4"/>
    <col min="6901" max="6901" width="3" style="4" customWidth="1"/>
    <col min="6902" max="6902" width="16.875" style="4" customWidth="1"/>
    <col min="6903" max="6903" width="5.25" style="4" customWidth="1"/>
    <col min="6904" max="6904" width="6.875" style="4" customWidth="1"/>
    <col min="6905" max="6905" width="5.25" style="4" customWidth="1"/>
    <col min="6906" max="6906" width="5.125" style="4" customWidth="1"/>
    <col min="6907" max="6911" width="4.625" style="4" customWidth="1"/>
    <col min="6912" max="6912" width="5.125" style="4" customWidth="1"/>
    <col min="6913" max="6917" width="4.625" style="4" customWidth="1"/>
    <col min="6918" max="6918" width="5.125" style="4" customWidth="1"/>
    <col min="6919" max="6923" width="4.625" style="4" customWidth="1"/>
    <col min="6924" max="6924" width="5.125" style="4" customWidth="1"/>
    <col min="6925" max="6929" width="4.625" style="4" customWidth="1"/>
    <col min="6930" max="6930" width="5.125" style="4" customWidth="1"/>
    <col min="6931" max="6935" width="4.625" style="4" customWidth="1"/>
    <col min="6936" max="6936" width="5.125" style="4" customWidth="1"/>
    <col min="6937" max="6941" width="4.625" style="4" customWidth="1"/>
    <col min="6942" max="6942" width="5.125" style="4" customWidth="1"/>
    <col min="6943" max="6947" width="4.625" style="4" customWidth="1"/>
    <col min="6948" max="6948" width="5.125" style="4" customWidth="1"/>
    <col min="6949" max="6953" width="4.625" style="4" customWidth="1"/>
    <col min="6954" max="6954" width="5.25" style="4" customWidth="1"/>
    <col min="6955" max="6955" width="5.125" style="4" customWidth="1"/>
    <col min="6956" max="6960" width="4.625" style="4" customWidth="1"/>
    <col min="6961" max="6961" width="5.125" style="4" customWidth="1"/>
    <col min="6962" max="6966" width="4.625" style="4" customWidth="1"/>
    <col min="6967" max="6967" width="5.125" style="4" customWidth="1"/>
    <col min="6968" max="6972" width="4.625" style="4" customWidth="1"/>
    <col min="6973" max="6973" width="5.125" style="4" customWidth="1"/>
    <col min="6974" max="6978" width="4.625" style="4" customWidth="1"/>
    <col min="6979" max="6979" width="5.125" style="4" customWidth="1"/>
    <col min="6980" max="6984" width="4.625" style="4" customWidth="1"/>
    <col min="6985" max="6985" width="5.125" style="4" customWidth="1"/>
    <col min="6986" max="6990" width="4.625" style="4" customWidth="1"/>
    <col min="6991" max="6991" width="5.125" style="4" customWidth="1"/>
    <col min="6992" max="6996" width="4.625" style="4" customWidth="1"/>
    <col min="6997" max="6997" width="5.125" style="4" customWidth="1"/>
    <col min="6998" max="7002" width="4.625" style="4" customWidth="1"/>
    <col min="7003" max="7003" width="6.125" style="4" customWidth="1"/>
    <col min="7004" max="7004" width="7" style="4" customWidth="1"/>
    <col min="7005" max="7156" width="9" style="4"/>
    <col min="7157" max="7157" width="3" style="4" customWidth="1"/>
    <col min="7158" max="7158" width="16.875" style="4" customWidth="1"/>
    <col min="7159" max="7159" width="5.25" style="4" customWidth="1"/>
    <col min="7160" max="7160" width="6.875" style="4" customWidth="1"/>
    <col min="7161" max="7161" width="5.25" style="4" customWidth="1"/>
    <col min="7162" max="7162" width="5.125" style="4" customWidth="1"/>
    <col min="7163" max="7167" width="4.625" style="4" customWidth="1"/>
    <col min="7168" max="7168" width="5.125" style="4" customWidth="1"/>
    <col min="7169" max="7173" width="4.625" style="4" customWidth="1"/>
    <col min="7174" max="7174" width="5.125" style="4" customWidth="1"/>
    <col min="7175" max="7179" width="4.625" style="4" customWidth="1"/>
    <col min="7180" max="7180" width="5.125" style="4" customWidth="1"/>
    <col min="7181" max="7185" width="4.625" style="4" customWidth="1"/>
    <col min="7186" max="7186" width="5.125" style="4" customWidth="1"/>
    <col min="7187" max="7191" width="4.625" style="4" customWidth="1"/>
    <col min="7192" max="7192" width="5.125" style="4" customWidth="1"/>
    <col min="7193" max="7197" width="4.625" style="4" customWidth="1"/>
    <col min="7198" max="7198" width="5.125" style="4" customWidth="1"/>
    <col min="7199" max="7203" width="4.625" style="4" customWidth="1"/>
    <col min="7204" max="7204" width="5.125" style="4" customWidth="1"/>
    <col min="7205" max="7209" width="4.625" style="4" customWidth="1"/>
    <col min="7210" max="7210" width="5.25" style="4" customWidth="1"/>
    <col min="7211" max="7211" width="5.125" style="4" customWidth="1"/>
    <col min="7212" max="7216" width="4.625" style="4" customWidth="1"/>
    <col min="7217" max="7217" width="5.125" style="4" customWidth="1"/>
    <col min="7218" max="7222" width="4.625" style="4" customWidth="1"/>
    <col min="7223" max="7223" width="5.125" style="4" customWidth="1"/>
    <col min="7224" max="7228" width="4.625" style="4" customWidth="1"/>
    <col min="7229" max="7229" width="5.125" style="4" customWidth="1"/>
    <col min="7230" max="7234" width="4.625" style="4" customWidth="1"/>
    <col min="7235" max="7235" width="5.125" style="4" customWidth="1"/>
    <col min="7236" max="7240" width="4.625" style="4" customWidth="1"/>
    <col min="7241" max="7241" width="5.125" style="4" customWidth="1"/>
    <col min="7242" max="7246" width="4.625" style="4" customWidth="1"/>
    <col min="7247" max="7247" width="5.125" style="4" customWidth="1"/>
    <col min="7248" max="7252" width="4.625" style="4" customWidth="1"/>
    <col min="7253" max="7253" width="5.125" style="4" customWidth="1"/>
    <col min="7254" max="7258" width="4.625" style="4" customWidth="1"/>
    <col min="7259" max="7259" width="6.125" style="4" customWidth="1"/>
    <col min="7260" max="7260" width="7" style="4" customWidth="1"/>
    <col min="7261" max="7412" width="9" style="4"/>
    <col min="7413" max="7413" width="3" style="4" customWidth="1"/>
    <col min="7414" max="7414" width="16.875" style="4" customWidth="1"/>
    <col min="7415" max="7415" width="5.25" style="4" customWidth="1"/>
    <col min="7416" max="7416" width="6.875" style="4" customWidth="1"/>
    <col min="7417" max="7417" width="5.25" style="4" customWidth="1"/>
    <col min="7418" max="7418" width="5.125" style="4" customWidth="1"/>
    <col min="7419" max="7423" width="4.625" style="4" customWidth="1"/>
    <col min="7424" max="7424" width="5.125" style="4" customWidth="1"/>
    <col min="7425" max="7429" width="4.625" style="4" customWidth="1"/>
    <col min="7430" max="7430" width="5.125" style="4" customWidth="1"/>
    <col min="7431" max="7435" width="4.625" style="4" customWidth="1"/>
    <col min="7436" max="7436" width="5.125" style="4" customWidth="1"/>
    <col min="7437" max="7441" width="4.625" style="4" customWidth="1"/>
    <col min="7442" max="7442" width="5.125" style="4" customWidth="1"/>
    <col min="7443" max="7447" width="4.625" style="4" customWidth="1"/>
    <col min="7448" max="7448" width="5.125" style="4" customWidth="1"/>
    <col min="7449" max="7453" width="4.625" style="4" customWidth="1"/>
    <col min="7454" max="7454" width="5.125" style="4" customWidth="1"/>
    <col min="7455" max="7459" width="4.625" style="4" customWidth="1"/>
    <col min="7460" max="7460" width="5.125" style="4" customWidth="1"/>
    <col min="7461" max="7465" width="4.625" style="4" customWidth="1"/>
    <col min="7466" max="7466" width="5.25" style="4" customWidth="1"/>
    <col min="7467" max="7467" width="5.125" style="4" customWidth="1"/>
    <col min="7468" max="7472" width="4.625" style="4" customWidth="1"/>
    <col min="7473" max="7473" width="5.125" style="4" customWidth="1"/>
    <col min="7474" max="7478" width="4.625" style="4" customWidth="1"/>
    <col min="7479" max="7479" width="5.125" style="4" customWidth="1"/>
    <col min="7480" max="7484" width="4.625" style="4" customWidth="1"/>
    <col min="7485" max="7485" width="5.125" style="4" customWidth="1"/>
    <col min="7486" max="7490" width="4.625" style="4" customWidth="1"/>
    <col min="7491" max="7491" width="5.125" style="4" customWidth="1"/>
    <col min="7492" max="7496" width="4.625" style="4" customWidth="1"/>
    <col min="7497" max="7497" width="5.125" style="4" customWidth="1"/>
    <col min="7498" max="7502" width="4.625" style="4" customWidth="1"/>
    <col min="7503" max="7503" width="5.125" style="4" customWidth="1"/>
    <col min="7504" max="7508" width="4.625" style="4" customWidth="1"/>
    <col min="7509" max="7509" width="5.125" style="4" customWidth="1"/>
    <col min="7510" max="7514" width="4.625" style="4" customWidth="1"/>
    <col min="7515" max="7515" width="6.125" style="4" customWidth="1"/>
    <col min="7516" max="7516" width="7" style="4" customWidth="1"/>
    <col min="7517" max="7668" width="9" style="4"/>
    <col min="7669" max="7669" width="3" style="4" customWidth="1"/>
    <col min="7670" max="7670" width="16.875" style="4" customWidth="1"/>
    <col min="7671" max="7671" width="5.25" style="4" customWidth="1"/>
    <col min="7672" max="7672" width="6.875" style="4" customWidth="1"/>
    <col min="7673" max="7673" width="5.25" style="4" customWidth="1"/>
    <col min="7674" max="7674" width="5.125" style="4" customWidth="1"/>
    <col min="7675" max="7679" width="4.625" style="4" customWidth="1"/>
    <col min="7680" max="7680" width="5.125" style="4" customWidth="1"/>
    <col min="7681" max="7685" width="4.625" style="4" customWidth="1"/>
    <col min="7686" max="7686" width="5.125" style="4" customWidth="1"/>
    <col min="7687" max="7691" width="4.625" style="4" customWidth="1"/>
    <col min="7692" max="7692" width="5.125" style="4" customWidth="1"/>
    <col min="7693" max="7697" width="4.625" style="4" customWidth="1"/>
    <col min="7698" max="7698" width="5.125" style="4" customWidth="1"/>
    <col min="7699" max="7703" width="4.625" style="4" customWidth="1"/>
    <col min="7704" max="7704" width="5.125" style="4" customWidth="1"/>
    <col min="7705" max="7709" width="4.625" style="4" customWidth="1"/>
    <col min="7710" max="7710" width="5.125" style="4" customWidth="1"/>
    <col min="7711" max="7715" width="4.625" style="4" customWidth="1"/>
    <col min="7716" max="7716" width="5.125" style="4" customWidth="1"/>
    <col min="7717" max="7721" width="4.625" style="4" customWidth="1"/>
    <col min="7722" max="7722" width="5.25" style="4" customWidth="1"/>
    <col min="7723" max="7723" width="5.125" style="4" customWidth="1"/>
    <col min="7724" max="7728" width="4.625" style="4" customWidth="1"/>
    <col min="7729" max="7729" width="5.125" style="4" customWidth="1"/>
    <col min="7730" max="7734" width="4.625" style="4" customWidth="1"/>
    <col min="7735" max="7735" width="5.125" style="4" customWidth="1"/>
    <col min="7736" max="7740" width="4.625" style="4" customWidth="1"/>
    <col min="7741" max="7741" width="5.125" style="4" customWidth="1"/>
    <col min="7742" max="7746" width="4.625" style="4" customWidth="1"/>
    <col min="7747" max="7747" width="5.125" style="4" customWidth="1"/>
    <col min="7748" max="7752" width="4.625" style="4" customWidth="1"/>
    <col min="7753" max="7753" width="5.125" style="4" customWidth="1"/>
    <col min="7754" max="7758" width="4.625" style="4" customWidth="1"/>
    <col min="7759" max="7759" width="5.125" style="4" customWidth="1"/>
    <col min="7760" max="7764" width="4.625" style="4" customWidth="1"/>
    <col min="7765" max="7765" width="5.125" style="4" customWidth="1"/>
    <col min="7766" max="7770" width="4.625" style="4" customWidth="1"/>
    <col min="7771" max="7771" width="6.125" style="4" customWidth="1"/>
    <col min="7772" max="7772" width="7" style="4" customWidth="1"/>
    <col min="7773" max="7924" width="9" style="4"/>
    <col min="7925" max="7925" width="3" style="4" customWidth="1"/>
    <col min="7926" max="7926" width="16.875" style="4" customWidth="1"/>
    <col min="7927" max="7927" width="5.25" style="4" customWidth="1"/>
    <col min="7928" max="7928" width="6.875" style="4" customWidth="1"/>
    <col min="7929" max="7929" width="5.25" style="4" customWidth="1"/>
    <col min="7930" max="7930" width="5.125" style="4" customWidth="1"/>
    <col min="7931" max="7935" width="4.625" style="4" customWidth="1"/>
    <col min="7936" max="7936" width="5.125" style="4" customWidth="1"/>
    <col min="7937" max="7941" width="4.625" style="4" customWidth="1"/>
    <col min="7942" max="7942" width="5.125" style="4" customWidth="1"/>
    <col min="7943" max="7947" width="4.625" style="4" customWidth="1"/>
    <col min="7948" max="7948" width="5.125" style="4" customWidth="1"/>
    <col min="7949" max="7953" width="4.625" style="4" customWidth="1"/>
    <col min="7954" max="7954" width="5.125" style="4" customWidth="1"/>
    <col min="7955" max="7959" width="4.625" style="4" customWidth="1"/>
    <col min="7960" max="7960" width="5.125" style="4" customWidth="1"/>
    <col min="7961" max="7965" width="4.625" style="4" customWidth="1"/>
    <col min="7966" max="7966" width="5.125" style="4" customWidth="1"/>
    <col min="7967" max="7971" width="4.625" style="4" customWidth="1"/>
    <col min="7972" max="7972" width="5.125" style="4" customWidth="1"/>
    <col min="7973" max="7977" width="4.625" style="4" customWidth="1"/>
    <col min="7978" max="7978" width="5.25" style="4" customWidth="1"/>
    <col min="7979" max="7979" width="5.125" style="4" customWidth="1"/>
    <col min="7980" max="7984" width="4.625" style="4" customWidth="1"/>
    <col min="7985" max="7985" width="5.125" style="4" customWidth="1"/>
    <col min="7986" max="7990" width="4.625" style="4" customWidth="1"/>
    <col min="7991" max="7991" width="5.125" style="4" customWidth="1"/>
    <col min="7992" max="7996" width="4.625" style="4" customWidth="1"/>
    <col min="7997" max="7997" width="5.125" style="4" customWidth="1"/>
    <col min="7998" max="8002" width="4.625" style="4" customWidth="1"/>
    <col min="8003" max="8003" width="5.125" style="4" customWidth="1"/>
    <col min="8004" max="8008" width="4.625" style="4" customWidth="1"/>
    <col min="8009" max="8009" width="5.125" style="4" customWidth="1"/>
    <col min="8010" max="8014" width="4.625" style="4" customWidth="1"/>
    <col min="8015" max="8015" width="5.125" style="4" customWidth="1"/>
    <col min="8016" max="8020" width="4.625" style="4" customWidth="1"/>
    <col min="8021" max="8021" width="5.125" style="4" customWidth="1"/>
    <col min="8022" max="8026" width="4.625" style="4" customWidth="1"/>
    <col min="8027" max="8027" width="6.125" style="4" customWidth="1"/>
    <col min="8028" max="8028" width="7" style="4" customWidth="1"/>
    <col min="8029" max="8180" width="9" style="4"/>
    <col min="8181" max="8181" width="3" style="4" customWidth="1"/>
    <col min="8182" max="8182" width="16.875" style="4" customWidth="1"/>
    <col min="8183" max="8183" width="5.25" style="4" customWidth="1"/>
    <col min="8184" max="8184" width="6.875" style="4" customWidth="1"/>
    <col min="8185" max="8185" width="5.25" style="4" customWidth="1"/>
    <col min="8186" max="8186" width="5.125" style="4" customWidth="1"/>
    <col min="8187" max="8191" width="4.625" style="4" customWidth="1"/>
    <col min="8192" max="8192" width="5.125" style="4" customWidth="1"/>
    <col min="8193" max="8197" width="4.625" style="4" customWidth="1"/>
    <col min="8198" max="8198" width="5.125" style="4" customWidth="1"/>
    <col min="8199" max="8203" width="4.625" style="4" customWidth="1"/>
    <col min="8204" max="8204" width="5.125" style="4" customWidth="1"/>
    <col min="8205" max="8209" width="4.625" style="4" customWidth="1"/>
    <col min="8210" max="8210" width="5.125" style="4" customWidth="1"/>
    <col min="8211" max="8215" width="4.625" style="4" customWidth="1"/>
    <col min="8216" max="8216" width="5.125" style="4" customWidth="1"/>
    <col min="8217" max="8221" width="4.625" style="4" customWidth="1"/>
    <col min="8222" max="8222" width="5.125" style="4" customWidth="1"/>
    <col min="8223" max="8227" width="4.625" style="4" customWidth="1"/>
    <col min="8228" max="8228" width="5.125" style="4" customWidth="1"/>
    <col min="8229" max="8233" width="4.625" style="4" customWidth="1"/>
    <col min="8234" max="8234" width="5.25" style="4" customWidth="1"/>
    <col min="8235" max="8235" width="5.125" style="4" customWidth="1"/>
    <col min="8236" max="8240" width="4.625" style="4" customWidth="1"/>
    <col min="8241" max="8241" width="5.125" style="4" customWidth="1"/>
    <col min="8242" max="8246" width="4.625" style="4" customWidth="1"/>
    <col min="8247" max="8247" width="5.125" style="4" customWidth="1"/>
    <col min="8248" max="8252" width="4.625" style="4" customWidth="1"/>
    <col min="8253" max="8253" width="5.125" style="4" customWidth="1"/>
    <col min="8254" max="8258" width="4.625" style="4" customWidth="1"/>
    <col min="8259" max="8259" width="5.125" style="4" customWidth="1"/>
    <col min="8260" max="8264" width="4.625" style="4" customWidth="1"/>
    <col min="8265" max="8265" width="5.125" style="4" customWidth="1"/>
    <col min="8266" max="8270" width="4.625" style="4" customWidth="1"/>
    <col min="8271" max="8271" width="5.125" style="4" customWidth="1"/>
    <col min="8272" max="8276" width="4.625" style="4" customWidth="1"/>
    <col min="8277" max="8277" width="5.125" style="4" customWidth="1"/>
    <col min="8278" max="8282" width="4.625" style="4" customWidth="1"/>
    <col min="8283" max="8283" width="6.125" style="4" customWidth="1"/>
    <col min="8284" max="8284" width="7" style="4" customWidth="1"/>
    <col min="8285" max="8436" width="9" style="4"/>
    <col min="8437" max="8437" width="3" style="4" customWidth="1"/>
    <col min="8438" max="8438" width="16.875" style="4" customWidth="1"/>
    <col min="8439" max="8439" width="5.25" style="4" customWidth="1"/>
    <col min="8440" max="8440" width="6.875" style="4" customWidth="1"/>
    <col min="8441" max="8441" width="5.25" style="4" customWidth="1"/>
    <col min="8442" max="8442" width="5.125" style="4" customWidth="1"/>
    <col min="8443" max="8447" width="4.625" style="4" customWidth="1"/>
    <col min="8448" max="8448" width="5.125" style="4" customWidth="1"/>
    <col min="8449" max="8453" width="4.625" style="4" customWidth="1"/>
    <col min="8454" max="8454" width="5.125" style="4" customWidth="1"/>
    <col min="8455" max="8459" width="4.625" style="4" customWidth="1"/>
    <col min="8460" max="8460" width="5.125" style="4" customWidth="1"/>
    <col min="8461" max="8465" width="4.625" style="4" customWidth="1"/>
    <col min="8466" max="8466" width="5.125" style="4" customWidth="1"/>
    <col min="8467" max="8471" width="4.625" style="4" customWidth="1"/>
    <col min="8472" max="8472" width="5.125" style="4" customWidth="1"/>
    <col min="8473" max="8477" width="4.625" style="4" customWidth="1"/>
    <col min="8478" max="8478" width="5.125" style="4" customWidth="1"/>
    <col min="8479" max="8483" width="4.625" style="4" customWidth="1"/>
    <col min="8484" max="8484" width="5.125" style="4" customWidth="1"/>
    <col min="8485" max="8489" width="4.625" style="4" customWidth="1"/>
    <col min="8490" max="8490" width="5.25" style="4" customWidth="1"/>
    <col min="8491" max="8491" width="5.125" style="4" customWidth="1"/>
    <col min="8492" max="8496" width="4.625" style="4" customWidth="1"/>
    <col min="8497" max="8497" width="5.125" style="4" customWidth="1"/>
    <col min="8498" max="8502" width="4.625" style="4" customWidth="1"/>
    <col min="8503" max="8503" width="5.125" style="4" customWidth="1"/>
    <col min="8504" max="8508" width="4.625" style="4" customWidth="1"/>
    <col min="8509" max="8509" width="5.125" style="4" customWidth="1"/>
    <col min="8510" max="8514" width="4.625" style="4" customWidth="1"/>
    <col min="8515" max="8515" width="5.125" style="4" customWidth="1"/>
    <col min="8516" max="8520" width="4.625" style="4" customWidth="1"/>
    <col min="8521" max="8521" width="5.125" style="4" customWidth="1"/>
    <col min="8522" max="8526" width="4.625" style="4" customWidth="1"/>
    <col min="8527" max="8527" width="5.125" style="4" customWidth="1"/>
    <col min="8528" max="8532" width="4.625" style="4" customWidth="1"/>
    <col min="8533" max="8533" width="5.125" style="4" customWidth="1"/>
    <col min="8534" max="8538" width="4.625" style="4" customWidth="1"/>
    <col min="8539" max="8539" width="6.125" style="4" customWidth="1"/>
    <col min="8540" max="8540" width="7" style="4" customWidth="1"/>
    <col min="8541" max="8692" width="9" style="4"/>
    <col min="8693" max="8693" width="3" style="4" customWidth="1"/>
    <col min="8694" max="8694" width="16.875" style="4" customWidth="1"/>
    <col min="8695" max="8695" width="5.25" style="4" customWidth="1"/>
    <col min="8696" max="8696" width="6.875" style="4" customWidth="1"/>
    <col min="8697" max="8697" width="5.25" style="4" customWidth="1"/>
    <col min="8698" max="8698" width="5.125" style="4" customWidth="1"/>
    <col min="8699" max="8703" width="4.625" style="4" customWidth="1"/>
    <col min="8704" max="8704" width="5.125" style="4" customWidth="1"/>
    <col min="8705" max="8709" width="4.625" style="4" customWidth="1"/>
    <col min="8710" max="8710" width="5.125" style="4" customWidth="1"/>
    <col min="8711" max="8715" width="4.625" style="4" customWidth="1"/>
    <col min="8716" max="8716" width="5.125" style="4" customWidth="1"/>
    <col min="8717" max="8721" width="4.625" style="4" customWidth="1"/>
    <col min="8722" max="8722" width="5.125" style="4" customWidth="1"/>
    <col min="8723" max="8727" width="4.625" style="4" customWidth="1"/>
    <col min="8728" max="8728" width="5.125" style="4" customWidth="1"/>
    <col min="8729" max="8733" width="4.625" style="4" customWidth="1"/>
    <col min="8734" max="8734" width="5.125" style="4" customWidth="1"/>
    <col min="8735" max="8739" width="4.625" style="4" customWidth="1"/>
    <col min="8740" max="8740" width="5.125" style="4" customWidth="1"/>
    <col min="8741" max="8745" width="4.625" style="4" customWidth="1"/>
    <col min="8746" max="8746" width="5.25" style="4" customWidth="1"/>
    <col min="8747" max="8747" width="5.125" style="4" customWidth="1"/>
    <col min="8748" max="8752" width="4.625" style="4" customWidth="1"/>
    <col min="8753" max="8753" width="5.125" style="4" customWidth="1"/>
    <col min="8754" max="8758" width="4.625" style="4" customWidth="1"/>
    <col min="8759" max="8759" width="5.125" style="4" customWidth="1"/>
    <col min="8760" max="8764" width="4.625" style="4" customWidth="1"/>
    <col min="8765" max="8765" width="5.125" style="4" customWidth="1"/>
    <col min="8766" max="8770" width="4.625" style="4" customWidth="1"/>
    <col min="8771" max="8771" width="5.125" style="4" customWidth="1"/>
    <col min="8772" max="8776" width="4.625" style="4" customWidth="1"/>
    <col min="8777" max="8777" width="5.125" style="4" customWidth="1"/>
    <col min="8778" max="8782" width="4.625" style="4" customWidth="1"/>
    <col min="8783" max="8783" width="5.125" style="4" customWidth="1"/>
    <col min="8784" max="8788" width="4.625" style="4" customWidth="1"/>
    <col min="8789" max="8789" width="5.125" style="4" customWidth="1"/>
    <col min="8790" max="8794" width="4.625" style="4" customWidth="1"/>
    <col min="8795" max="8795" width="6.125" style="4" customWidth="1"/>
    <col min="8796" max="8796" width="7" style="4" customWidth="1"/>
    <col min="8797" max="8948" width="9" style="4"/>
    <col min="8949" max="8949" width="3" style="4" customWidth="1"/>
    <col min="8950" max="8950" width="16.875" style="4" customWidth="1"/>
    <col min="8951" max="8951" width="5.25" style="4" customWidth="1"/>
    <col min="8952" max="8952" width="6.875" style="4" customWidth="1"/>
    <col min="8953" max="8953" width="5.25" style="4" customWidth="1"/>
    <col min="8954" max="8954" width="5.125" style="4" customWidth="1"/>
    <col min="8955" max="8959" width="4.625" style="4" customWidth="1"/>
    <col min="8960" max="8960" width="5.125" style="4" customWidth="1"/>
    <col min="8961" max="8965" width="4.625" style="4" customWidth="1"/>
    <col min="8966" max="8966" width="5.125" style="4" customWidth="1"/>
    <col min="8967" max="8971" width="4.625" style="4" customWidth="1"/>
    <col min="8972" max="8972" width="5.125" style="4" customWidth="1"/>
    <col min="8973" max="8977" width="4.625" style="4" customWidth="1"/>
    <col min="8978" max="8978" width="5.125" style="4" customWidth="1"/>
    <col min="8979" max="8983" width="4.625" style="4" customWidth="1"/>
    <col min="8984" max="8984" width="5.125" style="4" customWidth="1"/>
    <col min="8985" max="8989" width="4.625" style="4" customWidth="1"/>
    <col min="8990" max="8990" width="5.125" style="4" customWidth="1"/>
    <col min="8991" max="8995" width="4.625" style="4" customWidth="1"/>
    <col min="8996" max="8996" width="5.125" style="4" customWidth="1"/>
    <col min="8997" max="9001" width="4.625" style="4" customWidth="1"/>
    <col min="9002" max="9002" width="5.25" style="4" customWidth="1"/>
    <col min="9003" max="9003" width="5.125" style="4" customWidth="1"/>
    <col min="9004" max="9008" width="4.625" style="4" customWidth="1"/>
    <col min="9009" max="9009" width="5.125" style="4" customWidth="1"/>
    <col min="9010" max="9014" width="4.625" style="4" customWidth="1"/>
    <col min="9015" max="9015" width="5.125" style="4" customWidth="1"/>
    <col min="9016" max="9020" width="4.625" style="4" customWidth="1"/>
    <col min="9021" max="9021" width="5.125" style="4" customWidth="1"/>
    <col min="9022" max="9026" width="4.625" style="4" customWidth="1"/>
    <col min="9027" max="9027" width="5.125" style="4" customWidth="1"/>
    <col min="9028" max="9032" width="4.625" style="4" customWidth="1"/>
    <col min="9033" max="9033" width="5.125" style="4" customWidth="1"/>
    <col min="9034" max="9038" width="4.625" style="4" customWidth="1"/>
    <col min="9039" max="9039" width="5.125" style="4" customWidth="1"/>
    <col min="9040" max="9044" width="4.625" style="4" customWidth="1"/>
    <col min="9045" max="9045" width="5.125" style="4" customWidth="1"/>
    <col min="9046" max="9050" width="4.625" style="4" customWidth="1"/>
    <col min="9051" max="9051" width="6.125" style="4" customWidth="1"/>
    <col min="9052" max="9052" width="7" style="4" customWidth="1"/>
    <col min="9053" max="9204" width="9" style="4"/>
    <col min="9205" max="9205" width="3" style="4" customWidth="1"/>
    <col min="9206" max="9206" width="16.875" style="4" customWidth="1"/>
    <col min="9207" max="9207" width="5.25" style="4" customWidth="1"/>
    <col min="9208" max="9208" width="6.875" style="4" customWidth="1"/>
    <col min="9209" max="9209" width="5.25" style="4" customWidth="1"/>
    <col min="9210" max="9210" width="5.125" style="4" customWidth="1"/>
    <col min="9211" max="9215" width="4.625" style="4" customWidth="1"/>
    <col min="9216" max="9216" width="5.125" style="4" customWidth="1"/>
    <col min="9217" max="9221" width="4.625" style="4" customWidth="1"/>
    <col min="9222" max="9222" width="5.125" style="4" customWidth="1"/>
    <col min="9223" max="9227" width="4.625" style="4" customWidth="1"/>
    <col min="9228" max="9228" width="5.125" style="4" customWidth="1"/>
    <col min="9229" max="9233" width="4.625" style="4" customWidth="1"/>
    <col min="9234" max="9234" width="5.125" style="4" customWidth="1"/>
    <col min="9235" max="9239" width="4.625" style="4" customWidth="1"/>
    <col min="9240" max="9240" width="5.125" style="4" customWidth="1"/>
    <col min="9241" max="9245" width="4.625" style="4" customWidth="1"/>
    <col min="9246" max="9246" width="5.125" style="4" customWidth="1"/>
    <col min="9247" max="9251" width="4.625" style="4" customWidth="1"/>
    <col min="9252" max="9252" width="5.125" style="4" customWidth="1"/>
    <col min="9253" max="9257" width="4.625" style="4" customWidth="1"/>
    <col min="9258" max="9258" width="5.25" style="4" customWidth="1"/>
    <col min="9259" max="9259" width="5.125" style="4" customWidth="1"/>
    <col min="9260" max="9264" width="4.625" style="4" customWidth="1"/>
    <col min="9265" max="9265" width="5.125" style="4" customWidth="1"/>
    <col min="9266" max="9270" width="4.625" style="4" customWidth="1"/>
    <col min="9271" max="9271" width="5.125" style="4" customWidth="1"/>
    <col min="9272" max="9276" width="4.625" style="4" customWidth="1"/>
    <col min="9277" max="9277" width="5.125" style="4" customWidth="1"/>
    <col min="9278" max="9282" width="4.625" style="4" customWidth="1"/>
    <col min="9283" max="9283" width="5.125" style="4" customWidth="1"/>
    <col min="9284" max="9288" width="4.625" style="4" customWidth="1"/>
    <col min="9289" max="9289" width="5.125" style="4" customWidth="1"/>
    <col min="9290" max="9294" width="4.625" style="4" customWidth="1"/>
    <col min="9295" max="9295" width="5.125" style="4" customWidth="1"/>
    <col min="9296" max="9300" width="4.625" style="4" customWidth="1"/>
    <col min="9301" max="9301" width="5.125" style="4" customWidth="1"/>
    <col min="9302" max="9306" width="4.625" style="4" customWidth="1"/>
    <col min="9307" max="9307" width="6.125" style="4" customWidth="1"/>
    <col min="9308" max="9308" width="7" style="4" customWidth="1"/>
    <col min="9309" max="9460" width="9" style="4"/>
    <col min="9461" max="9461" width="3" style="4" customWidth="1"/>
    <col min="9462" max="9462" width="16.875" style="4" customWidth="1"/>
    <col min="9463" max="9463" width="5.25" style="4" customWidth="1"/>
    <col min="9464" max="9464" width="6.875" style="4" customWidth="1"/>
    <col min="9465" max="9465" width="5.25" style="4" customWidth="1"/>
    <col min="9466" max="9466" width="5.125" style="4" customWidth="1"/>
    <col min="9467" max="9471" width="4.625" style="4" customWidth="1"/>
    <col min="9472" max="9472" width="5.125" style="4" customWidth="1"/>
    <col min="9473" max="9477" width="4.625" style="4" customWidth="1"/>
    <col min="9478" max="9478" width="5.125" style="4" customWidth="1"/>
    <col min="9479" max="9483" width="4.625" style="4" customWidth="1"/>
    <col min="9484" max="9484" width="5.125" style="4" customWidth="1"/>
    <col min="9485" max="9489" width="4.625" style="4" customWidth="1"/>
    <col min="9490" max="9490" width="5.125" style="4" customWidth="1"/>
    <col min="9491" max="9495" width="4.625" style="4" customWidth="1"/>
    <col min="9496" max="9496" width="5.125" style="4" customWidth="1"/>
    <col min="9497" max="9501" width="4.625" style="4" customWidth="1"/>
    <col min="9502" max="9502" width="5.125" style="4" customWidth="1"/>
    <col min="9503" max="9507" width="4.625" style="4" customWidth="1"/>
    <col min="9508" max="9508" width="5.125" style="4" customWidth="1"/>
    <col min="9509" max="9513" width="4.625" style="4" customWidth="1"/>
    <col min="9514" max="9514" width="5.25" style="4" customWidth="1"/>
    <col min="9515" max="9515" width="5.125" style="4" customWidth="1"/>
    <col min="9516" max="9520" width="4.625" style="4" customWidth="1"/>
    <col min="9521" max="9521" width="5.125" style="4" customWidth="1"/>
    <col min="9522" max="9526" width="4.625" style="4" customWidth="1"/>
    <col min="9527" max="9527" width="5.125" style="4" customWidth="1"/>
    <col min="9528" max="9532" width="4.625" style="4" customWidth="1"/>
    <col min="9533" max="9533" width="5.125" style="4" customWidth="1"/>
    <col min="9534" max="9538" width="4.625" style="4" customWidth="1"/>
    <col min="9539" max="9539" width="5.125" style="4" customWidth="1"/>
    <col min="9540" max="9544" width="4.625" style="4" customWidth="1"/>
    <col min="9545" max="9545" width="5.125" style="4" customWidth="1"/>
    <col min="9546" max="9550" width="4.625" style="4" customWidth="1"/>
    <col min="9551" max="9551" width="5.125" style="4" customWidth="1"/>
    <col min="9552" max="9556" width="4.625" style="4" customWidth="1"/>
    <col min="9557" max="9557" width="5.125" style="4" customWidth="1"/>
    <col min="9558" max="9562" width="4.625" style="4" customWidth="1"/>
    <col min="9563" max="9563" width="6.125" style="4" customWidth="1"/>
    <col min="9564" max="9564" width="7" style="4" customWidth="1"/>
    <col min="9565" max="9716" width="9" style="4"/>
    <col min="9717" max="9717" width="3" style="4" customWidth="1"/>
    <col min="9718" max="9718" width="16.875" style="4" customWidth="1"/>
    <col min="9719" max="9719" width="5.25" style="4" customWidth="1"/>
    <col min="9720" max="9720" width="6.875" style="4" customWidth="1"/>
    <col min="9721" max="9721" width="5.25" style="4" customWidth="1"/>
    <col min="9722" max="9722" width="5.125" style="4" customWidth="1"/>
    <col min="9723" max="9727" width="4.625" style="4" customWidth="1"/>
    <col min="9728" max="9728" width="5.125" style="4" customWidth="1"/>
    <col min="9729" max="9733" width="4.625" style="4" customWidth="1"/>
    <col min="9734" max="9734" width="5.125" style="4" customWidth="1"/>
    <col min="9735" max="9739" width="4.625" style="4" customWidth="1"/>
    <col min="9740" max="9740" width="5.125" style="4" customWidth="1"/>
    <col min="9741" max="9745" width="4.625" style="4" customWidth="1"/>
    <col min="9746" max="9746" width="5.125" style="4" customWidth="1"/>
    <col min="9747" max="9751" width="4.625" style="4" customWidth="1"/>
    <col min="9752" max="9752" width="5.125" style="4" customWidth="1"/>
    <col min="9753" max="9757" width="4.625" style="4" customWidth="1"/>
    <col min="9758" max="9758" width="5.125" style="4" customWidth="1"/>
    <col min="9759" max="9763" width="4.625" style="4" customWidth="1"/>
    <col min="9764" max="9764" width="5.125" style="4" customWidth="1"/>
    <col min="9765" max="9769" width="4.625" style="4" customWidth="1"/>
    <col min="9770" max="9770" width="5.25" style="4" customWidth="1"/>
    <col min="9771" max="9771" width="5.125" style="4" customWidth="1"/>
    <col min="9772" max="9776" width="4.625" style="4" customWidth="1"/>
    <col min="9777" max="9777" width="5.125" style="4" customWidth="1"/>
    <col min="9778" max="9782" width="4.625" style="4" customWidth="1"/>
    <col min="9783" max="9783" width="5.125" style="4" customWidth="1"/>
    <col min="9784" max="9788" width="4.625" style="4" customWidth="1"/>
    <col min="9789" max="9789" width="5.125" style="4" customWidth="1"/>
    <col min="9790" max="9794" width="4.625" style="4" customWidth="1"/>
    <col min="9795" max="9795" width="5.125" style="4" customWidth="1"/>
    <col min="9796" max="9800" width="4.625" style="4" customWidth="1"/>
    <col min="9801" max="9801" width="5.125" style="4" customWidth="1"/>
    <col min="9802" max="9806" width="4.625" style="4" customWidth="1"/>
    <col min="9807" max="9807" width="5.125" style="4" customWidth="1"/>
    <col min="9808" max="9812" width="4.625" style="4" customWidth="1"/>
    <col min="9813" max="9813" width="5.125" style="4" customWidth="1"/>
    <col min="9814" max="9818" width="4.625" style="4" customWidth="1"/>
    <col min="9819" max="9819" width="6.125" style="4" customWidth="1"/>
    <col min="9820" max="9820" width="7" style="4" customWidth="1"/>
    <col min="9821" max="9972" width="9" style="4"/>
    <col min="9973" max="9973" width="3" style="4" customWidth="1"/>
    <col min="9974" max="9974" width="16.875" style="4" customWidth="1"/>
    <col min="9975" max="9975" width="5.25" style="4" customWidth="1"/>
    <col min="9976" max="9976" width="6.875" style="4" customWidth="1"/>
    <col min="9977" max="9977" width="5.25" style="4" customWidth="1"/>
    <col min="9978" max="9978" width="5.125" style="4" customWidth="1"/>
    <col min="9979" max="9983" width="4.625" style="4" customWidth="1"/>
    <col min="9984" max="9984" width="5.125" style="4" customWidth="1"/>
    <col min="9985" max="9989" width="4.625" style="4" customWidth="1"/>
    <col min="9990" max="9990" width="5.125" style="4" customWidth="1"/>
    <col min="9991" max="9995" width="4.625" style="4" customWidth="1"/>
    <col min="9996" max="9996" width="5.125" style="4" customWidth="1"/>
    <col min="9997" max="10001" width="4.625" style="4" customWidth="1"/>
    <col min="10002" max="10002" width="5.125" style="4" customWidth="1"/>
    <col min="10003" max="10007" width="4.625" style="4" customWidth="1"/>
    <col min="10008" max="10008" width="5.125" style="4" customWidth="1"/>
    <col min="10009" max="10013" width="4.625" style="4" customWidth="1"/>
    <col min="10014" max="10014" width="5.125" style="4" customWidth="1"/>
    <col min="10015" max="10019" width="4.625" style="4" customWidth="1"/>
    <col min="10020" max="10020" width="5.125" style="4" customWidth="1"/>
    <col min="10021" max="10025" width="4.625" style="4" customWidth="1"/>
    <col min="10026" max="10026" width="5.25" style="4" customWidth="1"/>
    <col min="10027" max="10027" width="5.125" style="4" customWidth="1"/>
    <col min="10028" max="10032" width="4.625" style="4" customWidth="1"/>
    <col min="10033" max="10033" width="5.125" style="4" customWidth="1"/>
    <col min="10034" max="10038" width="4.625" style="4" customWidth="1"/>
    <col min="10039" max="10039" width="5.125" style="4" customWidth="1"/>
    <col min="10040" max="10044" width="4.625" style="4" customWidth="1"/>
    <col min="10045" max="10045" width="5.125" style="4" customWidth="1"/>
    <col min="10046" max="10050" width="4.625" style="4" customWidth="1"/>
    <col min="10051" max="10051" width="5.125" style="4" customWidth="1"/>
    <col min="10052" max="10056" width="4.625" style="4" customWidth="1"/>
    <col min="10057" max="10057" width="5.125" style="4" customWidth="1"/>
    <col min="10058" max="10062" width="4.625" style="4" customWidth="1"/>
    <col min="10063" max="10063" width="5.125" style="4" customWidth="1"/>
    <col min="10064" max="10068" width="4.625" style="4" customWidth="1"/>
    <col min="10069" max="10069" width="5.125" style="4" customWidth="1"/>
    <col min="10070" max="10074" width="4.625" style="4" customWidth="1"/>
    <col min="10075" max="10075" width="6.125" style="4" customWidth="1"/>
    <col min="10076" max="10076" width="7" style="4" customWidth="1"/>
    <col min="10077" max="10228" width="9" style="4"/>
    <col min="10229" max="10229" width="3" style="4" customWidth="1"/>
    <col min="10230" max="10230" width="16.875" style="4" customWidth="1"/>
    <col min="10231" max="10231" width="5.25" style="4" customWidth="1"/>
    <col min="10232" max="10232" width="6.875" style="4" customWidth="1"/>
    <col min="10233" max="10233" width="5.25" style="4" customWidth="1"/>
    <col min="10234" max="10234" width="5.125" style="4" customWidth="1"/>
    <col min="10235" max="10239" width="4.625" style="4" customWidth="1"/>
    <col min="10240" max="10240" width="5.125" style="4" customWidth="1"/>
    <col min="10241" max="10245" width="4.625" style="4" customWidth="1"/>
    <col min="10246" max="10246" width="5.125" style="4" customWidth="1"/>
    <col min="10247" max="10251" width="4.625" style="4" customWidth="1"/>
    <col min="10252" max="10252" width="5.125" style="4" customWidth="1"/>
    <col min="10253" max="10257" width="4.625" style="4" customWidth="1"/>
    <col min="10258" max="10258" width="5.125" style="4" customWidth="1"/>
    <col min="10259" max="10263" width="4.625" style="4" customWidth="1"/>
    <col min="10264" max="10264" width="5.125" style="4" customWidth="1"/>
    <col min="10265" max="10269" width="4.625" style="4" customWidth="1"/>
    <col min="10270" max="10270" width="5.125" style="4" customWidth="1"/>
    <col min="10271" max="10275" width="4.625" style="4" customWidth="1"/>
    <col min="10276" max="10276" width="5.125" style="4" customWidth="1"/>
    <col min="10277" max="10281" width="4.625" style="4" customWidth="1"/>
    <col min="10282" max="10282" width="5.25" style="4" customWidth="1"/>
    <col min="10283" max="10283" width="5.125" style="4" customWidth="1"/>
    <col min="10284" max="10288" width="4.625" style="4" customWidth="1"/>
    <col min="10289" max="10289" width="5.125" style="4" customWidth="1"/>
    <col min="10290" max="10294" width="4.625" style="4" customWidth="1"/>
    <col min="10295" max="10295" width="5.125" style="4" customWidth="1"/>
    <col min="10296" max="10300" width="4.625" style="4" customWidth="1"/>
    <col min="10301" max="10301" width="5.125" style="4" customWidth="1"/>
    <col min="10302" max="10306" width="4.625" style="4" customWidth="1"/>
    <col min="10307" max="10307" width="5.125" style="4" customWidth="1"/>
    <col min="10308" max="10312" width="4.625" style="4" customWidth="1"/>
    <col min="10313" max="10313" width="5.125" style="4" customWidth="1"/>
    <col min="10314" max="10318" width="4.625" style="4" customWidth="1"/>
    <col min="10319" max="10319" width="5.125" style="4" customWidth="1"/>
    <col min="10320" max="10324" width="4.625" style="4" customWidth="1"/>
    <col min="10325" max="10325" width="5.125" style="4" customWidth="1"/>
    <col min="10326" max="10330" width="4.625" style="4" customWidth="1"/>
    <col min="10331" max="10331" width="6.125" style="4" customWidth="1"/>
    <col min="10332" max="10332" width="7" style="4" customWidth="1"/>
    <col min="10333" max="10484" width="9" style="4"/>
    <col min="10485" max="10485" width="3" style="4" customWidth="1"/>
    <col min="10486" max="10486" width="16.875" style="4" customWidth="1"/>
    <col min="10487" max="10487" width="5.25" style="4" customWidth="1"/>
    <col min="10488" max="10488" width="6.875" style="4" customWidth="1"/>
    <col min="10489" max="10489" width="5.25" style="4" customWidth="1"/>
    <col min="10490" max="10490" width="5.125" style="4" customWidth="1"/>
    <col min="10491" max="10495" width="4.625" style="4" customWidth="1"/>
    <col min="10496" max="10496" width="5.125" style="4" customWidth="1"/>
    <col min="10497" max="10501" width="4.625" style="4" customWidth="1"/>
    <col min="10502" max="10502" width="5.125" style="4" customWidth="1"/>
    <col min="10503" max="10507" width="4.625" style="4" customWidth="1"/>
    <col min="10508" max="10508" width="5.125" style="4" customWidth="1"/>
    <col min="10509" max="10513" width="4.625" style="4" customWidth="1"/>
    <col min="10514" max="10514" width="5.125" style="4" customWidth="1"/>
    <col min="10515" max="10519" width="4.625" style="4" customWidth="1"/>
    <col min="10520" max="10520" width="5.125" style="4" customWidth="1"/>
    <col min="10521" max="10525" width="4.625" style="4" customWidth="1"/>
    <col min="10526" max="10526" width="5.125" style="4" customWidth="1"/>
    <col min="10527" max="10531" width="4.625" style="4" customWidth="1"/>
    <col min="10532" max="10532" width="5.125" style="4" customWidth="1"/>
    <col min="10533" max="10537" width="4.625" style="4" customWidth="1"/>
    <col min="10538" max="10538" width="5.25" style="4" customWidth="1"/>
    <col min="10539" max="10539" width="5.125" style="4" customWidth="1"/>
    <col min="10540" max="10544" width="4.625" style="4" customWidth="1"/>
    <col min="10545" max="10545" width="5.125" style="4" customWidth="1"/>
    <col min="10546" max="10550" width="4.625" style="4" customWidth="1"/>
    <col min="10551" max="10551" width="5.125" style="4" customWidth="1"/>
    <col min="10552" max="10556" width="4.625" style="4" customWidth="1"/>
    <col min="10557" max="10557" width="5.125" style="4" customWidth="1"/>
    <col min="10558" max="10562" width="4.625" style="4" customWidth="1"/>
    <col min="10563" max="10563" width="5.125" style="4" customWidth="1"/>
    <col min="10564" max="10568" width="4.625" style="4" customWidth="1"/>
    <col min="10569" max="10569" width="5.125" style="4" customWidth="1"/>
    <col min="10570" max="10574" width="4.625" style="4" customWidth="1"/>
    <col min="10575" max="10575" width="5.125" style="4" customWidth="1"/>
    <col min="10576" max="10580" width="4.625" style="4" customWidth="1"/>
    <col min="10581" max="10581" width="5.125" style="4" customWidth="1"/>
    <col min="10582" max="10586" width="4.625" style="4" customWidth="1"/>
    <col min="10587" max="10587" width="6.125" style="4" customWidth="1"/>
    <col min="10588" max="10588" width="7" style="4" customWidth="1"/>
    <col min="10589" max="10740" width="9" style="4"/>
    <col min="10741" max="10741" width="3" style="4" customWidth="1"/>
    <col min="10742" max="10742" width="16.875" style="4" customWidth="1"/>
    <col min="10743" max="10743" width="5.25" style="4" customWidth="1"/>
    <col min="10744" max="10744" width="6.875" style="4" customWidth="1"/>
    <col min="10745" max="10745" width="5.25" style="4" customWidth="1"/>
    <col min="10746" max="10746" width="5.125" style="4" customWidth="1"/>
    <col min="10747" max="10751" width="4.625" style="4" customWidth="1"/>
    <col min="10752" max="10752" width="5.125" style="4" customWidth="1"/>
    <col min="10753" max="10757" width="4.625" style="4" customWidth="1"/>
    <col min="10758" max="10758" width="5.125" style="4" customWidth="1"/>
    <col min="10759" max="10763" width="4.625" style="4" customWidth="1"/>
    <col min="10764" max="10764" width="5.125" style="4" customWidth="1"/>
    <col min="10765" max="10769" width="4.625" style="4" customWidth="1"/>
    <col min="10770" max="10770" width="5.125" style="4" customWidth="1"/>
    <col min="10771" max="10775" width="4.625" style="4" customWidth="1"/>
    <col min="10776" max="10776" width="5.125" style="4" customWidth="1"/>
    <col min="10777" max="10781" width="4.625" style="4" customWidth="1"/>
    <col min="10782" max="10782" width="5.125" style="4" customWidth="1"/>
    <col min="10783" max="10787" width="4.625" style="4" customWidth="1"/>
    <col min="10788" max="10788" width="5.125" style="4" customWidth="1"/>
    <col min="10789" max="10793" width="4.625" style="4" customWidth="1"/>
    <col min="10794" max="10794" width="5.25" style="4" customWidth="1"/>
    <col min="10795" max="10795" width="5.125" style="4" customWidth="1"/>
    <col min="10796" max="10800" width="4.625" style="4" customWidth="1"/>
    <col min="10801" max="10801" width="5.125" style="4" customWidth="1"/>
    <col min="10802" max="10806" width="4.625" style="4" customWidth="1"/>
    <col min="10807" max="10807" width="5.125" style="4" customWidth="1"/>
    <col min="10808" max="10812" width="4.625" style="4" customWidth="1"/>
    <col min="10813" max="10813" width="5.125" style="4" customWidth="1"/>
    <col min="10814" max="10818" width="4.625" style="4" customWidth="1"/>
    <col min="10819" max="10819" width="5.125" style="4" customWidth="1"/>
    <col min="10820" max="10824" width="4.625" style="4" customWidth="1"/>
    <col min="10825" max="10825" width="5.125" style="4" customWidth="1"/>
    <col min="10826" max="10830" width="4.625" style="4" customWidth="1"/>
    <col min="10831" max="10831" width="5.125" style="4" customWidth="1"/>
    <col min="10832" max="10836" width="4.625" style="4" customWidth="1"/>
    <col min="10837" max="10837" width="5.125" style="4" customWidth="1"/>
    <col min="10838" max="10842" width="4.625" style="4" customWidth="1"/>
    <col min="10843" max="10843" width="6.125" style="4" customWidth="1"/>
    <col min="10844" max="10844" width="7" style="4" customWidth="1"/>
    <col min="10845" max="10996" width="9" style="4"/>
    <col min="10997" max="10997" width="3" style="4" customWidth="1"/>
    <col min="10998" max="10998" width="16.875" style="4" customWidth="1"/>
    <col min="10999" max="10999" width="5.25" style="4" customWidth="1"/>
    <col min="11000" max="11000" width="6.875" style="4" customWidth="1"/>
    <col min="11001" max="11001" width="5.25" style="4" customWidth="1"/>
    <col min="11002" max="11002" width="5.125" style="4" customWidth="1"/>
    <col min="11003" max="11007" width="4.625" style="4" customWidth="1"/>
    <col min="11008" max="11008" width="5.125" style="4" customWidth="1"/>
    <col min="11009" max="11013" width="4.625" style="4" customWidth="1"/>
    <col min="11014" max="11014" width="5.125" style="4" customWidth="1"/>
    <col min="11015" max="11019" width="4.625" style="4" customWidth="1"/>
    <col min="11020" max="11020" width="5.125" style="4" customWidth="1"/>
    <col min="11021" max="11025" width="4.625" style="4" customWidth="1"/>
    <col min="11026" max="11026" width="5.125" style="4" customWidth="1"/>
    <col min="11027" max="11031" width="4.625" style="4" customWidth="1"/>
    <col min="11032" max="11032" width="5.125" style="4" customWidth="1"/>
    <col min="11033" max="11037" width="4.625" style="4" customWidth="1"/>
    <col min="11038" max="11038" width="5.125" style="4" customWidth="1"/>
    <col min="11039" max="11043" width="4.625" style="4" customWidth="1"/>
    <col min="11044" max="11044" width="5.125" style="4" customWidth="1"/>
    <col min="11045" max="11049" width="4.625" style="4" customWidth="1"/>
    <col min="11050" max="11050" width="5.25" style="4" customWidth="1"/>
    <col min="11051" max="11051" width="5.125" style="4" customWidth="1"/>
    <col min="11052" max="11056" width="4.625" style="4" customWidth="1"/>
    <col min="11057" max="11057" width="5.125" style="4" customWidth="1"/>
    <col min="11058" max="11062" width="4.625" style="4" customWidth="1"/>
    <col min="11063" max="11063" width="5.125" style="4" customWidth="1"/>
    <col min="11064" max="11068" width="4.625" style="4" customWidth="1"/>
    <col min="11069" max="11069" width="5.125" style="4" customWidth="1"/>
    <col min="11070" max="11074" width="4.625" style="4" customWidth="1"/>
    <col min="11075" max="11075" width="5.125" style="4" customWidth="1"/>
    <col min="11076" max="11080" width="4.625" style="4" customWidth="1"/>
    <col min="11081" max="11081" width="5.125" style="4" customWidth="1"/>
    <col min="11082" max="11086" width="4.625" style="4" customWidth="1"/>
    <col min="11087" max="11087" width="5.125" style="4" customWidth="1"/>
    <col min="11088" max="11092" width="4.625" style="4" customWidth="1"/>
    <col min="11093" max="11093" width="5.125" style="4" customWidth="1"/>
    <col min="11094" max="11098" width="4.625" style="4" customWidth="1"/>
    <col min="11099" max="11099" width="6.125" style="4" customWidth="1"/>
    <col min="11100" max="11100" width="7" style="4" customWidth="1"/>
    <col min="11101" max="11252" width="9" style="4"/>
    <col min="11253" max="11253" width="3" style="4" customWidth="1"/>
    <col min="11254" max="11254" width="16.875" style="4" customWidth="1"/>
    <col min="11255" max="11255" width="5.25" style="4" customWidth="1"/>
    <col min="11256" max="11256" width="6.875" style="4" customWidth="1"/>
    <col min="11257" max="11257" width="5.25" style="4" customWidth="1"/>
    <col min="11258" max="11258" width="5.125" style="4" customWidth="1"/>
    <col min="11259" max="11263" width="4.625" style="4" customWidth="1"/>
    <col min="11264" max="11264" width="5.125" style="4" customWidth="1"/>
    <col min="11265" max="11269" width="4.625" style="4" customWidth="1"/>
    <col min="11270" max="11270" width="5.125" style="4" customWidth="1"/>
    <col min="11271" max="11275" width="4.625" style="4" customWidth="1"/>
    <col min="11276" max="11276" width="5.125" style="4" customWidth="1"/>
    <col min="11277" max="11281" width="4.625" style="4" customWidth="1"/>
    <col min="11282" max="11282" width="5.125" style="4" customWidth="1"/>
    <col min="11283" max="11287" width="4.625" style="4" customWidth="1"/>
    <col min="11288" max="11288" width="5.125" style="4" customWidth="1"/>
    <col min="11289" max="11293" width="4.625" style="4" customWidth="1"/>
    <col min="11294" max="11294" width="5.125" style="4" customWidth="1"/>
    <col min="11295" max="11299" width="4.625" style="4" customWidth="1"/>
    <col min="11300" max="11300" width="5.125" style="4" customWidth="1"/>
    <col min="11301" max="11305" width="4.625" style="4" customWidth="1"/>
    <col min="11306" max="11306" width="5.25" style="4" customWidth="1"/>
    <col min="11307" max="11307" width="5.125" style="4" customWidth="1"/>
    <col min="11308" max="11312" width="4.625" style="4" customWidth="1"/>
    <col min="11313" max="11313" width="5.125" style="4" customWidth="1"/>
    <col min="11314" max="11318" width="4.625" style="4" customWidth="1"/>
    <col min="11319" max="11319" width="5.125" style="4" customWidth="1"/>
    <col min="11320" max="11324" width="4.625" style="4" customWidth="1"/>
    <col min="11325" max="11325" width="5.125" style="4" customWidth="1"/>
    <col min="11326" max="11330" width="4.625" style="4" customWidth="1"/>
    <col min="11331" max="11331" width="5.125" style="4" customWidth="1"/>
    <col min="11332" max="11336" width="4.625" style="4" customWidth="1"/>
    <col min="11337" max="11337" width="5.125" style="4" customWidth="1"/>
    <col min="11338" max="11342" width="4.625" style="4" customWidth="1"/>
    <col min="11343" max="11343" width="5.125" style="4" customWidth="1"/>
    <col min="11344" max="11348" width="4.625" style="4" customWidth="1"/>
    <col min="11349" max="11349" width="5.125" style="4" customWidth="1"/>
    <col min="11350" max="11354" width="4.625" style="4" customWidth="1"/>
    <col min="11355" max="11355" width="6.125" style="4" customWidth="1"/>
    <col min="11356" max="11356" width="7" style="4" customWidth="1"/>
    <col min="11357" max="11508" width="9" style="4"/>
    <col min="11509" max="11509" width="3" style="4" customWidth="1"/>
    <col min="11510" max="11510" width="16.875" style="4" customWidth="1"/>
    <col min="11511" max="11511" width="5.25" style="4" customWidth="1"/>
    <col min="11512" max="11512" width="6.875" style="4" customWidth="1"/>
    <col min="11513" max="11513" width="5.25" style="4" customWidth="1"/>
    <col min="11514" max="11514" width="5.125" style="4" customWidth="1"/>
    <col min="11515" max="11519" width="4.625" style="4" customWidth="1"/>
    <col min="11520" max="11520" width="5.125" style="4" customWidth="1"/>
    <col min="11521" max="11525" width="4.625" style="4" customWidth="1"/>
    <col min="11526" max="11526" width="5.125" style="4" customWidth="1"/>
    <col min="11527" max="11531" width="4.625" style="4" customWidth="1"/>
    <col min="11532" max="11532" width="5.125" style="4" customWidth="1"/>
    <col min="11533" max="11537" width="4.625" style="4" customWidth="1"/>
    <col min="11538" max="11538" width="5.125" style="4" customWidth="1"/>
    <col min="11539" max="11543" width="4.625" style="4" customWidth="1"/>
    <col min="11544" max="11544" width="5.125" style="4" customWidth="1"/>
    <col min="11545" max="11549" width="4.625" style="4" customWidth="1"/>
    <col min="11550" max="11550" width="5.125" style="4" customWidth="1"/>
    <col min="11551" max="11555" width="4.625" style="4" customWidth="1"/>
    <col min="11556" max="11556" width="5.125" style="4" customWidth="1"/>
    <col min="11557" max="11561" width="4.625" style="4" customWidth="1"/>
    <col min="11562" max="11562" width="5.25" style="4" customWidth="1"/>
    <col min="11563" max="11563" width="5.125" style="4" customWidth="1"/>
    <col min="11564" max="11568" width="4.625" style="4" customWidth="1"/>
    <col min="11569" max="11569" width="5.125" style="4" customWidth="1"/>
    <col min="11570" max="11574" width="4.625" style="4" customWidth="1"/>
    <col min="11575" max="11575" width="5.125" style="4" customWidth="1"/>
    <col min="11576" max="11580" width="4.625" style="4" customWidth="1"/>
    <col min="11581" max="11581" width="5.125" style="4" customWidth="1"/>
    <col min="11582" max="11586" width="4.625" style="4" customWidth="1"/>
    <col min="11587" max="11587" width="5.125" style="4" customWidth="1"/>
    <col min="11588" max="11592" width="4.625" style="4" customWidth="1"/>
    <col min="11593" max="11593" width="5.125" style="4" customWidth="1"/>
    <col min="11594" max="11598" width="4.625" style="4" customWidth="1"/>
    <col min="11599" max="11599" width="5.125" style="4" customWidth="1"/>
    <col min="11600" max="11604" width="4.625" style="4" customWidth="1"/>
    <col min="11605" max="11605" width="5.125" style="4" customWidth="1"/>
    <col min="11606" max="11610" width="4.625" style="4" customWidth="1"/>
    <col min="11611" max="11611" width="6.125" style="4" customWidth="1"/>
    <col min="11612" max="11612" width="7" style="4" customWidth="1"/>
    <col min="11613" max="11764" width="9" style="4"/>
    <col min="11765" max="11765" width="3" style="4" customWidth="1"/>
    <col min="11766" max="11766" width="16.875" style="4" customWidth="1"/>
    <col min="11767" max="11767" width="5.25" style="4" customWidth="1"/>
    <col min="11768" max="11768" width="6.875" style="4" customWidth="1"/>
    <col min="11769" max="11769" width="5.25" style="4" customWidth="1"/>
    <col min="11770" max="11770" width="5.125" style="4" customWidth="1"/>
    <col min="11771" max="11775" width="4.625" style="4" customWidth="1"/>
    <col min="11776" max="11776" width="5.125" style="4" customWidth="1"/>
    <col min="11777" max="11781" width="4.625" style="4" customWidth="1"/>
    <col min="11782" max="11782" width="5.125" style="4" customWidth="1"/>
    <col min="11783" max="11787" width="4.625" style="4" customWidth="1"/>
    <col min="11788" max="11788" width="5.125" style="4" customWidth="1"/>
    <col min="11789" max="11793" width="4.625" style="4" customWidth="1"/>
    <col min="11794" max="11794" width="5.125" style="4" customWidth="1"/>
    <col min="11795" max="11799" width="4.625" style="4" customWidth="1"/>
    <col min="11800" max="11800" width="5.125" style="4" customWidth="1"/>
    <col min="11801" max="11805" width="4.625" style="4" customWidth="1"/>
    <col min="11806" max="11806" width="5.125" style="4" customWidth="1"/>
    <col min="11807" max="11811" width="4.625" style="4" customWidth="1"/>
    <col min="11812" max="11812" width="5.125" style="4" customWidth="1"/>
    <col min="11813" max="11817" width="4.625" style="4" customWidth="1"/>
    <col min="11818" max="11818" width="5.25" style="4" customWidth="1"/>
    <col min="11819" max="11819" width="5.125" style="4" customWidth="1"/>
    <col min="11820" max="11824" width="4.625" style="4" customWidth="1"/>
    <col min="11825" max="11825" width="5.125" style="4" customWidth="1"/>
    <col min="11826" max="11830" width="4.625" style="4" customWidth="1"/>
    <col min="11831" max="11831" width="5.125" style="4" customWidth="1"/>
    <col min="11832" max="11836" width="4.625" style="4" customWidth="1"/>
    <col min="11837" max="11837" width="5.125" style="4" customWidth="1"/>
    <col min="11838" max="11842" width="4.625" style="4" customWidth="1"/>
    <col min="11843" max="11843" width="5.125" style="4" customWidth="1"/>
    <col min="11844" max="11848" width="4.625" style="4" customWidth="1"/>
    <col min="11849" max="11849" width="5.125" style="4" customWidth="1"/>
    <col min="11850" max="11854" width="4.625" style="4" customWidth="1"/>
    <col min="11855" max="11855" width="5.125" style="4" customWidth="1"/>
    <col min="11856" max="11860" width="4.625" style="4" customWidth="1"/>
    <col min="11861" max="11861" width="5.125" style="4" customWidth="1"/>
    <col min="11862" max="11866" width="4.625" style="4" customWidth="1"/>
    <col min="11867" max="11867" width="6.125" style="4" customWidth="1"/>
    <col min="11868" max="11868" width="7" style="4" customWidth="1"/>
    <col min="11869" max="12020" width="9" style="4"/>
    <col min="12021" max="12021" width="3" style="4" customWidth="1"/>
    <col min="12022" max="12022" width="16.875" style="4" customWidth="1"/>
    <col min="12023" max="12023" width="5.25" style="4" customWidth="1"/>
    <col min="12024" max="12024" width="6.875" style="4" customWidth="1"/>
    <col min="12025" max="12025" width="5.25" style="4" customWidth="1"/>
    <col min="12026" max="12026" width="5.125" style="4" customWidth="1"/>
    <col min="12027" max="12031" width="4.625" style="4" customWidth="1"/>
    <col min="12032" max="12032" width="5.125" style="4" customWidth="1"/>
    <col min="12033" max="12037" width="4.625" style="4" customWidth="1"/>
    <col min="12038" max="12038" width="5.125" style="4" customWidth="1"/>
    <col min="12039" max="12043" width="4.625" style="4" customWidth="1"/>
    <col min="12044" max="12044" width="5.125" style="4" customWidth="1"/>
    <col min="12045" max="12049" width="4.625" style="4" customWidth="1"/>
    <col min="12050" max="12050" width="5.125" style="4" customWidth="1"/>
    <col min="12051" max="12055" width="4.625" style="4" customWidth="1"/>
    <col min="12056" max="12056" width="5.125" style="4" customWidth="1"/>
    <col min="12057" max="12061" width="4.625" style="4" customWidth="1"/>
    <col min="12062" max="12062" width="5.125" style="4" customWidth="1"/>
    <col min="12063" max="12067" width="4.625" style="4" customWidth="1"/>
    <col min="12068" max="12068" width="5.125" style="4" customWidth="1"/>
    <col min="12069" max="12073" width="4.625" style="4" customWidth="1"/>
    <col min="12074" max="12074" width="5.25" style="4" customWidth="1"/>
    <col min="12075" max="12075" width="5.125" style="4" customWidth="1"/>
    <col min="12076" max="12080" width="4.625" style="4" customWidth="1"/>
    <col min="12081" max="12081" width="5.125" style="4" customWidth="1"/>
    <col min="12082" max="12086" width="4.625" style="4" customWidth="1"/>
    <col min="12087" max="12087" width="5.125" style="4" customWidth="1"/>
    <col min="12088" max="12092" width="4.625" style="4" customWidth="1"/>
    <col min="12093" max="12093" width="5.125" style="4" customWidth="1"/>
    <col min="12094" max="12098" width="4.625" style="4" customWidth="1"/>
    <col min="12099" max="12099" width="5.125" style="4" customWidth="1"/>
    <col min="12100" max="12104" width="4.625" style="4" customWidth="1"/>
    <col min="12105" max="12105" width="5.125" style="4" customWidth="1"/>
    <col min="12106" max="12110" width="4.625" style="4" customWidth="1"/>
    <col min="12111" max="12111" width="5.125" style="4" customWidth="1"/>
    <col min="12112" max="12116" width="4.625" style="4" customWidth="1"/>
    <col min="12117" max="12117" width="5.125" style="4" customWidth="1"/>
    <col min="12118" max="12122" width="4.625" style="4" customWidth="1"/>
    <col min="12123" max="12123" width="6.125" style="4" customWidth="1"/>
    <col min="12124" max="12124" width="7" style="4" customWidth="1"/>
    <col min="12125" max="12276" width="9" style="4"/>
    <col min="12277" max="12277" width="3" style="4" customWidth="1"/>
    <col min="12278" max="12278" width="16.875" style="4" customWidth="1"/>
    <col min="12279" max="12279" width="5.25" style="4" customWidth="1"/>
    <col min="12280" max="12280" width="6.875" style="4" customWidth="1"/>
    <col min="12281" max="12281" width="5.25" style="4" customWidth="1"/>
    <col min="12282" max="12282" width="5.125" style="4" customWidth="1"/>
    <col min="12283" max="12287" width="4.625" style="4" customWidth="1"/>
    <col min="12288" max="12288" width="5.125" style="4" customWidth="1"/>
    <col min="12289" max="12293" width="4.625" style="4" customWidth="1"/>
    <col min="12294" max="12294" width="5.125" style="4" customWidth="1"/>
    <col min="12295" max="12299" width="4.625" style="4" customWidth="1"/>
    <col min="12300" max="12300" width="5.125" style="4" customWidth="1"/>
    <col min="12301" max="12305" width="4.625" style="4" customWidth="1"/>
    <col min="12306" max="12306" width="5.125" style="4" customWidth="1"/>
    <col min="12307" max="12311" width="4.625" style="4" customWidth="1"/>
    <col min="12312" max="12312" width="5.125" style="4" customWidth="1"/>
    <col min="12313" max="12317" width="4.625" style="4" customWidth="1"/>
    <col min="12318" max="12318" width="5.125" style="4" customWidth="1"/>
    <col min="12319" max="12323" width="4.625" style="4" customWidth="1"/>
    <col min="12324" max="12324" width="5.125" style="4" customWidth="1"/>
    <col min="12325" max="12329" width="4.625" style="4" customWidth="1"/>
    <col min="12330" max="12330" width="5.25" style="4" customWidth="1"/>
    <col min="12331" max="12331" width="5.125" style="4" customWidth="1"/>
    <col min="12332" max="12336" width="4.625" style="4" customWidth="1"/>
    <col min="12337" max="12337" width="5.125" style="4" customWidth="1"/>
    <col min="12338" max="12342" width="4.625" style="4" customWidth="1"/>
    <col min="12343" max="12343" width="5.125" style="4" customWidth="1"/>
    <col min="12344" max="12348" width="4.625" style="4" customWidth="1"/>
    <col min="12349" max="12349" width="5.125" style="4" customWidth="1"/>
    <col min="12350" max="12354" width="4.625" style="4" customWidth="1"/>
    <col min="12355" max="12355" width="5.125" style="4" customWidth="1"/>
    <col min="12356" max="12360" width="4.625" style="4" customWidth="1"/>
    <col min="12361" max="12361" width="5.125" style="4" customWidth="1"/>
    <col min="12362" max="12366" width="4.625" style="4" customWidth="1"/>
    <col min="12367" max="12367" width="5.125" style="4" customWidth="1"/>
    <col min="12368" max="12372" width="4.625" style="4" customWidth="1"/>
    <col min="12373" max="12373" width="5.125" style="4" customWidth="1"/>
    <col min="12374" max="12378" width="4.625" style="4" customWidth="1"/>
    <col min="12379" max="12379" width="6.125" style="4" customWidth="1"/>
    <col min="12380" max="12380" width="7" style="4" customWidth="1"/>
    <col min="12381" max="12532" width="9" style="4"/>
    <col min="12533" max="12533" width="3" style="4" customWidth="1"/>
    <col min="12534" max="12534" width="16.875" style="4" customWidth="1"/>
    <col min="12535" max="12535" width="5.25" style="4" customWidth="1"/>
    <col min="12536" max="12536" width="6.875" style="4" customWidth="1"/>
    <col min="12537" max="12537" width="5.25" style="4" customWidth="1"/>
    <col min="12538" max="12538" width="5.125" style="4" customWidth="1"/>
    <col min="12539" max="12543" width="4.625" style="4" customWidth="1"/>
    <col min="12544" max="12544" width="5.125" style="4" customWidth="1"/>
    <col min="12545" max="12549" width="4.625" style="4" customWidth="1"/>
    <col min="12550" max="12550" width="5.125" style="4" customWidth="1"/>
    <col min="12551" max="12555" width="4.625" style="4" customWidth="1"/>
    <col min="12556" max="12556" width="5.125" style="4" customWidth="1"/>
    <col min="12557" max="12561" width="4.625" style="4" customWidth="1"/>
    <col min="12562" max="12562" width="5.125" style="4" customWidth="1"/>
    <col min="12563" max="12567" width="4.625" style="4" customWidth="1"/>
    <col min="12568" max="12568" width="5.125" style="4" customWidth="1"/>
    <col min="12569" max="12573" width="4.625" style="4" customWidth="1"/>
    <col min="12574" max="12574" width="5.125" style="4" customWidth="1"/>
    <col min="12575" max="12579" width="4.625" style="4" customWidth="1"/>
    <col min="12580" max="12580" width="5.125" style="4" customWidth="1"/>
    <col min="12581" max="12585" width="4.625" style="4" customWidth="1"/>
    <col min="12586" max="12586" width="5.25" style="4" customWidth="1"/>
    <col min="12587" max="12587" width="5.125" style="4" customWidth="1"/>
    <col min="12588" max="12592" width="4.625" style="4" customWidth="1"/>
    <col min="12593" max="12593" width="5.125" style="4" customWidth="1"/>
    <col min="12594" max="12598" width="4.625" style="4" customWidth="1"/>
    <col min="12599" max="12599" width="5.125" style="4" customWidth="1"/>
    <col min="12600" max="12604" width="4.625" style="4" customWidth="1"/>
    <col min="12605" max="12605" width="5.125" style="4" customWidth="1"/>
    <col min="12606" max="12610" width="4.625" style="4" customWidth="1"/>
    <col min="12611" max="12611" width="5.125" style="4" customWidth="1"/>
    <col min="12612" max="12616" width="4.625" style="4" customWidth="1"/>
    <col min="12617" max="12617" width="5.125" style="4" customWidth="1"/>
    <col min="12618" max="12622" width="4.625" style="4" customWidth="1"/>
    <col min="12623" max="12623" width="5.125" style="4" customWidth="1"/>
    <col min="12624" max="12628" width="4.625" style="4" customWidth="1"/>
    <col min="12629" max="12629" width="5.125" style="4" customWidth="1"/>
    <col min="12630" max="12634" width="4.625" style="4" customWidth="1"/>
    <col min="12635" max="12635" width="6.125" style="4" customWidth="1"/>
    <col min="12636" max="12636" width="7" style="4" customWidth="1"/>
    <col min="12637" max="12788" width="9" style="4"/>
    <col min="12789" max="12789" width="3" style="4" customWidth="1"/>
    <col min="12790" max="12790" width="16.875" style="4" customWidth="1"/>
    <col min="12791" max="12791" width="5.25" style="4" customWidth="1"/>
    <col min="12792" max="12792" width="6.875" style="4" customWidth="1"/>
    <col min="12793" max="12793" width="5.25" style="4" customWidth="1"/>
    <col min="12794" max="12794" width="5.125" style="4" customWidth="1"/>
    <col min="12795" max="12799" width="4.625" style="4" customWidth="1"/>
    <col min="12800" max="12800" width="5.125" style="4" customWidth="1"/>
    <col min="12801" max="12805" width="4.625" style="4" customWidth="1"/>
    <col min="12806" max="12806" width="5.125" style="4" customWidth="1"/>
    <col min="12807" max="12811" width="4.625" style="4" customWidth="1"/>
    <col min="12812" max="12812" width="5.125" style="4" customWidth="1"/>
    <col min="12813" max="12817" width="4.625" style="4" customWidth="1"/>
    <col min="12818" max="12818" width="5.125" style="4" customWidth="1"/>
    <col min="12819" max="12823" width="4.625" style="4" customWidth="1"/>
    <col min="12824" max="12824" width="5.125" style="4" customWidth="1"/>
    <col min="12825" max="12829" width="4.625" style="4" customWidth="1"/>
    <col min="12830" max="12830" width="5.125" style="4" customWidth="1"/>
    <col min="12831" max="12835" width="4.625" style="4" customWidth="1"/>
    <col min="12836" max="12836" width="5.125" style="4" customWidth="1"/>
    <col min="12837" max="12841" width="4.625" style="4" customWidth="1"/>
    <col min="12842" max="12842" width="5.25" style="4" customWidth="1"/>
    <col min="12843" max="12843" width="5.125" style="4" customWidth="1"/>
    <col min="12844" max="12848" width="4.625" style="4" customWidth="1"/>
    <col min="12849" max="12849" width="5.125" style="4" customWidth="1"/>
    <col min="12850" max="12854" width="4.625" style="4" customWidth="1"/>
    <col min="12855" max="12855" width="5.125" style="4" customWidth="1"/>
    <col min="12856" max="12860" width="4.625" style="4" customWidth="1"/>
    <col min="12861" max="12861" width="5.125" style="4" customWidth="1"/>
    <col min="12862" max="12866" width="4.625" style="4" customWidth="1"/>
    <col min="12867" max="12867" width="5.125" style="4" customWidth="1"/>
    <col min="12868" max="12872" width="4.625" style="4" customWidth="1"/>
    <col min="12873" max="12873" width="5.125" style="4" customWidth="1"/>
    <col min="12874" max="12878" width="4.625" style="4" customWidth="1"/>
    <col min="12879" max="12879" width="5.125" style="4" customWidth="1"/>
    <col min="12880" max="12884" width="4.625" style="4" customWidth="1"/>
    <col min="12885" max="12885" width="5.125" style="4" customWidth="1"/>
    <col min="12886" max="12890" width="4.625" style="4" customWidth="1"/>
    <col min="12891" max="12891" width="6.125" style="4" customWidth="1"/>
    <col min="12892" max="12892" width="7" style="4" customWidth="1"/>
    <col min="12893" max="13044" width="9" style="4"/>
    <col min="13045" max="13045" width="3" style="4" customWidth="1"/>
    <col min="13046" max="13046" width="16.875" style="4" customWidth="1"/>
    <col min="13047" max="13047" width="5.25" style="4" customWidth="1"/>
    <col min="13048" max="13048" width="6.875" style="4" customWidth="1"/>
    <col min="13049" max="13049" width="5.25" style="4" customWidth="1"/>
    <col min="13050" max="13050" width="5.125" style="4" customWidth="1"/>
    <col min="13051" max="13055" width="4.625" style="4" customWidth="1"/>
    <col min="13056" max="13056" width="5.125" style="4" customWidth="1"/>
    <col min="13057" max="13061" width="4.625" style="4" customWidth="1"/>
    <col min="13062" max="13062" width="5.125" style="4" customWidth="1"/>
    <col min="13063" max="13067" width="4.625" style="4" customWidth="1"/>
    <col min="13068" max="13068" width="5.125" style="4" customWidth="1"/>
    <col min="13069" max="13073" width="4.625" style="4" customWidth="1"/>
    <col min="13074" max="13074" width="5.125" style="4" customWidth="1"/>
    <col min="13075" max="13079" width="4.625" style="4" customWidth="1"/>
    <col min="13080" max="13080" width="5.125" style="4" customWidth="1"/>
    <col min="13081" max="13085" width="4.625" style="4" customWidth="1"/>
    <col min="13086" max="13086" width="5.125" style="4" customWidth="1"/>
    <col min="13087" max="13091" width="4.625" style="4" customWidth="1"/>
    <col min="13092" max="13092" width="5.125" style="4" customWidth="1"/>
    <col min="13093" max="13097" width="4.625" style="4" customWidth="1"/>
    <col min="13098" max="13098" width="5.25" style="4" customWidth="1"/>
    <col min="13099" max="13099" width="5.125" style="4" customWidth="1"/>
    <col min="13100" max="13104" width="4.625" style="4" customWidth="1"/>
    <col min="13105" max="13105" width="5.125" style="4" customWidth="1"/>
    <col min="13106" max="13110" width="4.625" style="4" customWidth="1"/>
    <col min="13111" max="13111" width="5.125" style="4" customWidth="1"/>
    <col min="13112" max="13116" width="4.625" style="4" customWidth="1"/>
    <col min="13117" max="13117" width="5.125" style="4" customWidth="1"/>
    <col min="13118" max="13122" width="4.625" style="4" customWidth="1"/>
    <col min="13123" max="13123" width="5.125" style="4" customWidth="1"/>
    <col min="13124" max="13128" width="4.625" style="4" customWidth="1"/>
    <col min="13129" max="13129" width="5.125" style="4" customWidth="1"/>
    <col min="13130" max="13134" width="4.625" style="4" customWidth="1"/>
    <col min="13135" max="13135" width="5.125" style="4" customWidth="1"/>
    <col min="13136" max="13140" width="4.625" style="4" customWidth="1"/>
    <col min="13141" max="13141" width="5.125" style="4" customWidth="1"/>
    <col min="13142" max="13146" width="4.625" style="4" customWidth="1"/>
    <col min="13147" max="13147" width="6.125" style="4" customWidth="1"/>
    <col min="13148" max="13148" width="7" style="4" customWidth="1"/>
    <col min="13149" max="13300" width="9" style="4"/>
    <col min="13301" max="13301" width="3" style="4" customWidth="1"/>
    <col min="13302" max="13302" width="16.875" style="4" customWidth="1"/>
    <col min="13303" max="13303" width="5.25" style="4" customWidth="1"/>
    <col min="13304" max="13304" width="6.875" style="4" customWidth="1"/>
    <col min="13305" max="13305" width="5.25" style="4" customWidth="1"/>
    <col min="13306" max="13306" width="5.125" style="4" customWidth="1"/>
    <col min="13307" max="13311" width="4.625" style="4" customWidth="1"/>
    <col min="13312" max="13312" width="5.125" style="4" customWidth="1"/>
    <col min="13313" max="13317" width="4.625" style="4" customWidth="1"/>
    <col min="13318" max="13318" width="5.125" style="4" customWidth="1"/>
    <col min="13319" max="13323" width="4.625" style="4" customWidth="1"/>
    <col min="13324" max="13324" width="5.125" style="4" customWidth="1"/>
    <col min="13325" max="13329" width="4.625" style="4" customWidth="1"/>
    <col min="13330" max="13330" width="5.125" style="4" customWidth="1"/>
    <col min="13331" max="13335" width="4.625" style="4" customWidth="1"/>
    <col min="13336" max="13336" width="5.125" style="4" customWidth="1"/>
    <col min="13337" max="13341" width="4.625" style="4" customWidth="1"/>
    <col min="13342" max="13342" width="5.125" style="4" customWidth="1"/>
    <col min="13343" max="13347" width="4.625" style="4" customWidth="1"/>
    <col min="13348" max="13348" width="5.125" style="4" customWidth="1"/>
    <col min="13349" max="13353" width="4.625" style="4" customWidth="1"/>
    <col min="13354" max="13354" width="5.25" style="4" customWidth="1"/>
    <col min="13355" max="13355" width="5.125" style="4" customWidth="1"/>
    <col min="13356" max="13360" width="4.625" style="4" customWidth="1"/>
    <col min="13361" max="13361" width="5.125" style="4" customWidth="1"/>
    <col min="13362" max="13366" width="4.625" style="4" customWidth="1"/>
    <col min="13367" max="13367" width="5.125" style="4" customWidth="1"/>
    <col min="13368" max="13372" width="4.625" style="4" customWidth="1"/>
    <col min="13373" max="13373" width="5.125" style="4" customWidth="1"/>
    <col min="13374" max="13378" width="4.625" style="4" customWidth="1"/>
    <col min="13379" max="13379" width="5.125" style="4" customWidth="1"/>
    <col min="13380" max="13384" width="4.625" style="4" customWidth="1"/>
    <col min="13385" max="13385" width="5.125" style="4" customWidth="1"/>
    <col min="13386" max="13390" width="4.625" style="4" customWidth="1"/>
    <col min="13391" max="13391" width="5.125" style="4" customWidth="1"/>
    <col min="13392" max="13396" width="4.625" style="4" customWidth="1"/>
    <col min="13397" max="13397" width="5.125" style="4" customWidth="1"/>
    <col min="13398" max="13402" width="4.625" style="4" customWidth="1"/>
    <col min="13403" max="13403" width="6.125" style="4" customWidth="1"/>
    <col min="13404" max="13404" width="7" style="4" customWidth="1"/>
    <col min="13405" max="13556" width="9" style="4"/>
    <col min="13557" max="13557" width="3" style="4" customWidth="1"/>
    <col min="13558" max="13558" width="16.875" style="4" customWidth="1"/>
    <col min="13559" max="13559" width="5.25" style="4" customWidth="1"/>
    <col min="13560" max="13560" width="6.875" style="4" customWidth="1"/>
    <col min="13561" max="13561" width="5.25" style="4" customWidth="1"/>
    <col min="13562" max="13562" width="5.125" style="4" customWidth="1"/>
    <col min="13563" max="13567" width="4.625" style="4" customWidth="1"/>
    <col min="13568" max="13568" width="5.125" style="4" customWidth="1"/>
    <col min="13569" max="13573" width="4.625" style="4" customWidth="1"/>
    <col min="13574" max="13574" width="5.125" style="4" customWidth="1"/>
    <col min="13575" max="13579" width="4.625" style="4" customWidth="1"/>
    <col min="13580" max="13580" width="5.125" style="4" customWidth="1"/>
    <col min="13581" max="13585" width="4.625" style="4" customWidth="1"/>
    <col min="13586" max="13586" width="5.125" style="4" customWidth="1"/>
    <col min="13587" max="13591" width="4.625" style="4" customWidth="1"/>
    <col min="13592" max="13592" width="5.125" style="4" customWidth="1"/>
    <col min="13593" max="13597" width="4.625" style="4" customWidth="1"/>
    <col min="13598" max="13598" width="5.125" style="4" customWidth="1"/>
    <col min="13599" max="13603" width="4.625" style="4" customWidth="1"/>
    <col min="13604" max="13604" width="5.125" style="4" customWidth="1"/>
    <col min="13605" max="13609" width="4.625" style="4" customWidth="1"/>
    <col min="13610" max="13610" width="5.25" style="4" customWidth="1"/>
    <col min="13611" max="13611" width="5.125" style="4" customWidth="1"/>
    <col min="13612" max="13616" width="4.625" style="4" customWidth="1"/>
    <col min="13617" max="13617" width="5.125" style="4" customWidth="1"/>
    <col min="13618" max="13622" width="4.625" style="4" customWidth="1"/>
    <col min="13623" max="13623" width="5.125" style="4" customWidth="1"/>
    <col min="13624" max="13628" width="4.625" style="4" customWidth="1"/>
    <col min="13629" max="13629" width="5.125" style="4" customWidth="1"/>
    <col min="13630" max="13634" width="4.625" style="4" customWidth="1"/>
    <col min="13635" max="13635" width="5.125" style="4" customWidth="1"/>
    <col min="13636" max="13640" width="4.625" style="4" customWidth="1"/>
    <col min="13641" max="13641" width="5.125" style="4" customWidth="1"/>
    <col min="13642" max="13646" width="4.625" style="4" customWidth="1"/>
    <col min="13647" max="13647" width="5.125" style="4" customWidth="1"/>
    <col min="13648" max="13652" width="4.625" style="4" customWidth="1"/>
    <col min="13653" max="13653" width="5.125" style="4" customWidth="1"/>
    <col min="13654" max="13658" width="4.625" style="4" customWidth="1"/>
    <col min="13659" max="13659" width="6.125" style="4" customWidth="1"/>
    <col min="13660" max="13660" width="7" style="4" customWidth="1"/>
    <col min="13661" max="13812" width="9" style="4"/>
    <col min="13813" max="13813" width="3" style="4" customWidth="1"/>
    <col min="13814" max="13814" width="16.875" style="4" customWidth="1"/>
    <col min="13815" max="13815" width="5.25" style="4" customWidth="1"/>
    <col min="13816" max="13816" width="6.875" style="4" customWidth="1"/>
    <col min="13817" max="13817" width="5.25" style="4" customWidth="1"/>
    <col min="13818" max="13818" width="5.125" style="4" customWidth="1"/>
    <col min="13819" max="13823" width="4.625" style="4" customWidth="1"/>
    <col min="13824" max="13824" width="5.125" style="4" customWidth="1"/>
    <col min="13825" max="13829" width="4.625" style="4" customWidth="1"/>
    <col min="13830" max="13830" width="5.125" style="4" customWidth="1"/>
    <col min="13831" max="13835" width="4.625" style="4" customWidth="1"/>
    <col min="13836" max="13836" width="5.125" style="4" customWidth="1"/>
    <col min="13837" max="13841" width="4.625" style="4" customWidth="1"/>
    <col min="13842" max="13842" width="5.125" style="4" customWidth="1"/>
    <col min="13843" max="13847" width="4.625" style="4" customWidth="1"/>
    <col min="13848" max="13848" width="5.125" style="4" customWidth="1"/>
    <col min="13849" max="13853" width="4.625" style="4" customWidth="1"/>
    <col min="13854" max="13854" width="5.125" style="4" customWidth="1"/>
    <col min="13855" max="13859" width="4.625" style="4" customWidth="1"/>
    <col min="13860" max="13860" width="5.125" style="4" customWidth="1"/>
    <col min="13861" max="13865" width="4.625" style="4" customWidth="1"/>
    <col min="13866" max="13866" width="5.25" style="4" customWidth="1"/>
    <col min="13867" max="13867" width="5.125" style="4" customWidth="1"/>
    <col min="13868" max="13872" width="4.625" style="4" customWidth="1"/>
    <col min="13873" max="13873" width="5.125" style="4" customWidth="1"/>
    <col min="13874" max="13878" width="4.625" style="4" customWidth="1"/>
    <col min="13879" max="13879" width="5.125" style="4" customWidth="1"/>
    <col min="13880" max="13884" width="4.625" style="4" customWidth="1"/>
    <col min="13885" max="13885" width="5.125" style="4" customWidth="1"/>
    <col min="13886" max="13890" width="4.625" style="4" customWidth="1"/>
    <col min="13891" max="13891" width="5.125" style="4" customWidth="1"/>
    <col min="13892" max="13896" width="4.625" style="4" customWidth="1"/>
    <col min="13897" max="13897" width="5.125" style="4" customWidth="1"/>
    <col min="13898" max="13902" width="4.625" style="4" customWidth="1"/>
    <col min="13903" max="13903" width="5.125" style="4" customWidth="1"/>
    <col min="13904" max="13908" width="4.625" style="4" customWidth="1"/>
    <col min="13909" max="13909" width="5.125" style="4" customWidth="1"/>
    <col min="13910" max="13914" width="4.625" style="4" customWidth="1"/>
    <col min="13915" max="13915" width="6.125" style="4" customWidth="1"/>
    <col min="13916" max="13916" width="7" style="4" customWidth="1"/>
    <col min="13917" max="14068" width="9" style="4"/>
    <col min="14069" max="14069" width="3" style="4" customWidth="1"/>
    <col min="14070" max="14070" width="16.875" style="4" customWidth="1"/>
    <col min="14071" max="14071" width="5.25" style="4" customWidth="1"/>
    <col min="14072" max="14072" width="6.875" style="4" customWidth="1"/>
    <col min="14073" max="14073" width="5.25" style="4" customWidth="1"/>
    <col min="14074" max="14074" width="5.125" style="4" customWidth="1"/>
    <col min="14075" max="14079" width="4.625" style="4" customWidth="1"/>
    <col min="14080" max="14080" width="5.125" style="4" customWidth="1"/>
    <col min="14081" max="14085" width="4.625" style="4" customWidth="1"/>
    <col min="14086" max="14086" width="5.125" style="4" customWidth="1"/>
    <col min="14087" max="14091" width="4.625" style="4" customWidth="1"/>
    <col min="14092" max="14092" width="5.125" style="4" customWidth="1"/>
    <col min="14093" max="14097" width="4.625" style="4" customWidth="1"/>
    <col min="14098" max="14098" width="5.125" style="4" customWidth="1"/>
    <col min="14099" max="14103" width="4.625" style="4" customWidth="1"/>
    <col min="14104" max="14104" width="5.125" style="4" customWidth="1"/>
    <col min="14105" max="14109" width="4.625" style="4" customWidth="1"/>
    <col min="14110" max="14110" width="5.125" style="4" customWidth="1"/>
    <col min="14111" max="14115" width="4.625" style="4" customWidth="1"/>
    <col min="14116" max="14116" width="5.125" style="4" customWidth="1"/>
    <col min="14117" max="14121" width="4.625" style="4" customWidth="1"/>
    <col min="14122" max="14122" width="5.25" style="4" customWidth="1"/>
    <col min="14123" max="14123" width="5.125" style="4" customWidth="1"/>
    <col min="14124" max="14128" width="4.625" style="4" customWidth="1"/>
    <col min="14129" max="14129" width="5.125" style="4" customWidth="1"/>
    <col min="14130" max="14134" width="4.625" style="4" customWidth="1"/>
    <col min="14135" max="14135" width="5.125" style="4" customWidth="1"/>
    <col min="14136" max="14140" width="4.625" style="4" customWidth="1"/>
    <col min="14141" max="14141" width="5.125" style="4" customWidth="1"/>
    <col min="14142" max="14146" width="4.625" style="4" customWidth="1"/>
    <col min="14147" max="14147" width="5.125" style="4" customWidth="1"/>
    <col min="14148" max="14152" width="4.625" style="4" customWidth="1"/>
    <col min="14153" max="14153" width="5.125" style="4" customWidth="1"/>
    <col min="14154" max="14158" width="4.625" style="4" customWidth="1"/>
    <col min="14159" max="14159" width="5.125" style="4" customWidth="1"/>
    <col min="14160" max="14164" width="4.625" style="4" customWidth="1"/>
    <col min="14165" max="14165" width="5.125" style="4" customWidth="1"/>
    <col min="14166" max="14170" width="4.625" style="4" customWidth="1"/>
    <col min="14171" max="14171" width="6.125" style="4" customWidth="1"/>
    <col min="14172" max="14172" width="7" style="4" customWidth="1"/>
    <col min="14173" max="14324" width="9" style="4"/>
    <col min="14325" max="14325" width="3" style="4" customWidth="1"/>
    <col min="14326" max="14326" width="16.875" style="4" customWidth="1"/>
    <col min="14327" max="14327" width="5.25" style="4" customWidth="1"/>
    <col min="14328" max="14328" width="6.875" style="4" customWidth="1"/>
    <col min="14329" max="14329" width="5.25" style="4" customWidth="1"/>
    <col min="14330" max="14330" width="5.125" style="4" customWidth="1"/>
    <col min="14331" max="14335" width="4.625" style="4" customWidth="1"/>
    <col min="14336" max="14336" width="5.125" style="4" customWidth="1"/>
    <col min="14337" max="14341" width="4.625" style="4" customWidth="1"/>
    <col min="14342" max="14342" width="5.125" style="4" customWidth="1"/>
    <col min="14343" max="14347" width="4.625" style="4" customWidth="1"/>
    <col min="14348" max="14348" width="5.125" style="4" customWidth="1"/>
    <col min="14349" max="14353" width="4.625" style="4" customWidth="1"/>
    <col min="14354" max="14354" width="5.125" style="4" customWidth="1"/>
    <col min="14355" max="14359" width="4.625" style="4" customWidth="1"/>
    <col min="14360" max="14360" width="5.125" style="4" customWidth="1"/>
    <col min="14361" max="14365" width="4.625" style="4" customWidth="1"/>
    <col min="14366" max="14366" width="5.125" style="4" customWidth="1"/>
    <col min="14367" max="14371" width="4.625" style="4" customWidth="1"/>
    <col min="14372" max="14372" width="5.125" style="4" customWidth="1"/>
    <col min="14373" max="14377" width="4.625" style="4" customWidth="1"/>
    <col min="14378" max="14378" width="5.25" style="4" customWidth="1"/>
    <col min="14379" max="14379" width="5.125" style="4" customWidth="1"/>
    <col min="14380" max="14384" width="4.625" style="4" customWidth="1"/>
    <col min="14385" max="14385" width="5.125" style="4" customWidth="1"/>
    <col min="14386" max="14390" width="4.625" style="4" customWidth="1"/>
    <col min="14391" max="14391" width="5.125" style="4" customWidth="1"/>
    <col min="14392" max="14396" width="4.625" style="4" customWidth="1"/>
    <col min="14397" max="14397" width="5.125" style="4" customWidth="1"/>
    <col min="14398" max="14402" width="4.625" style="4" customWidth="1"/>
    <col min="14403" max="14403" width="5.125" style="4" customWidth="1"/>
    <col min="14404" max="14408" width="4.625" style="4" customWidth="1"/>
    <col min="14409" max="14409" width="5.125" style="4" customWidth="1"/>
    <col min="14410" max="14414" width="4.625" style="4" customWidth="1"/>
    <col min="14415" max="14415" width="5.125" style="4" customWidth="1"/>
    <col min="14416" max="14420" width="4.625" style="4" customWidth="1"/>
    <col min="14421" max="14421" width="5.125" style="4" customWidth="1"/>
    <col min="14422" max="14426" width="4.625" style="4" customWidth="1"/>
    <col min="14427" max="14427" width="6.125" style="4" customWidth="1"/>
    <col min="14428" max="14428" width="7" style="4" customWidth="1"/>
    <col min="14429" max="14580" width="9" style="4"/>
    <col min="14581" max="14581" width="3" style="4" customWidth="1"/>
    <col min="14582" max="14582" width="16.875" style="4" customWidth="1"/>
    <col min="14583" max="14583" width="5.25" style="4" customWidth="1"/>
    <col min="14584" max="14584" width="6.875" style="4" customWidth="1"/>
    <col min="14585" max="14585" width="5.25" style="4" customWidth="1"/>
    <col min="14586" max="14586" width="5.125" style="4" customWidth="1"/>
    <col min="14587" max="14591" width="4.625" style="4" customWidth="1"/>
    <col min="14592" max="14592" width="5.125" style="4" customWidth="1"/>
    <col min="14593" max="14597" width="4.625" style="4" customWidth="1"/>
    <col min="14598" max="14598" width="5.125" style="4" customWidth="1"/>
    <col min="14599" max="14603" width="4.625" style="4" customWidth="1"/>
    <col min="14604" max="14604" width="5.125" style="4" customWidth="1"/>
    <col min="14605" max="14609" width="4.625" style="4" customWidth="1"/>
    <col min="14610" max="14610" width="5.125" style="4" customWidth="1"/>
    <col min="14611" max="14615" width="4.625" style="4" customWidth="1"/>
    <col min="14616" max="14616" width="5.125" style="4" customWidth="1"/>
    <col min="14617" max="14621" width="4.625" style="4" customWidth="1"/>
    <col min="14622" max="14622" width="5.125" style="4" customWidth="1"/>
    <col min="14623" max="14627" width="4.625" style="4" customWidth="1"/>
    <col min="14628" max="14628" width="5.125" style="4" customWidth="1"/>
    <col min="14629" max="14633" width="4.625" style="4" customWidth="1"/>
    <col min="14634" max="14634" width="5.25" style="4" customWidth="1"/>
    <col min="14635" max="14635" width="5.125" style="4" customWidth="1"/>
    <col min="14636" max="14640" width="4.625" style="4" customWidth="1"/>
    <col min="14641" max="14641" width="5.125" style="4" customWidth="1"/>
    <col min="14642" max="14646" width="4.625" style="4" customWidth="1"/>
    <col min="14647" max="14647" width="5.125" style="4" customWidth="1"/>
    <col min="14648" max="14652" width="4.625" style="4" customWidth="1"/>
    <col min="14653" max="14653" width="5.125" style="4" customWidth="1"/>
    <col min="14654" max="14658" width="4.625" style="4" customWidth="1"/>
    <col min="14659" max="14659" width="5.125" style="4" customWidth="1"/>
    <col min="14660" max="14664" width="4.625" style="4" customWidth="1"/>
    <col min="14665" max="14665" width="5.125" style="4" customWidth="1"/>
    <col min="14666" max="14670" width="4.625" style="4" customWidth="1"/>
    <col min="14671" max="14671" width="5.125" style="4" customWidth="1"/>
    <col min="14672" max="14676" width="4.625" style="4" customWidth="1"/>
    <col min="14677" max="14677" width="5.125" style="4" customWidth="1"/>
    <col min="14678" max="14682" width="4.625" style="4" customWidth="1"/>
    <col min="14683" max="14683" width="6.125" style="4" customWidth="1"/>
    <col min="14684" max="14684" width="7" style="4" customWidth="1"/>
    <col min="14685" max="14836" width="9" style="4"/>
    <col min="14837" max="14837" width="3" style="4" customWidth="1"/>
    <col min="14838" max="14838" width="16.875" style="4" customWidth="1"/>
    <col min="14839" max="14839" width="5.25" style="4" customWidth="1"/>
    <col min="14840" max="14840" width="6.875" style="4" customWidth="1"/>
    <col min="14841" max="14841" width="5.25" style="4" customWidth="1"/>
    <col min="14842" max="14842" width="5.125" style="4" customWidth="1"/>
    <col min="14843" max="14847" width="4.625" style="4" customWidth="1"/>
    <col min="14848" max="14848" width="5.125" style="4" customWidth="1"/>
    <col min="14849" max="14853" width="4.625" style="4" customWidth="1"/>
    <col min="14854" max="14854" width="5.125" style="4" customWidth="1"/>
    <col min="14855" max="14859" width="4.625" style="4" customWidth="1"/>
    <col min="14860" max="14860" width="5.125" style="4" customWidth="1"/>
    <col min="14861" max="14865" width="4.625" style="4" customWidth="1"/>
    <col min="14866" max="14866" width="5.125" style="4" customWidth="1"/>
    <col min="14867" max="14871" width="4.625" style="4" customWidth="1"/>
    <col min="14872" max="14872" width="5.125" style="4" customWidth="1"/>
    <col min="14873" max="14877" width="4.625" style="4" customWidth="1"/>
    <col min="14878" max="14878" width="5.125" style="4" customWidth="1"/>
    <col min="14879" max="14883" width="4.625" style="4" customWidth="1"/>
    <col min="14884" max="14884" width="5.125" style="4" customWidth="1"/>
    <col min="14885" max="14889" width="4.625" style="4" customWidth="1"/>
    <col min="14890" max="14890" width="5.25" style="4" customWidth="1"/>
    <col min="14891" max="14891" width="5.125" style="4" customWidth="1"/>
    <col min="14892" max="14896" width="4.625" style="4" customWidth="1"/>
    <col min="14897" max="14897" width="5.125" style="4" customWidth="1"/>
    <col min="14898" max="14902" width="4.625" style="4" customWidth="1"/>
    <col min="14903" max="14903" width="5.125" style="4" customWidth="1"/>
    <col min="14904" max="14908" width="4.625" style="4" customWidth="1"/>
    <col min="14909" max="14909" width="5.125" style="4" customWidth="1"/>
    <col min="14910" max="14914" width="4.625" style="4" customWidth="1"/>
    <col min="14915" max="14915" width="5.125" style="4" customWidth="1"/>
    <col min="14916" max="14920" width="4.625" style="4" customWidth="1"/>
    <col min="14921" max="14921" width="5.125" style="4" customWidth="1"/>
    <col min="14922" max="14926" width="4.625" style="4" customWidth="1"/>
    <col min="14927" max="14927" width="5.125" style="4" customWidth="1"/>
    <col min="14928" max="14932" width="4.625" style="4" customWidth="1"/>
    <col min="14933" max="14933" width="5.125" style="4" customWidth="1"/>
    <col min="14934" max="14938" width="4.625" style="4" customWidth="1"/>
    <col min="14939" max="14939" width="6.125" style="4" customWidth="1"/>
    <col min="14940" max="14940" width="7" style="4" customWidth="1"/>
    <col min="14941" max="15092" width="9" style="4"/>
    <col min="15093" max="15093" width="3" style="4" customWidth="1"/>
    <col min="15094" max="15094" width="16.875" style="4" customWidth="1"/>
    <col min="15095" max="15095" width="5.25" style="4" customWidth="1"/>
    <col min="15096" max="15096" width="6.875" style="4" customWidth="1"/>
    <col min="15097" max="15097" width="5.25" style="4" customWidth="1"/>
    <col min="15098" max="15098" width="5.125" style="4" customWidth="1"/>
    <col min="15099" max="15103" width="4.625" style="4" customWidth="1"/>
    <col min="15104" max="15104" width="5.125" style="4" customWidth="1"/>
    <col min="15105" max="15109" width="4.625" style="4" customWidth="1"/>
    <col min="15110" max="15110" width="5.125" style="4" customWidth="1"/>
    <col min="15111" max="15115" width="4.625" style="4" customWidth="1"/>
    <col min="15116" max="15116" width="5.125" style="4" customWidth="1"/>
    <col min="15117" max="15121" width="4.625" style="4" customWidth="1"/>
    <col min="15122" max="15122" width="5.125" style="4" customWidth="1"/>
    <col min="15123" max="15127" width="4.625" style="4" customWidth="1"/>
    <col min="15128" max="15128" width="5.125" style="4" customWidth="1"/>
    <col min="15129" max="15133" width="4.625" style="4" customWidth="1"/>
    <col min="15134" max="15134" width="5.125" style="4" customWidth="1"/>
    <col min="15135" max="15139" width="4.625" style="4" customWidth="1"/>
    <col min="15140" max="15140" width="5.125" style="4" customWidth="1"/>
    <col min="15141" max="15145" width="4.625" style="4" customWidth="1"/>
    <col min="15146" max="15146" width="5.25" style="4" customWidth="1"/>
    <col min="15147" max="15147" width="5.125" style="4" customWidth="1"/>
    <col min="15148" max="15152" width="4.625" style="4" customWidth="1"/>
    <col min="15153" max="15153" width="5.125" style="4" customWidth="1"/>
    <col min="15154" max="15158" width="4.625" style="4" customWidth="1"/>
    <col min="15159" max="15159" width="5.125" style="4" customWidth="1"/>
    <col min="15160" max="15164" width="4.625" style="4" customWidth="1"/>
    <col min="15165" max="15165" width="5.125" style="4" customWidth="1"/>
    <col min="15166" max="15170" width="4.625" style="4" customWidth="1"/>
    <col min="15171" max="15171" width="5.125" style="4" customWidth="1"/>
    <col min="15172" max="15176" width="4.625" style="4" customWidth="1"/>
    <col min="15177" max="15177" width="5.125" style="4" customWidth="1"/>
    <col min="15178" max="15182" width="4.625" style="4" customWidth="1"/>
    <col min="15183" max="15183" width="5.125" style="4" customWidth="1"/>
    <col min="15184" max="15188" width="4.625" style="4" customWidth="1"/>
    <col min="15189" max="15189" width="5.125" style="4" customWidth="1"/>
    <col min="15190" max="15194" width="4.625" style="4" customWidth="1"/>
    <col min="15195" max="15195" width="6.125" style="4" customWidth="1"/>
    <col min="15196" max="15196" width="7" style="4" customWidth="1"/>
    <col min="15197" max="15348" width="9" style="4"/>
    <col min="15349" max="15349" width="3" style="4" customWidth="1"/>
    <col min="15350" max="15350" width="16.875" style="4" customWidth="1"/>
    <col min="15351" max="15351" width="5.25" style="4" customWidth="1"/>
    <col min="15352" max="15352" width="6.875" style="4" customWidth="1"/>
    <col min="15353" max="15353" width="5.25" style="4" customWidth="1"/>
    <col min="15354" max="15354" width="5.125" style="4" customWidth="1"/>
    <col min="15355" max="15359" width="4.625" style="4" customWidth="1"/>
    <col min="15360" max="15360" width="5.125" style="4" customWidth="1"/>
    <col min="15361" max="15365" width="4.625" style="4" customWidth="1"/>
    <col min="15366" max="15366" width="5.125" style="4" customWidth="1"/>
    <col min="15367" max="15371" width="4.625" style="4" customWidth="1"/>
    <col min="15372" max="15372" width="5.125" style="4" customWidth="1"/>
    <col min="15373" max="15377" width="4.625" style="4" customWidth="1"/>
    <col min="15378" max="15378" width="5.125" style="4" customWidth="1"/>
    <col min="15379" max="15383" width="4.625" style="4" customWidth="1"/>
    <col min="15384" max="15384" width="5.125" style="4" customWidth="1"/>
    <col min="15385" max="15389" width="4.625" style="4" customWidth="1"/>
    <col min="15390" max="15390" width="5.125" style="4" customWidth="1"/>
    <col min="15391" max="15395" width="4.625" style="4" customWidth="1"/>
    <col min="15396" max="15396" width="5.125" style="4" customWidth="1"/>
    <col min="15397" max="15401" width="4.625" style="4" customWidth="1"/>
    <col min="15402" max="15402" width="5.25" style="4" customWidth="1"/>
    <col min="15403" max="15403" width="5.125" style="4" customWidth="1"/>
    <col min="15404" max="15408" width="4.625" style="4" customWidth="1"/>
    <col min="15409" max="15409" width="5.125" style="4" customWidth="1"/>
    <col min="15410" max="15414" width="4.625" style="4" customWidth="1"/>
    <col min="15415" max="15415" width="5.125" style="4" customWidth="1"/>
    <col min="15416" max="15420" width="4.625" style="4" customWidth="1"/>
    <col min="15421" max="15421" width="5.125" style="4" customWidth="1"/>
    <col min="15422" max="15426" width="4.625" style="4" customWidth="1"/>
    <col min="15427" max="15427" width="5.125" style="4" customWidth="1"/>
    <col min="15428" max="15432" width="4.625" style="4" customWidth="1"/>
    <col min="15433" max="15433" width="5.125" style="4" customWidth="1"/>
    <col min="15434" max="15438" width="4.625" style="4" customWidth="1"/>
    <col min="15439" max="15439" width="5.125" style="4" customWidth="1"/>
    <col min="15440" max="15444" width="4.625" style="4" customWidth="1"/>
    <col min="15445" max="15445" width="5.125" style="4" customWidth="1"/>
    <col min="15446" max="15450" width="4.625" style="4" customWidth="1"/>
    <col min="15451" max="15451" width="6.125" style="4" customWidth="1"/>
    <col min="15452" max="15452" width="7" style="4" customWidth="1"/>
    <col min="15453" max="15604" width="9" style="4"/>
    <col min="15605" max="15605" width="3" style="4" customWidth="1"/>
    <col min="15606" max="15606" width="16.875" style="4" customWidth="1"/>
    <col min="15607" max="15607" width="5.25" style="4" customWidth="1"/>
    <col min="15608" max="15608" width="6.875" style="4" customWidth="1"/>
    <col min="15609" max="15609" width="5.25" style="4" customWidth="1"/>
    <col min="15610" max="15610" width="5.125" style="4" customWidth="1"/>
    <col min="15611" max="15615" width="4.625" style="4" customWidth="1"/>
    <col min="15616" max="15616" width="5.125" style="4" customWidth="1"/>
    <col min="15617" max="15621" width="4.625" style="4" customWidth="1"/>
    <col min="15622" max="15622" width="5.125" style="4" customWidth="1"/>
    <col min="15623" max="15627" width="4.625" style="4" customWidth="1"/>
    <col min="15628" max="15628" width="5.125" style="4" customWidth="1"/>
    <col min="15629" max="15633" width="4.625" style="4" customWidth="1"/>
    <col min="15634" max="15634" width="5.125" style="4" customWidth="1"/>
    <col min="15635" max="15639" width="4.625" style="4" customWidth="1"/>
    <col min="15640" max="15640" width="5.125" style="4" customWidth="1"/>
    <col min="15641" max="15645" width="4.625" style="4" customWidth="1"/>
    <col min="15646" max="15646" width="5.125" style="4" customWidth="1"/>
    <col min="15647" max="15651" width="4.625" style="4" customWidth="1"/>
    <col min="15652" max="15652" width="5.125" style="4" customWidth="1"/>
    <col min="15653" max="15657" width="4.625" style="4" customWidth="1"/>
    <col min="15658" max="15658" width="5.25" style="4" customWidth="1"/>
    <col min="15659" max="15659" width="5.125" style="4" customWidth="1"/>
    <col min="15660" max="15664" width="4.625" style="4" customWidth="1"/>
    <col min="15665" max="15665" width="5.125" style="4" customWidth="1"/>
    <col min="15666" max="15670" width="4.625" style="4" customWidth="1"/>
    <col min="15671" max="15671" width="5.125" style="4" customWidth="1"/>
    <col min="15672" max="15676" width="4.625" style="4" customWidth="1"/>
    <col min="15677" max="15677" width="5.125" style="4" customWidth="1"/>
    <col min="15678" max="15682" width="4.625" style="4" customWidth="1"/>
    <col min="15683" max="15683" width="5.125" style="4" customWidth="1"/>
    <col min="15684" max="15688" width="4.625" style="4" customWidth="1"/>
    <col min="15689" max="15689" width="5.125" style="4" customWidth="1"/>
    <col min="15690" max="15694" width="4.625" style="4" customWidth="1"/>
    <col min="15695" max="15695" width="5.125" style="4" customWidth="1"/>
    <col min="15696" max="15700" width="4.625" style="4" customWidth="1"/>
    <col min="15701" max="15701" width="5.125" style="4" customWidth="1"/>
    <col min="15702" max="15706" width="4.625" style="4" customWidth="1"/>
    <col min="15707" max="15707" width="6.125" style="4" customWidth="1"/>
    <col min="15708" max="15708" width="7" style="4" customWidth="1"/>
    <col min="15709" max="15860" width="9" style="4"/>
    <col min="15861" max="15861" width="3" style="4" customWidth="1"/>
    <col min="15862" max="15862" width="16.875" style="4" customWidth="1"/>
    <col min="15863" max="15863" width="5.25" style="4" customWidth="1"/>
    <col min="15864" max="15864" width="6.875" style="4" customWidth="1"/>
    <col min="15865" max="15865" width="5.25" style="4" customWidth="1"/>
    <col min="15866" max="15866" width="5.125" style="4" customWidth="1"/>
    <col min="15867" max="15871" width="4.625" style="4" customWidth="1"/>
    <col min="15872" max="15872" width="5.125" style="4" customWidth="1"/>
    <col min="15873" max="15877" width="4.625" style="4" customWidth="1"/>
    <col min="15878" max="15878" width="5.125" style="4" customWidth="1"/>
    <col min="15879" max="15883" width="4.625" style="4" customWidth="1"/>
    <col min="15884" max="15884" width="5.125" style="4" customWidth="1"/>
    <col min="15885" max="15889" width="4.625" style="4" customWidth="1"/>
    <col min="15890" max="15890" width="5.125" style="4" customWidth="1"/>
    <col min="15891" max="15895" width="4.625" style="4" customWidth="1"/>
    <col min="15896" max="15896" width="5.125" style="4" customWidth="1"/>
    <col min="15897" max="15901" width="4.625" style="4" customWidth="1"/>
    <col min="15902" max="15902" width="5.125" style="4" customWidth="1"/>
    <col min="15903" max="15907" width="4.625" style="4" customWidth="1"/>
    <col min="15908" max="15908" width="5.125" style="4" customWidth="1"/>
    <col min="15909" max="15913" width="4.625" style="4" customWidth="1"/>
    <col min="15914" max="15914" width="5.25" style="4" customWidth="1"/>
    <col min="15915" max="15915" width="5.125" style="4" customWidth="1"/>
    <col min="15916" max="15920" width="4.625" style="4" customWidth="1"/>
    <col min="15921" max="15921" width="5.125" style="4" customWidth="1"/>
    <col min="15922" max="15926" width="4.625" style="4" customWidth="1"/>
    <col min="15927" max="15927" width="5.125" style="4" customWidth="1"/>
    <col min="15928" max="15932" width="4.625" style="4" customWidth="1"/>
    <col min="15933" max="15933" width="5.125" style="4" customWidth="1"/>
    <col min="15934" max="15938" width="4.625" style="4" customWidth="1"/>
    <col min="15939" max="15939" width="5.125" style="4" customWidth="1"/>
    <col min="15940" max="15944" width="4.625" style="4" customWidth="1"/>
    <col min="15945" max="15945" width="5.125" style="4" customWidth="1"/>
    <col min="15946" max="15950" width="4.625" style="4" customWidth="1"/>
    <col min="15951" max="15951" width="5.125" style="4" customWidth="1"/>
    <col min="15952" max="15956" width="4.625" style="4" customWidth="1"/>
    <col min="15957" max="15957" width="5.125" style="4" customWidth="1"/>
    <col min="15958" max="15962" width="4.625" style="4" customWidth="1"/>
    <col min="15963" max="15963" width="6.125" style="4" customWidth="1"/>
    <col min="15964" max="15964" width="7" style="4" customWidth="1"/>
    <col min="15965" max="16116" width="9" style="4"/>
    <col min="16117" max="16117" width="3" style="4" customWidth="1"/>
    <col min="16118" max="16118" width="16.875" style="4" customWidth="1"/>
    <col min="16119" max="16119" width="5.25" style="4" customWidth="1"/>
    <col min="16120" max="16120" width="6.875" style="4" customWidth="1"/>
    <col min="16121" max="16121" width="5.25" style="4" customWidth="1"/>
    <col min="16122" max="16122" width="5.125" style="4" customWidth="1"/>
    <col min="16123" max="16127" width="4.625" style="4" customWidth="1"/>
    <col min="16128" max="16128" width="5.125" style="4" customWidth="1"/>
    <col min="16129" max="16133" width="4.625" style="4" customWidth="1"/>
    <col min="16134" max="16134" width="5.125" style="4" customWidth="1"/>
    <col min="16135" max="16139" width="4.625" style="4" customWidth="1"/>
    <col min="16140" max="16140" width="5.125" style="4" customWidth="1"/>
    <col min="16141" max="16145" width="4.625" style="4" customWidth="1"/>
    <col min="16146" max="16146" width="5.125" style="4" customWidth="1"/>
    <col min="16147" max="16151" width="4.625" style="4" customWidth="1"/>
    <col min="16152" max="16152" width="5.125" style="4" customWidth="1"/>
    <col min="16153" max="16157" width="4.625" style="4" customWidth="1"/>
    <col min="16158" max="16158" width="5.125" style="4" customWidth="1"/>
    <col min="16159" max="16163" width="4.625" style="4" customWidth="1"/>
    <col min="16164" max="16164" width="5.125" style="4" customWidth="1"/>
    <col min="16165" max="16169" width="4.625" style="4" customWidth="1"/>
    <col min="16170" max="16170" width="5.25" style="4" customWidth="1"/>
    <col min="16171" max="16171" width="5.125" style="4" customWidth="1"/>
    <col min="16172" max="16176" width="4.625" style="4" customWidth="1"/>
    <col min="16177" max="16177" width="5.125" style="4" customWidth="1"/>
    <col min="16178" max="16182" width="4.625" style="4" customWidth="1"/>
    <col min="16183" max="16183" width="5.125" style="4" customWidth="1"/>
    <col min="16184" max="16188" width="4.625" style="4" customWidth="1"/>
    <col min="16189" max="16189" width="5.125" style="4" customWidth="1"/>
    <col min="16190" max="16194" width="4.625" style="4" customWidth="1"/>
    <col min="16195" max="16195" width="5.125" style="4" customWidth="1"/>
    <col min="16196" max="16200" width="4.625" style="4" customWidth="1"/>
    <col min="16201" max="16201" width="5.125" style="4" customWidth="1"/>
    <col min="16202" max="16206" width="4.625" style="4" customWidth="1"/>
    <col min="16207" max="16207" width="5.125" style="4" customWidth="1"/>
    <col min="16208" max="16212" width="4.625" style="4" customWidth="1"/>
    <col min="16213" max="16213" width="5.125" style="4" customWidth="1"/>
    <col min="16214" max="16218" width="4.625" style="4" customWidth="1"/>
    <col min="16219" max="16219" width="6.125" style="4" customWidth="1"/>
    <col min="16220" max="16220" width="7" style="4" customWidth="1"/>
    <col min="16221" max="16384" width="9" style="4"/>
  </cols>
  <sheetData>
    <row r="1" spans="1:91" ht="17.25" customHeight="1" x14ac:dyDescent="0.4">
      <c r="B1" s="4" t="s">
        <v>50</v>
      </c>
    </row>
    <row r="2" spans="1:91" ht="18.75" customHeight="1" x14ac:dyDescent="0.4"/>
    <row r="3" spans="1:91" ht="33" customHeight="1" x14ac:dyDescent="0.4"/>
    <row r="5" spans="1:91" ht="17.25" customHeight="1" x14ac:dyDescent="0.4">
      <c r="B5" s="6" t="s">
        <v>16</v>
      </c>
    </row>
    <row r="7" spans="1:91" x14ac:dyDescent="0.4">
      <c r="E7" s="4" t="s">
        <v>17</v>
      </c>
    </row>
    <row r="8" spans="1:91" ht="13.5" customHeight="1" x14ac:dyDescent="0.4"/>
    <row r="9" spans="1:91" ht="17.25" customHeight="1" x14ac:dyDescent="0.4">
      <c r="E9" s="6" t="s">
        <v>18</v>
      </c>
    </row>
    <row r="10" spans="1:91" x14ac:dyDescent="0.4">
      <c r="AZ10" s="14"/>
      <c r="BA10" s="14"/>
      <c r="BB10" s="14"/>
    </row>
    <row r="11" spans="1:91" ht="30" customHeight="1" x14ac:dyDescent="0.4">
      <c r="A11" s="7"/>
      <c r="B11" s="8" t="s">
        <v>19</v>
      </c>
      <c r="C11" s="477"/>
      <c r="D11" s="478"/>
      <c r="E11" s="9" t="s">
        <v>20</v>
      </c>
      <c r="F11" s="11"/>
      <c r="G11" s="8" t="s">
        <v>22</v>
      </c>
      <c r="H11" s="8"/>
      <c r="I11" s="8" t="s">
        <v>52</v>
      </c>
      <c r="J11" s="12"/>
      <c r="K11" s="12"/>
      <c r="L11" s="10" t="s">
        <v>51</v>
      </c>
      <c r="M11" s="11"/>
      <c r="N11" s="8" t="s">
        <v>22</v>
      </c>
      <c r="O11" s="8"/>
      <c r="P11" s="8" t="s">
        <v>52</v>
      </c>
      <c r="Q11" s="12"/>
      <c r="S11" s="13" t="s">
        <v>185</v>
      </c>
      <c r="AW11" s="59"/>
      <c r="AX11" s="53"/>
      <c r="AY11" s="53"/>
      <c r="AZ11" s="53"/>
      <c r="BA11" s="15"/>
      <c r="BB11" s="15"/>
      <c r="BC11" s="53"/>
      <c r="BD11" s="15"/>
      <c r="BE11" s="13"/>
      <c r="BF11" s="13"/>
      <c r="BG11" s="13"/>
      <c r="BH11" s="14"/>
      <c r="BJ11" s="15"/>
      <c r="BK11" s="13"/>
      <c r="BL11" s="13"/>
      <c r="BM11" s="13"/>
      <c r="BN11" s="14"/>
      <c r="BP11" s="15"/>
      <c r="BQ11" s="13"/>
      <c r="BR11" s="13"/>
      <c r="BS11" s="13"/>
      <c r="BT11" s="14"/>
      <c r="BV11" s="15"/>
      <c r="BW11" s="13"/>
      <c r="BX11" s="13"/>
      <c r="BY11" s="13"/>
      <c r="BZ11" s="14"/>
    </row>
    <row r="12" spans="1:91" ht="26.25" customHeight="1" x14ac:dyDescent="0.4">
      <c r="A12" s="16"/>
      <c r="B12" s="16"/>
      <c r="C12" s="17"/>
      <c r="D12" s="18"/>
      <c r="E12" s="112" t="s">
        <v>24</v>
      </c>
      <c r="F12" s="110"/>
      <c r="G12" s="110"/>
      <c r="H12" s="110"/>
      <c r="I12" s="110"/>
      <c r="J12" s="110"/>
      <c r="K12" s="58"/>
      <c r="L12" s="57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  <c r="AO12" s="110"/>
      <c r="AP12" s="288"/>
      <c r="AQ12" s="288"/>
      <c r="AR12" s="288"/>
      <c r="AS12" s="288"/>
      <c r="AT12" s="288"/>
      <c r="AU12" s="288"/>
      <c r="AV12" s="538" t="s">
        <v>25</v>
      </c>
      <c r="AW12" s="539"/>
      <c r="AX12" s="539"/>
      <c r="AY12" s="539"/>
      <c r="AZ12" s="539"/>
      <c r="BA12" s="539"/>
      <c r="BB12" s="539"/>
      <c r="BC12" s="539"/>
      <c r="BD12" s="539"/>
      <c r="BE12" s="539"/>
      <c r="BF12" s="539"/>
      <c r="BG12" s="539"/>
      <c r="BH12" s="539"/>
      <c r="BI12" s="539"/>
      <c r="BJ12" s="539"/>
      <c r="BK12" s="539"/>
      <c r="BL12" s="539"/>
      <c r="BM12" s="539"/>
      <c r="BN12" s="539"/>
      <c r="BO12" s="539"/>
      <c r="BP12" s="539"/>
      <c r="BQ12" s="539"/>
      <c r="BR12" s="539"/>
      <c r="BS12" s="539"/>
      <c r="BT12" s="539"/>
      <c r="BU12" s="539"/>
      <c r="BV12" s="539"/>
      <c r="BW12" s="539"/>
      <c r="BX12" s="539"/>
      <c r="BY12" s="539"/>
      <c r="BZ12" s="539"/>
      <c r="CA12" s="539"/>
      <c r="CB12" s="539"/>
      <c r="CC12" s="539"/>
      <c r="CD12" s="539"/>
      <c r="CE12" s="539"/>
      <c r="CF12" s="539"/>
      <c r="CG12" s="539"/>
      <c r="CH12" s="539"/>
      <c r="CI12" s="539"/>
      <c r="CJ12" s="539"/>
      <c r="CK12" s="539"/>
      <c r="CL12" s="540"/>
      <c r="CM12" s="56"/>
    </row>
    <row r="13" spans="1:91" ht="29.25" customHeight="1" x14ac:dyDescent="0.4">
      <c r="A13" s="23"/>
      <c r="B13" s="17" t="s">
        <v>28</v>
      </c>
      <c r="C13" s="17" t="s">
        <v>29</v>
      </c>
      <c r="D13" s="18" t="s">
        <v>32</v>
      </c>
      <c r="E13" s="510" t="s">
        <v>78</v>
      </c>
      <c r="F13" s="505" t="s">
        <v>33</v>
      </c>
      <c r="G13" s="505" t="s">
        <v>34</v>
      </c>
      <c r="H13" s="505" t="s">
        <v>35</v>
      </c>
      <c r="I13" s="505" t="s">
        <v>36</v>
      </c>
      <c r="J13" s="505" t="s">
        <v>37</v>
      </c>
      <c r="K13" s="505" t="s">
        <v>75</v>
      </c>
      <c r="L13" s="512" t="s">
        <v>157</v>
      </c>
      <c r="M13" s="513"/>
      <c r="N13" s="513"/>
      <c r="O13" s="513"/>
      <c r="P13" s="513"/>
      <c r="Q13" s="513"/>
      <c r="R13" s="513"/>
      <c r="S13" s="513"/>
      <c r="T13" s="513"/>
      <c r="U13" s="513"/>
      <c r="V13" s="513"/>
      <c r="W13" s="513"/>
      <c r="X13" s="513"/>
      <c r="Y13" s="513"/>
      <c r="Z13" s="513"/>
      <c r="AA13" s="513"/>
      <c r="AB13" s="513"/>
      <c r="AC13" s="513"/>
      <c r="AD13" s="513"/>
      <c r="AE13" s="513"/>
      <c r="AF13" s="513"/>
      <c r="AG13" s="513"/>
      <c r="AH13" s="513"/>
      <c r="AI13" s="513"/>
      <c r="AJ13" s="513"/>
      <c r="AK13" s="513"/>
      <c r="AL13" s="513"/>
      <c r="AM13" s="513"/>
      <c r="AN13" s="513"/>
      <c r="AO13" s="513"/>
      <c r="AP13" s="513"/>
      <c r="AQ13" s="513"/>
      <c r="AR13" s="513"/>
      <c r="AS13" s="513"/>
      <c r="AT13" s="513"/>
      <c r="AU13" s="514"/>
      <c r="AV13" s="515" t="s">
        <v>78</v>
      </c>
      <c r="AW13" s="505" t="s">
        <v>33</v>
      </c>
      <c r="AX13" s="505" t="s">
        <v>34</v>
      </c>
      <c r="AY13" s="505" t="s">
        <v>35</v>
      </c>
      <c r="AZ13" s="505" t="s">
        <v>36</v>
      </c>
      <c r="BA13" s="505" t="s">
        <v>37</v>
      </c>
      <c r="BB13" s="505" t="s">
        <v>75</v>
      </c>
      <c r="BC13" s="512" t="s">
        <v>157</v>
      </c>
      <c r="BD13" s="513"/>
      <c r="BE13" s="513"/>
      <c r="BF13" s="513"/>
      <c r="BG13" s="513"/>
      <c r="BH13" s="513"/>
      <c r="BI13" s="513"/>
      <c r="BJ13" s="513"/>
      <c r="BK13" s="513"/>
      <c r="BL13" s="513"/>
      <c r="BM13" s="513"/>
      <c r="BN13" s="513"/>
      <c r="BO13" s="513"/>
      <c r="BP13" s="513"/>
      <c r="BQ13" s="513"/>
      <c r="BR13" s="513"/>
      <c r="BS13" s="513"/>
      <c r="BT13" s="513"/>
      <c r="BU13" s="513"/>
      <c r="BV13" s="513"/>
      <c r="BW13" s="513"/>
      <c r="BX13" s="513"/>
      <c r="BY13" s="513"/>
      <c r="BZ13" s="513"/>
      <c r="CA13" s="513"/>
      <c r="CB13" s="513"/>
      <c r="CC13" s="513"/>
      <c r="CD13" s="513"/>
      <c r="CE13" s="513"/>
      <c r="CF13" s="513"/>
      <c r="CG13" s="513"/>
      <c r="CH13" s="513"/>
      <c r="CI13" s="513"/>
      <c r="CJ13" s="513"/>
      <c r="CK13" s="513"/>
      <c r="CL13" s="513"/>
      <c r="CM13" s="56"/>
    </row>
    <row r="14" spans="1:91" ht="27" customHeight="1" x14ac:dyDescent="0.4">
      <c r="A14" s="23"/>
      <c r="B14" s="17"/>
      <c r="C14" s="17"/>
      <c r="D14" s="18"/>
      <c r="E14" s="511"/>
      <c r="F14" s="506"/>
      <c r="G14" s="506"/>
      <c r="H14" s="506"/>
      <c r="I14" s="506"/>
      <c r="J14" s="506"/>
      <c r="K14" s="506"/>
      <c r="L14" s="465" t="s">
        <v>45</v>
      </c>
      <c r="M14" s="465"/>
      <c r="N14" s="465"/>
      <c r="O14" s="465"/>
      <c r="P14" s="465"/>
      <c r="Q14" s="466"/>
      <c r="R14" s="464" t="s">
        <v>46</v>
      </c>
      <c r="S14" s="465"/>
      <c r="T14" s="465"/>
      <c r="U14" s="465"/>
      <c r="V14" s="465"/>
      <c r="W14" s="466"/>
      <c r="X14" s="464" t="s">
        <v>47</v>
      </c>
      <c r="Y14" s="465"/>
      <c r="Z14" s="465"/>
      <c r="AA14" s="465"/>
      <c r="AB14" s="465"/>
      <c r="AC14" s="466"/>
      <c r="AD14" s="464" t="s">
        <v>48</v>
      </c>
      <c r="AE14" s="465"/>
      <c r="AF14" s="465"/>
      <c r="AG14" s="465"/>
      <c r="AH14" s="465"/>
      <c r="AI14" s="466"/>
      <c r="AJ14" s="507" t="s">
        <v>209</v>
      </c>
      <c r="AK14" s="508"/>
      <c r="AL14" s="508"/>
      <c r="AM14" s="508"/>
      <c r="AN14" s="508"/>
      <c r="AO14" s="509"/>
      <c r="AP14" s="507" t="s">
        <v>210</v>
      </c>
      <c r="AQ14" s="508"/>
      <c r="AR14" s="508"/>
      <c r="AS14" s="508"/>
      <c r="AT14" s="508"/>
      <c r="AU14" s="509"/>
      <c r="AV14" s="511"/>
      <c r="AW14" s="511"/>
      <c r="AX14" s="511"/>
      <c r="AY14" s="511"/>
      <c r="AZ14" s="511"/>
      <c r="BA14" s="511"/>
      <c r="BB14" s="511"/>
      <c r="BC14" s="464" t="s">
        <v>45</v>
      </c>
      <c r="BD14" s="465"/>
      <c r="BE14" s="465"/>
      <c r="BF14" s="465"/>
      <c r="BG14" s="465"/>
      <c r="BH14" s="466"/>
      <c r="BI14" s="464" t="s">
        <v>46</v>
      </c>
      <c r="BJ14" s="465"/>
      <c r="BK14" s="465"/>
      <c r="BL14" s="465"/>
      <c r="BM14" s="465"/>
      <c r="BN14" s="466"/>
      <c r="BO14" s="464" t="s">
        <v>47</v>
      </c>
      <c r="BP14" s="465"/>
      <c r="BQ14" s="465"/>
      <c r="BR14" s="465"/>
      <c r="BS14" s="465"/>
      <c r="BT14" s="466"/>
      <c r="BU14" s="464" t="s">
        <v>53</v>
      </c>
      <c r="BV14" s="465"/>
      <c r="BW14" s="465"/>
      <c r="BX14" s="465"/>
      <c r="BY14" s="465"/>
      <c r="BZ14" s="466"/>
      <c r="CA14" s="464" t="s">
        <v>211</v>
      </c>
      <c r="CB14" s="465"/>
      <c r="CC14" s="465"/>
      <c r="CD14" s="465"/>
      <c r="CE14" s="465"/>
      <c r="CF14" s="466"/>
      <c r="CG14" s="464" t="s">
        <v>212</v>
      </c>
      <c r="CH14" s="465"/>
      <c r="CI14" s="465"/>
      <c r="CJ14" s="465"/>
      <c r="CK14" s="465"/>
      <c r="CL14" s="466"/>
    </row>
    <row r="15" spans="1:91" ht="115.5" customHeight="1" x14ac:dyDescent="0.4">
      <c r="A15" s="34"/>
      <c r="B15" s="35"/>
      <c r="C15" s="35"/>
      <c r="D15" s="36"/>
      <c r="E15" s="511"/>
      <c r="F15" s="506"/>
      <c r="G15" s="506"/>
      <c r="H15" s="506"/>
      <c r="I15" s="506"/>
      <c r="J15" s="506"/>
      <c r="K15" s="506"/>
      <c r="L15" s="37"/>
      <c r="M15" s="113" t="s">
        <v>33</v>
      </c>
      <c r="N15" s="113" t="s">
        <v>34</v>
      </c>
      <c r="O15" s="113" t="s">
        <v>35</v>
      </c>
      <c r="P15" s="113" t="s">
        <v>36</v>
      </c>
      <c r="Q15" s="113" t="s">
        <v>37</v>
      </c>
      <c r="R15" s="35"/>
      <c r="S15" s="113" t="s">
        <v>33</v>
      </c>
      <c r="T15" s="113" t="s">
        <v>34</v>
      </c>
      <c r="U15" s="113" t="s">
        <v>35</v>
      </c>
      <c r="V15" s="113" t="s">
        <v>36</v>
      </c>
      <c r="W15" s="113" t="s">
        <v>37</v>
      </c>
      <c r="X15" s="35"/>
      <c r="Y15" s="113" t="s">
        <v>33</v>
      </c>
      <c r="Z15" s="113" t="s">
        <v>34</v>
      </c>
      <c r="AA15" s="113" t="s">
        <v>35</v>
      </c>
      <c r="AB15" s="113" t="s">
        <v>36</v>
      </c>
      <c r="AC15" s="113" t="s">
        <v>37</v>
      </c>
      <c r="AD15" s="35"/>
      <c r="AE15" s="113" t="s">
        <v>33</v>
      </c>
      <c r="AF15" s="113" t="s">
        <v>34</v>
      </c>
      <c r="AG15" s="113" t="s">
        <v>35</v>
      </c>
      <c r="AH15" s="113" t="s">
        <v>36</v>
      </c>
      <c r="AI15" s="113" t="s">
        <v>37</v>
      </c>
      <c r="AJ15" s="35"/>
      <c r="AK15" s="113" t="s">
        <v>33</v>
      </c>
      <c r="AL15" s="113" t="s">
        <v>34</v>
      </c>
      <c r="AM15" s="113" t="s">
        <v>35</v>
      </c>
      <c r="AN15" s="113" t="s">
        <v>36</v>
      </c>
      <c r="AO15" s="113" t="s">
        <v>37</v>
      </c>
      <c r="AP15" s="35"/>
      <c r="AQ15" s="292" t="s">
        <v>33</v>
      </c>
      <c r="AR15" s="292" t="s">
        <v>34</v>
      </c>
      <c r="AS15" s="292" t="s">
        <v>35</v>
      </c>
      <c r="AT15" s="292" t="s">
        <v>36</v>
      </c>
      <c r="AU15" s="292" t="s">
        <v>37</v>
      </c>
      <c r="AV15" s="511"/>
      <c r="AW15" s="511"/>
      <c r="AX15" s="511"/>
      <c r="AY15" s="511"/>
      <c r="AZ15" s="511"/>
      <c r="BA15" s="511"/>
      <c r="BB15" s="511"/>
      <c r="BC15" s="35"/>
      <c r="BD15" s="113" t="s">
        <v>33</v>
      </c>
      <c r="BE15" s="113" t="s">
        <v>34</v>
      </c>
      <c r="BF15" s="113" t="s">
        <v>35</v>
      </c>
      <c r="BG15" s="113" t="s">
        <v>36</v>
      </c>
      <c r="BH15" s="113" t="s">
        <v>37</v>
      </c>
      <c r="BI15" s="35"/>
      <c r="BJ15" s="113" t="s">
        <v>33</v>
      </c>
      <c r="BK15" s="113" t="s">
        <v>34</v>
      </c>
      <c r="BL15" s="113" t="s">
        <v>35</v>
      </c>
      <c r="BM15" s="113" t="s">
        <v>36</v>
      </c>
      <c r="BN15" s="113" t="s">
        <v>37</v>
      </c>
      <c r="BO15" s="35"/>
      <c r="BP15" s="113" t="s">
        <v>33</v>
      </c>
      <c r="BQ15" s="113" t="s">
        <v>34</v>
      </c>
      <c r="BR15" s="113" t="s">
        <v>35</v>
      </c>
      <c r="BS15" s="113" t="s">
        <v>36</v>
      </c>
      <c r="BT15" s="113" t="s">
        <v>37</v>
      </c>
      <c r="BU15" s="35"/>
      <c r="BV15" s="113" t="s">
        <v>33</v>
      </c>
      <c r="BW15" s="113" t="s">
        <v>34</v>
      </c>
      <c r="BX15" s="113" t="s">
        <v>35</v>
      </c>
      <c r="BY15" s="113" t="s">
        <v>36</v>
      </c>
      <c r="BZ15" s="113" t="s">
        <v>37</v>
      </c>
      <c r="CA15" s="35"/>
      <c r="CB15" s="113" t="s">
        <v>33</v>
      </c>
      <c r="CC15" s="113" t="s">
        <v>34</v>
      </c>
      <c r="CD15" s="113" t="s">
        <v>35</v>
      </c>
      <c r="CE15" s="113" t="s">
        <v>36</v>
      </c>
      <c r="CF15" s="113" t="s">
        <v>37</v>
      </c>
      <c r="CG15" s="35"/>
      <c r="CH15" s="292" t="s">
        <v>33</v>
      </c>
      <c r="CI15" s="292" t="s">
        <v>34</v>
      </c>
      <c r="CJ15" s="292" t="s">
        <v>35</v>
      </c>
      <c r="CK15" s="292" t="s">
        <v>36</v>
      </c>
      <c r="CL15" s="292" t="s">
        <v>37</v>
      </c>
    </row>
    <row r="16" spans="1:91" ht="47.25" customHeight="1" x14ac:dyDescent="0.4">
      <c r="A16" s="130">
        <v>1</v>
      </c>
      <c r="B16" s="131" t="s">
        <v>54</v>
      </c>
      <c r="C16" s="132"/>
      <c r="D16" s="133"/>
      <c r="E16" s="134">
        <f>SUM(F16:J16)</f>
        <v>4.33</v>
      </c>
      <c r="F16" s="134">
        <f>M16+S16+Y16+AE16+AK16+AQ16</f>
        <v>1.5</v>
      </c>
      <c r="G16" s="134">
        <f>N16+T16+Z16+AF16+AL16+AR16</f>
        <v>1</v>
      </c>
      <c r="H16" s="134">
        <f>O16+U16+AA16+AG16+AM16+AS16</f>
        <v>0.83</v>
      </c>
      <c r="I16" s="134">
        <f>P16+V16+AB16+AH16+AN16+AT16</f>
        <v>1</v>
      </c>
      <c r="J16" s="134">
        <f>Q16+W16+AC16+AI16+AO16+AU16</f>
        <v>0</v>
      </c>
      <c r="K16" s="134" t="str">
        <f>IF('様式２－１ (記入例)'!K17=E16,"○","×")</f>
        <v>○</v>
      </c>
      <c r="L16" s="135">
        <f>SUM(M16:Q16)</f>
        <v>0</v>
      </c>
      <c r="M16" s="135"/>
      <c r="N16" s="135"/>
      <c r="O16" s="135"/>
      <c r="P16" s="135"/>
      <c r="Q16" s="135"/>
      <c r="R16" s="135">
        <f>SUM(S16:W16)</f>
        <v>0</v>
      </c>
      <c r="S16" s="135"/>
      <c r="T16" s="135"/>
      <c r="U16" s="135"/>
      <c r="V16" s="135"/>
      <c r="W16" s="135"/>
      <c r="X16" s="135">
        <f>SUM(Y16:AC16)</f>
        <v>1</v>
      </c>
      <c r="Y16" s="135">
        <v>1</v>
      </c>
      <c r="Z16" s="135"/>
      <c r="AA16" s="135"/>
      <c r="AB16" s="135"/>
      <c r="AC16" s="135"/>
      <c r="AD16" s="135">
        <f>SUM(AE16:AI16)</f>
        <v>1.5</v>
      </c>
      <c r="AE16" s="135">
        <v>0.5</v>
      </c>
      <c r="AF16" s="135">
        <v>1</v>
      </c>
      <c r="AG16" s="135"/>
      <c r="AH16" s="135"/>
      <c r="AI16" s="135"/>
      <c r="AJ16" s="135">
        <f>SUM(AK16:AO16)</f>
        <v>1.83</v>
      </c>
      <c r="AK16" s="135"/>
      <c r="AL16" s="135"/>
      <c r="AM16" s="135">
        <v>0.83</v>
      </c>
      <c r="AN16" s="135">
        <v>1</v>
      </c>
      <c r="AO16" s="135"/>
      <c r="AP16" s="135">
        <f>SUM(AQ16:AU16)</f>
        <v>0</v>
      </c>
      <c r="AQ16" s="135"/>
      <c r="AR16" s="135"/>
      <c r="AS16" s="135"/>
      <c r="AT16" s="135"/>
      <c r="AU16" s="135"/>
      <c r="AV16" s="134">
        <f>SUM(AW16:BA16)</f>
        <v>2.16</v>
      </c>
      <c r="AW16" s="134">
        <f>BD16+BJ16+BP16+BV16+CB16+CH16</f>
        <v>1</v>
      </c>
      <c r="AX16" s="134">
        <f>BE16+BK16+BQ16+BW16+CC16+CI16</f>
        <v>0.25</v>
      </c>
      <c r="AY16" s="134">
        <f>BF16+BL16+BR16+BX16+CD16+CJ16</f>
        <v>0</v>
      </c>
      <c r="AZ16" s="134">
        <f>BG16+BM16+BS16+BY16+CE16+CK16</f>
        <v>0.33</v>
      </c>
      <c r="BA16" s="134">
        <f>BH16+BN16+BT16+BZ16+CF16+CL16</f>
        <v>0.57999999999999996</v>
      </c>
      <c r="BB16" s="134" t="str">
        <f>IF('様式２－１ (記入例)'!Q17=AV16,"○","×")</f>
        <v>○</v>
      </c>
      <c r="BC16" s="135">
        <f>SUM(BD16:BH16)</f>
        <v>0.57999999999999996</v>
      </c>
      <c r="BD16" s="135"/>
      <c r="BE16" s="135"/>
      <c r="BF16" s="135"/>
      <c r="BG16" s="135"/>
      <c r="BH16" s="135">
        <v>0.57999999999999996</v>
      </c>
      <c r="BI16" s="135">
        <f>SUM(BJ16:BN16)</f>
        <v>0.33</v>
      </c>
      <c r="BJ16" s="135"/>
      <c r="BK16" s="135"/>
      <c r="BL16" s="135"/>
      <c r="BM16" s="135">
        <v>0.33</v>
      </c>
      <c r="BN16" s="135"/>
      <c r="BO16" s="135">
        <f>SUM(BP16:BT16)</f>
        <v>0.25</v>
      </c>
      <c r="BP16" s="135"/>
      <c r="BQ16" s="135">
        <v>0.25</v>
      </c>
      <c r="BR16" s="135"/>
      <c r="BS16" s="135"/>
      <c r="BT16" s="135"/>
      <c r="BU16" s="135">
        <f>SUM(BV16:BZ16)</f>
        <v>1</v>
      </c>
      <c r="BV16" s="135">
        <v>1</v>
      </c>
      <c r="BW16" s="135"/>
      <c r="BX16" s="135"/>
      <c r="BY16" s="135"/>
      <c r="BZ16" s="135"/>
      <c r="CA16" s="135">
        <f>SUM(CB16:CF16)</f>
        <v>0</v>
      </c>
      <c r="CB16" s="135"/>
      <c r="CC16" s="135"/>
      <c r="CD16" s="135"/>
      <c r="CE16" s="135"/>
      <c r="CF16" s="135"/>
      <c r="CG16" s="135">
        <f>SUM(CH16:CL16)</f>
        <v>0</v>
      </c>
      <c r="CH16" s="135"/>
      <c r="CI16" s="135"/>
      <c r="CJ16" s="135"/>
      <c r="CK16" s="135"/>
      <c r="CL16" s="135"/>
    </row>
    <row r="17" spans="1:90" ht="47.25" customHeight="1" x14ac:dyDescent="0.4">
      <c r="A17" s="130">
        <v>2</v>
      </c>
      <c r="B17" s="131" t="s">
        <v>55</v>
      </c>
      <c r="C17" s="132"/>
      <c r="D17" s="136"/>
      <c r="E17" s="134">
        <f t="shared" ref="E17:E23" si="0">SUM(F17:J17)</f>
        <v>0</v>
      </c>
      <c r="F17" s="134">
        <f t="shared" ref="F17:F23" si="1">M17+S17+Y17+AE17+AK17+AQ17</f>
        <v>0</v>
      </c>
      <c r="G17" s="134">
        <f t="shared" ref="G17:G23" si="2">N17+T17+Z17+AF17+AL17+AR17</f>
        <v>0</v>
      </c>
      <c r="H17" s="134">
        <f t="shared" ref="H17:H23" si="3">O17+U17+AA17+AG17+AM17+AS17</f>
        <v>0</v>
      </c>
      <c r="I17" s="134">
        <f t="shared" ref="I17:I23" si="4">P17+V17+AB17+AH17+AN17+AT17</f>
        <v>0</v>
      </c>
      <c r="J17" s="134">
        <f t="shared" ref="J17:J23" si="5">Q17+W17+AC17+AI17+AO17+AU17</f>
        <v>0</v>
      </c>
      <c r="K17" s="134" t="str">
        <f>IF('様式２－１ (記入例)'!K18=E17,"○","×")</f>
        <v>○</v>
      </c>
      <c r="L17" s="135">
        <f t="shared" ref="L17:L23" si="6">SUM(M17:Q17)</f>
        <v>0</v>
      </c>
      <c r="M17" s="135"/>
      <c r="N17" s="135"/>
      <c r="O17" s="135"/>
      <c r="P17" s="135"/>
      <c r="Q17" s="135"/>
      <c r="R17" s="135">
        <f t="shared" ref="R17:R23" si="7">SUM(S17:W17)</f>
        <v>0</v>
      </c>
      <c r="S17" s="135"/>
      <c r="T17" s="135"/>
      <c r="U17" s="135"/>
      <c r="V17" s="135"/>
      <c r="W17" s="135"/>
      <c r="X17" s="135">
        <f t="shared" ref="X17:X23" si="8">SUM(Y17:AC17)</f>
        <v>0</v>
      </c>
      <c r="Y17" s="135"/>
      <c r="Z17" s="135"/>
      <c r="AA17" s="135"/>
      <c r="AB17" s="135"/>
      <c r="AC17" s="135"/>
      <c r="AD17" s="135">
        <f t="shared" ref="AD17:AD23" si="9">SUM(AE17:AI17)</f>
        <v>0</v>
      </c>
      <c r="AE17" s="135"/>
      <c r="AF17" s="135"/>
      <c r="AG17" s="135"/>
      <c r="AH17" s="135"/>
      <c r="AI17" s="135"/>
      <c r="AJ17" s="135">
        <f t="shared" ref="AJ17:AJ23" si="10">SUM(AK17:AO17)</f>
        <v>0</v>
      </c>
      <c r="AK17" s="135"/>
      <c r="AL17" s="135"/>
      <c r="AM17" s="135"/>
      <c r="AN17" s="135"/>
      <c r="AO17" s="135"/>
      <c r="AP17" s="135">
        <f t="shared" ref="AP17:AP23" si="11">SUM(AQ17:AU17)</f>
        <v>0</v>
      </c>
      <c r="AQ17" s="135"/>
      <c r="AR17" s="135"/>
      <c r="AS17" s="135"/>
      <c r="AT17" s="135"/>
      <c r="AU17" s="135"/>
      <c r="AV17" s="134">
        <f t="shared" ref="AV17:AV23" si="12">SUM(AW17:BA17)</f>
        <v>0</v>
      </c>
      <c r="AW17" s="134">
        <f t="shared" ref="AW17:AW23" si="13">BD17+BJ17+BP17+BV17+CB17+CH17</f>
        <v>0</v>
      </c>
      <c r="AX17" s="134">
        <f t="shared" ref="AX17:AX23" si="14">BE17+BK17+BQ17+BW17+CC17+CI17</f>
        <v>0</v>
      </c>
      <c r="AY17" s="134">
        <f t="shared" ref="AY17:AY23" si="15">BF17+BL17+BR17+BX17+CD17+CJ17</f>
        <v>0</v>
      </c>
      <c r="AZ17" s="134">
        <f t="shared" ref="AZ17:AZ23" si="16">BG17+BM17+BS17+BY17+CE17+CK17</f>
        <v>0</v>
      </c>
      <c r="BA17" s="134">
        <f t="shared" ref="BA17:BA23" si="17">BH17+BN17+BT17+BZ17+CF17+CL17</f>
        <v>0</v>
      </c>
      <c r="BB17" s="134" t="str">
        <f>IF('様式２－１ (記入例)'!Q18=AV17,"○","×")</f>
        <v>○</v>
      </c>
      <c r="BC17" s="135">
        <f t="shared" ref="BC17:BC23" si="18">SUM(BD17:BH17)</f>
        <v>0</v>
      </c>
      <c r="BD17" s="135"/>
      <c r="BE17" s="135"/>
      <c r="BF17" s="135"/>
      <c r="BG17" s="135"/>
      <c r="BH17" s="135"/>
      <c r="BI17" s="135">
        <f t="shared" ref="BI17:BI23" si="19">SUM(BJ17:BN17)</f>
        <v>0</v>
      </c>
      <c r="BJ17" s="135"/>
      <c r="BK17" s="135"/>
      <c r="BL17" s="135"/>
      <c r="BM17" s="135"/>
      <c r="BN17" s="135"/>
      <c r="BO17" s="135">
        <f t="shared" ref="BO17:BO23" si="20">SUM(BP17:BT17)</f>
        <v>0</v>
      </c>
      <c r="BP17" s="135"/>
      <c r="BQ17" s="135"/>
      <c r="BR17" s="135"/>
      <c r="BS17" s="135"/>
      <c r="BT17" s="135"/>
      <c r="BU17" s="135">
        <f t="shared" ref="BU17:BU23" si="21">SUM(BV17:BZ17)</f>
        <v>0</v>
      </c>
      <c r="BV17" s="135"/>
      <c r="BW17" s="135"/>
      <c r="BX17" s="135"/>
      <c r="BY17" s="135"/>
      <c r="BZ17" s="135"/>
      <c r="CA17" s="135">
        <f t="shared" ref="CA17:CA23" si="22">SUM(CB17:CF17)</f>
        <v>0</v>
      </c>
      <c r="CB17" s="135"/>
      <c r="CC17" s="135"/>
      <c r="CD17" s="135"/>
      <c r="CE17" s="135"/>
      <c r="CF17" s="135"/>
      <c r="CG17" s="135">
        <f t="shared" ref="CG17:CG23" si="23">SUM(CH17:CL17)</f>
        <v>0</v>
      </c>
      <c r="CH17" s="135"/>
      <c r="CI17" s="135"/>
      <c r="CJ17" s="135"/>
      <c r="CK17" s="135"/>
      <c r="CL17" s="135"/>
    </row>
    <row r="18" spans="1:90" ht="47.25" customHeight="1" x14ac:dyDescent="0.4">
      <c r="A18" s="130">
        <v>3</v>
      </c>
      <c r="B18" s="131" t="s">
        <v>56</v>
      </c>
      <c r="C18" s="132"/>
      <c r="D18" s="136"/>
      <c r="E18" s="134">
        <f t="shared" si="0"/>
        <v>0</v>
      </c>
      <c r="F18" s="134">
        <f t="shared" si="1"/>
        <v>0</v>
      </c>
      <c r="G18" s="134">
        <f t="shared" si="2"/>
        <v>0</v>
      </c>
      <c r="H18" s="134">
        <f t="shared" si="3"/>
        <v>0</v>
      </c>
      <c r="I18" s="134">
        <f t="shared" si="4"/>
        <v>0</v>
      </c>
      <c r="J18" s="134">
        <f t="shared" si="5"/>
        <v>0</v>
      </c>
      <c r="K18" s="134" t="str">
        <f>IF('様式２－１ (記入例)'!K19=E18,"○","×")</f>
        <v>○</v>
      </c>
      <c r="L18" s="135">
        <f t="shared" si="6"/>
        <v>0</v>
      </c>
      <c r="M18" s="135"/>
      <c r="N18" s="135"/>
      <c r="O18" s="135"/>
      <c r="P18" s="135"/>
      <c r="Q18" s="135"/>
      <c r="R18" s="135">
        <f t="shared" si="7"/>
        <v>0</v>
      </c>
      <c r="S18" s="135"/>
      <c r="T18" s="135"/>
      <c r="U18" s="135"/>
      <c r="V18" s="135"/>
      <c r="W18" s="135"/>
      <c r="X18" s="135">
        <f t="shared" si="8"/>
        <v>0</v>
      </c>
      <c r="Y18" s="135"/>
      <c r="Z18" s="135"/>
      <c r="AA18" s="135"/>
      <c r="AB18" s="135"/>
      <c r="AC18" s="135"/>
      <c r="AD18" s="135">
        <f t="shared" si="9"/>
        <v>0</v>
      </c>
      <c r="AE18" s="135"/>
      <c r="AF18" s="135"/>
      <c r="AG18" s="135"/>
      <c r="AH18" s="135"/>
      <c r="AI18" s="135"/>
      <c r="AJ18" s="135">
        <f t="shared" si="10"/>
        <v>0</v>
      </c>
      <c r="AK18" s="135"/>
      <c r="AL18" s="135"/>
      <c r="AM18" s="135"/>
      <c r="AN18" s="135"/>
      <c r="AO18" s="135"/>
      <c r="AP18" s="135">
        <f t="shared" si="11"/>
        <v>0</v>
      </c>
      <c r="AQ18" s="135"/>
      <c r="AR18" s="135"/>
      <c r="AS18" s="135"/>
      <c r="AT18" s="135"/>
      <c r="AU18" s="135"/>
      <c r="AV18" s="134">
        <f t="shared" si="12"/>
        <v>0</v>
      </c>
      <c r="AW18" s="134">
        <f t="shared" si="13"/>
        <v>0</v>
      </c>
      <c r="AX18" s="134">
        <f t="shared" si="14"/>
        <v>0</v>
      </c>
      <c r="AY18" s="134">
        <f t="shared" si="15"/>
        <v>0</v>
      </c>
      <c r="AZ18" s="134">
        <f t="shared" si="16"/>
        <v>0</v>
      </c>
      <c r="BA18" s="134">
        <f t="shared" si="17"/>
        <v>0</v>
      </c>
      <c r="BB18" s="134" t="str">
        <f>IF('様式２－１ (記入例)'!Q19=AV18,"○","×")</f>
        <v>○</v>
      </c>
      <c r="BC18" s="135">
        <f t="shared" si="18"/>
        <v>0</v>
      </c>
      <c r="BD18" s="135"/>
      <c r="BE18" s="135"/>
      <c r="BF18" s="135"/>
      <c r="BG18" s="135"/>
      <c r="BH18" s="135"/>
      <c r="BI18" s="135">
        <f t="shared" si="19"/>
        <v>0</v>
      </c>
      <c r="BJ18" s="135"/>
      <c r="BK18" s="135"/>
      <c r="BL18" s="135"/>
      <c r="BM18" s="135"/>
      <c r="BN18" s="135"/>
      <c r="BO18" s="135">
        <f t="shared" si="20"/>
        <v>0</v>
      </c>
      <c r="BP18" s="135"/>
      <c r="BQ18" s="135"/>
      <c r="BR18" s="135"/>
      <c r="BS18" s="135"/>
      <c r="BT18" s="135"/>
      <c r="BU18" s="135">
        <f t="shared" si="21"/>
        <v>0</v>
      </c>
      <c r="BV18" s="135"/>
      <c r="BW18" s="135"/>
      <c r="BX18" s="135"/>
      <c r="BY18" s="135"/>
      <c r="BZ18" s="135"/>
      <c r="CA18" s="135">
        <f t="shared" si="22"/>
        <v>0</v>
      </c>
      <c r="CB18" s="135"/>
      <c r="CC18" s="135"/>
      <c r="CD18" s="135"/>
      <c r="CE18" s="135"/>
      <c r="CF18" s="135"/>
      <c r="CG18" s="135">
        <f t="shared" si="23"/>
        <v>0</v>
      </c>
      <c r="CH18" s="135"/>
      <c r="CI18" s="135"/>
      <c r="CJ18" s="135"/>
      <c r="CK18" s="135"/>
      <c r="CL18" s="135"/>
    </row>
    <row r="19" spans="1:90" ht="47.25" customHeight="1" x14ac:dyDescent="0.4">
      <c r="A19" s="130">
        <v>4</v>
      </c>
      <c r="B19" s="131" t="s">
        <v>57</v>
      </c>
      <c r="C19" s="132"/>
      <c r="D19" s="136"/>
      <c r="E19" s="134">
        <f t="shared" si="0"/>
        <v>0</v>
      </c>
      <c r="F19" s="134">
        <f t="shared" si="1"/>
        <v>0</v>
      </c>
      <c r="G19" s="134">
        <f t="shared" si="2"/>
        <v>0</v>
      </c>
      <c r="H19" s="134">
        <f t="shared" si="3"/>
        <v>0</v>
      </c>
      <c r="I19" s="134">
        <f t="shared" si="4"/>
        <v>0</v>
      </c>
      <c r="J19" s="134">
        <f t="shared" si="5"/>
        <v>0</v>
      </c>
      <c r="K19" s="134" t="str">
        <f>IF('様式２－１ (記入例)'!K20=E19,"○","×")</f>
        <v>○</v>
      </c>
      <c r="L19" s="135">
        <f t="shared" si="6"/>
        <v>0</v>
      </c>
      <c r="M19" s="135"/>
      <c r="N19" s="135"/>
      <c r="O19" s="135"/>
      <c r="P19" s="135"/>
      <c r="Q19" s="135"/>
      <c r="R19" s="135">
        <f t="shared" si="7"/>
        <v>0</v>
      </c>
      <c r="S19" s="135"/>
      <c r="T19" s="135"/>
      <c r="U19" s="135"/>
      <c r="V19" s="135"/>
      <c r="W19" s="135"/>
      <c r="X19" s="135">
        <f t="shared" si="8"/>
        <v>0</v>
      </c>
      <c r="Y19" s="135"/>
      <c r="Z19" s="135"/>
      <c r="AA19" s="135"/>
      <c r="AB19" s="135"/>
      <c r="AC19" s="135"/>
      <c r="AD19" s="135">
        <f t="shared" si="9"/>
        <v>0</v>
      </c>
      <c r="AE19" s="135"/>
      <c r="AF19" s="135"/>
      <c r="AG19" s="135"/>
      <c r="AH19" s="135"/>
      <c r="AI19" s="135"/>
      <c r="AJ19" s="135">
        <f t="shared" si="10"/>
        <v>0</v>
      </c>
      <c r="AK19" s="135"/>
      <c r="AL19" s="135"/>
      <c r="AM19" s="135"/>
      <c r="AN19" s="135"/>
      <c r="AO19" s="135"/>
      <c r="AP19" s="135">
        <f t="shared" si="11"/>
        <v>0</v>
      </c>
      <c r="AQ19" s="135"/>
      <c r="AR19" s="135"/>
      <c r="AS19" s="135"/>
      <c r="AT19" s="135"/>
      <c r="AU19" s="135"/>
      <c r="AV19" s="134">
        <f t="shared" si="12"/>
        <v>0</v>
      </c>
      <c r="AW19" s="134">
        <f t="shared" si="13"/>
        <v>0</v>
      </c>
      <c r="AX19" s="134">
        <f t="shared" si="14"/>
        <v>0</v>
      </c>
      <c r="AY19" s="134">
        <f t="shared" si="15"/>
        <v>0</v>
      </c>
      <c r="AZ19" s="134">
        <f t="shared" si="16"/>
        <v>0</v>
      </c>
      <c r="BA19" s="134">
        <f t="shared" si="17"/>
        <v>0</v>
      </c>
      <c r="BB19" s="134" t="str">
        <f>IF('様式２－１ (記入例)'!Q20=AV19,"○","×")</f>
        <v>○</v>
      </c>
      <c r="BC19" s="135">
        <f t="shared" si="18"/>
        <v>0</v>
      </c>
      <c r="BD19" s="135"/>
      <c r="BE19" s="135"/>
      <c r="BF19" s="135"/>
      <c r="BG19" s="135"/>
      <c r="BH19" s="135"/>
      <c r="BI19" s="135">
        <f t="shared" si="19"/>
        <v>0</v>
      </c>
      <c r="BJ19" s="135"/>
      <c r="BK19" s="135"/>
      <c r="BL19" s="135"/>
      <c r="BM19" s="135"/>
      <c r="BN19" s="135"/>
      <c r="BO19" s="135">
        <f t="shared" si="20"/>
        <v>0</v>
      </c>
      <c r="BP19" s="135"/>
      <c r="BQ19" s="135"/>
      <c r="BR19" s="135"/>
      <c r="BS19" s="135"/>
      <c r="BT19" s="135"/>
      <c r="BU19" s="135">
        <f t="shared" si="21"/>
        <v>0</v>
      </c>
      <c r="BV19" s="135"/>
      <c r="BW19" s="135"/>
      <c r="BX19" s="135"/>
      <c r="BY19" s="135"/>
      <c r="BZ19" s="135"/>
      <c r="CA19" s="135">
        <f t="shared" si="22"/>
        <v>0</v>
      </c>
      <c r="CB19" s="135"/>
      <c r="CC19" s="135"/>
      <c r="CD19" s="135"/>
      <c r="CE19" s="135"/>
      <c r="CF19" s="135"/>
      <c r="CG19" s="135">
        <f t="shared" si="23"/>
        <v>0</v>
      </c>
      <c r="CH19" s="135"/>
      <c r="CI19" s="135"/>
      <c r="CJ19" s="135"/>
      <c r="CK19" s="135"/>
      <c r="CL19" s="135"/>
    </row>
    <row r="20" spans="1:90" ht="47.25" customHeight="1" x14ac:dyDescent="0.4">
      <c r="A20" s="130">
        <v>5</v>
      </c>
      <c r="B20" s="131" t="s">
        <v>58</v>
      </c>
      <c r="C20" s="132"/>
      <c r="D20" s="136"/>
      <c r="E20" s="134">
        <f t="shared" si="0"/>
        <v>0</v>
      </c>
      <c r="F20" s="134">
        <f t="shared" si="1"/>
        <v>0</v>
      </c>
      <c r="G20" s="134">
        <f t="shared" si="2"/>
        <v>0</v>
      </c>
      <c r="H20" s="134">
        <f t="shared" si="3"/>
        <v>0</v>
      </c>
      <c r="I20" s="134">
        <f t="shared" si="4"/>
        <v>0</v>
      </c>
      <c r="J20" s="134">
        <f t="shared" si="5"/>
        <v>0</v>
      </c>
      <c r="K20" s="134" t="str">
        <f>IF('様式２－１ (記入例)'!K21=E20,"○","×")</f>
        <v>○</v>
      </c>
      <c r="L20" s="135">
        <f t="shared" si="6"/>
        <v>0</v>
      </c>
      <c r="M20" s="135"/>
      <c r="N20" s="135"/>
      <c r="O20" s="135"/>
      <c r="P20" s="135"/>
      <c r="Q20" s="135"/>
      <c r="R20" s="135">
        <f t="shared" si="7"/>
        <v>0</v>
      </c>
      <c r="S20" s="135"/>
      <c r="T20" s="135"/>
      <c r="U20" s="135"/>
      <c r="V20" s="135"/>
      <c r="W20" s="135"/>
      <c r="X20" s="135">
        <f t="shared" si="8"/>
        <v>0</v>
      </c>
      <c r="Y20" s="135"/>
      <c r="Z20" s="135"/>
      <c r="AA20" s="135"/>
      <c r="AB20" s="135"/>
      <c r="AC20" s="135"/>
      <c r="AD20" s="135">
        <f t="shared" si="9"/>
        <v>0</v>
      </c>
      <c r="AE20" s="135"/>
      <c r="AF20" s="135"/>
      <c r="AG20" s="135"/>
      <c r="AH20" s="135"/>
      <c r="AI20" s="135"/>
      <c r="AJ20" s="135">
        <f t="shared" si="10"/>
        <v>0</v>
      </c>
      <c r="AK20" s="135"/>
      <c r="AL20" s="135"/>
      <c r="AM20" s="135"/>
      <c r="AN20" s="135"/>
      <c r="AO20" s="135"/>
      <c r="AP20" s="135">
        <f t="shared" si="11"/>
        <v>0</v>
      </c>
      <c r="AQ20" s="135"/>
      <c r="AR20" s="135"/>
      <c r="AS20" s="135"/>
      <c r="AT20" s="135"/>
      <c r="AU20" s="135"/>
      <c r="AV20" s="134">
        <f t="shared" si="12"/>
        <v>0</v>
      </c>
      <c r="AW20" s="134">
        <f t="shared" si="13"/>
        <v>0</v>
      </c>
      <c r="AX20" s="134">
        <f t="shared" si="14"/>
        <v>0</v>
      </c>
      <c r="AY20" s="134">
        <f t="shared" si="15"/>
        <v>0</v>
      </c>
      <c r="AZ20" s="134">
        <f t="shared" si="16"/>
        <v>0</v>
      </c>
      <c r="BA20" s="134">
        <f t="shared" si="17"/>
        <v>0</v>
      </c>
      <c r="BB20" s="134" t="str">
        <f>IF('様式２－１ (記入例)'!Q21=AV20,"○","×")</f>
        <v>○</v>
      </c>
      <c r="BC20" s="135">
        <f t="shared" si="18"/>
        <v>0</v>
      </c>
      <c r="BD20" s="135"/>
      <c r="BE20" s="135"/>
      <c r="BF20" s="135"/>
      <c r="BG20" s="135"/>
      <c r="BH20" s="135"/>
      <c r="BI20" s="135">
        <f t="shared" si="19"/>
        <v>0</v>
      </c>
      <c r="BJ20" s="135"/>
      <c r="BK20" s="135"/>
      <c r="BL20" s="135"/>
      <c r="BM20" s="135"/>
      <c r="BN20" s="135"/>
      <c r="BO20" s="135">
        <f t="shared" si="20"/>
        <v>0</v>
      </c>
      <c r="BP20" s="135"/>
      <c r="BQ20" s="135"/>
      <c r="BR20" s="135"/>
      <c r="BS20" s="135"/>
      <c r="BT20" s="135"/>
      <c r="BU20" s="135">
        <f t="shared" si="21"/>
        <v>0</v>
      </c>
      <c r="BV20" s="135"/>
      <c r="BW20" s="135"/>
      <c r="BX20" s="135"/>
      <c r="BY20" s="135"/>
      <c r="BZ20" s="135"/>
      <c r="CA20" s="135">
        <f t="shared" si="22"/>
        <v>0</v>
      </c>
      <c r="CB20" s="135"/>
      <c r="CC20" s="135"/>
      <c r="CD20" s="135"/>
      <c r="CE20" s="135"/>
      <c r="CF20" s="135"/>
      <c r="CG20" s="135">
        <f t="shared" si="23"/>
        <v>0</v>
      </c>
      <c r="CH20" s="135"/>
      <c r="CI20" s="135"/>
      <c r="CJ20" s="135"/>
      <c r="CK20" s="135"/>
      <c r="CL20" s="135"/>
    </row>
    <row r="21" spans="1:90" ht="47.25" customHeight="1" x14ac:dyDescent="0.4">
      <c r="A21" s="130">
        <v>6</v>
      </c>
      <c r="B21" s="131" t="s">
        <v>59</v>
      </c>
      <c r="C21" s="132"/>
      <c r="D21" s="136"/>
      <c r="E21" s="134">
        <f t="shared" si="0"/>
        <v>0</v>
      </c>
      <c r="F21" s="134">
        <f t="shared" si="1"/>
        <v>0</v>
      </c>
      <c r="G21" s="134">
        <f t="shared" si="2"/>
        <v>0</v>
      </c>
      <c r="H21" s="134">
        <f t="shared" si="3"/>
        <v>0</v>
      </c>
      <c r="I21" s="134">
        <f t="shared" si="4"/>
        <v>0</v>
      </c>
      <c r="J21" s="134">
        <f t="shared" si="5"/>
        <v>0</v>
      </c>
      <c r="K21" s="134" t="str">
        <f>IF('様式２－１ (記入例)'!K22=E21,"○","×")</f>
        <v>○</v>
      </c>
      <c r="L21" s="135">
        <f t="shared" si="6"/>
        <v>0</v>
      </c>
      <c r="M21" s="135"/>
      <c r="N21" s="135"/>
      <c r="O21" s="135"/>
      <c r="P21" s="135"/>
      <c r="Q21" s="135"/>
      <c r="R21" s="135">
        <f t="shared" si="7"/>
        <v>0</v>
      </c>
      <c r="S21" s="135"/>
      <c r="T21" s="135"/>
      <c r="U21" s="135"/>
      <c r="V21" s="135"/>
      <c r="W21" s="135"/>
      <c r="X21" s="135">
        <f t="shared" si="8"/>
        <v>0</v>
      </c>
      <c r="Y21" s="135"/>
      <c r="Z21" s="135"/>
      <c r="AA21" s="135"/>
      <c r="AB21" s="135"/>
      <c r="AC21" s="135"/>
      <c r="AD21" s="135">
        <f t="shared" si="9"/>
        <v>0</v>
      </c>
      <c r="AE21" s="135"/>
      <c r="AF21" s="135"/>
      <c r="AG21" s="135"/>
      <c r="AH21" s="135"/>
      <c r="AI21" s="135"/>
      <c r="AJ21" s="135">
        <f t="shared" si="10"/>
        <v>0</v>
      </c>
      <c r="AK21" s="135"/>
      <c r="AL21" s="135"/>
      <c r="AM21" s="135"/>
      <c r="AN21" s="135"/>
      <c r="AO21" s="135"/>
      <c r="AP21" s="135">
        <f t="shared" si="11"/>
        <v>0</v>
      </c>
      <c r="AQ21" s="135"/>
      <c r="AR21" s="135"/>
      <c r="AS21" s="135"/>
      <c r="AT21" s="135"/>
      <c r="AU21" s="135"/>
      <c r="AV21" s="134">
        <f t="shared" si="12"/>
        <v>0</v>
      </c>
      <c r="AW21" s="134">
        <f t="shared" si="13"/>
        <v>0</v>
      </c>
      <c r="AX21" s="134">
        <f t="shared" si="14"/>
        <v>0</v>
      </c>
      <c r="AY21" s="134">
        <f t="shared" si="15"/>
        <v>0</v>
      </c>
      <c r="AZ21" s="134">
        <f t="shared" si="16"/>
        <v>0</v>
      </c>
      <c r="BA21" s="134">
        <f t="shared" si="17"/>
        <v>0</v>
      </c>
      <c r="BB21" s="134" t="str">
        <f>IF('様式２－１ (記入例)'!Q22=AV21,"○","×")</f>
        <v>○</v>
      </c>
      <c r="BC21" s="135">
        <f t="shared" si="18"/>
        <v>0</v>
      </c>
      <c r="BD21" s="135"/>
      <c r="BE21" s="135"/>
      <c r="BF21" s="135"/>
      <c r="BG21" s="135"/>
      <c r="BH21" s="135"/>
      <c r="BI21" s="135">
        <f t="shared" si="19"/>
        <v>0</v>
      </c>
      <c r="BJ21" s="135"/>
      <c r="BK21" s="135"/>
      <c r="BL21" s="135"/>
      <c r="BM21" s="135"/>
      <c r="BN21" s="135"/>
      <c r="BO21" s="135">
        <f t="shared" si="20"/>
        <v>0</v>
      </c>
      <c r="BP21" s="135"/>
      <c r="BQ21" s="135"/>
      <c r="BR21" s="135"/>
      <c r="BS21" s="135"/>
      <c r="BT21" s="135"/>
      <c r="BU21" s="135">
        <f t="shared" si="21"/>
        <v>0</v>
      </c>
      <c r="BV21" s="135"/>
      <c r="BW21" s="135"/>
      <c r="BX21" s="135"/>
      <c r="BY21" s="135"/>
      <c r="BZ21" s="135"/>
      <c r="CA21" s="135">
        <f t="shared" si="22"/>
        <v>0</v>
      </c>
      <c r="CB21" s="135"/>
      <c r="CC21" s="135"/>
      <c r="CD21" s="135"/>
      <c r="CE21" s="135"/>
      <c r="CF21" s="135"/>
      <c r="CG21" s="135">
        <f t="shared" si="23"/>
        <v>0</v>
      </c>
      <c r="CH21" s="135"/>
      <c r="CI21" s="135"/>
      <c r="CJ21" s="135"/>
      <c r="CK21" s="135"/>
      <c r="CL21" s="135"/>
    </row>
    <row r="22" spans="1:90" ht="47.25" customHeight="1" x14ac:dyDescent="0.4">
      <c r="A22" s="130">
        <v>7</v>
      </c>
      <c r="B22" s="131" t="s">
        <v>60</v>
      </c>
      <c r="C22" s="132"/>
      <c r="D22" s="136"/>
      <c r="E22" s="134">
        <f t="shared" si="0"/>
        <v>0</v>
      </c>
      <c r="F22" s="134">
        <f t="shared" si="1"/>
        <v>0</v>
      </c>
      <c r="G22" s="134">
        <f t="shared" si="2"/>
        <v>0</v>
      </c>
      <c r="H22" s="134">
        <f t="shared" si="3"/>
        <v>0</v>
      </c>
      <c r="I22" s="134">
        <f t="shared" si="4"/>
        <v>0</v>
      </c>
      <c r="J22" s="134">
        <f t="shared" si="5"/>
        <v>0</v>
      </c>
      <c r="K22" s="134" t="str">
        <f>IF('様式２－１ (記入例)'!K23=E22,"○","×")</f>
        <v>○</v>
      </c>
      <c r="L22" s="135">
        <f t="shared" si="6"/>
        <v>0</v>
      </c>
      <c r="M22" s="135"/>
      <c r="N22" s="135"/>
      <c r="O22" s="135"/>
      <c r="P22" s="135"/>
      <c r="Q22" s="135"/>
      <c r="R22" s="135">
        <f t="shared" si="7"/>
        <v>0</v>
      </c>
      <c r="S22" s="135"/>
      <c r="T22" s="135"/>
      <c r="U22" s="135"/>
      <c r="V22" s="135"/>
      <c r="W22" s="135"/>
      <c r="X22" s="135">
        <f t="shared" si="8"/>
        <v>0</v>
      </c>
      <c r="Y22" s="135"/>
      <c r="Z22" s="135"/>
      <c r="AA22" s="135"/>
      <c r="AB22" s="135"/>
      <c r="AC22" s="135"/>
      <c r="AD22" s="135">
        <f t="shared" si="9"/>
        <v>0</v>
      </c>
      <c r="AE22" s="135"/>
      <c r="AF22" s="135"/>
      <c r="AG22" s="135"/>
      <c r="AH22" s="135"/>
      <c r="AI22" s="135"/>
      <c r="AJ22" s="135">
        <f t="shared" si="10"/>
        <v>0</v>
      </c>
      <c r="AK22" s="135"/>
      <c r="AL22" s="135"/>
      <c r="AM22" s="135"/>
      <c r="AN22" s="135"/>
      <c r="AO22" s="135"/>
      <c r="AP22" s="135">
        <f t="shared" si="11"/>
        <v>0</v>
      </c>
      <c r="AQ22" s="135"/>
      <c r="AR22" s="135"/>
      <c r="AS22" s="135"/>
      <c r="AT22" s="135"/>
      <c r="AU22" s="135"/>
      <c r="AV22" s="134">
        <f t="shared" si="12"/>
        <v>0</v>
      </c>
      <c r="AW22" s="134">
        <f t="shared" si="13"/>
        <v>0</v>
      </c>
      <c r="AX22" s="134">
        <f t="shared" si="14"/>
        <v>0</v>
      </c>
      <c r="AY22" s="134">
        <f t="shared" si="15"/>
        <v>0</v>
      </c>
      <c r="AZ22" s="134">
        <f t="shared" si="16"/>
        <v>0</v>
      </c>
      <c r="BA22" s="134">
        <f t="shared" si="17"/>
        <v>0</v>
      </c>
      <c r="BB22" s="134" t="str">
        <f>IF('様式２－１ (記入例)'!Q23=AV22,"○","×")</f>
        <v>○</v>
      </c>
      <c r="BC22" s="135">
        <f t="shared" si="18"/>
        <v>0</v>
      </c>
      <c r="BD22" s="135"/>
      <c r="BE22" s="135"/>
      <c r="BF22" s="135"/>
      <c r="BG22" s="135"/>
      <c r="BH22" s="135"/>
      <c r="BI22" s="135">
        <f t="shared" si="19"/>
        <v>0</v>
      </c>
      <c r="BJ22" s="135"/>
      <c r="BK22" s="135"/>
      <c r="BL22" s="135"/>
      <c r="BM22" s="135"/>
      <c r="BN22" s="135"/>
      <c r="BO22" s="135">
        <f t="shared" si="20"/>
        <v>0</v>
      </c>
      <c r="BP22" s="135"/>
      <c r="BQ22" s="135"/>
      <c r="BR22" s="135"/>
      <c r="BS22" s="135"/>
      <c r="BT22" s="135"/>
      <c r="BU22" s="135">
        <f t="shared" si="21"/>
        <v>0</v>
      </c>
      <c r="BV22" s="135"/>
      <c r="BW22" s="135"/>
      <c r="BX22" s="135"/>
      <c r="BY22" s="135"/>
      <c r="BZ22" s="135"/>
      <c r="CA22" s="135">
        <f t="shared" si="22"/>
        <v>0</v>
      </c>
      <c r="CB22" s="135"/>
      <c r="CC22" s="135"/>
      <c r="CD22" s="135"/>
      <c r="CE22" s="135"/>
      <c r="CF22" s="135"/>
      <c r="CG22" s="135">
        <f t="shared" si="23"/>
        <v>0</v>
      </c>
      <c r="CH22" s="135"/>
      <c r="CI22" s="135"/>
      <c r="CJ22" s="135"/>
      <c r="CK22" s="135"/>
      <c r="CL22" s="135"/>
    </row>
    <row r="23" spans="1:90" ht="47.25" customHeight="1" x14ac:dyDescent="0.4">
      <c r="A23" s="130">
        <v>8</v>
      </c>
      <c r="B23" s="131" t="s">
        <v>61</v>
      </c>
      <c r="C23" s="132"/>
      <c r="D23" s="136"/>
      <c r="E23" s="134">
        <f t="shared" si="0"/>
        <v>0</v>
      </c>
      <c r="F23" s="134">
        <f t="shared" si="1"/>
        <v>0</v>
      </c>
      <c r="G23" s="134">
        <f t="shared" si="2"/>
        <v>0</v>
      </c>
      <c r="H23" s="134">
        <f t="shared" si="3"/>
        <v>0</v>
      </c>
      <c r="I23" s="134">
        <f t="shared" si="4"/>
        <v>0</v>
      </c>
      <c r="J23" s="134">
        <f t="shared" si="5"/>
        <v>0</v>
      </c>
      <c r="K23" s="134" t="str">
        <f>IF('様式２－１ (記入例)'!K24=E23,"○","×")</f>
        <v>○</v>
      </c>
      <c r="L23" s="135">
        <f t="shared" si="6"/>
        <v>0</v>
      </c>
      <c r="M23" s="135"/>
      <c r="N23" s="135"/>
      <c r="O23" s="135"/>
      <c r="P23" s="135"/>
      <c r="Q23" s="135"/>
      <c r="R23" s="135">
        <f t="shared" si="7"/>
        <v>0</v>
      </c>
      <c r="S23" s="135"/>
      <c r="T23" s="135"/>
      <c r="U23" s="135"/>
      <c r="V23" s="135"/>
      <c r="W23" s="135"/>
      <c r="X23" s="135">
        <f t="shared" si="8"/>
        <v>0</v>
      </c>
      <c r="Y23" s="135"/>
      <c r="Z23" s="135"/>
      <c r="AA23" s="135"/>
      <c r="AB23" s="135"/>
      <c r="AC23" s="135"/>
      <c r="AD23" s="135">
        <f t="shared" si="9"/>
        <v>0</v>
      </c>
      <c r="AE23" s="135"/>
      <c r="AF23" s="135"/>
      <c r="AG23" s="135"/>
      <c r="AH23" s="135"/>
      <c r="AI23" s="135"/>
      <c r="AJ23" s="135">
        <f t="shared" si="10"/>
        <v>0</v>
      </c>
      <c r="AK23" s="135"/>
      <c r="AL23" s="135"/>
      <c r="AM23" s="135"/>
      <c r="AN23" s="135"/>
      <c r="AO23" s="135"/>
      <c r="AP23" s="135">
        <f t="shared" si="11"/>
        <v>0</v>
      </c>
      <c r="AQ23" s="135"/>
      <c r="AR23" s="135"/>
      <c r="AS23" s="135"/>
      <c r="AT23" s="135"/>
      <c r="AU23" s="135"/>
      <c r="AV23" s="134">
        <f t="shared" si="12"/>
        <v>0</v>
      </c>
      <c r="AW23" s="134">
        <f t="shared" si="13"/>
        <v>0</v>
      </c>
      <c r="AX23" s="134">
        <f t="shared" si="14"/>
        <v>0</v>
      </c>
      <c r="AY23" s="134">
        <f t="shared" si="15"/>
        <v>0</v>
      </c>
      <c r="AZ23" s="134">
        <f t="shared" si="16"/>
        <v>0</v>
      </c>
      <c r="BA23" s="134">
        <f t="shared" si="17"/>
        <v>0</v>
      </c>
      <c r="BB23" s="134" t="str">
        <f>IF('様式２－１ (記入例)'!Q24=AV23,"○","×")</f>
        <v>○</v>
      </c>
      <c r="BC23" s="135">
        <f t="shared" si="18"/>
        <v>0</v>
      </c>
      <c r="BD23" s="135"/>
      <c r="BE23" s="135"/>
      <c r="BF23" s="135"/>
      <c r="BG23" s="135"/>
      <c r="BH23" s="135"/>
      <c r="BI23" s="135">
        <f t="shared" si="19"/>
        <v>0</v>
      </c>
      <c r="BJ23" s="135"/>
      <c r="BK23" s="135"/>
      <c r="BL23" s="135"/>
      <c r="BM23" s="135"/>
      <c r="BN23" s="135"/>
      <c r="BO23" s="135">
        <f t="shared" si="20"/>
        <v>0</v>
      </c>
      <c r="BP23" s="135"/>
      <c r="BQ23" s="135"/>
      <c r="BR23" s="135"/>
      <c r="BS23" s="135"/>
      <c r="BT23" s="135"/>
      <c r="BU23" s="135">
        <f t="shared" si="21"/>
        <v>0</v>
      </c>
      <c r="BV23" s="135"/>
      <c r="BW23" s="135"/>
      <c r="BX23" s="135"/>
      <c r="BY23" s="135"/>
      <c r="BZ23" s="135"/>
      <c r="CA23" s="135">
        <f t="shared" si="22"/>
        <v>0</v>
      </c>
      <c r="CB23" s="135"/>
      <c r="CC23" s="135"/>
      <c r="CD23" s="135"/>
      <c r="CE23" s="135"/>
      <c r="CF23" s="135"/>
      <c r="CG23" s="135">
        <f t="shared" si="23"/>
        <v>0</v>
      </c>
      <c r="CH23" s="135"/>
      <c r="CI23" s="135"/>
      <c r="CJ23" s="135"/>
      <c r="CK23" s="135"/>
      <c r="CL23" s="135"/>
    </row>
    <row r="24" spans="1:90" ht="41.25" customHeight="1" x14ac:dyDescent="0.4">
      <c r="A24" s="130"/>
      <c r="B24" s="130" t="s">
        <v>43</v>
      </c>
      <c r="C24" s="137">
        <f t="shared" ref="C24:J24" si="24">SUM(C16:C23)</f>
        <v>0</v>
      </c>
      <c r="D24" s="137">
        <f t="shared" si="24"/>
        <v>0</v>
      </c>
      <c r="E24" s="138">
        <f t="shared" si="24"/>
        <v>4.33</v>
      </c>
      <c r="F24" s="138">
        <f t="shared" si="24"/>
        <v>1.5</v>
      </c>
      <c r="G24" s="138">
        <f t="shared" si="24"/>
        <v>1</v>
      </c>
      <c r="H24" s="138">
        <f t="shared" si="24"/>
        <v>0.83</v>
      </c>
      <c r="I24" s="138">
        <f t="shared" si="24"/>
        <v>1</v>
      </c>
      <c r="J24" s="138">
        <f t="shared" si="24"/>
        <v>0</v>
      </c>
      <c r="K24" s="134" t="str">
        <f>IF('様式２－１ (記入例)'!K25=E24,"○","×")</f>
        <v>○</v>
      </c>
      <c r="L24" s="138">
        <f t="shared" ref="L24:AO24" si="25">SUM(L16:L23)</f>
        <v>0</v>
      </c>
      <c r="M24" s="138">
        <f t="shared" si="25"/>
        <v>0</v>
      </c>
      <c r="N24" s="138">
        <f t="shared" si="25"/>
        <v>0</v>
      </c>
      <c r="O24" s="138">
        <f t="shared" si="25"/>
        <v>0</v>
      </c>
      <c r="P24" s="138">
        <f t="shared" si="25"/>
        <v>0</v>
      </c>
      <c r="Q24" s="138">
        <f t="shared" si="25"/>
        <v>0</v>
      </c>
      <c r="R24" s="138">
        <f t="shared" si="25"/>
        <v>0</v>
      </c>
      <c r="S24" s="138">
        <f t="shared" si="25"/>
        <v>0</v>
      </c>
      <c r="T24" s="138">
        <f t="shared" si="25"/>
        <v>0</v>
      </c>
      <c r="U24" s="138">
        <f t="shared" si="25"/>
        <v>0</v>
      </c>
      <c r="V24" s="138">
        <f t="shared" si="25"/>
        <v>0</v>
      </c>
      <c r="W24" s="138">
        <f t="shared" si="25"/>
        <v>0</v>
      </c>
      <c r="X24" s="138">
        <f t="shared" si="25"/>
        <v>1</v>
      </c>
      <c r="Y24" s="138">
        <f t="shared" si="25"/>
        <v>1</v>
      </c>
      <c r="Z24" s="138">
        <f t="shared" si="25"/>
        <v>0</v>
      </c>
      <c r="AA24" s="138">
        <f t="shared" si="25"/>
        <v>0</v>
      </c>
      <c r="AB24" s="138">
        <f t="shared" si="25"/>
        <v>0</v>
      </c>
      <c r="AC24" s="138">
        <f t="shared" si="25"/>
        <v>0</v>
      </c>
      <c r="AD24" s="138">
        <f t="shared" si="25"/>
        <v>1.5</v>
      </c>
      <c r="AE24" s="138">
        <f t="shared" si="25"/>
        <v>0.5</v>
      </c>
      <c r="AF24" s="138">
        <f t="shared" si="25"/>
        <v>1</v>
      </c>
      <c r="AG24" s="138">
        <f t="shared" si="25"/>
        <v>0</v>
      </c>
      <c r="AH24" s="138">
        <f t="shared" si="25"/>
        <v>0</v>
      </c>
      <c r="AI24" s="138">
        <f t="shared" si="25"/>
        <v>0</v>
      </c>
      <c r="AJ24" s="138">
        <f t="shared" si="25"/>
        <v>1.83</v>
      </c>
      <c r="AK24" s="138">
        <f t="shared" si="25"/>
        <v>0</v>
      </c>
      <c r="AL24" s="138">
        <f t="shared" si="25"/>
        <v>0</v>
      </c>
      <c r="AM24" s="138">
        <f t="shared" si="25"/>
        <v>0.83</v>
      </c>
      <c r="AN24" s="138">
        <f t="shared" si="25"/>
        <v>1</v>
      </c>
      <c r="AO24" s="138">
        <f t="shared" si="25"/>
        <v>0</v>
      </c>
      <c r="AP24" s="138">
        <f t="shared" ref="AP24:AU24" si="26">SUM(AP16:AP23)</f>
        <v>0</v>
      </c>
      <c r="AQ24" s="138">
        <f t="shared" si="26"/>
        <v>0</v>
      </c>
      <c r="AR24" s="138">
        <f t="shared" si="26"/>
        <v>0</v>
      </c>
      <c r="AS24" s="138">
        <f t="shared" si="26"/>
        <v>0</v>
      </c>
      <c r="AT24" s="138">
        <f t="shared" si="26"/>
        <v>0</v>
      </c>
      <c r="AU24" s="138">
        <f t="shared" si="26"/>
        <v>0</v>
      </c>
      <c r="AV24" s="138">
        <f t="shared" ref="AV24:AZ24" si="27">SUM(AV16:AV23)</f>
        <v>2.16</v>
      </c>
      <c r="AW24" s="138">
        <f t="shared" si="27"/>
        <v>1</v>
      </c>
      <c r="AX24" s="138">
        <f t="shared" si="27"/>
        <v>0.25</v>
      </c>
      <c r="AY24" s="138">
        <f t="shared" si="27"/>
        <v>0</v>
      </c>
      <c r="AZ24" s="138">
        <f t="shared" si="27"/>
        <v>0.33</v>
      </c>
      <c r="BA24" s="138">
        <f>SUM(BA16:BA23)</f>
        <v>0.57999999999999996</v>
      </c>
      <c r="BB24" s="134" t="str">
        <f>IF('様式２－１ (記入例)'!Q25=AV24,"○","×")</f>
        <v>○</v>
      </c>
      <c r="BC24" s="138">
        <f>SUM(BC16:BC23)</f>
        <v>0.57999999999999996</v>
      </c>
      <c r="BD24" s="138">
        <f t="shared" ref="BD24:CF24" si="28">SUM(BD16:BD23)</f>
        <v>0</v>
      </c>
      <c r="BE24" s="138">
        <f t="shared" si="28"/>
        <v>0</v>
      </c>
      <c r="BF24" s="138">
        <f t="shared" si="28"/>
        <v>0</v>
      </c>
      <c r="BG24" s="138">
        <f t="shared" si="28"/>
        <v>0</v>
      </c>
      <c r="BH24" s="138">
        <f t="shared" si="28"/>
        <v>0.57999999999999996</v>
      </c>
      <c r="BI24" s="138">
        <f t="shared" si="28"/>
        <v>0.33</v>
      </c>
      <c r="BJ24" s="138">
        <f t="shared" si="28"/>
        <v>0</v>
      </c>
      <c r="BK24" s="138">
        <f t="shared" si="28"/>
        <v>0</v>
      </c>
      <c r="BL24" s="138">
        <f t="shared" si="28"/>
        <v>0</v>
      </c>
      <c r="BM24" s="138">
        <f t="shared" si="28"/>
        <v>0.33</v>
      </c>
      <c r="BN24" s="138">
        <f t="shared" si="28"/>
        <v>0</v>
      </c>
      <c r="BO24" s="138">
        <f t="shared" si="28"/>
        <v>0.25</v>
      </c>
      <c r="BP24" s="138">
        <f t="shared" si="28"/>
        <v>0</v>
      </c>
      <c r="BQ24" s="138">
        <f t="shared" si="28"/>
        <v>0.25</v>
      </c>
      <c r="BR24" s="138">
        <f t="shared" si="28"/>
        <v>0</v>
      </c>
      <c r="BS24" s="138">
        <f t="shared" si="28"/>
        <v>0</v>
      </c>
      <c r="BT24" s="138">
        <f t="shared" si="28"/>
        <v>0</v>
      </c>
      <c r="BU24" s="138">
        <f t="shared" si="28"/>
        <v>1</v>
      </c>
      <c r="BV24" s="138">
        <f t="shared" si="28"/>
        <v>1</v>
      </c>
      <c r="BW24" s="138">
        <f t="shared" si="28"/>
        <v>0</v>
      </c>
      <c r="BX24" s="138">
        <f t="shared" si="28"/>
        <v>0</v>
      </c>
      <c r="BY24" s="138">
        <f t="shared" si="28"/>
        <v>0</v>
      </c>
      <c r="BZ24" s="138">
        <f t="shared" si="28"/>
        <v>0</v>
      </c>
      <c r="CA24" s="138">
        <f t="shared" si="28"/>
        <v>0</v>
      </c>
      <c r="CB24" s="138">
        <f t="shared" si="28"/>
        <v>0</v>
      </c>
      <c r="CC24" s="138">
        <f t="shared" si="28"/>
        <v>0</v>
      </c>
      <c r="CD24" s="138">
        <f t="shared" si="28"/>
        <v>0</v>
      </c>
      <c r="CE24" s="138">
        <f t="shared" si="28"/>
        <v>0</v>
      </c>
      <c r="CF24" s="138">
        <f t="shared" si="28"/>
        <v>0</v>
      </c>
      <c r="CG24" s="138">
        <f t="shared" ref="CG24:CL24" si="29">SUM(CG16:CG23)</f>
        <v>0</v>
      </c>
      <c r="CH24" s="138">
        <f t="shared" si="29"/>
        <v>0</v>
      </c>
      <c r="CI24" s="138">
        <f t="shared" si="29"/>
        <v>0</v>
      </c>
      <c r="CJ24" s="138">
        <f t="shared" si="29"/>
        <v>0</v>
      </c>
      <c r="CK24" s="138">
        <f t="shared" si="29"/>
        <v>0</v>
      </c>
      <c r="CL24" s="138">
        <f t="shared" si="29"/>
        <v>0</v>
      </c>
    </row>
    <row r="25" spans="1:90" ht="14.25" x14ac:dyDescent="0.4">
      <c r="B25" s="503"/>
      <c r="C25" s="504"/>
      <c r="D25" s="504"/>
    </row>
    <row r="26" spans="1:90" x14ac:dyDescent="0.4">
      <c r="D26" s="52" t="s">
        <v>186</v>
      </c>
      <c r="E26" s="52"/>
      <c r="AV26" s="52"/>
    </row>
    <row r="27" spans="1:90" x14ac:dyDescent="0.4">
      <c r="D27" s="4" t="s">
        <v>44</v>
      </c>
    </row>
  </sheetData>
  <mergeCells count="31">
    <mergeCell ref="CG14:CL14"/>
    <mergeCell ref="BC13:CL13"/>
    <mergeCell ref="AV12:CL12"/>
    <mergeCell ref="B25:D25"/>
    <mergeCell ref="AY13:AY15"/>
    <mergeCell ref="AZ13:AZ15"/>
    <mergeCell ref="BA13:BA15"/>
    <mergeCell ref="BB13:BB15"/>
    <mergeCell ref="J13:J15"/>
    <mergeCell ref="K13:K15"/>
    <mergeCell ref="I13:I15"/>
    <mergeCell ref="AP14:AU14"/>
    <mergeCell ref="L13:AU13"/>
    <mergeCell ref="L14:Q14"/>
    <mergeCell ref="R14:W14"/>
    <mergeCell ref="X14:AC14"/>
    <mergeCell ref="AD14:AI14"/>
    <mergeCell ref="AJ14:AO14"/>
    <mergeCell ref="AV13:AV15"/>
    <mergeCell ref="AW13:AW15"/>
    <mergeCell ref="AX13:AX15"/>
    <mergeCell ref="BC14:BH14"/>
    <mergeCell ref="BI14:BN14"/>
    <mergeCell ref="BO14:BT14"/>
    <mergeCell ref="BU14:BZ14"/>
    <mergeCell ref="CA14:CF14"/>
    <mergeCell ref="C11:D11"/>
    <mergeCell ref="E13:E15"/>
    <mergeCell ref="F13:F15"/>
    <mergeCell ref="G13:G15"/>
    <mergeCell ref="H13:H15"/>
  </mergeCells>
  <phoneticPr fontId="1"/>
  <pageMargins left="0.48" right="0.17" top="1.38" bottom="0.63" header="0.51200000000000001" footer="0.51200000000000001"/>
  <pageSetup paperSize="8"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AJ76"/>
  <sheetViews>
    <sheetView zoomScaleNormal="100" workbookViewId="0">
      <selection activeCell="L25" sqref="L25"/>
    </sheetView>
  </sheetViews>
  <sheetFormatPr defaultRowHeight="18.75" x14ac:dyDescent="0.4"/>
  <cols>
    <col min="1" max="2" width="4.25" customWidth="1"/>
    <col min="3" max="3" width="19.875" customWidth="1"/>
    <col min="4" max="10" width="10.375" customWidth="1"/>
    <col min="11" max="11" width="10.375" style="2" customWidth="1"/>
    <col min="12" max="12" width="16.5" style="2" customWidth="1"/>
    <col min="13" max="13" width="16.5" customWidth="1"/>
    <col min="15" max="15" width="15.25" customWidth="1"/>
  </cols>
  <sheetData>
    <row r="1" spans="1:12" x14ac:dyDescent="0.4">
      <c r="A1" s="82" t="s">
        <v>140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2" x14ac:dyDescent="0.4">
      <c r="A2" s="82"/>
      <c r="B2" s="82"/>
      <c r="C2" s="82"/>
      <c r="D2" s="82"/>
      <c r="E2" s="82"/>
      <c r="F2" s="82"/>
      <c r="G2" s="82"/>
      <c r="H2" s="82"/>
      <c r="I2" s="82"/>
      <c r="J2" s="82"/>
      <c r="K2" s="83"/>
    </row>
    <row r="3" spans="1:12" x14ac:dyDescent="0.4">
      <c r="A3" s="82" t="s">
        <v>77</v>
      </c>
      <c r="B3" s="82"/>
      <c r="C3" s="82"/>
      <c r="D3" s="82"/>
      <c r="E3" s="82"/>
      <c r="F3" s="82"/>
      <c r="G3" s="82"/>
      <c r="H3" s="82"/>
      <c r="I3" s="82"/>
      <c r="J3" s="82"/>
      <c r="K3" s="83"/>
    </row>
    <row r="4" spans="1:12" x14ac:dyDescent="0.4">
      <c r="A4" s="404"/>
      <c r="B4" s="404"/>
      <c r="C4" s="404"/>
      <c r="D4" s="84" t="s">
        <v>102</v>
      </c>
      <c r="E4" s="90" t="s">
        <v>106</v>
      </c>
      <c r="F4" s="90" t="s">
        <v>107</v>
      </c>
      <c r="G4" s="84" t="s">
        <v>108</v>
      </c>
      <c r="H4" s="84" t="s">
        <v>109</v>
      </c>
      <c r="I4" s="84" t="s">
        <v>110</v>
      </c>
      <c r="J4" s="90" t="s">
        <v>81</v>
      </c>
      <c r="K4" s="78"/>
      <c r="L4"/>
    </row>
    <row r="5" spans="1:12" ht="19.5" thickBot="1" x14ac:dyDescent="0.45">
      <c r="A5" s="417" t="s">
        <v>89</v>
      </c>
      <c r="B5" s="417"/>
      <c r="C5" s="417"/>
      <c r="D5" s="153">
        <f t="shared" ref="D5:D32" si="0">SUM(E5:I5)</f>
        <v>0</v>
      </c>
      <c r="E5" s="153">
        <f>E6+E13</f>
        <v>0</v>
      </c>
      <c r="F5" s="153">
        <f>F6+F13</f>
        <v>0</v>
      </c>
      <c r="G5" s="153">
        <f>G6+G13</f>
        <v>0</v>
      </c>
      <c r="H5" s="153">
        <f>H6+H13</f>
        <v>0</v>
      </c>
      <c r="I5" s="153">
        <f>I6+I13</f>
        <v>0</v>
      </c>
      <c r="J5" s="91" t="str">
        <f>IF('入所申込者一覧（様式１－１用）'!$F$261=+D5,"○","×")</f>
        <v>○</v>
      </c>
      <c r="K5" s="92" t="s">
        <v>87</v>
      </c>
      <c r="L5"/>
    </row>
    <row r="6" spans="1:12" x14ac:dyDescent="0.4">
      <c r="A6" s="408" t="s">
        <v>79</v>
      </c>
      <c r="B6" s="408"/>
      <c r="C6" s="408"/>
      <c r="D6" s="154">
        <f t="shared" si="0"/>
        <v>0</v>
      </c>
      <c r="E6" s="154">
        <f>SUM(E7:E12)</f>
        <v>0</v>
      </c>
      <c r="F6" s="154">
        <f>SUM(F7:F12)</f>
        <v>0</v>
      </c>
      <c r="G6" s="154">
        <f t="shared" ref="G6:I6" si="1">SUM(G7:G12)</f>
        <v>0</v>
      </c>
      <c r="H6" s="154">
        <f t="shared" si="1"/>
        <v>0</v>
      </c>
      <c r="I6" s="154">
        <f t="shared" si="1"/>
        <v>0</v>
      </c>
      <c r="J6" s="94"/>
      <c r="K6" s="95"/>
      <c r="L6"/>
    </row>
    <row r="7" spans="1:12" ht="18.75" customHeight="1" x14ac:dyDescent="0.4">
      <c r="A7" s="442" t="s">
        <v>2</v>
      </c>
      <c r="B7" s="412" t="s">
        <v>10</v>
      </c>
      <c r="C7" s="413"/>
      <c r="D7" s="155">
        <f t="shared" si="0"/>
        <v>0</v>
      </c>
      <c r="E7" s="155">
        <f>SUMIFS('入所申込者一覧（様式１－１用）'!$F$10:$F$259,'入所申込者一覧（様式１－１用）'!$B$10:$B$259,"要介護１",'入所申込者一覧（様式１－１用）'!$C$10:$C$259,"①３か月以内",'入所申込者一覧（様式１－１用）'!$D$10:$D$259,"在宅")</f>
        <v>0</v>
      </c>
      <c r="F7" s="155">
        <f>SUMIFS('入所申込者一覧（様式１－１用）'!$F$10:$F$259,'入所申込者一覧（様式１－１用）'!$B$10:$B$259,"要介護２",'入所申込者一覧（様式１－１用）'!$C$10:$C$259,"①３か月以内",'入所申込者一覧（様式１－１用）'!$D$10:$D$259,"在宅")</f>
        <v>0</v>
      </c>
      <c r="G7" s="155">
        <f>SUMIFS('入所申込者一覧（様式１－１用）'!$F$10:$F$259,'入所申込者一覧（様式１－１用）'!$B$10:$B$259,"要介護３",'入所申込者一覧（様式１－１用）'!$C$10:$C$259,"①３か月以内",'入所申込者一覧（様式１－１用）'!$D$10:$D$259,"在宅")</f>
        <v>0</v>
      </c>
      <c r="H7" s="155">
        <f>SUMIFS('入所申込者一覧（様式１－１用）'!$F$10:$F$259,'入所申込者一覧（様式１－１用）'!$B$10:$B$259,"要介護４",'入所申込者一覧（様式１－１用）'!$C$10:$C$259,"①３か月以内",'入所申込者一覧（様式１－１用）'!$D$10:$D$259,"在宅")</f>
        <v>0</v>
      </c>
      <c r="I7" s="155">
        <f>SUMIFS('入所申込者一覧（様式１－１用）'!$F$10:$F$259,'入所申込者一覧（様式１－１用）'!$B$10:$B$259,"要介護５",'入所申込者一覧（様式１－１用）'!$C$10:$C$259,"①３か月以内",'入所申込者一覧（様式１－１用）'!$D$10:$D$259,"在宅")</f>
        <v>0</v>
      </c>
      <c r="J7" s="437"/>
      <c r="K7" s="437"/>
      <c r="L7"/>
    </row>
    <row r="8" spans="1:12" x14ac:dyDescent="0.4">
      <c r="A8" s="443"/>
      <c r="B8" s="412" t="s">
        <v>11</v>
      </c>
      <c r="C8" s="413"/>
      <c r="D8" s="155">
        <f t="shared" si="0"/>
        <v>0</v>
      </c>
      <c r="E8" s="155">
        <f>SUMIFS('入所申込者一覧（様式１－１用）'!$F$10:$F$259,'入所申込者一覧（様式１－１用）'!$B$10:$B$259,"要介護１",'入所申込者一覧（様式１－１用）'!$C$10:$C$259,"②３か月～６か月前",'入所申込者一覧（様式１－１用）'!$D$10:$D$259,"在宅")</f>
        <v>0</v>
      </c>
      <c r="F8" s="155">
        <f>SUMIFS('入所申込者一覧（様式１－１用）'!$F$10:$F$259,'入所申込者一覧（様式１－１用）'!$B$10:$B$259,"要介護２",'入所申込者一覧（様式１－１用）'!$C$10:$C$259,"②３か月～６か月前",'入所申込者一覧（様式１－１用）'!$D$10:$D$259,"在宅")</f>
        <v>0</v>
      </c>
      <c r="G8" s="155">
        <f>SUMIFS('入所申込者一覧（様式１－１用）'!$F$10:$F$259,'入所申込者一覧（様式１－１用）'!$B$10:$B$259,"要介護３",'入所申込者一覧（様式１－１用）'!$C$10:$C$259,"②３か月～６か月前",'入所申込者一覧（様式１－１用）'!$D$10:$D$259,"在宅")</f>
        <v>0</v>
      </c>
      <c r="H8" s="155">
        <f>SUMIFS('入所申込者一覧（様式１－１用）'!$F$10:$F$259,'入所申込者一覧（様式１－１用）'!$B$10:$B$259,"要介護４",'入所申込者一覧（様式１－１用）'!$C$10:$C$259,"②３か月～６か月前",'入所申込者一覧（様式１－１用）'!$D$10:$D$259,"在宅")</f>
        <v>0</v>
      </c>
      <c r="I8" s="155">
        <f>SUMIFS('入所申込者一覧（様式１－１用）'!$F$10:$F$259,'入所申込者一覧（様式１－１用）'!$B$10:$B$259,"要介護５",'入所申込者一覧（様式１－１用）'!$C$10:$C$259,"②３か月～６か月前",'入所申込者一覧（様式１－１用）'!$D$10:$D$259,"在宅")</f>
        <v>0</v>
      </c>
      <c r="J8" s="438"/>
      <c r="K8" s="438"/>
      <c r="L8"/>
    </row>
    <row r="9" spans="1:12" x14ac:dyDescent="0.4">
      <c r="A9" s="443"/>
      <c r="B9" s="412" t="s">
        <v>13</v>
      </c>
      <c r="C9" s="413"/>
      <c r="D9" s="155">
        <f t="shared" si="0"/>
        <v>0</v>
      </c>
      <c r="E9" s="155">
        <f>SUMIFS('入所申込者一覧（様式１－１用）'!$F$10:$F$259,'入所申込者一覧（様式１－１用）'!$B$10:$B$259,"要介護１",'入所申込者一覧（様式１－１用）'!$C$10:$C$259,"③６か月～１年前",'入所申込者一覧（様式１－１用）'!$D$10:$D$259,"在宅")</f>
        <v>0</v>
      </c>
      <c r="F9" s="155">
        <f>SUMIFS('入所申込者一覧（様式１－１用）'!$F$10:$F$259,'入所申込者一覧（様式１－１用）'!$B$10:$B$259,"要介護２",'入所申込者一覧（様式１－１用）'!$C$10:$C$259,"③６か月～１年前",'入所申込者一覧（様式１－１用）'!$D$10:$D$259,"在宅")</f>
        <v>0</v>
      </c>
      <c r="G9" s="155">
        <f>SUMIFS('入所申込者一覧（様式１－１用）'!$F$10:$F$259,'入所申込者一覧（様式１－１用）'!$B$10:$B$259,"要介護３",'入所申込者一覧（様式１－１用）'!$C$10:$C$259,"③６か月～１年前",'入所申込者一覧（様式１－１用）'!$D$10:$D$259,"在宅")</f>
        <v>0</v>
      </c>
      <c r="H9" s="155">
        <f>SUMIFS('入所申込者一覧（様式１－１用）'!$F$10:$F$259,'入所申込者一覧（様式１－１用）'!$B$10:$B$259,"要介護４",'入所申込者一覧（様式１－１用）'!$C$10:$C$259,"③６か月～１年前",'入所申込者一覧（様式１－１用）'!$D$10:$D$259,"在宅")</f>
        <v>0</v>
      </c>
      <c r="I9" s="155">
        <f>SUMIFS('入所申込者一覧（様式１－１用）'!$F$10:$F$259,'入所申込者一覧（様式１－１用）'!$B$10:$B$259,"要介護５",'入所申込者一覧（様式１－１用）'!$C$10:$C$259,"③６か月～１年前",'入所申込者一覧（様式１－１用）'!$D$10:$D$259,"在宅")</f>
        <v>0</v>
      </c>
      <c r="J9" s="438"/>
      <c r="K9" s="438"/>
      <c r="L9"/>
    </row>
    <row r="10" spans="1:12" x14ac:dyDescent="0.4">
      <c r="A10" s="443"/>
      <c r="B10" s="412" t="s">
        <v>12</v>
      </c>
      <c r="C10" s="413"/>
      <c r="D10" s="155">
        <f t="shared" si="0"/>
        <v>0</v>
      </c>
      <c r="E10" s="155">
        <f>SUMIFS('入所申込者一覧（様式１－１用）'!$F$10:$F$259,'入所申込者一覧（様式１－１用）'!$B$10:$B$259,"要介護１",'入所申込者一覧（様式１－１用）'!$C$10:$C$259,"④１～２年前",'入所申込者一覧（様式１－１用）'!$D$10:$D$259,"在宅")</f>
        <v>0</v>
      </c>
      <c r="F10" s="155">
        <f>SUMIFS('入所申込者一覧（様式１－１用）'!$F$10:$F$259,'入所申込者一覧（様式１－１用）'!$B$10:$B$259,"要介護２",'入所申込者一覧（様式１－１用）'!$C$10:$C$259,"④１～２年前",'入所申込者一覧（様式１－１用）'!$D$10:$D$259,"在宅")</f>
        <v>0</v>
      </c>
      <c r="G10" s="155">
        <f>SUMIFS('入所申込者一覧（様式１－１用）'!$F$10:$F$259,'入所申込者一覧（様式１－１用）'!$B$10:$B$259,"要介護３",'入所申込者一覧（様式１－１用）'!$C$10:$C$259,"④１～２年前",'入所申込者一覧（様式１－１用）'!$D$10:$D$259,"在宅")</f>
        <v>0</v>
      </c>
      <c r="H10" s="155">
        <f>SUMIFS('入所申込者一覧（様式１－１用）'!$F$10:$F$259,'入所申込者一覧（様式１－１用）'!$B$10:$B$259,"要介護４",'入所申込者一覧（様式１－１用）'!$C$10:$C$259,"④１～２年前",'入所申込者一覧（様式１－１用）'!$D$10:$D$259,"在宅")</f>
        <v>0</v>
      </c>
      <c r="I10" s="155">
        <f>SUMIFS('入所申込者一覧（様式１－１用）'!$F$10:$F$259,'入所申込者一覧（様式１－１用）'!$B$10:$B$259,"要介護５",'入所申込者一覧（様式１－１用）'!$C$10:$C$259,"④１～２年前",'入所申込者一覧（様式１－１用）'!$D$10:$D$259,"在宅")</f>
        <v>0</v>
      </c>
      <c r="J10" s="438"/>
      <c r="K10" s="438"/>
      <c r="L10"/>
    </row>
    <row r="11" spans="1:12" x14ac:dyDescent="0.4">
      <c r="A11" s="443"/>
      <c r="B11" s="398" t="s">
        <v>206</v>
      </c>
      <c r="C11" s="399"/>
      <c r="D11" s="155">
        <f>SUM(E11:I11)</f>
        <v>0</v>
      </c>
      <c r="E11" s="155">
        <f>SUMIFS('入所申込者一覧（様式１－１用）'!$F$10:$F$259,'入所申込者一覧（様式１－１用）'!$B$10:$B$259,"要介護１",'入所申込者一覧（様式１－１用）'!$C$10:$C$259,"⑤２～３年前",'入所申込者一覧（様式１－１用）'!$D$10:$D$259,"在宅")</f>
        <v>0</v>
      </c>
      <c r="F11" s="196">
        <f>SUMIFS('入所申込者一覧（様式１－１用）'!$F$10:$F$259,'入所申込者一覧（様式１－１用）'!$B$10:$B$259,"要介護２",'入所申込者一覧（様式１－１用）'!$C$10:$C$259,"⑤２～３年前",'入所申込者一覧（様式１－１用）'!$D$10:$D$259,"在宅")</f>
        <v>0</v>
      </c>
      <c r="G11" s="196">
        <f>SUMIFS('入所申込者一覧（様式１－１用）'!$F$10:$F$259,'入所申込者一覧（様式１－１用）'!$B$10:$B$259,"要介護３",'入所申込者一覧（様式１－１用）'!$C$10:$C$259,"⑤２～３年前",'入所申込者一覧（様式１－１用）'!$D$10:$D$259,"在宅")</f>
        <v>0</v>
      </c>
      <c r="H11" s="196">
        <f>SUMIFS('入所申込者一覧（様式１－１用）'!$F$10:$F$259,'入所申込者一覧（様式１－１用）'!$B$10:$B$259,"要介護４",'入所申込者一覧（様式１－１用）'!$C$10:$C$259,"⑤２～３年前",'入所申込者一覧（様式１－１用）'!$D$10:$D$259,"在宅")</f>
        <v>0</v>
      </c>
      <c r="I11" s="196">
        <f>SUMIFS('入所申込者一覧（様式１－１用）'!$F$10:$F$259,'入所申込者一覧（様式１－１用）'!$B$10:$B$259,"要介護５",'入所申込者一覧（様式１－１用）'!$C$10:$C$259,"⑤２～３年前",'入所申込者一覧（様式１－１用）'!$D$10:$D$259,"在宅")</f>
        <v>0</v>
      </c>
      <c r="J11" s="438"/>
      <c r="K11" s="438"/>
      <c r="L11"/>
    </row>
    <row r="12" spans="1:12" ht="19.5" thickBot="1" x14ac:dyDescent="0.45">
      <c r="A12" s="444"/>
      <c r="B12" s="400" t="s">
        <v>207</v>
      </c>
      <c r="C12" s="401"/>
      <c r="D12" s="153">
        <f>SUM(E12:I12)</f>
        <v>0</v>
      </c>
      <c r="E12" s="153">
        <f>SUMIFS('入所申込者一覧（様式１－１用）'!$F$10:$F$259,'入所申込者一覧（様式１－１用）'!$B$10:$B$259,"要介護１",'入所申込者一覧（様式１－１用）'!$C$10:$C$259,"⑥３年以上前",'入所申込者一覧（様式１－１用）'!$D$10:$D$259,"在宅")</f>
        <v>0</v>
      </c>
      <c r="F12" s="153">
        <f>SUMIFS('入所申込者一覧（様式１－１用）'!$F$10:$F$259,'入所申込者一覧（様式１－１用）'!$B$10:$B$259,"要介護２",'入所申込者一覧（様式１－１用）'!$C$10:$C$259,"⑥３年以上前",'入所申込者一覧（様式１－１用）'!$D$10:$D$259,"在宅")</f>
        <v>0</v>
      </c>
      <c r="G12" s="153">
        <f>SUMIFS('入所申込者一覧（様式１－１用）'!$F$10:$F$259,'入所申込者一覧（様式１－１用）'!$B$10:$B$259,"要介護３",'入所申込者一覧（様式１－１用）'!$C$10:$C$259,"⑥３年以上前",'入所申込者一覧（様式１－１用）'!$D$10:$D$259,"在宅")</f>
        <v>0</v>
      </c>
      <c r="H12" s="153">
        <f>SUMIFS('入所申込者一覧（様式１－１用）'!$F$10:$F$259,'入所申込者一覧（様式１－１用）'!$B$10:$B$259,"要介護４",'入所申込者一覧（様式１－１用）'!$C$10:$C$259,"⑥３年以上前",'入所申込者一覧（様式１－１用）'!$D$10:$D$259,"在宅")</f>
        <v>0</v>
      </c>
      <c r="I12" s="153">
        <f>SUMIFS('入所申込者一覧（様式１－１用）'!$F$10:$F$259,'入所申込者一覧（様式１－１用）'!$B$10:$B$259,"要介護５",'入所申込者一覧（様式１－１用）'!$C$10:$C$259,"⑥３年以上前",'入所申込者一覧（様式１－１用）'!$D$10:$D$259,"在宅")</f>
        <v>0</v>
      </c>
      <c r="J12" s="439"/>
      <c r="K12" s="439"/>
      <c r="L12"/>
    </row>
    <row r="13" spans="1:12" x14ac:dyDescent="0.4">
      <c r="A13" s="409" t="s">
        <v>80</v>
      </c>
      <c r="B13" s="430"/>
      <c r="C13" s="410"/>
      <c r="D13" s="154">
        <f>SUM(E13:I13)</f>
        <v>0</v>
      </c>
      <c r="E13" s="154">
        <f>E14+E15+E16+E17+E18+E20+E22+E23+E25+E27</f>
        <v>0</v>
      </c>
      <c r="F13" s="154">
        <f t="shared" ref="F13:H13" si="2">F14+F15+F16+F17+F18+F20+F22+F23+F25+F27</f>
        <v>0</v>
      </c>
      <c r="G13" s="154">
        <f>G14+G15+G16+G17+G18+G20+G22+G23+G25+G27</f>
        <v>0</v>
      </c>
      <c r="H13" s="154">
        <f t="shared" si="2"/>
        <v>0</v>
      </c>
      <c r="I13" s="154">
        <f>I14+I15+I16+I17+I18+I20+I22+I23+I25+I27</f>
        <v>0</v>
      </c>
      <c r="J13" s="96" t="str">
        <f>IF(+D5=+D6+D13,"○","×")</f>
        <v>○</v>
      </c>
      <c r="K13" s="97" t="s">
        <v>88</v>
      </c>
      <c r="L13"/>
    </row>
    <row r="14" spans="1:12" x14ac:dyDescent="0.4">
      <c r="A14" s="427" t="s">
        <v>83</v>
      </c>
      <c r="B14" s="402" t="s">
        <v>14</v>
      </c>
      <c r="C14" s="403"/>
      <c r="D14" s="155">
        <f t="shared" si="0"/>
        <v>0</v>
      </c>
      <c r="E14" s="155">
        <f>SUMIFS('入所申込者一覧（様式１－１用）'!$F$10:$F$259,'入所申込者一覧（様式１－１用）'!$B$10:$B$259,"要介護１",'入所申込者一覧（様式１－１用）'!$E$10:$E$259,"①介護医療院")</f>
        <v>0</v>
      </c>
      <c r="F14" s="155">
        <f>SUMIFS('入所申込者一覧（様式１－１用）'!$F$10:$F$259,'入所申込者一覧（様式１－１用）'!$B$10:$B$259,"要介護２",'入所申込者一覧（様式１－１用）'!$E$10:$E$259,"①介護医療院")</f>
        <v>0</v>
      </c>
      <c r="G14" s="155">
        <f>SUMIFS('入所申込者一覧（様式１－１用）'!$F$10:$F$259,'入所申込者一覧（様式１－１用）'!$B$10:$B$259,"要介護３",'入所申込者一覧（様式１－１用）'!$E$10:$E$259,"①介護医療院")</f>
        <v>0</v>
      </c>
      <c r="H14" s="155">
        <f>SUMIFS('入所申込者一覧（様式１－１用）'!$F$10:$F$259,'入所申込者一覧（様式１－１用）'!$B$10:$B$259,"要介護４",'入所申込者一覧（様式１－１用）'!$E$10:$E$259,"①介護医療院")</f>
        <v>0</v>
      </c>
      <c r="I14" s="155">
        <f>SUMIFS('入所申込者一覧（様式１－１用）'!$F$10:$F$259,'入所申込者一覧（様式１－１用）'!$B$10:$B$259,"要介護５",'入所申込者一覧（様式１－１用）'!$E$10:$E$259,"①介護医療院")</f>
        <v>0</v>
      </c>
      <c r="J14" s="428"/>
      <c r="K14" s="428"/>
      <c r="L14"/>
    </row>
    <row r="15" spans="1:12" x14ac:dyDescent="0.4">
      <c r="A15" s="427"/>
      <c r="B15" s="402" t="s">
        <v>258</v>
      </c>
      <c r="C15" s="403"/>
      <c r="D15" s="155">
        <f t="shared" si="0"/>
        <v>0</v>
      </c>
      <c r="E15" s="155">
        <f>SUMIFS('入所申込者一覧（様式１－１用）'!$F$10:$F$259,'入所申込者一覧（様式１－１用）'!$B$10:$B$259,"要介護１",'入所申込者一覧（様式１－１用）'!$E$10:$E$259,"②介護老人保健施設")</f>
        <v>0</v>
      </c>
      <c r="F15" s="155">
        <f>SUMIFS('入所申込者一覧（様式１－１用）'!$F$10:$F$259,'入所申込者一覧（様式１－１用）'!$B$10:$B$259,"要介護２",'入所申込者一覧（様式１－１用）'!$E$10:$E$259,"②介護老人保健施設")</f>
        <v>0</v>
      </c>
      <c r="G15" s="155">
        <f>SUMIFS('入所申込者一覧（様式１－１用）'!$F$10:$F$259,'入所申込者一覧（様式１－１用）'!$B$10:$B$259,"要介護３",'入所申込者一覧（様式１－１用）'!$E$10:$E$259,"②介護老人保健施設")</f>
        <v>0</v>
      </c>
      <c r="H15" s="155">
        <f>SUMIFS('入所申込者一覧（様式１－１用）'!$F$10:$F$259,'入所申込者一覧（様式１－１用）'!$B$10:$B$259,"要介護４",'入所申込者一覧（様式１－１用）'!$E$10:$E$259,"②介護老人保健施設")</f>
        <v>0</v>
      </c>
      <c r="I15" s="155">
        <f>SUMIFS('入所申込者一覧（様式１－１用）'!$F$10:$F$259,'入所申込者一覧（様式１－１用）'!$B$10:$B$259,"要介護５",'入所申込者一覧（様式１－１用）'!$E$10:$E$259,"②介護老人保健施設")</f>
        <v>0</v>
      </c>
      <c r="J15" s="429"/>
      <c r="K15" s="429"/>
      <c r="L15"/>
    </row>
    <row r="16" spans="1:12" ht="25.5" customHeight="1" x14ac:dyDescent="0.4">
      <c r="A16" s="427"/>
      <c r="B16" s="394" t="s">
        <v>270</v>
      </c>
      <c r="C16" s="395"/>
      <c r="D16" s="155">
        <f t="shared" si="0"/>
        <v>0</v>
      </c>
      <c r="E16" s="155">
        <f>SUMIFS('入所申込者一覧（様式１－１用）'!$F$10:$F$259,'入所申込者一覧（様式１－１用）'!$B$10:$B$259,"要介護１",'入所申込者一覧（様式１－１用）'!$E$10:$E$259,"③医療機関（病院又は診療所）")</f>
        <v>0</v>
      </c>
      <c r="F16" s="155">
        <f>SUMIFS('入所申込者一覧（様式１－１用）'!$F$10:$F$259,'入所申込者一覧（様式１－１用）'!$B$10:$B$259,"要介護２",'入所申込者一覧（様式１－１用）'!$E$10:$E$259,"③医療機関（病院又は診療所）")</f>
        <v>0</v>
      </c>
      <c r="G16" s="155">
        <f>SUMIFS('入所申込者一覧（様式１－１用）'!$F$10:$F$259,'入所申込者一覧（様式１－１用）'!$B$10:$B$259,"要介護３",'入所申込者一覧（様式１－１用）'!$E$10:$E$259,"③医療機関（病院又は診療所）")</f>
        <v>0</v>
      </c>
      <c r="H16" s="155">
        <f>SUMIFS('入所申込者一覧（様式１－１用）'!$F$10:$F$259,'入所申込者一覧（様式１－１用）'!$B$10:$B$259,"要介護４",'入所申込者一覧（様式１－１用）'!$E$10:$E$259,"③医療機関（病院又は診療所）")</f>
        <v>0</v>
      </c>
      <c r="I16" s="155">
        <f>SUMIFS('入所申込者一覧（様式１－１用）'!$F$10:$F$259,'入所申込者一覧（様式１－１用）'!$B$10:$B$259,"要介護５",'入所申込者一覧（様式１－１用）'!$E$10:$E$259,"③医療機関（病院又は診療所）")</f>
        <v>0</v>
      </c>
      <c r="J16" s="429"/>
      <c r="K16" s="429"/>
      <c r="L16"/>
    </row>
    <row r="17" spans="1:12" ht="21" customHeight="1" x14ac:dyDescent="0.4">
      <c r="A17" s="427"/>
      <c r="B17" s="394" t="s">
        <v>259</v>
      </c>
      <c r="C17" s="395"/>
      <c r="D17" s="155">
        <f t="shared" si="0"/>
        <v>0</v>
      </c>
      <c r="E17" s="155">
        <f>SUMIFS('入所申込者一覧（様式１－１用）'!$F$10:$F$259,'入所申込者一覧（様式１－１用）'!$B$10:$B$259,"要介護１",'入所申込者一覧（様式１－１用）'!$E$10:$E$259,"④他の特別養護老人ホーム")</f>
        <v>0</v>
      </c>
      <c r="F17" s="155">
        <f>SUMIFS('入所申込者一覧（様式１－１用）'!$F$10:$F$259,'入所申込者一覧（様式１－１用）'!$B$10:$B$259,"要介護２",'入所申込者一覧（様式１－１用）'!$E$10:$E$259,"④他の特別養護老人ホーム")</f>
        <v>0</v>
      </c>
      <c r="G17" s="155">
        <f>SUMIFS('入所申込者一覧（様式１－１用）'!$F$10:$F$259,'入所申込者一覧（様式１－１用）'!$B$10:$B$259,"要介護３",'入所申込者一覧（様式１－１用）'!$E$10:$E$259,"④他の特別養護老人ホーム")</f>
        <v>0</v>
      </c>
      <c r="H17" s="155">
        <f>SUMIFS('入所申込者一覧（様式１－１用）'!$F$10:$F$259,'入所申込者一覧（様式１－１用）'!$B$10:$B$259,"要介護４",'入所申込者一覧（様式１－１用）'!$E$10:$E$259,"④他の特別養護老人ホーム")</f>
        <v>0</v>
      </c>
      <c r="I17" s="155">
        <f>SUMIFS('入所申込者一覧（様式１－１用）'!$F$10:$F$259,'入所申込者一覧（様式１－１用）'!$B$10:$B$259,"要介護５",'入所申込者一覧（様式１－１用）'!$E$10:$E$259,"④他の特別養護老人ホーム")</f>
        <v>0</v>
      </c>
      <c r="J17" s="429"/>
      <c r="K17" s="429"/>
      <c r="L17"/>
    </row>
    <row r="18" spans="1:12" x14ac:dyDescent="0.4">
      <c r="A18" s="427"/>
      <c r="B18" s="263" t="s">
        <v>260</v>
      </c>
      <c r="C18" s="264"/>
      <c r="D18" s="155">
        <f t="shared" si="0"/>
        <v>0</v>
      </c>
      <c r="E18" s="155">
        <f>SUMIFS('入所申込者一覧（様式１－１用）'!$F$10:$F$259,'入所申込者一覧（様式１－１用）'!$B$10:$B$259,"要介護１",'入所申込者一覧（様式１－１用）'!$E$10:$E$259,"⑤養護老人ホーム")</f>
        <v>0</v>
      </c>
      <c r="F18" s="155">
        <f>SUMIFS('入所申込者一覧（様式１－１用）'!$F$10:$F$259,'入所申込者一覧（様式１－１用）'!$B$10:$B$259,"要介護２",'入所申込者一覧（様式１－１用）'!$E$10:$E$259,"⑤養護老人ホーム")</f>
        <v>0</v>
      </c>
      <c r="G18" s="155">
        <f>SUMIFS('入所申込者一覧（様式１－１用）'!$F$10:$F$259,'入所申込者一覧（様式１－１用）'!$B$10:$B$259,"要介護３",'入所申込者一覧（様式１－１用）'!$E$10:$E$259,"⑤養護老人ホーム")</f>
        <v>0</v>
      </c>
      <c r="H18" s="155">
        <f>SUMIFS('入所申込者一覧（様式１－１用）'!$F$10:$F$259,'入所申込者一覧（様式１－１用）'!$B$10:$B$259,"要介護４",'入所申込者一覧（様式１－１用）'!$E$10:$E$259,"⑤養護老人ホーム")</f>
        <v>0</v>
      </c>
      <c r="I18" s="155">
        <f>SUMIFS('入所申込者一覧（様式１－１用）'!$F$10:$F$259,'入所申込者一覧（様式１－１用）'!$B$10:$B$259,"要介護５",'入所申込者一覧（様式１－１用）'!$E$10:$E$259,"⑤養護老人ホーム")</f>
        <v>0</v>
      </c>
      <c r="J18" s="429"/>
      <c r="K18" s="429"/>
      <c r="L18"/>
    </row>
    <row r="19" spans="1:12" x14ac:dyDescent="0.4">
      <c r="A19" s="427"/>
      <c r="B19" s="262"/>
      <c r="C19" s="265" t="s">
        <v>249</v>
      </c>
      <c r="D19" s="155">
        <f t="shared" si="0"/>
        <v>0</v>
      </c>
      <c r="E19" s="155">
        <f>SUMIFS('入所申込者一覧（様式１－１用）'!$F$10:$F$259,'入所申込者一覧（様式１－１用）'!$B$10:$B$259,"要介護１",'入所申込者一覧（様式１－１用）'!$E$10:$E$259,"⑤養護老人ホーム",'入所申込者一覧（様式１－１用）'!$G$10:$G$259,"○")</f>
        <v>0</v>
      </c>
      <c r="F19" s="155">
        <f>SUMIFS('入所申込者一覧（様式１－１用）'!$F$10:$F$259,'入所申込者一覧（様式１－１用）'!$B$10:$B$259,"要介護２",'入所申込者一覧（様式１－１用）'!$E$10:$E$259,"⑤養護老人ホーム",'入所申込者一覧（様式１－１用）'!$G$10:$G$259,"○")</f>
        <v>0</v>
      </c>
      <c r="G19" s="155">
        <f>SUMIFS('入所申込者一覧（様式１－１用）'!$F$10:$F$259,'入所申込者一覧（様式１－１用）'!$B$10:$B$259,"要介護３",'入所申込者一覧（様式１－１用）'!$E$10:$E$259,"⑤養護老人ホーム",'入所申込者一覧（様式１－１用）'!$G$10:$G$259,"○")</f>
        <v>0</v>
      </c>
      <c r="H19" s="155">
        <f>SUMIFS('入所申込者一覧（様式１－１用）'!$F$10:$F$259,'入所申込者一覧（様式１－１用）'!$B$10:$B$259,"要介護４",'入所申込者一覧（様式１－１用）'!$E$10:$E$259,"⑤養護老人ホーム",'入所申込者一覧（様式１－１用）'!$G$10:$G$259,"○")</f>
        <v>0</v>
      </c>
      <c r="I19" s="155">
        <f>SUMIFS('入所申込者一覧（様式１－１用）'!$F$10:$F$259,'入所申込者一覧（様式１－１用）'!$B$10:$B$259,"要介護５",'入所申込者一覧（様式１－１用）'!$E$10:$E$259,"⑤養護老人ホーム",'入所申込者一覧（様式１－１用）'!$G$10:$G$259,"○")</f>
        <v>0</v>
      </c>
      <c r="J19" s="429"/>
      <c r="K19" s="429"/>
      <c r="L19"/>
    </row>
    <row r="20" spans="1:12" x14ac:dyDescent="0.4">
      <c r="A20" s="427"/>
      <c r="B20" s="105" t="s">
        <v>261</v>
      </c>
      <c r="C20" s="105"/>
      <c r="D20" s="155">
        <f t="shared" si="0"/>
        <v>0</v>
      </c>
      <c r="E20" s="155">
        <f>SUMIFS('入所申込者一覧（様式１－１用）'!$F$10:$F$259,'入所申込者一覧（様式１－１用）'!$B$10:$B$259,"要介護１",'入所申込者一覧（様式１－１用）'!$E$10:$E$259,"⑥軽費老人ホーム")</f>
        <v>0</v>
      </c>
      <c r="F20" s="155">
        <f>SUMIFS('入所申込者一覧（様式１－１用）'!$F$10:$F$259,'入所申込者一覧（様式１－１用）'!$B$10:$B$259,"要介護２",'入所申込者一覧（様式１－１用）'!$E$10:$E$259,"⑥軽費老人ホーム")</f>
        <v>0</v>
      </c>
      <c r="G20" s="155">
        <f>SUMIFS('入所申込者一覧（様式１－１用）'!$F$10:$F$259,'入所申込者一覧（様式１－１用）'!$B$10:$B$259,"要介護３",'入所申込者一覧（様式１－１用）'!$E$10:$E$259,"⑥軽費老人ホーム")</f>
        <v>0</v>
      </c>
      <c r="H20" s="155">
        <f>SUMIFS('入所申込者一覧（様式１－１用）'!$F$10:$F$259,'入所申込者一覧（様式１－１用）'!$B$10:$B$259,"要介護４",'入所申込者一覧（様式１－１用）'!$E$10:$E$259,"⑥軽費老人ホーム")</f>
        <v>0</v>
      </c>
      <c r="I20" s="155">
        <f>SUMIFS('入所申込者一覧（様式１－１用）'!$F$10:$F$259,'入所申込者一覧（様式１－１用）'!$B$10:$B$259,"要介護５",'入所申込者一覧（様式１－１用）'!$E$10:$E$259,"⑥軽費老人ホーム")</f>
        <v>0</v>
      </c>
      <c r="J20" s="429"/>
      <c r="K20" s="429"/>
      <c r="L20"/>
    </row>
    <row r="21" spans="1:12" x14ac:dyDescent="0.4">
      <c r="A21" s="427"/>
      <c r="B21" s="262"/>
      <c r="C21" s="265" t="s">
        <v>249</v>
      </c>
      <c r="D21" s="155">
        <f t="shared" si="0"/>
        <v>0</v>
      </c>
      <c r="E21" s="155">
        <f>SUMIFS('入所申込者一覧（様式１－１用）'!$F$10:$F$259,'入所申込者一覧（様式１－１用）'!$B$10:$B$259,"要介護１",'入所申込者一覧（様式１－１用）'!$E$10:$E$259,"⑥軽費老人ホーム",'入所申込者一覧（様式１－１用）'!$G$10:$G$259,"○")</f>
        <v>0</v>
      </c>
      <c r="F21" s="155">
        <f>SUMIFS('入所申込者一覧（様式１－１用）'!$F$10:$F$259,'入所申込者一覧（様式１－１用）'!$B$10:$B$259,"要介護２",'入所申込者一覧（様式１－１用）'!$E$10:$E$259,"⑥軽費老人ホーム",'入所申込者一覧（様式１－１用）'!$G$10:$G$259,"○")</f>
        <v>0</v>
      </c>
      <c r="G21" s="155">
        <f>SUMIFS('入所申込者一覧（様式１－１用）'!$F$10:$F$259,'入所申込者一覧（様式１－１用）'!$B$10:$B$259,"要介護３",'入所申込者一覧（様式１－１用）'!$E$10:$E$259,"⑥軽費老人ホーム",'入所申込者一覧（様式１－１用）'!$G$10:$G$259,"○")</f>
        <v>0</v>
      </c>
      <c r="H21" s="155">
        <f>SUMIFS('入所申込者一覧（様式１－１用）'!$F$10:$F$259,'入所申込者一覧（様式１－１用）'!$B$10:$B$259,"要介護４",'入所申込者一覧（様式１－１用）'!$E$10:$E$259,"⑥軽費老人ホーム",'入所申込者一覧（様式１－１用）'!$G$10:$G$259,"○")</f>
        <v>0</v>
      </c>
      <c r="I21" s="155">
        <f>SUMIFS('入所申込者一覧（様式１－１用）'!$F$10:$F$259,'入所申込者一覧（様式１－１用）'!$B$10:$B$259,"要介護５",'入所申込者一覧（様式１－１用）'!$E$10:$E$259,"⑥軽費老人ホーム",'入所申込者一覧（様式１－１用）'!$G$10:$G$259,"○")</f>
        <v>0</v>
      </c>
      <c r="J21" s="429"/>
      <c r="K21" s="429"/>
      <c r="L21"/>
    </row>
    <row r="22" spans="1:12" x14ac:dyDescent="0.4">
      <c r="A22" s="427"/>
      <c r="B22" s="251"/>
      <c r="C22" s="78" t="s">
        <v>262</v>
      </c>
      <c r="D22" s="155">
        <f t="shared" si="0"/>
        <v>0</v>
      </c>
      <c r="E22" s="155">
        <f>SUMIFS('入所申込者一覧（様式１－１用）'!$F$10:$F$259,'入所申込者一覧（様式１－１用）'!$B$10:$B$259,"要介護１",'入所申込者一覧（様式１－１用）'!$E$10:$E$259,"⑦グループホーム")</f>
        <v>0</v>
      </c>
      <c r="F22" s="155">
        <f>SUMIFS('入所申込者一覧（様式１－１用）'!$F$10:$F$259,'入所申込者一覧（様式１－１用）'!$B$10:$B$259,"要介護２",'入所申込者一覧（様式１－１用）'!$E$10:$E$259,"⑦グループホーム")</f>
        <v>0</v>
      </c>
      <c r="G22" s="155">
        <f>SUMIFS('入所申込者一覧（様式１－１用）'!$F$10:$F$259,'入所申込者一覧（様式１－１用）'!$B$10:$B$259,"要介護３",'入所申込者一覧（様式１－１用）'!$E$10:$E$259,"⑦グループホーム")</f>
        <v>0</v>
      </c>
      <c r="H22" s="155">
        <f>SUMIFS('入所申込者一覧（様式１－１用）'!$F$10:$F$259,'入所申込者一覧（様式１－１用）'!$B$10:$B$259,"要介護４",'入所申込者一覧（様式１－１用）'!$E$10:$E$259,"⑦グループホーム")</f>
        <v>0</v>
      </c>
      <c r="I22" s="155">
        <f>SUMIFS('入所申込者一覧（様式１－１用）'!$F$10:$F$259,'入所申込者一覧（様式１－１用）'!$B$10:$B$259,"要介護５",'入所申込者一覧（様式１－１用）'!$E$10:$E$259,"⑦グループホーム")</f>
        <v>0</v>
      </c>
      <c r="J22" s="429"/>
      <c r="K22" s="429"/>
      <c r="L22"/>
    </row>
    <row r="23" spans="1:12" x14ac:dyDescent="0.4">
      <c r="A23" s="427"/>
      <c r="B23" s="105" t="s">
        <v>263</v>
      </c>
      <c r="C23" s="105"/>
      <c r="D23" s="155">
        <f t="shared" si="0"/>
        <v>0</v>
      </c>
      <c r="E23" s="155">
        <f>SUMIFS('入所申込者一覧（様式１－１用）'!$F$10:$F$259,'入所申込者一覧（様式１－１用）'!$B$10:$B$259,"要介護１",'入所申込者一覧（様式１－１用）'!$E$10:$E$259,"⑧有料老人ホーム")</f>
        <v>0</v>
      </c>
      <c r="F23" s="155">
        <f>SUMIFS('入所申込者一覧（様式１－１用）'!$F$10:$F$259,'入所申込者一覧（様式１－１用）'!$B$10:$B$259,"要介護２",'入所申込者一覧（様式１－１用）'!$E$10:$E$259,"⑧有料老人ホーム")</f>
        <v>0</v>
      </c>
      <c r="G23" s="155">
        <f>SUMIFS('入所申込者一覧（様式１－１用）'!$F$10:$F$259,'入所申込者一覧（様式１－１用）'!$B$10:$B$259,"要介護３",'入所申込者一覧（様式１－１用）'!$E$10:$E$259,"⑧有料老人ホーム")</f>
        <v>0</v>
      </c>
      <c r="H23" s="155">
        <f>SUMIFS('入所申込者一覧（様式１－１用）'!$F$10:$F$259,'入所申込者一覧（様式１－１用）'!$B$10:$B$259,"要介護４",'入所申込者一覧（様式１－１用）'!$E$10:$E$259,"⑧有料老人ホーム")</f>
        <v>0</v>
      </c>
      <c r="I23" s="155">
        <f>SUMIFS('入所申込者一覧（様式１－１用）'!$F$10:$F$259,'入所申込者一覧（様式１－１用）'!$B$10:$B$259,"要介護５",'入所申込者一覧（様式１－１用）'!$E$10:$E$259,"⑧有料老人ホーム")</f>
        <v>0</v>
      </c>
      <c r="J23" s="429"/>
      <c r="K23" s="429"/>
      <c r="L23"/>
    </row>
    <row r="24" spans="1:12" x14ac:dyDescent="0.4">
      <c r="A24" s="427"/>
      <c r="B24" s="262"/>
      <c r="C24" s="265" t="s">
        <v>249</v>
      </c>
      <c r="D24" s="155">
        <f t="shared" si="0"/>
        <v>0</v>
      </c>
      <c r="E24" s="155">
        <f>SUMIFS('入所申込者一覧（様式１－１用）'!$F$10:$F$259,'入所申込者一覧（様式１－１用）'!$B$10:$B$259,"要介護１",'入所申込者一覧（様式１－１用）'!$E$10:$E$259,"⑧有料老人ホーム",'入所申込者一覧（様式１－１用）'!$G$10:$G$259,"○")</f>
        <v>0</v>
      </c>
      <c r="F24" s="155">
        <f>SUMIFS('入所申込者一覧（様式１－１用）'!$F$10:$F$259,'入所申込者一覧（様式１－１用）'!$B$10:$B$259,"要介護２",'入所申込者一覧（様式１－１用）'!$E$10:$E$259,"⑧有料老人ホーム",'入所申込者一覧（様式１－１用）'!$G$10:$G$259,"○")</f>
        <v>0</v>
      </c>
      <c r="G24" s="155">
        <f>SUMIFS('入所申込者一覧（様式１－１用）'!$F$10:$F$259,'入所申込者一覧（様式１－１用）'!$B$10:$B$259,"要介護３",'入所申込者一覧（様式１－１用）'!$E$10:$E$259,"⑧有料老人ホーム",'入所申込者一覧（様式１－１用）'!$G$10:$G$259,"○")</f>
        <v>0</v>
      </c>
      <c r="H24" s="155">
        <f>SUMIFS('入所申込者一覧（様式１－１用）'!$F$10:$F$259,'入所申込者一覧（様式１－１用）'!$B$10:$B$259,"要介護４",'入所申込者一覧（様式１－１用）'!$E$10:$E$259,"⑧有料老人ホーム",'入所申込者一覧（様式１－１用）'!$G$10:$G$259,"○")</f>
        <v>0</v>
      </c>
      <c r="I24" s="155">
        <f>SUMIFS('入所申込者一覧（様式１－１用）'!$F$10:$F$259,'入所申込者一覧（様式１－１用）'!$B$10:$B$259,"要介護５",'入所申込者一覧（様式１－１用）'!$E$10:$E$259,"⑧有料老人ホーム",'入所申込者一覧（様式１－１用）'!$G$10:$G$259,"○")</f>
        <v>0</v>
      </c>
      <c r="J24" s="429"/>
      <c r="K24" s="429"/>
      <c r="L24"/>
    </row>
    <row r="25" spans="1:12" ht="27.75" customHeight="1" x14ac:dyDescent="0.4">
      <c r="A25" s="427"/>
      <c r="B25" s="396" t="s">
        <v>264</v>
      </c>
      <c r="C25" s="397"/>
      <c r="D25" s="155">
        <f t="shared" si="0"/>
        <v>0</v>
      </c>
      <c r="E25" s="155">
        <f>SUMIFS('入所申込者一覧（様式１－１用）'!$F$10:$F$259,'入所申込者一覧（様式１－１用）'!$B$10:$B$259,"要介護１",'入所申込者一覧（様式１－１用）'!$E$10:$E$259,"⑨サービス付き高齢者向け住宅")</f>
        <v>0</v>
      </c>
      <c r="F25" s="155">
        <f>SUMIFS('入所申込者一覧（様式１－１用）'!$F$10:$F$259,'入所申込者一覧（様式１－１用）'!$B$10:$B$259,"要介護２",'入所申込者一覧（様式１－１用）'!$E$10:$E$259,"⑨サービス付き高齢者向け住宅")</f>
        <v>0</v>
      </c>
      <c r="G25" s="155">
        <f>SUMIFS('入所申込者一覧（様式１－１用）'!$F$10:$F$259,'入所申込者一覧（様式１－１用）'!$B$10:$B$259,"要介護３",'入所申込者一覧（様式１－１用）'!$E$10:$E$259,"⑨サービス付き高齢者向け住宅")</f>
        <v>0</v>
      </c>
      <c r="H25" s="155">
        <f>SUMIFS('入所申込者一覧（様式１－１用）'!$F$10:$F$259,'入所申込者一覧（様式１－１用）'!$B$10:$B$259,"要介護４",'入所申込者一覧（様式１－１用）'!$E$10:$E$259,"⑨サービス付き高齢者向け住宅")</f>
        <v>0</v>
      </c>
      <c r="I25" s="155">
        <f>SUMIFS('入所申込者一覧（様式１－１用）'!$F$10:$F$259,'入所申込者一覧（様式１－１用）'!$B$10:$B$259,"要介護５",'入所申込者一覧（様式１－１用）'!$E$10:$E$259,"⑨サービス付き高齢者向け住宅")</f>
        <v>0</v>
      </c>
      <c r="J25" s="429"/>
      <c r="K25" s="429"/>
      <c r="L25"/>
    </row>
    <row r="26" spans="1:12" x14ac:dyDescent="0.4">
      <c r="A26" s="427"/>
      <c r="B26" s="262"/>
      <c r="C26" s="265" t="s">
        <v>249</v>
      </c>
      <c r="D26" s="155">
        <f t="shared" si="0"/>
        <v>0</v>
      </c>
      <c r="E26" s="155">
        <f>SUMIFS('入所申込者一覧（様式１－１用）'!$F$10:$F$259,'入所申込者一覧（様式１－１用）'!$B$10:$B$259,"要介護１",'入所申込者一覧（様式１－１用）'!$E$10:$E$259,"⑩サービス付き高齢者向け住宅",'入所申込者一覧（様式１－１用）'!$G$10:$G$259,"○")</f>
        <v>0</v>
      </c>
      <c r="F26" s="155">
        <f>SUMIFS('入所申込者一覧（様式１－１用）'!$F$10:$F$259,'入所申込者一覧（様式１－１用）'!$B$10:$B$259,"要介護２",'入所申込者一覧（様式１－１用）'!$E$10:$E$259,"⑩サービス付き高齢者向け住宅",'入所申込者一覧（様式１－１用）'!$G$10:$G$259,"○")</f>
        <v>0</v>
      </c>
      <c r="G26" s="155">
        <f>SUMIFS('入所申込者一覧（様式１－１用）'!$F$10:$F$259,'入所申込者一覧（様式１－１用）'!$B$10:$B$259,"要介護３",'入所申込者一覧（様式１－１用）'!$E$10:$E$259,"⑩サービス付き高齢者向け住宅",'入所申込者一覧（様式１－１用）'!$G$10:$G$259,"○")</f>
        <v>0</v>
      </c>
      <c r="H26" s="155">
        <f>SUMIFS('入所申込者一覧（様式１－１用）'!$F$10:$F$259,'入所申込者一覧（様式１－１用）'!$B$10:$B$259,"要介護４",'入所申込者一覧（様式１－１用）'!$E$10:$E$259,"⑩サービス付き高齢者向け住宅",'入所申込者一覧（様式１－１用）'!$G$10:$G$259,"○")</f>
        <v>0</v>
      </c>
      <c r="I26" s="155">
        <f>SUMIFS('入所申込者一覧（様式１－１用）'!$F$10:$F$259,'入所申込者一覧（様式１－１用）'!$B$10:$B$259,"要介護５",'入所申込者一覧（様式１－１用）'!$E$10:$E$259,"⑩サービス付き高齢者向け住宅",'入所申込者一覧（様式１－１用）'!$G$10:$G$259,"○")</f>
        <v>0</v>
      </c>
      <c r="J26" s="429"/>
      <c r="K26" s="429"/>
      <c r="L26"/>
    </row>
    <row r="27" spans="1:12" x14ac:dyDescent="0.4">
      <c r="A27" s="427"/>
      <c r="B27" s="251"/>
      <c r="C27" s="78" t="s">
        <v>265</v>
      </c>
      <c r="D27" s="155">
        <f t="shared" si="0"/>
        <v>0</v>
      </c>
      <c r="E27" s="155">
        <f>SUMIFS('入所申込者一覧（様式１－１用）'!$F$10:$F$259,'入所申込者一覧（様式１－１用）'!$B$10:$B$259,"要介護１",'入所申込者一覧（様式１－１用）'!$E$10:$E$259,"⑩その他")</f>
        <v>0</v>
      </c>
      <c r="F27" s="155">
        <f>SUMIFS('入所申込者一覧（様式１－１用）'!$F$10:$F$259,'入所申込者一覧（様式１－１用）'!$B$10:$B$259,"要介護２",'入所申込者一覧（様式１－１用）'!$E$10:$E$259,"⑩その他")</f>
        <v>0</v>
      </c>
      <c r="G27" s="155">
        <f>SUMIFS('入所申込者一覧（様式１－１用）'!$F$10:$F$259,'入所申込者一覧（様式１－１用）'!$B$10:$B$259,"要介護３",'入所申込者一覧（様式１－１用）'!$E$10:$E$259,"⑩その他")</f>
        <v>0</v>
      </c>
      <c r="H27" s="155">
        <f>SUMIFS('入所申込者一覧（様式１－１用）'!$F$10:$F$259,'入所申込者一覧（様式１－１用）'!$B$10:$B$259,"要介護４",'入所申込者一覧（様式１－１用）'!$E$10:$E$259,"⑩その他")</f>
        <v>0</v>
      </c>
      <c r="I27" s="155">
        <f>SUMIFS('入所申込者一覧（様式１－１用）'!$F$10:$F$259,'入所申込者一覧（様式１－１用）'!$B$10:$B$259,"要介護５",'入所申込者一覧（様式１－１用）'!$E$10:$E$259,"⑩その他")</f>
        <v>0</v>
      </c>
      <c r="J27" s="408"/>
      <c r="K27" s="408"/>
      <c r="L27"/>
    </row>
    <row r="28" spans="1:12" ht="18.75" customHeight="1" x14ac:dyDescent="0.4">
      <c r="A28" s="445" t="s">
        <v>82</v>
      </c>
      <c r="B28" s="253"/>
      <c r="C28" s="78" t="s">
        <v>10</v>
      </c>
      <c r="D28" s="155">
        <f t="shared" si="0"/>
        <v>0</v>
      </c>
      <c r="E28" s="155">
        <f>SUMIFS('入所申込者一覧（様式１－１用）'!$F$10:$F$259,'入所申込者一覧（様式１－１用）'!$B$10:$B$259,"要介護１",'入所申込者一覧（様式１－１用）'!$C$10:$C$259,"①３か月以内",'入所申込者一覧（様式１－１用）'!$D$10:$D$259,"在宅以外")</f>
        <v>0</v>
      </c>
      <c r="F28" s="155">
        <f>SUMIFS('入所申込者一覧（様式１－１用）'!$F$10:$F$259,'入所申込者一覧（様式１－１用）'!$B$10:$B$259,"要介護２",'入所申込者一覧（様式１－１用）'!$C$10:$C$259,"①３か月以内",'入所申込者一覧（様式１－１用）'!$D$10:$D$259,"在宅以外")</f>
        <v>0</v>
      </c>
      <c r="G28" s="155">
        <f>SUMIFS('入所申込者一覧（様式１－１用）'!$F$10:$F$259,'入所申込者一覧（様式１－１用）'!$B$10:$B$259,"要介護３",'入所申込者一覧（様式１－１用）'!$C$10:$C$259,"①３か月以内",'入所申込者一覧（様式１－１用）'!$D$10:$D$259,"在宅以外")</f>
        <v>0</v>
      </c>
      <c r="H28" s="155">
        <f>SUMIFS('入所申込者一覧（様式１－１用）'!$F$10:$F$259,'入所申込者一覧（様式１－１用）'!$B$10:$B$259,"要介護４",'入所申込者一覧（様式１－１用）'!$C$10:$C$259,"①３か月以内",'入所申込者一覧（様式１－１用）'!$D$10:$D$259,"在宅以外")</f>
        <v>0</v>
      </c>
      <c r="I28" s="155">
        <f>SUMIFS('入所申込者一覧（様式１－１用）'!$F$10:$F$259,'入所申込者一覧（様式１－１用）'!$B$10:$B$259,"要介護５",'入所申込者一覧（様式１－１用）'!$C$10:$C$259,"①３か月以内",'入所申込者一覧（様式１－１用）'!$D$10:$D$259,"在宅以外")</f>
        <v>0</v>
      </c>
      <c r="J28" s="390"/>
      <c r="K28" s="390"/>
      <c r="L28"/>
    </row>
    <row r="29" spans="1:12" x14ac:dyDescent="0.4">
      <c r="A29" s="446"/>
      <c r="B29" s="254"/>
      <c r="C29" s="78" t="s">
        <v>11</v>
      </c>
      <c r="D29" s="155">
        <f t="shared" si="0"/>
        <v>0</v>
      </c>
      <c r="E29" s="155">
        <f>SUMIFS('入所申込者一覧（様式１－１用）'!$F$10:$F$259,'入所申込者一覧（様式１－１用）'!$B$10:$B$259,"要介護１",'入所申込者一覧（様式１－１用）'!$C$10:$C$259,"②３か月～６か月前",'入所申込者一覧（様式１－１用）'!$D$10:$D$259,"在宅以外")</f>
        <v>0</v>
      </c>
      <c r="F29" s="155">
        <f>SUMIFS('入所申込者一覧（様式１－１用）'!$F$10:$F$259,'入所申込者一覧（様式１－１用）'!$B$10:$B$259,"要介護２",'入所申込者一覧（様式１－１用）'!$C$10:$C$259,"②３か月～６か月前",'入所申込者一覧（様式１－１用）'!$D$10:$D$259,"在宅以外")</f>
        <v>0</v>
      </c>
      <c r="G29" s="155">
        <f>SUMIFS('入所申込者一覧（様式１－１用）'!$F$10:$F$259,'入所申込者一覧（様式１－１用）'!$B$10:$B$259,"要介護３",'入所申込者一覧（様式１－１用）'!$C$10:$C$259,"②３か月～６か月前",'入所申込者一覧（様式１－１用）'!$D$10:$D$259,"在宅以外")</f>
        <v>0</v>
      </c>
      <c r="H29" s="155">
        <f>SUMIFS('入所申込者一覧（様式１－１用）'!$F$10:$F$259,'入所申込者一覧（様式１－１用）'!$B$10:$B$259,"要介護４",'入所申込者一覧（様式１－１用）'!$C$10:$C$259,"②３か月～６か月前",'入所申込者一覧（様式１－１用）'!$D$10:$D$259,"在宅以外")</f>
        <v>0</v>
      </c>
      <c r="I29" s="155">
        <f>SUMIFS('入所申込者一覧（様式１－１用）'!$F$10:$F$259,'入所申込者一覧（様式１－１用）'!$B$10:$B$259,"要介護５",'入所申込者一覧（様式１－１用）'!$C$10:$C$259,"②３か月～６か月前",'入所申込者一覧（様式１－１用）'!$D$10:$D$259,"在宅以外")</f>
        <v>0</v>
      </c>
      <c r="J29" s="422"/>
      <c r="K29" s="422"/>
      <c r="L29"/>
    </row>
    <row r="30" spans="1:12" x14ac:dyDescent="0.4">
      <c r="A30" s="446"/>
      <c r="B30" s="254"/>
      <c r="C30" s="78" t="s">
        <v>13</v>
      </c>
      <c r="D30" s="155">
        <f t="shared" si="0"/>
        <v>0</v>
      </c>
      <c r="E30" s="155">
        <f>SUMIFS('入所申込者一覧（様式１－１用）'!$F$10:$F$259,'入所申込者一覧（様式１－１用）'!$B$10:$B$259,"要介護１",'入所申込者一覧（様式１－１用）'!$C$10:$C$259,"③６か月～１年前",'入所申込者一覧（様式１－１用）'!$D$10:$D$259,"在宅以外")</f>
        <v>0</v>
      </c>
      <c r="F30" s="155">
        <f>SUMIFS('入所申込者一覧（様式１－１用）'!$F$10:$F$259,'入所申込者一覧（様式１－１用）'!$B$10:$B$259,"要介護２",'入所申込者一覧（様式１－１用）'!$C$10:$C$259,"③６か月～１年前",'入所申込者一覧（様式１－１用）'!$D$10:$D$259,"在宅以外")</f>
        <v>0</v>
      </c>
      <c r="G30" s="155">
        <f>SUMIFS('入所申込者一覧（様式１－１用）'!$F$10:$F$259,'入所申込者一覧（様式１－１用）'!$B$10:$B$259,"要介護３",'入所申込者一覧（様式１－１用）'!$C$10:$C$259,"③６か月～１年前",'入所申込者一覧（様式１－１用）'!$D$10:$D$259,"在宅以外")</f>
        <v>0</v>
      </c>
      <c r="H30" s="155">
        <f>SUMIFS('入所申込者一覧（様式１－１用）'!$F$10:$F$259,'入所申込者一覧（様式１－１用）'!$B$10:$B$259,"要介護４",'入所申込者一覧（様式１－１用）'!$C$10:$C$259,"③６か月～１年前",'入所申込者一覧（様式１－１用）'!$D$10:$D$259,"在宅以外")</f>
        <v>0</v>
      </c>
      <c r="I30" s="155">
        <f>SUMIFS('入所申込者一覧（様式１－１用）'!$F$10:$F$259,'入所申込者一覧（様式１－１用）'!$B$10:$B$259,"要介護５",'入所申込者一覧（様式１－１用）'!$C$10:$C$259,"③６か月～１年前",'入所申込者一覧（様式１－１用）'!$D$10:$D$259,"在宅以外")</f>
        <v>0</v>
      </c>
      <c r="J30" s="422"/>
      <c r="K30" s="422"/>
      <c r="L30"/>
    </row>
    <row r="31" spans="1:12" x14ac:dyDescent="0.4">
      <c r="A31" s="446"/>
      <c r="B31" s="254"/>
      <c r="C31" s="78" t="s">
        <v>12</v>
      </c>
      <c r="D31" s="155">
        <f t="shared" si="0"/>
        <v>0</v>
      </c>
      <c r="E31" s="155">
        <f>SUMIFS('入所申込者一覧（様式１－１用）'!$F$10:$F$259,'入所申込者一覧（様式１－１用）'!$B$10:$B$259,"要介護１",'入所申込者一覧（様式１－１用）'!$C$10:$C$259,"④１～２年前",'入所申込者一覧（様式１－１用）'!$D$10:$D$259,"在宅以外")</f>
        <v>0</v>
      </c>
      <c r="F31" s="155">
        <f>SUMIFS('入所申込者一覧（様式１－１用）'!$F$10:$F$259,'入所申込者一覧（様式１－１用）'!$B$10:$B$259,"要介護２",'入所申込者一覧（様式１－１用）'!$C$10:$C$259,"④１～２年前",'入所申込者一覧（様式１－１用）'!$D$10:$D$259,"在宅以外")</f>
        <v>0</v>
      </c>
      <c r="G31" s="155">
        <f>SUMIFS('入所申込者一覧（様式１－１用）'!$F$10:$F$259,'入所申込者一覧（様式１－１用）'!$B$10:$B$259,"要介護３",'入所申込者一覧（様式１－１用）'!$C$10:$C$259,"④１～２年前",'入所申込者一覧（様式１－１用）'!$D$10:$D$259,"在宅以外")</f>
        <v>0</v>
      </c>
      <c r="H31" s="155">
        <f>SUMIFS('入所申込者一覧（様式１－１用）'!$F$10:$F$259,'入所申込者一覧（様式１－１用）'!$B$10:$B$259,"要介護４",'入所申込者一覧（様式１－１用）'!$C$10:$C$259,"④１～２年前",'入所申込者一覧（様式１－１用）'!$D$10:$D$259,"在宅以外")</f>
        <v>0</v>
      </c>
      <c r="I31" s="155">
        <f>SUMIFS('入所申込者一覧（様式１－１用）'!$F$10:$F$259,'入所申込者一覧（様式１－１用）'!$B$10:$B$259,"要介護５",'入所申込者一覧（様式１－１用）'!$C$10:$C$259,"④１～２年前",'入所申込者一覧（様式１－１用）'!$D$10:$D$259,"在宅以外")</f>
        <v>0</v>
      </c>
      <c r="J31" s="422"/>
      <c r="K31" s="422"/>
      <c r="L31"/>
    </row>
    <row r="32" spans="1:12" x14ac:dyDescent="0.4">
      <c r="A32" s="446"/>
      <c r="B32" s="254"/>
      <c r="C32" s="78" t="s">
        <v>206</v>
      </c>
      <c r="D32" s="155">
        <f t="shared" si="0"/>
        <v>0</v>
      </c>
      <c r="E32" s="155">
        <f>SUMIFS('入所申込者一覧（様式１－１用）'!$F$10:$F$259,'入所申込者一覧（様式１－１用）'!$B$10:$B$259,"要介護１",'入所申込者一覧（様式１－１用）'!$C$10:$C$259,"⑤２～３年前",'入所申込者一覧（様式１－１用）'!$D$10:$D$259,"在宅以外")</f>
        <v>0</v>
      </c>
      <c r="F32" s="155">
        <f>SUMIFS('入所申込者一覧（様式１－１用）'!$F$10:$F$259,'入所申込者一覧（様式１－１用）'!$B$10:$B$259,"要介護２",'入所申込者一覧（様式１－１用）'!$C$10:$C$259,"⑤２～３年前",'入所申込者一覧（様式１－１用）'!$D$10:$D$259,"在宅以外")</f>
        <v>0</v>
      </c>
      <c r="G32" s="155">
        <f>SUMIFS('入所申込者一覧（様式１－１用）'!$F$10:$F$259,'入所申込者一覧（様式１－１用）'!$B$10:$B$259,"要介護３",'入所申込者一覧（様式１－１用）'!$C$10:$C$259,"⑤２～３年前",'入所申込者一覧（様式１－１用）'!$D$10:$D$259,"在宅以外")</f>
        <v>0</v>
      </c>
      <c r="H32" s="155">
        <f>SUMIFS('入所申込者一覧（様式１－１用）'!$F$10:$F$259,'入所申込者一覧（様式１－１用）'!$B$10:$B$259,"要介護４",'入所申込者一覧（様式１－１用）'!$C$10:$C$259,"⑤２～３年前",'入所申込者一覧（様式１－１用）'!$D$10:$D$259,"在宅以外")</f>
        <v>0</v>
      </c>
      <c r="I32" s="155">
        <f>SUMIFS('入所申込者一覧（様式１－１用）'!$F$10:$F$259,'入所申込者一覧（様式１－１用）'!$B$10:$B$259,"要介護５",'入所申込者一覧（様式１－１用）'!$C$10:$C$259,"⑤２～３年前",'入所申込者一覧（様式１－１用）'!$D$10:$D$259,"在宅以外")</f>
        <v>0</v>
      </c>
      <c r="J32" s="422"/>
      <c r="K32" s="422"/>
      <c r="L32"/>
    </row>
    <row r="33" spans="1:12" x14ac:dyDescent="0.4">
      <c r="A33" s="447"/>
      <c r="B33" s="255"/>
      <c r="C33" s="78" t="s">
        <v>208</v>
      </c>
      <c r="D33" s="195">
        <f>SUM(E33:I33)</f>
        <v>0</v>
      </c>
      <c r="E33" s="155">
        <f>SUMIFS('入所申込者一覧（様式１－１用）'!$F$10:$F$259,'入所申込者一覧（様式１－１用）'!$B$10:$B$259,"要介護１",'入所申込者一覧（様式１－１用）'!$C$10:$C$259,"⑥３年以上前",'入所申込者一覧（様式１－１用）'!$D$10:$D$259,"在宅以外")</f>
        <v>0</v>
      </c>
      <c r="F33" s="155">
        <f>SUMIFS('入所申込者一覧（様式１－１用）'!$F$10:$F$259,'入所申込者一覧（様式１－１用）'!$B$10:$B$259,"要介護２",'入所申込者一覧（様式１－１用）'!$C$10:$C$259,"⑥３年以上前",'入所申込者一覧（様式１－１用）'!$D$10:$D$259,"在宅以外")</f>
        <v>0</v>
      </c>
      <c r="G33" s="155">
        <f>SUMIFS('入所申込者一覧（様式１－１用）'!$F$10:$F$259,'入所申込者一覧（様式１－１用）'!$B$10:$B$259,"要介護３",'入所申込者一覧（様式１－１用）'!$C$10:$C$259,"⑥３年以上前",'入所申込者一覧（様式１－１用）'!$D$10:$D$259,"在宅以外")</f>
        <v>0</v>
      </c>
      <c r="H33" s="195">
        <f>SUMIFS('入所申込者一覧（様式１－１用）'!$F$10:$F$259,'入所申込者一覧（様式１－１用）'!$B$10:$B$259,"要介護４",'入所申込者一覧（様式１－１用）'!$C$10:$C$259,"⑥３年以上前",'入所申込者一覧（様式１－１用）'!$D$10:$D$259,"在宅以外")</f>
        <v>0</v>
      </c>
      <c r="I33" s="155">
        <f>SUMIFS('入所申込者一覧（様式１－１用）'!$F$10:$F$259,'入所申込者一覧（様式１－１用）'!$B$10:$B$259,"要介護５",'入所申込者一覧（様式１－１用）'!$C$10:$C$259,"⑥３年以上前",'入所申込者一覧（様式１－１用）'!$D$10:$D$259,"在宅以外")</f>
        <v>0</v>
      </c>
      <c r="J33" s="422"/>
      <c r="K33" s="422"/>
      <c r="L33"/>
    </row>
    <row r="34" spans="1:12" x14ac:dyDescent="0.4">
      <c r="A34" s="190"/>
      <c r="B34" s="190"/>
      <c r="C34" s="86"/>
      <c r="D34" s="103"/>
      <c r="E34" s="103"/>
      <c r="F34" s="103"/>
      <c r="G34" s="103"/>
      <c r="H34" s="103"/>
      <c r="I34" s="103"/>
      <c r="J34" s="88"/>
      <c r="K34" s="88"/>
      <c r="L34"/>
    </row>
    <row r="35" spans="1:12" x14ac:dyDescent="0.4">
      <c r="C35" s="88" t="s">
        <v>196</v>
      </c>
      <c r="D35" s="86"/>
      <c r="E35" s="103"/>
      <c r="F35" s="103"/>
      <c r="G35" s="103"/>
      <c r="H35" s="103"/>
      <c r="I35" s="103"/>
      <c r="J35" s="103"/>
      <c r="K35" s="88"/>
      <c r="L35" s="88"/>
    </row>
    <row r="36" spans="1:12" x14ac:dyDescent="0.4">
      <c r="A36" s="440"/>
      <c r="B36" s="440"/>
      <c r="C36" s="440"/>
      <c r="D36" s="441"/>
      <c r="E36" s="174" t="s">
        <v>78</v>
      </c>
      <c r="F36" s="90" t="s">
        <v>3</v>
      </c>
      <c r="G36" s="90" t="s">
        <v>4</v>
      </c>
      <c r="H36" s="174" t="s">
        <v>5</v>
      </c>
      <c r="I36" s="174" t="s">
        <v>6</v>
      </c>
      <c r="J36" s="174" t="s">
        <v>7</v>
      </c>
      <c r="K36" s="88"/>
      <c r="L36" s="88"/>
    </row>
    <row r="37" spans="1:12" ht="19.5" thickBot="1" x14ac:dyDescent="0.45">
      <c r="A37" s="425" t="s">
        <v>197</v>
      </c>
      <c r="B37" s="425"/>
      <c r="C37" s="425"/>
      <c r="D37" s="426"/>
      <c r="E37" s="153">
        <f>SUM(E38:E39)</f>
        <v>0</v>
      </c>
      <c r="F37" s="153">
        <f t="shared" ref="F37:I37" si="3">SUM(F38:F39)</f>
        <v>0</v>
      </c>
      <c r="G37" s="153">
        <f>SUM(G38:G39)</f>
        <v>0</v>
      </c>
      <c r="H37" s="153">
        <f t="shared" si="3"/>
        <v>0</v>
      </c>
      <c r="I37" s="153">
        <f t="shared" si="3"/>
        <v>0</v>
      </c>
      <c r="J37" s="153">
        <f>SUM(J38:J39)</f>
        <v>0</v>
      </c>
      <c r="K37" s="88"/>
      <c r="L37" s="88"/>
    </row>
    <row r="38" spans="1:12" x14ac:dyDescent="0.4">
      <c r="A38" s="413" t="s">
        <v>214</v>
      </c>
      <c r="B38" s="250"/>
      <c r="C38" s="408" t="s">
        <v>198</v>
      </c>
      <c r="D38" s="408"/>
      <c r="E38" s="154">
        <f>SUM(F38:J38)</f>
        <v>0</v>
      </c>
      <c r="F38" s="154">
        <f>COUNTIFS('入所申込者一覧（様式１－１用）'!B10:B259,"要介護１",'入所申込者一覧（様式１－１用）'!D10:D259,"在宅")</f>
        <v>0</v>
      </c>
      <c r="G38" s="154">
        <f>COUNTIFS('入所申込者一覧（様式１－１用）'!B10:B259,"要介護２",'入所申込者一覧（様式１－１用）'!D10:D259,"在宅")</f>
        <v>0</v>
      </c>
      <c r="H38" s="154">
        <f>COUNTIFS('入所申込者一覧（様式１－１用）'!B10:B259,"要介護３",'入所申込者一覧（様式１－１用）'!D10:D259,"在宅")</f>
        <v>0</v>
      </c>
      <c r="I38" s="154">
        <f>COUNTIFS('入所申込者一覧（様式１－１用）'!B10:B259,"要介護４",'入所申込者一覧（様式１－１用）'!D10:D259,"在宅")</f>
        <v>0</v>
      </c>
      <c r="J38" s="154">
        <f>COUNTIFS('入所申込者一覧（様式１－１用）'!B10:B259,"要介護５",'入所申込者一覧（様式１－１用）'!D10:D259,"在宅")</f>
        <v>0</v>
      </c>
      <c r="K38" s="88"/>
      <c r="L38" s="88"/>
    </row>
    <row r="39" spans="1:12" x14ac:dyDescent="0.4">
      <c r="A39" s="426"/>
      <c r="B39" s="256"/>
      <c r="C39" s="409" t="s">
        <v>199</v>
      </c>
      <c r="D39" s="410"/>
      <c r="E39" s="154">
        <f>SUM(F39:J39)</f>
        <v>0</v>
      </c>
      <c r="F39" s="154">
        <f>COUNTIFS('入所申込者一覧（様式１－１用）'!B10:B259,"要介護１",'入所申込者一覧（様式１－１用）'!D10:D259,"在宅以外")</f>
        <v>0</v>
      </c>
      <c r="G39" s="154">
        <f>COUNTIFS('入所申込者一覧（様式１－１用）'!B10:B259,"要介護２",'入所申込者一覧（様式１－１用）'!D10:D259,"在宅以外")</f>
        <v>0</v>
      </c>
      <c r="H39" s="154">
        <f>COUNTIFS('入所申込者一覧（様式１－１用）'!B10:B259,"要介護３",'入所申込者一覧（様式１－１用）'!D10:D259,"在宅以外")</f>
        <v>0</v>
      </c>
      <c r="I39" s="154">
        <f>COUNTIFS('入所申込者一覧（様式１－１用）'!B10:B259,"要介護４",'入所申込者一覧（様式１－１用）'!D10:D259,"在宅以外")</f>
        <v>0</v>
      </c>
      <c r="J39" s="154">
        <f>COUNTIFS('入所申込者一覧（様式１－１用）'!B10:B259,"要介護５",'入所申込者一覧（様式１－１用）'!D10:D259,"在宅以外")</f>
        <v>0</v>
      </c>
      <c r="K39" s="88"/>
      <c r="L39" s="88"/>
    </row>
    <row r="40" spans="1:12" x14ac:dyDescent="0.4">
      <c r="A40" s="202"/>
      <c r="B40" s="193"/>
      <c r="C40" s="193"/>
      <c r="D40" s="194"/>
      <c r="E40" s="195"/>
      <c r="F40" s="195"/>
      <c r="G40" s="195"/>
      <c r="H40" s="195"/>
      <c r="I40" s="195"/>
      <c r="J40" s="88"/>
      <c r="K40" s="88"/>
      <c r="L40"/>
    </row>
    <row r="41" spans="1:12" x14ac:dyDescent="0.4">
      <c r="A41" s="391"/>
      <c r="B41" s="391"/>
      <c r="C41" s="391"/>
      <c r="D41" s="448"/>
      <c r="E41" s="174" t="s">
        <v>78</v>
      </c>
      <c r="F41" s="90" t="s">
        <v>3</v>
      </c>
      <c r="G41" s="90" t="s">
        <v>4</v>
      </c>
      <c r="H41" s="174" t="s">
        <v>5</v>
      </c>
      <c r="I41" s="174" t="s">
        <v>6</v>
      </c>
      <c r="J41" s="174" t="s">
        <v>7</v>
      </c>
      <c r="K41" s="88"/>
      <c r="L41" s="88"/>
    </row>
    <row r="42" spans="1:12" ht="19.5" thickBot="1" x14ac:dyDescent="0.45">
      <c r="A42" s="411" t="s">
        <v>200</v>
      </c>
      <c r="B42" s="411"/>
      <c r="C42" s="411"/>
      <c r="D42" s="399"/>
      <c r="E42" s="153">
        <f>SUM(E43:E44)</f>
        <v>0</v>
      </c>
      <c r="F42" s="153">
        <f>SUM(F43:F44)</f>
        <v>0</v>
      </c>
      <c r="G42" s="153">
        <f t="shared" ref="G42:I42" si="4">SUM(G43:G44)</f>
        <v>0</v>
      </c>
      <c r="H42" s="153">
        <f t="shared" si="4"/>
        <v>0</v>
      </c>
      <c r="I42" s="153">
        <f t="shared" si="4"/>
        <v>0</v>
      </c>
      <c r="J42" s="153">
        <f>SUM(J43:J44)</f>
        <v>0</v>
      </c>
      <c r="K42" s="88"/>
      <c r="L42" s="88"/>
    </row>
    <row r="43" spans="1:12" x14ac:dyDescent="0.4">
      <c r="A43" s="423" t="s">
        <v>214</v>
      </c>
      <c r="B43" s="250"/>
      <c r="C43" s="408" t="s">
        <v>201</v>
      </c>
      <c r="D43" s="408"/>
      <c r="E43" s="154">
        <f>SUM(F43:J43)</f>
        <v>0</v>
      </c>
      <c r="F43" s="154">
        <f>E6</f>
        <v>0</v>
      </c>
      <c r="G43" s="154">
        <f>F6</f>
        <v>0</v>
      </c>
      <c r="H43" s="154">
        <f>G6</f>
        <v>0</v>
      </c>
      <c r="I43" s="154">
        <f>H6</f>
        <v>0</v>
      </c>
      <c r="J43" s="154">
        <f>I6</f>
        <v>0</v>
      </c>
      <c r="K43" s="88"/>
      <c r="L43" s="88"/>
    </row>
    <row r="44" spans="1:12" x14ac:dyDescent="0.4">
      <c r="A44" s="426"/>
      <c r="B44" s="256"/>
      <c r="C44" s="409" t="s">
        <v>202</v>
      </c>
      <c r="D44" s="410"/>
      <c r="E44" s="154">
        <f>SUM(F44:J44)</f>
        <v>0</v>
      </c>
      <c r="F44" s="154">
        <f>E13</f>
        <v>0</v>
      </c>
      <c r="G44" s="154">
        <f>F13</f>
        <v>0</v>
      </c>
      <c r="H44" s="154">
        <f>G13</f>
        <v>0</v>
      </c>
      <c r="I44" s="154">
        <f>H13</f>
        <v>0</v>
      </c>
      <c r="J44" s="154">
        <f>I13</f>
        <v>0</v>
      </c>
      <c r="K44" s="88"/>
      <c r="L44" s="88"/>
    </row>
    <row r="45" spans="1:12" x14ac:dyDescent="0.4">
      <c r="A45" s="390"/>
      <c r="B45" s="390"/>
      <c r="C45" s="390"/>
      <c r="D45" s="103"/>
      <c r="E45" s="103"/>
      <c r="F45" s="103"/>
      <c r="G45" s="103"/>
      <c r="H45" s="103"/>
      <c r="I45" s="103"/>
      <c r="J45" s="88"/>
      <c r="K45" s="88"/>
      <c r="L45"/>
    </row>
    <row r="46" spans="1:12" x14ac:dyDescent="0.4">
      <c r="A46" s="432"/>
      <c r="B46" s="432"/>
      <c r="C46" s="432"/>
      <c r="D46" s="433"/>
      <c r="E46" s="296" t="s">
        <v>78</v>
      </c>
      <c r="F46" s="90" t="s">
        <v>3</v>
      </c>
      <c r="G46" s="90" t="s">
        <v>4</v>
      </c>
      <c r="H46" s="296" t="s">
        <v>5</v>
      </c>
      <c r="I46" s="296" t="s">
        <v>6</v>
      </c>
      <c r="J46" s="296" t="s">
        <v>7</v>
      </c>
      <c r="K46" s="88"/>
      <c r="L46" s="88"/>
    </row>
    <row r="47" spans="1:12" ht="19.5" thickBot="1" x14ac:dyDescent="0.45">
      <c r="A47" s="434" t="s">
        <v>203</v>
      </c>
      <c r="B47" s="435"/>
      <c r="C47" s="435"/>
      <c r="D47" s="436"/>
      <c r="E47" s="311">
        <f>SUM(E48:E49)</f>
        <v>0</v>
      </c>
      <c r="F47" s="311">
        <f t="shared" ref="F47:J47" si="5">SUM(F48:F49)</f>
        <v>0</v>
      </c>
      <c r="G47" s="311">
        <f t="shared" si="5"/>
        <v>0</v>
      </c>
      <c r="H47" s="311">
        <f t="shared" si="5"/>
        <v>0</v>
      </c>
      <c r="I47" s="311">
        <f t="shared" si="5"/>
        <v>0</v>
      </c>
      <c r="J47" s="311">
        <f t="shared" si="5"/>
        <v>0</v>
      </c>
      <c r="K47" s="88"/>
      <c r="L47" s="88"/>
    </row>
    <row r="48" spans="1:12" x14ac:dyDescent="0.4">
      <c r="A48" s="413" t="s">
        <v>214</v>
      </c>
      <c r="B48" s="299"/>
      <c r="C48" s="408" t="s">
        <v>204</v>
      </c>
      <c r="D48" s="408"/>
      <c r="E48" s="154">
        <f>SUM(F48:J48)</f>
        <v>0</v>
      </c>
      <c r="F48" s="154">
        <f t="shared" ref="F48:J49" si="6">F38-F43</f>
        <v>0</v>
      </c>
      <c r="G48" s="154">
        <f t="shared" si="6"/>
        <v>0</v>
      </c>
      <c r="H48" s="154">
        <f t="shared" si="6"/>
        <v>0</v>
      </c>
      <c r="I48" s="154">
        <f t="shared" si="6"/>
        <v>0</v>
      </c>
      <c r="J48" s="154">
        <f t="shared" si="6"/>
        <v>0</v>
      </c>
      <c r="K48" s="88"/>
      <c r="L48" s="88"/>
    </row>
    <row r="49" spans="1:36" x14ac:dyDescent="0.4">
      <c r="A49" s="426"/>
      <c r="B49" s="295"/>
      <c r="C49" s="409" t="s">
        <v>205</v>
      </c>
      <c r="D49" s="410"/>
      <c r="E49" s="154">
        <f>SUM(F49:J49)</f>
        <v>0</v>
      </c>
      <c r="F49" s="154">
        <f t="shared" si="6"/>
        <v>0</v>
      </c>
      <c r="G49" s="154">
        <f t="shared" si="6"/>
        <v>0</v>
      </c>
      <c r="H49" s="154">
        <f t="shared" si="6"/>
        <v>0</v>
      </c>
      <c r="I49" s="154">
        <f t="shared" si="6"/>
        <v>0</v>
      </c>
      <c r="J49" s="154">
        <f>J39-J44</f>
        <v>0</v>
      </c>
      <c r="K49" s="88"/>
      <c r="L49" s="88"/>
    </row>
    <row r="50" spans="1:36" x14ac:dyDescent="0.4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83"/>
    </row>
    <row r="51" spans="1:36" x14ac:dyDescent="0.4">
      <c r="A51" s="60" t="s">
        <v>128</v>
      </c>
      <c r="B51" s="60"/>
      <c r="C51" s="82"/>
      <c r="D51" s="82"/>
      <c r="E51" s="82"/>
      <c r="F51" s="82"/>
      <c r="G51" s="82"/>
      <c r="H51" s="82"/>
      <c r="I51" s="82"/>
      <c r="J51" s="86"/>
      <c r="K51" s="82"/>
      <c r="L51"/>
      <c r="X51" s="61"/>
    </row>
    <row r="52" spans="1:36" x14ac:dyDescent="0.4">
      <c r="A52" s="418"/>
      <c r="B52" s="419"/>
      <c r="C52" s="420"/>
      <c r="D52" s="98" t="s">
        <v>106</v>
      </c>
      <c r="E52" s="64" t="s">
        <v>111</v>
      </c>
      <c r="F52" s="64" t="s">
        <v>108</v>
      </c>
      <c r="G52" s="64" t="s">
        <v>6</v>
      </c>
      <c r="H52" s="64" t="s">
        <v>110</v>
      </c>
      <c r="I52" s="64" t="s">
        <v>78</v>
      </c>
      <c r="J52" s="73"/>
      <c r="K52" s="66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431"/>
      <c r="Y52" s="43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x14ac:dyDescent="0.4">
      <c r="A53" s="412" t="s">
        <v>92</v>
      </c>
      <c r="B53" s="390"/>
      <c r="C53" s="413"/>
      <c r="D53" s="114"/>
      <c r="E53" s="115"/>
      <c r="F53" s="115"/>
      <c r="G53" s="114"/>
      <c r="H53" s="114"/>
      <c r="I53" s="70">
        <f>COUNTA(D53:H53)</f>
        <v>0</v>
      </c>
      <c r="J53" s="74"/>
      <c r="K53" s="99"/>
      <c r="L53" s="68"/>
      <c r="M53" s="67"/>
      <c r="N53" s="68"/>
      <c r="O53" s="67"/>
      <c r="P53" s="68"/>
      <c r="Q53" s="67"/>
      <c r="R53" s="63"/>
      <c r="S53" s="63"/>
      <c r="T53" s="63"/>
      <c r="U53" s="63"/>
      <c r="V53" s="63"/>
      <c r="W53" s="63"/>
      <c r="X53" s="414"/>
      <c r="Y53" s="415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x14ac:dyDescent="0.4">
      <c r="A54" s="421"/>
      <c r="B54" s="422"/>
      <c r="C54" s="423"/>
      <c r="D54" s="114"/>
      <c r="E54" s="115"/>
      <c r="F54" s="115"/>
      <c r="G54" s="114"/>
      <c r="H54" s="114"/>
      <c r="I54" s="70">
        <f>COUNTA(D54:H54)</f>
        <v>0</v>
      </c>
      <c r="J54" s="74"/>
      <c r="K54" s="99"/>
      <c r="L54" s="68"/>
      <c r="M54" s="67"/>
      <c r="N54" s="68"/>
      <c r="O54" s="67"/>
      <c r="P54" s="68"/>
      <c r="Q54" s="67"/>
      <c r="R54" s="63"/>
      <c r="S54" s="63"/>
      <c r="T54" s="63"/>
      <c r="U54" s="63"/>
      <c r="V54" s="63"/>
      <c r="W54" s="63"/>
      <c r="X54" s="414"/>
      <c r="Y54" s="415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x14ac:dyDescent="0.4">
      <c r="A55" s="424"/>
      <c r="B55" s="425"/>
      <c r="C55" s="426"/>
      <c r="D55" s="114"/>
      <c r="E55" s="115"/>
      <c r="F55" s="115"/>
      <c r="G55" s="114"/>
      <c r="H55" s="114"/>
      <c r="I55" s="70">
        <f>COUNTA(D55:H55)</f>
        <v>0</v>
      </c>
      <c r="J55" s="74"/>
      <c r="K55" s="99"/>
      <c r="L55" s="68"/>
      <c r="M55" s="67"/>
      <c r="N55" s="68"/>
      <c r="O55" s="67"/>
      <c r="P55" s="68"/>
      <c r="Q55" s="67"/>
      <c r="R55" s="63"/>
      <c r="S55" s="63"/>
      <c r="T55" s="63"/>
      <c r="U55" s="63"/>
      <c r="V55" s="63"/>
      <c r="W55" s="63"/>
      <c r="X55" s="414"/>
      <c r="Y55" s="415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4">
      <c r="A56" s="398" t="s">
        <v>91</v>
      </c>
      <c r="B56" s="411"/>
      <c r="C56" s="399"/>
      <c r="D56" s="100">
        <f>COUNTA(D53:D55)</f>
        <v>0</v>
      </c>
      <c r="E56" s="100">
        <f>COUNTA(E53:E55)</f>
        <v>0</v>
      </c>
      <c r="F56" s="100">
        <f>COUNTA(F53:F55)</f>
        <v>0</v>
      </c>
      <c r="G56" s="100">
        <f>COUNTA(G53:G55)</f>
        <v>0</v>
      </c>
      <c r="H56" s="100">
        <f>COUNTA(H53:H55)</f>
        <v>0</v>
      </c>
      <c r="I56" s="71">
        <f>SUM(D56:H56)</f>
        <v>0</v>
      </c>
      <c r="J56" s="75"/>
      <c r="K56" s="76"/>
      <c r="L56" s="76"/>
      <c r="M56" s="77"/>
      <c r="N56" s="68"/>
      <c r="O56" s="67"/>
      <c r="P56" s="68"/>
      <c r="Q56" s="67"/>
      <c r="R56" s="416"/>
      <c r="S56" s="416"/>
      <c r="T56" s="63"/>
      <c r="U56" s="63"/>
      <c r="V56" s="63"/>
      <c r="W56" s="63"/>
      <c r="X56" s="414"/>
      <c r="Y56" s="415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x14ac:dyDescent="0.4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/>
      <c r="X57" s="61"/>
    </row>
    <row r="58" spans="1:36" x14ac:dyDescent="0.4">
      <c r="A58" s="60" t="s">
        <v>266</v>
      </c>
      <c r="B58" s="60"/>
      <c r="C58" s="82"/>
      <c r="D58" s="82"/>
      <c r="E58" s="82"/>
      <c r="F58" s="82"/>
      <c r="G58" s="82"/>
      <c r="H58" s="82"/>
      <c r="I58" s="82"/>
      <c r="J58" s="82"/>
      <c r="K58" s="82"/>
      <c r="L58"/>
      <c r="M58" s="1"/>
      <c r="X58" s="61"/>
    </row>
    <row r="59" spans="1:36" x14ac:dyDescent="0.4">
      <c r="A59" s="406" t="s">
        <v>130</v>
      </c>
      <c r="B59" s="406"/>
      <c r="C59" s="406"/>
      <c r="D59" s="84" t="s">
        <v>161</v>
      </c>
      <c r="E59" s="84" t="s">
        <v>103</v>
      </c>
      <c r="F59" s="406" t="s">
        <v>112</v>
      </c>
      <c r="G59" s="406"/>
      <c r="H59" s="84" t="s">
        <v>105</v>
      </c>
      <c r="I59" s="406" t="s">
        <v>113</v>
      </c>
      <c r="J59" s="404"/>
      <c r="K59" s="404"/>
      <c r="L59" s="63"/>
      <c r="M59" s="67"/>
      <c r="N59" s="1"/>
      <c r="O59" s="1"/>
      <c r="P59" s="1"/>
      <c r="Q59" s="1"/>
      <c r="R59" s="1"/>
      <c r="S59" s="1"/>
      <c r="T59" s="1"/>
      <c r="U59" s="1"/>
      <c r="V59" s="1"/>
      <c r="W59" s="1"/>
      <c r="X59" s="72"/>
      <c r="Y59" s="1"/>
    </row>
    <row r="60" spans="1:36" x14ac:dyDescent="0.4">
      <c r="A60" s="405"/>
      <c r="B60" s="405"/>
      <c r="C60" s="405"/>
      <c r="D60" s="101"/>
      <c r="E60" s="101"/>
      <c r="F60" s="407" t="s">
        <v>104</v>
      </c>
      <c r="G60" s="407"/>
      <c r="H60" s="101"/>
      <c r="I60" s="405"/>
      <c r="J60" s="405"/>
      <c r="K60" s="405"/>
      <c r="L60" s="63"/>
      <c r="M60" s="1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</row>
    <row r="61" spans="1:36" x14ac:dyDescent="0.4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1"/>
      <c r="M61" s="1"/>
      <c r="X61" s="61"/>
    </row>
    <row r="62" spans="1:36" x14ac:dyDescent="0.4">
      <c r="A62" s="62" t="s">
        <v>129</v>
      </c>
      <c r="B62" s="62"/>
      <c r="C62" s="82"/>
      <c r="D62" s="82"/>
      <c r="E62" s="82"/>
      <c r="F62" s="82"/>
      <c r="G62" s="82"/>
      <c r="H62" s="82"/>
      <c r="I62" s="82"/>
      <c r="J62" s="82"/>
      <c r="K62" s="82"/>
      <c r="L62"/>
      <c r="M62" s="1"/>
      <c r="X62" s="61"/>
    </row>
    <row r="63" spans="1:36" x14ac:dyDescent="0.4">
      <c r="A63" s="86"/>
      <c r="B63" s="86"/>
      <c r="C63" s="79"/>
      <c r="D63" s="78" t="s">
        <v>93</v>
      </c>
      <c r="E63" s="80"/>
      <c r="F63" s="78" t="s">
        <v>114</v>
      </c>
      <c r="G63" s="81"/>
      <c r="H63" s="78" t="s">
        <v>119</v>
      </c>
      <c r="I63" s="81"/>
      <c r="J63" s="78" t="s">
        <v>124</v>
      </c>
      <c r="K63" s="81"/>
      <c r="L63" s="1"/>
      <c r="M63" s="1"/>
      <c r="N63" s="1"/>
      <c r="O63" s="1"/>
      <c r="X63" s="61"/>
    </row>
    <row r="64" spans="1:36" x14ac:dyDescent="0.4">
      <c r="A64" s="86"/>
      <c r="B64" s="86"/>
      <c r="C64" s="102"/>
      <c r="D64" s="78" t="s">
        <v>94</v>
      </c>
      <c r="E64" s="81"/>
      <c r="F64" s="78" t="s">
        <v>115</v>
      </c>
      <c r="G64" s="81"/>
      <c r="H64" s="78" t="s">
        <v>120</v>
      </c>
      <c r="I64" s="81"/>
      <c r="J64" s="78" t="s">
        <v>125</v>
      </c>
      <c r="K64" s="81"/>
      <c r="L64" s="1"/>
      <c r="M64" s="1"/>
      <c r="N64" s="63"/>
      <c r="O64" s="63"/>
    </row>
    <row r="65" spans="1:15" x14ac:dyDescent="0.4">
      <c r="A65" s="86"/>
      <c r="B65" s="86"/>
      <c r="C65" s="102"/>
      <c r="D65" s="78" t="s">
        <v>95</v>
      </c>
      <c r="E65" s="81"/>
      <c r="F65" s="78" t="s">
        <v>116</v>
      </c>
      <c r="G65" s="81"/>
      <c r="H65" s="78" t="s">
        <v>121</v>
      </c>
      <c r="I65" s="81"/>
      <c r="J65" s="78" t="s">
        <v>126</v>
      </c>
      <c r="K65" s="81"/>
      <c r="L65" s="1"/>
      <c r="M65" s="1"/>
      <c r="N65" s="63"/>
      <c r="O65" s="63"/>
    </row>
    <row r="66" spans="1:15" x14ac:dyDescent="0.4">
      <c r="A66" s="86"/>
      <c r="B66" s="86"/>
      <c r="C66" s="102"/>
      <c r="D66" s="78" t="s">
        <v>96</v>
      </c>
      <c r="E66" s="81"/>
      <c r="F66" s="78" t="s">
        <v>117</v>
      </c>
      <c r="G66" s="81"/>
      <c r="H66" s="78" t="s">
        <v>122</v>
      </c>
      <c r="I66" s="81"/>
      <c r="J66" s="78" t="s">
        <v>127</v>
      </c>
      <c r="K66" s="81"/>
      <c r="L66" s="1"/>
      <c r="M66" s="1"/>
      <c r="N66" s="63"/>
      <c r="O66" s="63"/>
    </row>
    <row r="67" spans="1:15" x14ac:dyDescent="0.4">
      <c r="A67" s="86"/>
      <c r="B67" s="86"/>
      <c r="C67" s="102"/>
      <c r="D67" s="78" t="s">
        <v>98</v>
      </c>
      <c r="E67" s="81"/>
      <c r="F67" s="78" t="s">
        <v>118</v>
      </c>
      <c r="G67" s="81"/>
      <c r="H67" s="78" t="s">
        <v>123</v>
      </c>
      <c r="I67" s="81"/>
      <c r="J67" s="78"/>
      <c r="K67" s="81"/>
      <c r="L67" s="1"/>
      <c r="M67" s="1"/>
      <c r="N67" s="63"/>
      <c r="O67" s="63"/>
    </row>
    <row r="68" spans="1:15" x14ac:dyDescent="0.4">
      <c r="A68" s="82"/>
      <c r="B68" s="82"/>
      <c r="C68" s="86"/>
      <c r="D68" s="82"/>
      <c r="E68" s="82"/>
      <c r="F68" s="82"/>
      <c r="G68" s="82"/>
      <c r="H68" s="82"/>
      <c r="I68" s="82"/>
      <c r="J68" s="86"/>
      <c r="K68" s="82"/>
      <c r="L68"/>
    </row>
    <row r="69" spans="1:15" x14ac:dyDescent="0.4">
      <c r="A69" s="82" t="s">
        <v>136</v>
      </c>
      <c r="B69" s="82"/>
      <c r="C69" s="82"/>
      <c r="D69" s="82"/>
      <c r="E69" s="82"/>
      <c r="F69" s="82"/>
      <c r="G69" s="82"/>
      <c r="H69" s="82"/>
      <c r="I69" s="82"/>
      <c r="J69" s="82" t="s">
        <v>97</v>
      </c>
      <c r="K69" s="82"/>
    </row>
    <row r="70" spans="1:15" x14ac:dyDescent="0.4">
      <c r="A70" s="82" t="s">
        <v>137</v>
      </c>
      <c r="B70" s="82"/>
      <c r="C70" s="82"/>
      <c r="D70" s="82"/>
      <c r="E70" s="82"/>
      <c r="F70" s="82"/>
      <c r="G70" s="82"/>
      <c r="H70" s="82"/>
      <c r="I70" s="82"/>
      <c r="J70" s="82" t="s">
        <v>99</v>
      </c>
      <c r="K70" s="82"/>
    </row>
    <row r="71" spans="1:15" x14ac:dyDescent="0.4">
      <c r="A71" s="82" t="s">
        <v>169</v>
      </c>
      <c r="B71" s="82"/>
      <c r="C71" s="82"/>
      <c r="D71" s="82"/>
      <c r="E71" s="82"/>
      <c r="F71" s="82"/>
      <c r="G71" s="82"/>
      <c r="H71" s="82"/>
      <c r="I71" s="82"/>
      <c r="J71" s="103" t="s">
        <v>138</v>
      </c>
      <c r="K71" s="82"/>
    </row>
    <row r="72" spans="1:15" x14ac:dyDescent="0.4">
      <c r="A72" s="82"/>
      <c r="B72" s="82"/>
      <c r="C72" s="82" t="s">
        <v>170</v>
      </c>
      <c r="D72" s="82"/>
      <c r="E72" s="82"/>
      <c r="F72" s="82"/>
      <c r="G72" s="82"/>
      <c r="H72" s="82"/>
      <c r="I72" s="82"/>
      <c r="J72" s="104" t="s">
        <v>101</v>
      </c>
      <c r="K72" s="82"/>
    </row>
    <row r="73" spans="1:15" x14ac:dyDescent="0.4">
      <c r="A73" s="82" t="s">
        <v>100</v>
      </c>
      <c r="B73" s="82"/>
      <c r="C73" s="82"/>
      <c r="D73" s="82"/>
      <c r="E73" s="82"/>
      <c r="F73" s="82"/>
      <c r="G73" s="82"/>
      <c r="H73" s="82"/>
      <c r="I73" s="82"/>
      <c r="J73" s="105"/>
      <c r="K73" s="82"/>
    </row>
    <row r="74" spans="1:15" x14ac:dyDescent="0.4">
      <c r="A74" s="82" t="s">
        <v>168</v>
      </c>
      <c r="B74" s="82"/>
      <c r="C74" s="82" t="s">
        <v>139</v>
      </c>
      <c r="D74" s="82"/>
      <c r="E74" s="82"/>
      <c r="F74" s="82"/>
      <c r="G74" s="82"/>
      <c r="H74" s="82"/>
      <c r="I74" s="82"/>
      <c r="J74" s="93"/>
      <c r="K74" s="83"/>
    </row>
    <row r="75" spans="1:15" x14ac:dyDescent="0.4">
      <c r="A75" s="82"/>
      <c r="B75" s="82"/>
      <c r="C75" s="82"/>
      <c r="D75" s="82"/>
      <c r="E75" s="82"/>
      <c r="F75" s="82"/>
      <c r="G75" s="82"/>
      <c r="H75" s="82"/>
      <c r="I75" s="82"/>
      <c r="K75" s="83"/>
    </row>
    <row r="76" spans="1:15" x14ac:dyDescent="0.4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83"/>
    </row>
  </sheetData>
  <mergeCells count="55">
    <mergeCell ref="X55:Y55"/>
    <mergeCell ref="A48:A49"/>
    <mergeCell ref="A46:D46"/>
    <mergeCell ref="A47:D47"/>
    <mergeCell ref="J7:J12"/>
    <mergeCell ref="K7:K12"/>
    <mergeCell ref="J28:J33"/>
    <mergeCell ref="K28:K33"/>
    <mergeCell ref="A36:D36"/>
    <mergeCell ref="C38:D38"/>
    <mergeCell ref="C39:D39"/>
    <mergeCell ref="A7:A12"/>
    <mergeCell ref="A28:A33"/>
    <mergeCell ref="A37:D37"/>
    <mergeCell ref="A38:A39"/>
    <mergeCell ref="A41:D41"/>
    <mergeCell ref="X56:Y56"/>
    <mergeCell ref="R56:S56"/>
    <mergeCell ref="A6:C6"/>
    <mergeCell ref="A5:C5"/>
    <mergeCell ref="A59:C59"/>
    <mergeCell ref="A52:C52"/>
    <mergeCell ref="A53:C55"/>
    <mergeCell ref="A56:C56"/>
    <mergeCell ref="A14:A27"/>
    <mergeCell ref="J14:J27"/>
    <mergeCell ref="A13:C13"/>
    <mergeCell ref="K14:K27"/>
    <mergeCell ref="A43:A44"/>
    <mergeCell ref="X54:Y54"/>
    <mergeCell ref="X52:Y52"/>
    <mergeCell ref="X53:Y53"/>
    <mergeCell ref="A4:C4"/>
    <mergeCell ref="A60:C60"/>
    <mergeCell ref="F59:G59"/>
    <mergeCell ref="F60:G60"/>
    <mergeCell ref="I59:K59"/>
    <mergeCell ref="I60:K60"/>
    <mergeCell ref="C43:D43"/>
    <mergeCell ref="C44:D44"/>
    <mergeCell ref="A45:C45"/>
    <mergeCell ref="C48:D48"/>
    <mergeCell ref="C49:D49"/>
    <mergeCell ref="A42:D42"/>
    <mergeCell ref="B7:C7"/>
    <mergeCell ref="B8:C8"/>
    <mergeCell ref="B9:C9"/>
    <mergeCell ref="B10:C10"/>
    <mergeCell ref="B16:C16"/>
    <mergeCell ref="B17:C17"/>
    <mergeCell ref="B25:C25"/>
    <mergeCell ref="B11:C11"/>
    <mergeCell ref="B12:C12"/>
    <mergeCell ref="B14:C14"/>
    <mergeCell ref="B15:C15"/>
  </mergeCells>
  <phoneticPr fontId="1"/>
  <pageMargins left="0.7" right="0.7" top="0.75" bottom="0.75" header="0.3" footer="0.3"/>
  <pageSetup paperSize="9" scale="53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2"/>
  <sheetViews>
    <sheetView showZeros="0" view="pageBreakPreview" zoomScaleNormal="100" zoomScaleSheetLayoutView="100" workbookViewId="0">
      <pane xSplit="6" ySplit="7" topLeftCell="G8" activePane="bottomRight" state="frozen"/>
      <selection pane="topRight" activeCell="E1" sqref="E1"/>
      <selection pane="bottomLeft" activeCell="A6" sqref="A6"/>
      <selection pane="bottomRight" activeCell="D21" sqref="D21:F21"/>
    </sheetView>
  </sheetViews>
  <sheetFormatPr defaultRowHeight="18.75" x14ac:dyDescent="0.4"/>
  <cols>
    <col min="1" max="1" width="1.5" style="315" customWidth="1"/>
    <col min="2" max="2" width="3.5" style="315" customWidth="1"/>
    <col min="3" max="4" width="3.375" style="315" customWidth="1"/>
    <col min="5" max="5" width="5.875" style="315" customWidth="1"/>
    <col min="6" max="6" width="22.875" style="315" customWidth="1"/>
    <col min="7" max="10" width="11.125" style="315" customWidth="1"/>
    <col min="11" max="11" width="1.875" style="316" customWidth="1"/>
    <col min="12" max="14" width="11.875" style="315" customWidth="1"/>
    <col min="15" max="15" width="1.625" style="316" customWidth="1"/>
    <col min="16" max="16" width="10.625" style="315" customWidth="1"/>
    <col min="17" max="17" width="1.5" style="315" customWidth="1"/>
    <col min="18" max="256" width="9" style="315"/>
    <col min="257" max="257" width="3.5" style="315" customWidth="1"/>
    <col min="258" max="258" width="3.375" style="315" customWidth="1"/>
    <col min="259" max="259" width="4.375" style="315" customWidth="1"/>
    <col min="260" max="260" width="18.625" style="315" customWidth="1"/>
    <col min="261" max="261" width="10.5" style="315" customWidth="1"/>
    <col min="262" max="263" width="9.625" style="315" customWidth="1"/>
    <col min="264" max="264" width="9" style="315" customWidth="1"/>
    <col min="265" max="265" width="10" style="315" customWidth="1"/>
    <col min="266" max="266" width="13.25" style="315" customWidth="1"/>
    <col min="267" max="268" width="10.625" style="315" customWidth="1"/>
    <col min="269" max="512" width="9" style="315"/>
    <col min="513" max="513" width="3.5" style="315" customWidth="1"/>
    <col min="514" max="514" width="3.375" style="315" customWidth="1"/>
    <col min="515" max="515" width="4.375" style="315" customWidth="1"/>
    <col min="516" max="516" width="18.625" style="315" customWidth="1"/>
    <col min="517" max="517" width="10.5" style="315" customWidth="1"/>
    <col min="518" max="519" width="9.625" style="315" customWidth="1"/>
    <col min="520" max="520" width="9" style="315" customWidth="1"/>
    <col min="521" max="521" width="10" style="315" customWidth="1"/>
    <col min="522" max="522" width="13.25" style="315" customWidth="1"/>
    <col min="523" max="524" width="10.625" style="315" customWidth="1"/>
    <col min="525" max="768" width="9" style="315"/>
    <col min="769" max="769" width="3.5" style="315" customWidth="1"/>
    <col min="770" max="770" width="3.375" style="315" customWidth="1"/>
    <col min="771" max="771" width="4.375" style="315" customWidth="1"/>
    <col min="772" max="772" width="18.625" style="315" customWidth="1"/>
    <col min="773" max="773" width="10.5" style="315" customWidth="1"/>
    <col min="774" max="775" width="9.625" style="315" customWidth="1"/>
    <col min="776" max="776" width="9" style="315" customWidth="1"/>
    <col min="777" max="777" width="10" style="315" customWidth="1"/>
    <col min="778" max="778" width="13.25" style="315" customWidth="1"/>
    <col min="779" max="780" width="10.625" style="315" customWidth="1"/>
    <col min="781" max="1024" width="9" style="315"/>
    <col min="1025" max="1025" width="3.5" style="315" customWidth="1"/>
    <col min="1026" max="1026" width="3.375" style="315" customWidth="1"/>
    <col min="1027" max="1027" width="4.375" style="315" customWidth="1"/>
    <col min="1028" max="1028" width="18.625" style="315" customWidth="1"/>
    <col min="1029" max="1029" width="10.5" style="315" customWidth="1"/>
    <col min="1030" max="1031" width="9.625" style="315" customWidth="1"/>
    <col min="1032" max="1032" width="9" style="315" customWidth="1"/>
    <col min="1033" max="1033" width="10" style="315" customWidth="1"/>
    <col min="1034" max="1034" width="13.25" style="315" customWidth="1"/>
    <col min="1035" max="1036" width="10.625" style="315" customWidth="1"/>
    <col min="1037" max="1280" width="9" style="315"/>
    <col min="1281" max="1281" width="3.5" style="315" customWidth="1"/>
    <col min="1282" max="1282" width="3.375" style="315" customWidth="1"/>
    <col min="1283" max="1283" width="4.375" style="315" customWidth="1"/>
    <col min="1284" max="1284" width="18.625" style="315" customWidth="1"/>
    <col min="1285" max="1285" width="10.5" style="315" customWidth="1"/>
    <col min="1286" max="1287" width="9.625" style="315" customWidth="1"/>
    <col min="1288" max="1288" width="9" style="315" customWidth="1"/>
    <col min="1289" max="1289" width="10" style="315" customWidth="1"/>
    <col min="1290" max="1290" width="13.25" style="315" customWidth="1"/>
    <col min="1291" max="1292" width="10.625" style="315" customWidth="1"/>
    <col min="1293" max="1536" width="9" style="315"/>
    <col min="1537" max="1537" width="3.5" style="315" customWidth="1"/>
    <col min="1538" max="1538" width="3.375" style="315" customWidth="1"/>
    <col min="1539" max="1539" width="4.375" style="315" customWidth="1"/>
    <col min="1540" max="1540" width="18.625" style="315" customWidth="1"/>
    <col min="1541" max="1541" width="10.5" style="315" customWidth="1"/>
    <col min="1542" max="1543" width="9.625" style="315" customWidth="1"/>
    <col min="1544" max="1544" width="9" style="315" customWidth="1"/>
    <col min="1545" max="1545" width="10" style="315" customWidth="1"/>
    <col min="1546" max="1546" width="13.25" style="315" customWidth="1"/>
    <col min="1547" max="1548" width="10.625" style="315" customWidth="1"/>
    <col min="1549" max="1792" width="9" style="315"/>
    <col min="1793" max="1793" width="3.5" style="315" customWidth="1"/>
    <col min="1794" max="1794" width="3.375" style="315" customWidth="1"/>
    <col min="1795" max="1795" width="4.375" style="315" customWidth="1"/>
    <col min="1796" max="1796" width="18.625" style="315" customWidth="1"/>
    <col min="1797" max="1797" width="10.5" style="315" customWidth="1"/>
    <col min="1798" max="1799" width="9.625" style="315" customWidth="1"/>
    <col min="1800" max="1800" width="9" style="315" customWidth="1"/>
    <col min="1801" max="1801" width="10" style="315" customWidth="1"/>
    <col min="1802" max="1802" width="13.25" style="315" customWidth="1"/>
    <col min="1803" max="1804" width="10.625" style="315" customWidth="1"/>
    <col min="1805" max="2048" width="9" style="315"/>
    <col min="2049" max="2049" width="3.5" style="315" customWidth="1"/>
    <col min="2050" max="2050" width="3.375" style="315" customWidth="1"/>
    <col min="2051" max="2051" width="4.375" style="315" customWidth="1"/>
    <col min="2052" max="2052" width="18.625" style="315" customWidth="1"/>
    <col min="2053" max="2053" width="10.5" style="315" customWidth="1"/>
    <col min="2054" max="2055" width="9.625" style="315" customWidth="1"/>
    <col min="2056" max="2056" width="9" style="315" customWidth="1"/>
    <col min="2057" max="2057" width="10" style="315" customWidth="1"/>
    <col min="2058" max="2058" width="13.25" style="315" customWidth="1"/>
    <col min="2059" max="2060" width="10.625" style="315" customWidth="1"/>
    <col min="2061" max="2304" width="9" style="315"/>
    <col min="2305" max="2305" width="3.5" style="315" customWidth="1"/>
    <col min="2306" max="2306" width="3.375" style="315" customWidth="1"/>
    <col min="2307" max="2307" width="4.375" style="315" customWidth="1"/>
    <col min="2308" max="2308" width="18.625" style="315" customWidth="1"/>
    <col min="2309" max="2309" width="10.5" style="315" customWidth="1"/>
    <col min="2310" max="2311" width="9.625" style="315" customWidth="1"/>
    <col min="2312" max="2312" width="9" style="315" customWidth="1"/>
    <col min="2313" max="2313" width="10" style="315" customWidth="1"/>
    <col min="2314" max="2314" width="13.25" style="315" customWidth="1"/>
    <col min="2315" max="2316" width="10.625" style="315" customWidth="1"/>
    <col min="2317" max="2560" width="9" style="315"/>
    <col min="2561" max="2561" width="3.5" style="315" customWidth="1"/>
    <col min="2562" max="2562" width="3.375" style="315" customWidth="1"/>
    <col min="2563" max="2563" width="4.375" style="315" customWidth="1"/>
    <col min="2564" max="2564" width="18.625" style="315" customWidth="1"/>
    <col min="2565" max="2565" width="10.5" style="315" customWidth="1"/>
    <col min="2566" max="2567" width="9.625" style="315" customWidth="1"/>
    <col min="2568" max="2568" width="9" style="315" customWidth="1"/>
    <col min="2569" max="2569" width="10" style="315" customWidth="1"/>
    <col min="2570" max="2570" width="13.25" style="315" customWidth="1"/>
    <col min="2571" max="2572" width="10.625" style="315" customWidth="1"/>
    <col min="2573" max="2816" width="9" style="315"/>
    <col min="2817" max="2817" width="3.5" style="315" customWidth="1"/>
    <col min="2818" max="2818" width="3.375" style="315" customWidth="1"/>
    <col min="2819" max="2819" width="4.375" style="315" customWidth="1"/>
    <col min="2820" max="2820" width="18.625" style="315" customWidth="1"/>
    <col min="2821" max="2821" width="10.5" style="315" customWidth="1"/>
    <col min="2822" max="2823" width="9.625" style="315" customWidth="1"/>
    <col min="2824" max="2824" width="9" style="315" customWidth="1"/>
    <col min="2825" max="2825" width="10" style="315" customWidth="1"/>
    <col min="2826" max="2826" width="13.25" style="315" customWidth="1"/>
    <col min="2827" max="2828" width="10.625" style="315" customWidth="1"/>
    <col min="2829" max="3072" width="9" style="315"/>
    <col min="3073" max="3073" width="3.5" style="315" customWidth="1"/>
    <col min="3074" max="3074" width="3.375" style="315" customWidth="1"/>
    <col min="3075" max="3075" width="4.375" style="315" customWidth="1"/>
    <col min="3076" max="3076" width="18.625" style="315" customWidth="1"/>
    <col min="3077" max="3077" width="10.5" style="315" customWidth="1"/>
    <col min="3078" max="3079" width="9.625" style="315" customWidth="1"/>
    <col min="3080" max="3080" width="9" style="315" customWidth="1"/>
    <col min="3081" max="3081" width="10" style="315" customWidth="1"/>
    <col min="3082" max="3082" width="13.25" style="315" customWidth="1"/>
    <col min="3083" max="3084" width="10.625" style="315" customWidth="1"/>
    <col min="3085" max="3328" width="9" style="315"/>
    <col min="3329" max="3329" width="3.5" style="315" customWidth="1"/>
    <col min="3330" max="3330" width="3.375" style="315" customWidth="1"/>
    <col min="3331" max="3331" width="4.375" style="315" customWidth="1"/>
    <col min="3332" max="3332" width="18.625" style="315" customWidth="1"/>
    <col min="3333" max="3333" width="10.5" style="315" customWidth="1"/>
    <col min="3334" max="3335" width="9.625" style="315" customWidth="1"/>
    <col min="3336" max="3336" width="9" style="315" customWidth="1"/>
    <col min="3337" max="3337" width="10" style="315" customWidth="1"/>
    <col min="3338" max="3338" width="13.25" style="315" customWidth="1"/>
    <col min="3339" max="3340" width="10.625" style="315" customWidth="1"/>
    <col min="3341" max="3584" width="9" style="315"/>
    <col min="3585" max="3585" width="3.5" style="315" customWidth="1"/>
    <col min="3586" max="3586" width="3.375" style="315" customWidth="1"/>
    <col min="3587" max="3587" width="4.375" style="315" customWidth="1"/>
    <col min="3588" max="3588" width="18.625" style="315" customWidth="1"/>
    <col min="3589" max="3589" width="10.5" style="315" customWidth="1"/>
    <col min="3590" max="3591" width="9.625" style="315" customWidth="1"/>
    <col min="3592" max="3592" width="9" style="315" customWidth="1"/>
    <col min="3593" max="3593" width="10" style="315" customWidth="1"/>
    <col min="3594" max="3594" width="13.25" style="315" customWidth="1"/>
    <col min="3595" max="3596" width="10.625" style="315" customWidth="1"/>
    <col min="3597" max="3840" width="9" style="315"/>
    <col min="3841" max="3841" width="3.5" style="315" customWidth="1"/>
    <col min="3842" max="3842" width="3.375" style="315" customWidth="1"/>
    <col min="3843" max="3843" width="4.375" style="315" customWidth="1"/>
    <col min="3844" max="3844" width="18.625" style="315" customWidth="1"/>
    <col min="3845" max="3845" width="10.5" style="315" customWidth="1"/>
    <col min="3846" max="3847" width="9.625" style="315" customWidth="1"/>
    <col min="3848" max="3848" width="9" style="315" customWidth="1"/>
    <col min="3849" max="3849" width="10" style="315" customWidth="1"/>
    <col min="3850" max="3850" width="13.25" style="315" customWidth="1"/>
    <col min="3851" max="3852" width="10.625" style="315" customWidth="1"/>
    <col min="3853" max="4096" width="9" style="315"/>
    <col min="4097" max="4097" width="3.5" style="315" customWidth="1"/>
    <col min="4098" max="4098" width="3.375" style="315" customWidth="1"/>
    <col min="4099" max="4099" width="4.375" style="315" customWidth="1"/>
    <col min="4100" max="4100" width="18.625" style="315" customWidth="1"/>
    <col min="4101" max="4101" width="10.5" style="315" customWidth="1"/>
    <col min="4102" max="4103" width="9.625" style="315" customWidth="1"/>
    <col min="4104" max="4104" width="9" style="315" customWidth="1"/>
    <col min="4105" max="4105" width="10" style="315" customWidth="1"/>
    <col min="4106" max="4106" width="13.25" style="315" customWidth="1"/>
    <col min="4107" max="4108" width="10.625" style="315" customWidth="1"/>
    <col min="4109" max="4352" width="9" style="315"/>
    <col min="4353" max="4353" width="3.5" style="315" customWidth="1"/>
    <col min="4354" max="4354" width="3.375" style="315" customWidth="1"/>
    <col min="4355" max="4355" width="4.375" style="315" customWidth="1"/>
    <col min="4356" max="4356" width="18.625" style="315" customWidth="1"/>
    <col min="4357" max="4357" width="10.5" style="315" customWidth="1"/>
    <col min="4358" max="4359" width="9.625" style="315" customWidth="1"/>
    <col min="4360" max="4360" width="9" style="315" customWidth="1"/>
    <col min="4361" max="4361" width="10" style="315" customWidth="1"/>
    <col min="4362" max="4362" width="13.25" style="315" customWidth="1"/>
    <col min="4363" max="4364" width="10.625" style="315" customWidth="1"/>
    <col min="4365" max="4608" width="9" style="315"/>
    <col min="4609" max="4609" width="3.5" style="315" customWidth="1"/>
    <col min="4610" max="4610" width="3.375" style="315" customWidth="1"/>
    <col min="4611" max="4611" width="4.375" style="315" customWidth="1"/>
    <col min="4612" max="4612" width="18.625" style="315" customWidth="1"/>
    <col min="4613" max="4613" width="10.5" style="315" customWidth="1"/>
    <col min="4614" max="4615" width="9.625" style="315" customWidth="1"/>
    <col min="4616" max="4616" width="9" style="315" customWidth="1"/>
    <col min="4617" max="4617" width="10" style="315" customWidth="1"/>
    <col min="4618" max="4618" width="13.25" style="315" customWidth="1"/>
    <col min="4619" max="4620" width="10.625" style="315" customWidth="1"/>
    <col min="4621" max="4864" width="9" style="315"/>
    <col min="4865" max="4865" width="3.5" style="315" customWidth="1"/>
    <col min="4866" max="4866" width="3.375" style="315" customWidth="1"/>
    <col min="4867" max="4867" width="4.375" style="315" customWidth="1"/>
    <col min="4868" max="4868" width="18.625" style="315" customWidth="1"/>
    <col min="4869" max="4869" width="10.5" style="315" customWidth="1"/>
    <col min="4870" max="4871" width="9.625" style="315" customWidth="1"/>
    <col min="4872" max="4872" width="9" style="315" customWidth="1"/>
    <col min="4873" max="4873" width="10" style="315" customWidth="1"/>
    <col min="4874" max="4874" width="13.25" style="315" customWidth="1"/>
    <col min="4875" max="4876" width="10.625" style="315" customWidth="1"/>
    <col min="4877" max="5120" width="9" style="315"/>
    <col min="5121" max="5121" width="3.5" style="315" customWidth="1"/>
    <col min="5122" max="5122" width="3.375" style="315" customWidth="1"/>
    <col min="5123" max="5123" width="4.375" style="315" customWidth="1"/>
    <col min="5124" max="5124" width="18.625" style="315" customWidth="1"/>
    <col min="5125" max="5125" width="10.5" style="315" customWidth="1"/>
    <col min="5126" max="5127" width="9.625" style="315" customWidth="1"/>
    <col min="5128" max="5128" width="9" style="315" customWidth="1"/>
    <col min="5129" max="5129" width="10" style="315" customWidth="1"/>
    <col min="5130" max="5130" width="13.25" style="315" customWidth="1"/>
    <col min="5131" max="5132" width="10.625" style="315" customWidth="1"/>
    <col min="5133" max="5376" width="9" style="315"/>
    <col min="5377" max="5377" width="3.5" style="315" customWidth="1"/>
    <col min="5378" max="5378" width="3.375" style="315" customWidth="1"/>
    <col min="5379" max="5379" width="4.375" style="315" customWidth="1"/>
    <col min="5380" max="5380" width="18.625" style="315" customWidth="1"/>
    <col min="5381" max="5381" width="10.5" style="315" customWidth="1"/>
    <col min="5382" max="5383" width="9.625" style="315" customWidth="1"/>
    <col min="5384" max="5384" width="9" style="315" customWidth="1"/>
    <col min="5385" max="5385" width="10" style="315" customWidth="1"/>
    <col min="5386" max="5386" width="13.25" style="315" customWidth="1"/>
    <col min="5387" max="5388" width="10.625" style="315" customWidth="1"/>
    <col min="5389" max="5632" width="9" style="315"/>
    <col min="5633" max="5633" width="3.5" style="315" customWidth="1"/>
    <col min="5634" max="5634" width="3.375" style="315" customWidth="1"/>
    <col min="5635" max="5635" width="4.375" style="315" customWidth="1"/>
    <col min="5636" max="5636" width="18.625" style="315" customWidth="1"/>
    <col min="5637" max="5637" width="10.5" style="315" customWidth="1"/>
    <col min="5638" max="5639" width="9.625" style="315" customWidth="1"/>
    <col min="5640" max="5640" width="9" style="315" customWidth="1"/>
    <col min="5641" max="5641" width="10" style="315" customWidth="1"/>
    <col min="5642" max="5642" width="13.25" style="315" customWidth="1"/>
    <col min="5643" max="5644" width="10.625" style="315" customWidth="1"/>
    <col min="5645" max="5888" width="9" style="315"/>
    <col min="5889" max="5889" width="3.5" style="315" customWidth="1"/>
    <col min="5890" max="5890" width="3.375" style="315" customWidth="1"/>
    <col min="5891" max="5891" width="4.375" style="315" customWidth="1"/>
    <col min="5892" max="5892" width="18.625" style="315" customWidth="1"/>
    <col min="5893" max="5893" width="10.5" style="315" customWidth="1"/>
    <col min="5894" max="5895" width="9.625" style="315" customWidth="1"/>
    <col min="5896" max="5896" width="9" style="315" customWidth="1"/>
    <col min="5897" max="5897" width="10" style="315" customWidth="1"/>
    <col min="5898" max="5898" width="13.25" style="315" customWidth="1"/>
    <col min="5899" max="5900" width="10.625" style="315" customWidth="1"/>
    <col min="5901" max="6144" width="9" style="315"/>
    <col min="6145" max="6145" width="3.5" style="315" customWidth="1"/>
    <col min="6146" max="6146" width="3.375" style="315" customWidth="1"/>
    <col min="6147" max="6147" width="4.375" style="315" customWidth="1"/>
    <col min="6148" max="6148" width="18.625" style="315" customWidth="1"/>
    <col min="6149" max="6149" width="10.5" style="315" customWidth="1"/>
    <col min="6150" max="6151" width="9.625" style="315" customWidth="1"/>
    <col min="6152" max="6152" width="9" style="315" customWidth="1"/>
    <col min="6153" max="6153" width="10" style="315" customWidth="1"/>
    <col min="6154" max="6154" width="13.25" style="315" customWidth="1"/>
    <col min="6155" max="6156" width="10.625" style="315" customWidth="1"/>
    <col min="6157" max="6400" width="9" style="315"/>
    <col min="6401" max="6401" width="3.5" style="315" customWidth="1"/>
    <col min="6402" max="6402" width="3.375" style="315" customWidth="1"/>
    <col min="6403" max="6403" width="4.375" style="315" customWidth="1"/>
    <col min="6404" max="6404" width="18.625" style="315" customWidth="1"/>
    <col min="6405" max="6405" width="10.5" style="315" customWidth="1"/>
    <col min="6406" max="6407" width="9.625" style="315" customWidth="1"/>
    <col min="6408" max="6408" width="9" style="315" customWidth="1"/>
    <col min="6409" max="6409" width="10" style="315" customWidth="1"/>
    <col min="6410" max="6410" width="13.25" style="315" customWidth="1"/>
    <col min="6411" max="6412" width="10.625" style="315" customWidth="1"/>
    <col min="6413" max="6656" width="9" style="315"/>
    <col min="6657" max="6657" width="3.5" style="315" customWidth="1"/>
    <col min="6658" max="6658" width="3.375" style="315" customWidth="1"/>
    <col min="6659" max="6659" width="4.375" style="315" customWidth="1"/>
    <col min="6660" max="6660" width="18.625" style="315" customWidth="1"/>
    <col min="6661" max="6661" width="10.5" style="315" customWidth="1"/>
    <col min="6662" max="6663" width="9.625" style="315" customWidth="1"/>
    <col min="6664" max="6664" width="9" style="315" customWidth="1"/>
    <col min="6665" max="6665" width="10" style="315" customWidth="1"/>
    <col min="6666" max="6666" width="13.25" style="315" customWidth="1"/>
    <col min="6667" max="6668" width="10.625" style="315" customWidth="1"/>
    <col min="6669" max="6912" width="9" style="315"/>
    <col min="6913" max="6913" width="3.5" style="315" customWidth="1"/>
    <col min="6914" max="6914" width="3.375" style="315" customWidth="1"/>
    <col min="6915" max="6915" width="4.375" style="315" customWidth="1"/>
    <col min="6916" max="6916" width="18.625" style="315" customWidth="1"/>
    <col min="6917" max="6917" width="10.5" style="315" customWidth="1"/>
    <col min="6918" max="6919" width="9.625" style="315" customWidth="1"/>
    <col min="6920" max="6920" width="9" style="315" customWidth="1"/>
    <col min="6921" max="6921" width="10" style="315" customWidth="1"/>
    <col min="6922" max="6922" width="13.25" style="315" customWidth="1"/>
    <col min="6923" max="6924" width="10.625" style="315" customWidth="1"/>
    <col min="6925" max="7168" width="9" style="315"/>
    <col min="7169" max="7169" width="3.5" style="315" customWidth="1"/>
    <col min="7170" max="7170" width="3.375" style="315" customWidth="1"/>
    <col min="7171" max="7171" width="4.375" style="315" customWidth="1"/>
    <col min="7172" max="7172" width="18.625" style="315" customWidth="1"/>
    <col min="7173" max="7173" width="10.5" style="315" customWidth="1"/>
    <col min="7174" max="7175" width="9.625" style="315" customWidth="1"/>
    <col min="7176" max="7176" width="9" style="315" customWidth="1"/>
    <col min="7177" max="7177" width="10" style="315" customWidth="1"/>
    <col min="7178" max="7178" width="13.25" style="315" customWidth="1"/>
    <col min="7179" max="7180" width="10.625" style="315" customWidth="1"/>
    <col min="7181" max="7424" width="9" style="315"/>
    <col min="7425" max="7425" width="3.5" style="315" customWidth="1"/>
    <col min="7426" max="7426" width="3.375" style="315" customWidth="1"/>
    <col min="7427" max="7427" width="4.375" style="315" customWidth="1"/>
    <col min="7428" max="7428" width="18.625" style="315" customWidth="1"/>
    <col min="7429" max="7429" width="10.5" style="315" customWidth="1"/>
    <col min="7430" max="7431" width="9.625" style="315" customWidth="1"/>
    <col min="7432" max="7432" width="9" style="315" customWidth="1"/>
    <col min="7433" max="7433" width="10" style="315" customWidth="1"/>
    <col min="7434" max="7434" width="13.25" style="315" customWidth="1"/>
    <col min="7435" max="7436" width="10.625" style="315" customWidth="1"/>
    <col min="7437" max="7680" width="9" style="315"/>
    <col min="7681" max="7681" width="3.5" style="315" customWidth="1"/>
    <col min="7682" max="7682" width="3.375" style="315" customWidth="1"/>
    <col min="7683" max="7683" width="4.375" style="315" customWidth="1"/>
    <col min="7684" max="7684" width="18.625" style="315" customWidth="1"/>
    <col min="7685" max="7685" width="10.5" style="315" customWidth="1"/>
    <col min="7686" max="7687" width="9.625" style="315" customWidth="1"/>
    <col min="7688" max="7688" width="9" style="315" customWidth="1"/>
    <col min="7689" max="7689" width="10" style="315" customWidth="1"/>
    <col min="7690" max="7690" width="13.25" style="315" customWidth="1"/>
    <col min="7691" max="7692" width="10.625" style="315" customWidth="1"/>
    <col min="7693" max="7936" width="9" style="315"/>
    <col min="7937" max="7937" width="3.5" style="315" customWidth="1"/>
    <col min="7938" max="7938" width="3.375" style="315" customWidth="1"/>
    <col min="7939" max="7939" width="4.375" style="315" customWidth="1"/>
    <col min="7940" max="7940" width="18.625" style="315" customWidth="1"/>
    <col min="7941" max="7941" width="10.5" style="315" customWidth="1"/>
    <col min="7942" max="7943" width="9.625" style="315" customWidth="1"/>
    <col min="7944" max="7944" width="9" style="315" customWidth="1"/>
    <col min="7945" max="7945" width="10" style="315" customWidth="1"/>
    <col min="7946" max="7946" width="13.25" style="315" customWidth="1"/>
    <col min="7947" max="7948" width="10.625" style="315" customWidth="1"/>
    <col min="7949" max="8192" width="9" style="315"/>
    <col min="8193" max="8193" width="3.5" style="315" customWidth="1"/>
    <col min="8194" max="8194" width="3.375" style="315" customWidth="1"/>
    <col min="8195" max="8195" width="4.375" style="315" customWidth="1"/>
    <col min="8196" max="8196" width="18.625" style="315" customWidth="1"/>
    <col min="8197" max="8197" width="10.5" style="315" customWidth="1"/>
    <col min="8198" max="8199" width="9.625" style="315" customWidth="1"/>
    <col min="8200" max="8200" width="9" style="315" customWidth="1"/>
    <col min="8201" max="8201" width="10" style="315" customWidth="1"/>
    <col min="8202" max="8202" width="13.25" style="315" customWidth="1"/>
    <col min="8203" max="8204" width="10.625" style="315" customWidth="1"/>
    <col min="8205" max="8448" width="9" style="315"/>
    <col min="8449" max="8449" width="3.5" style="315" customWidth="1"/>
    <col min="8450" max="8450" width="3.375" style="315" customWidth="1"/>
    <col min="8451" max="8451" width="4.375" style="315" customWidth="1"/>
    <col min="8452" max="8452" width="18.625" style="315" customWidth="1"/>
    <col min="8453" max="8453" width="10.5" style="315" customWidth="1"/>
    <col min="8454" max="8455" width="9.625" style="315" customWidth="1"/>
    <col min="8456" max="8456" width="9" style="315" customWidth="1"/>
    <col min="8457" max="8457" width="10" style="315" customWidth="1"/>
    <col min="8458" max="8458" width="13.25" style="315" customWidth="1"/>
    <col min="8459" max="8460" width="10.625" style="315" customWidth="1"/>
    <col min="8461" max="8704" width="9" style="315"/>
    <col min="8705" max="8705" width="3.5" style="315" customWidth="1"/>
    <col min="8706" max="8706" width="3.375" style="315" customWidth="1"/>
    <col min="8707" max="8707" width="4.375" style="315" customWidth="1"/>
    <col min="8708" max="8708" width="18.625" style="315" customWidth="1"/>
    <col min="8709" max="8709" width="10.5" style="315" customWidth="1"/>
    <col min="8710" max="8711" width="9.625" style="315" customWidth="1"/>
    <col min="8712" max="8712" width="9" style="315" customWidth="1"/>
    <col min="8713" max="8713" width="10" style="315" customWidth="1"/>
    <col min="8714" max="8714" width="13.25" style="315" customWidth="1"/>
    <col min="8715" max="8716" width="10.625" style="315" customWidth="1"/>
    <col min="8717" max="8960" width="9" style="315"/>
    <col min="8961" max="8961" width="3.5" style="315" customWidth="1"/>
    <col min="8962" max="8962" width="3.375" style="315" customWidth="1"/>
    <col min="8963" max="8963" width="4.375" style="315" customWidth="1"/>
    <col min="8964" max="8964" width="18.625" style="315" customWidth="1"/>
    <col min="8965" max="8965" width="10.5" style="315" customWidth="1"/>
    <col min="8966" max="8967" width="9.625" style="315" customWidth="1"/>
    <col min="8968" max="8968" width="9" style="315" customWidth="1"/>
    <col min="8969" max="8969" width="10" style="315" customWidth="1"/>
    <col min="8970" max="8970" width="13.25" style="315" customWidth="1"/>
    <col min="8971" max="8972" width="10.625" style="315" customWidth="1"/>
    <col min="8973" max="9216" width="9" style="315"/>
    <col min="9217" max="9217" width="3.5" style="315" customWidth="1"/>
    <col min="9218" max="9218" width="3.375" style="315" customWidth="1"/>
    <col min="9219" max="9219" width="4.375" style="315" customWidth="1"/>
    <col min="9220" max="9220" width="18.625" style="315" customWidth="1"/>
    <col min="9221" max="9221" width="10.5" style="315" customWidth="1"/>
    <col min="9222" max="9223" width="9.625" style="315" customWidth="1"/>
    <col min="9224" max="9224" width="9" style="315" customWidth="1"/>
    <col min="9225" max="9225" width="10" style="315" customWidth="1"/>
    <col min="9226" max="9226" width="13.25" style="315" customWidth="1"/>
    <col min="9227" max="9228" width="10.625" style="315" customWidth="1"/>
    <col min="9229" max="9472" width="9" style="315"/>
    <col min="9473" max="9473" width="3.5" style="315" customWidth="1"/>
    <col min="9474" max="9474" width="3.375" style="315" customWidth="1"/>
    <col min="9475" max="9475" width="4.375" style="315" customWidth="1"/>
    <col min="9476" max="9476" width="18.625" style="315" customWidth="1"/>
    <col min="9477" max="9477" width="10.5" style="315" customWidth="1"/>
    <col min="9478" max="9479" width="9.625" style="315" customWidth="1"/>
    <col min="9480" max="9480" width="9" style="315" customWidth="1"/>
    <col min="9481" max="9481" width="10" style="315" customWidth="1"/>
    <col min="9482" max="9482" width="13.25" style="315" customWidth="1"/>
    <col min="9483" max="9484" width="10.625" style="315" customWidth="1"/>
    <col min="9485" max="9728" width="9" style="315"/>
    <col min="9729" max="9729" width="3.5" style="315" customWidth="1"/>
    <col min="9730" max="9730" width="3.375" style="315" customWidth="1"/>
    <col min="9731" max="9731" width="4.375" style="315" customWidth="1"/>
    <col min="9732" max="9732" width="18.625" style="315" customWidth="1"/>
    <col min="9733" max="9733" width="10.5" style="315" customWidth="1"/>
    <col min="9734" max="9735" width="9.625" style="315" customWidth="1"/>
    <col min="9736" max="9736" width="9" style="315" customWidth="1"/>
    <col min="9737" max="9737" width="10" style="315" customWidth="1"/>
    <col min="9738" max="9738" width="13.25" style="315" customWidth="1"/>
    <col min="9739" max="9740" width="10.625" style="315" customWidth="1"/>
    <col min="9741" max="9984" width="9" style="315"/>
    <col min="9985" max="9985" width="3.5" style="315" customWidth="1"/>
    <col min="9986" max="9986" width="3.375" style="315" customWidth="1"/>
    <col min="9987" max="9987" width="4.375" style="315" customWidth="1"/>
    <col min="9988" max="9988" width="18.625" style="315" customWidth="1"/>
    <col min="9989" max="9989" width="10.5" style="315" customWidth="1"/>
    <col min="9990" max="9991" width="9.625" style="315" customWidth="1"/>
    <col min="9992" max="9992" width="9" style="315" customWidth="1"/>
    <col min="9993" max="9993" width="10" style="315" customWidth="1"/>
    <col min="9994" max="9994" width="13.25" style="315" customWidth="1"/>
    <col min="9995" max="9996" width="10.625" style="315" customWidth="1"/>
    <col min="9997" max="10240" width="9" style="315"/>
    <col min="10241" max="10241" width="3.5" style="315" customWidth="1"/>
    <col min="10242" max="10242" width="3.375" style="315" customWidth="1"/>
    <col min="10243" max="10243" width="4.375" style="315" customWidth="1"/>
    <col min="10244" max="10244" width="18.625" style="315" customWidth="1"/>
    <col min="10245" max="10245" width="10.5" style="315" customWidth="1"/>
    <col min="10246" max="10247" width="9.625" style="315" customWidth="1"/>
    <col min="10248" max="10248" width="9" style="315" customWidth="1"/>
    <col min="10249" max="10249" width="10" style="315" customWidth="1"/>
    <col min="10250" max="10250" width="13.25" style="315" customWidth="1"/>
    <col min="10251" max="10252" width="10.625" style="315" customWidth="1"/>
    <col min="10253" max="10496" width="9" style="315"/>
    <col min="10497" max="10497" width="3.5" style="315" customWidth="1"/>
    <col min="10498" max="10498" width="3.375" style="315" customWidth="1"/>
    <col min="10499" max="10499" width="4.375" style="315" customWidth="1"/>
    <col min="10500" max="10500" width="18.625" style="315" customWidth="1"/>
    <col min="10501" max="10501" width="10.5" style="315" customWidth="1"/>
    <col min="10502" max="10503" width="9.625" style="315" customWidth="1"/>
    <col min="10504" max="10504" width="9" style="315" customWidth="1"/>
    <col min="10505" max="10505" width="10" style="315" customWidth="1"/>
    <col min="10506" max="10506" width="13.25" style="315" customWidth="1"/>
    <col min="10507" max="10508" width="10.625" style="315" customWidth="1"/>
    <col min="10509" max="10752" width="9" style="315"/>
    <col min="10753" max="10753" width="3.5" style="315" customWidth="1"/>
    <col min="10754" max="10754" width="3.375" style="315" customWidth="1"/>
    <col min="10755" max="10755" width="4.375" style="315" customWidth="1"/>
    <col min="10756" max="10756" width="18.625" style="315" customWidth="1"/>
    <col min="10757" max="10757" width="10.5" style="315" customWidth="1"/>
    <col min="10758" max="10759" width="9.625" style="315" customWidth="1"/>
    <col min="10760" max="10760" width="9" style="315" customWidth="1"/>
    <col min="10761" max="10761" width="10" style="315" customWidth="1"/>
    <col min="10762" max="10762" width="13.25" style="315" customWidth="1"/>
    <col min="10763" max="10764" width="10.625" style="315" customWidth="1"/>
    <col min="10765" max="11008" width="9" style="315"/>
    <col min="11009" max="11009" width="3.5" style="315" customWidth="1"/>
    <col min="11010" max="11010" width="3.375" style="315" customWidth="1"/>
    <col min="11011" max="11011" width="4.375" style="315" customWidth="1"/>
    <col min="11012" max="11012" width="18.625" style="315" customWidth="1"/>
    <col min="11013" max="11013" width="10.5" style="315" customWidth="1"/>
    <col min="11014" max="11015" width="9.625" style="315" customWidth="1"/>
    <col min="11016" max="11016" width="9" style="315" customWidth="1"/>
    <col min="11017" max="11017" width="10" style="315" customWidth="1"/>
    <col min="11018" max="11018" width="13.25" style="315" customWidth="1"/>
    <col min="11019" max="11020" width="10.625" style="315" customWidth="1"/>
    <col min="11021" max="11264" width="9" style="315"/>
    <col min="11265" max="11265" width="3.5" style="315" customWidth="1"/>
    <col min="11266" max="11266" width="3.375" style="315" customWidth="1"/>
    <col min="11267" max="11267" width="4.375" style="315" customWidth="1"/>
    <col min="11268" max="11268" width="18.625" style="315" customWidth="1"/>
    <col min="11269" max="11269" width="10.5" style="315" customWidth="1"/>
    <col min="11270" max="11271" width="9.625" style="315" customWidth="1"/>
    <col min="11272" max="11272" width="9" style="315" customWidth="1"/>
    <col min="11273" max="11273" width="10" style="315" customWidth="1"/>
    <col min="11274" max="11274" width="13.25" style="315" customWidth="1"/>
    <col min="11275" max="11276" width="10.625" style="315" customWidth="1"/>
    <col min="11277" max="11520" width="9" style="315"/>
    <col min="11521" max="11521" width="3.5" style="315" customWidth="1"/>
    <col min="11522" max="11522" width="3.375" style="315" customWidth="1"/>
    <col min="11523" max="11523" width="4.375" style="315" customWidth="1"/>
    <col min="11524" max="11524" width="18.625" style="315" customWidth="1"/>
    <col min="11525" max="11525" width="10.5" style="315" customWidth="1"/>
    <col min="11526" max="11527" width="9.625" style="315" customWidth="1"/>
    <col min="11528" max="11528" width="9" style="315" customWidth="1"/>
    <col min="11529" max="11529" width="10" style="315" customWidth="1"/>
    <col min="11530" max="11530" width="13.25" style="315" customWidth="1"/>
    <col min="11531" max="11532" width="10.625" style="315" customWidth="1"/>
    <col min="11533" max="11776" width="9" style="315"/>
    <col min="11777" max="11777" width="3.5" style="315" customWidth="1"/>
    <col min="11778" max="11778" width="3.375" style="315" customWidth="1"/>
    <col min="11779" max="11779" width="4.375" style="315" customWidth="1"/>
    <col min="11780" max="11780" width="18.625" style="315" customWidth="1"/>
    <col min="11781" max="11781" width="10.5" style="315" customWidth="1"/>
    <col min="11782" max="11783" width="9.625" style="315" customWidth="1"/>
    <col min="11784" max="11784" width="9" style="315" customWidth="1"/>
    <col min="11785" max="11785" width="10" style="315" customWidth="1"/>
    <col min="11786" max="11786" width="13.25" style="315" customWidth="1"/>
    <col min="11787" max="11788" width="10.625" style="315" customWidth="1"/>
    <col min="11789" max="12032" width="9" style="315"/>
    <col min="12033" max="12033" width="3.5" style="315" customWidth="1"/>
    <col min="12034" max="12034" width="3.375" style="315" customWidth="1"/>
    <col min="12035" max="12035" width="4.375" style="315" customWidth="1"/>
    <col min="12036" max="12036" width="18.625" style="315" customWidth="1"/>
    <col min="12037" max="12037" width="10.5" style="315" customWidth="1"/>
    <col min="12038" max="12039" width="9.625" style="315" customWidth="1"/>
    <col min="12040" max="12040" width="9" style="315" customWidth="1"/>
    <col min="12041" max="12041" width="10" style="315" customWidth="1"/>
    <col min="12042" max="12042" width="13.25" style="315" customWidth="1"/>
    <col min="12043" max="12044" width="10.625" style="315" customWidth="1"/>
    <col min="12045" max="12288" width="9" style="315"/>
    <col min="12289" max="12289" width="3.5" style="315" customWidth="1"/>
    <col min="12290" max="12290" width="3.375" style="315" customWidth="1"/>
    <col min="12291" max="12291" width="4.375" style="315" customWidth="1"/>
    <col min="12292" max="12292" width="18.625" style="315" customWidth="1"/>
    <col min="12293" max="12293" width="10.5" style="315" customWidth="1"/>
    <col min="12294" max="12295" width="9.625" style="315" customWidth="1"/>
    <col min="12296" max="12296" width="9" style="315" customWidth="1"/>
    <col min="12297" max="12297" width="10" style="315" customWidth="1"/>
    <col min="12298" max="12298" width="13.25" style="315" customWidth="1"/>
    <col min="12299" max="12300" width="10.625" style="315" customWidth="1"/>
    <col min="12301" max="12544" width="9" style="315"/>
    <col min="12545" max="12545" width="3.5" style="315" customWidth="1"/>
    <col min="12546" max="12546" width="3.375" style="315" customWidth="1"/>
    <col min="12547" max="12547" width="4.375" style="315" customWidth="1"/>
    <col min="12548" max="12548" width="18.625" style="315" customWidth="1"/>
    <col min="12549" max="12549" width="10.5" style="315" customWidth="1"/>
    <col min="12550" max="12551" width="9.625" style="315" customWidth="1"/>
    <col min="12552" max="12552" width="9" style="315" customWidth="1"/>
    <col min="12553" max="12553" width="10" style="315" customWidth="1"/>
    <col min="12554" max="12554" width="13.25" style="315" customWidth="1"/>
    <col min="12555" max="12556" width="10.625" style="315" customWidth="1"/>
    <col min="12557" max="12800" width="9" style="315"/>
    <col min="12801" max="12801" width="3.5" style="315" customWidth="1"/>
    <col min="12802" max="12802" width="3.375" style="315" customWidth="1"/>
    <col min="12803" max="12803" width="4.375" style="315" customWidth="1"/>
    <col min="12804" max="12804" width="18.625" style="315" customWidth="1"/>
    <col min="12805" max="12805" width="10.5" style="315" customWidth="1"/>
    <col min="12806" max="12807" width="9.625" style="315" customWidth="1"/>
    <col min="12808" max="12808" width="9" style="315" customWidth="1"/>
    <col min="12809" max="12809" width="10" style="315" customWidth="1"/>
    <col min="12810" max="12810" width="13.25" style="315" customWidth="1"/>
    <col min="12811" max="12812" width="10.625" style="315" customWidth="1"/>
    <col min="12813" max="13056" width="9" style="315"/>
    <col min="13057" max="13057" width="3.5" style="315" customWidth="1"/>
    <col min="13058" max="13058" width="3.375" style="315" customWidth="1"/>
    <col min="13059" max="13059" width="4.375" style="315" customWidth="1"/>
    <col min="13060" max="13060" width="18.625" style="315" customWidth="1"/>
    <col min="13061" max="13061" width="10.5" style="315" customWidth="1"/>
    <col min="13062" max="13063" width="9.625" style="315" customWidth="1"/>
    <col min="13064" max="13064" width="9" style="315" customWidth="1"/>
    <col min="13065" max="13065" width="10" style="315" customWidth="1"/>
    <col min="13066" max="13066" width="13.25" style="315" customWidth="1"/>
    <col min="13067" max="13068" width="10.625" style="315" customWidth="1"/>
    <col min="13069" max="13312" width="9" style="315"/>
    <col min="13313" max="13313" width="3.5" style="315" customWidth="1"/>
    <col min="13314" max="13314" width="3.375" style="315" customWidth="1"/>
    <col min="13315" max="13315" width="4.375" style="315" customWidth="1"/>
    <col min="13316" max="13316" width="18.625" style="315" customWidth="1"/>
    <col min="13317" max="13317" width="10.5" style="315" customWidth="1"/>
    <col min="13318" max="13319" width="9.625" style="315" customWidth="1"/>
    <col min="13320" max="13320" width="9" style="315" customWidth="1"/>
    <col min="13321" max="13321" width="10" style="315" customWidth="1"/>
    <col min="13322" max="13322" width="13.25" style="315" customWidth="1"/>
    <col min="13323" max="13324" width="10.625" style="315" customWidth="1"/>
    <col min="13325" max="13568" width="9" style="315"/>
    <col min="13569" max="13569" width="3.5" style="315" customWidth="1"/>
    <col min="13570" max="13570" width="3.375" style="315" customWidth="1"/>
    <col min="13571" max="13571" width="4.375" style="315" customWidth="1"/>
    <col min="13572" max="13572" width="18.625" style="315" customWidth="1"/>
    <col min="13573" max="13573" width="10.5" style="315" customWidth="1"/>
    <col min="13574" max="13575" width="9.625" style="315" customWidth="1"/>
    <col min="13576" max="13576" width="9" style="315" customWidth="1"/>
    <col min="13577" max="13577" width="10" style="315" customWidth="1"/>
    <col min="13578" max="13578" width="13.25" style="315" customWidth="1"/>
    <col min="13579" max="13580" width="10.625" style="315" customWidth="1"/>
    <col min="13581" max="13824" width="9" style="315"/>
    <col min="13825" max="13825" width="3.5" style="315" customWidth="1"/>
    <col min="13826" max="13826" width="3.375" style="315" customWidth="1"/>
    <col min="13827" max="13827" width="4.375" style="315" customWidth="1"/>
    <col min="13828" max="13828" width="18.625" style="315" customWidth="1"/>
    <col min="13829" max="13829" width="10.5" style="315" customWidth="1"/>
    <col min="13830" max="13831" width="9.625" style="315" customWidth="1"/>
    <col min="13832" max="13832" width="9" style="315" customWidth="1"/>
    <col min="13833" max="13833" width="10" style="315" customWidth="1"/>
    <col min="13834" max="13834" width="13.25" style="315" customWidth="1"/>
    <col min="13835" max="13836" width="10.625" style="315" customWidth="1"/>
    <col min="13837" max="14080" width="9" style="315"/>
    <col min="14081" max="14081" width="3.5" style="315" customWidth="1"/>
    <col min="14082" max="14082" width="3.375" style="315" customWidth="1"/>
    <col min="14083" max="14083" width="4.375" style="315" customWidth="1"/>
    <col min="14084" max="14084" width="18.625" style="315" customWidth="1"/>
    <col min="14085" max="14085" width="10.5" style="315" customWidth="1"/>
    <col min="14086" max="14087" width="9.625" style="315" customWidth="1"/>
    <col min="14088" max="14088" width="9" style="315" customWidth="1"/>
    <col min="14089" max="14089" width="10" style="315" customWidth="1"/>
    <col min="14090" max="14090" width="13.25" style="315" customWidth="1"/>
    <col min="14091" max="14092" width="10.625" style="315" customWidth="1"/>
    <col min="14093" max="14336" width="9" style="315"/>
    <col min="14337" max="14337" width="3.5" style="315" customWidth="1"/>
    <col min="14338" max="14338" width="3.375" style="315" customWidth="1"/>
    <col min="14339" max="14339" width="4.375" style="315" customWidth="1"/>
    <col min="14340" max="14340" width="18.625" style="315" customWidth="1"/>
    <col min="14341" max="14341" width="10.5" style="315" customWidth="1"/>
    <col min="14342" max="14343" width="9.625" style="315" customWidth="1"/>
    <col min="14344" max="14344" width="9" style="315" customWidth="1"/>
    <col min="14345" max="14345" width="10" style="315" customWidth="1"/>
    <col min="14346" max="14346" width="13.25" style="315" customWidth="1"/>
    <col min="14347" max="14348" width="10.625" style="315" customWidth="1"/>
    <col min="14349" max="14592" width="9" style="315"/>
    <col min="14593" max="14593" width="3.5" style="315" customWidth="1"/>
    <col min="14594" max="14594" width="3.375" style="315" customWidth="1"/>
    <col min="14595" max="14595" width="4.375" style="315" customWidth="1"/>
    <col min="14596" max="14596" width="18.625" style="315" customWidth="1"/>
    <col min="14597" max="14597" width="10.5" style="315" customWidth="1"/>
    <col min="14598" max="14599" width="9.625" style="315" customWidth="1"/>
    <col min="14600" max="14600" width="9" style="315" customWidth="1"/>
    <col min="14601" max="14601" width="10" style="315" customWidth="1"/>
    <col min="14602" max="14602" width="13.25" style="315" customWidth="1"/>
    <col min="14603" max="14604" width="10.625" style="315" customWidth="1"/>
    <col min="14605" max="14848" width="9" style="315"/>
    <col min="14849" max="14849" width="3.5" style="315" customWidth="1"/>
    <col min="14850" max="14850" width="3.375" style="315" customWidth="1"/>
    <col min="14851" max="14851" width="4.375" style="315" customWidth="1"/>
    <col min="14852" max="14852" width="18.625" style="315" customWidth="1"/>
    <col min="14853" max="14853" width="10.5" style="315" customWidth="1"/>
    <col min="14854" max="14855" width="9.625" style="315" customWidth="1"/>
    <col min="14856" max="14856" width="9" style="315" customWidth="1"/>
    <col min="14857" max="14857" width="10" style="315" customWidth="1"/>
    <col min="14858" max="14858" width="13.25" style="315" customWidth="1"/>
    <col min="14859" max="14860" width="10.625" style="315" customWidth="1"/>
    <col min="14861" max="15104" width="9" style="315"/>
    <col min="15105" max="15105" width="3.5" style="315" customWidth="1"/>
    <col min="15106" max="15106" width="3.375" style="315" customWidth="1"/>
    <col min="15107" max="15107" width="4.375" style="315" customWidth="1"/>
    <col min="15108" max="15108" width="18.625" style="315" customWidth="1"/>
    <col min="15109" max="15109" width="10.5" style="315" customWidth="1"/>
    <col min="15110" max="15111" width="9.625" style="315" customWidth="1"/>
    <col min="15112" max="15112" width="9" style="315" customWidth="1"/>
    <col min="15113" max="15113" width="10" style="315" customWidth="1"/>
    <col min="15114" max="15114" width="13.25" style="315" customWidth="1"/>
    <col min="15115" max="15116" width="10.625" style="315" customWidth="1"/>
    <col min="15117" max="15360" width="9" style="315"/>
    <col min="15361" max="15361" width="3.5" style="315" customWidth="1"/>
    <col min="15362" max="15362" width="3.375" style="315" customWidth="1"/>
    <col min="15363" max="15363" width="4.375" style="315" customWidth="1"/>
    <col min="15364" max="15364" width="18.625" style="315" customWidth="1"/>
    <col min="15365" max="15365" width="10.5" style="315" customWidth="1"/>
    <col min="15366" max="15367" width="9.625" style="315" customWidth="1"/>
    <col min="15368" max="15368" width="9" style="315" customWidth="1"/>
    <col min="15369" max="15369" width="10" style="315" customWidth="1"/>
    <col min="15370" max="15370" width="13.25" style="315" customWidth="1"/>
    <col min="15371" max="15372" width="10.625" style="315" customWidth="1"/>
    <col min="15373" max="15616" width="9" style="315"/>
    <col min="15617" max="15617" width="3.5" style="315" customWidth="1"/>
    <col min="15618" max="15618" width="3.375" style="315" customWidth="1"/>
    <col min="15619" max="15619" width="4.375" style="315" customWidth="1"/>
    <col min="15620" max="15620" width="18.625" style="315" customWidth="1"/>
    <col min="15621" max="15621" width="10.5" style="315" customWidth="1"/>
    <col min="15622" max="15623" width="9.625" style="315" customWidth="1"/>
    <col min="15624" max="15624" width="9" style="315" customWidth="1"/>
    <col min="15625" max="15625" width="10" style="315" customWidth="1"/>
    <col min="15626" max="15626" width="13.25" style="315" customWidth="1"/>
    <col min="15627" max="15628" width="10.625" style="315" customWidth="1"/>
    <col min="15629" max="15872" width="9" style="315"/>
    <col min="15873" max="15873" width="3.5" style="315" customWidth="1"/>
    <col min="15874" max="15874" width="3.375" style="315" customWidth="1"/>
    <col min="15875" max="15875" width="4.375" style="315" customWidth="1"/>
    <col min="15876" max="15876" width="18.625" style="315" customWidth="1"/>
    <col min="15877" max="15877" width="10.5" style="315" customWidth="1"/>
    <col min="15878" max="15879" width="9.625" style="315" customWidth="1"/>
    <col min="15880" max="15880" width="9" style="315" customWidth="1"/>
    <col min="15881" max="15881" width="10" style="315" customWidth="1"/>
    <col min="15882" max="15882" width="13.25" style="315" customWidth="1"/>
    <col min="15883" max="15884" width="10.625" style="315" customWidth="1"/>
    <col min="15885" max="16128" width="9" style="315"/>
    <col min="16129" max="16129" width="3.5" style="315" customWidth="1"/>
    <col min="16130" max="16130" width="3.375" style="315" customWidth="1"/>
    <col min="16131" max="16131" width="4.375" style="315" customWidth="1"/>
    <col min="16132" max="16132" width="18.625" style="315" customWidth="1"/>
    <col min="16133" max="16133" width="10.5" style="315" customWidth="1"/>
    <col min="16134" max="16135" width="9.625" style="315" customWidth="1"/>
    <col min="16136" max="16136" width="9" style="315" customWidth="1"/>
    <col min="16137" max="16137" width="10" style="315" customWidth="1"/>
    <col min="16138" max="16138" width="13.25" style="315" customWidth="1"/>
    <col min="16139" max="16140" width="10.625" style="315" customWidth="1"/>
    <col min="16141" max="16384" width="9" style="315"/>
  </cols>
  <sheetData>
    <row r="1" spans="2:16" ht="17.25" customHeight="1" x14ac:dyDescent="0.4">
      <c r="B1" s="389" t="s">
        <v>312</v>
      </c>
    </row>
    <row r="2" spans="2:16" x14ac:dyDescent="0.4">
      <c r="B2" s="525" t="s">
        <v>293</v>
      </c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</row>
    <row r="3" spans="2:16" x14ac:dyDescent="0.4"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</row>
    <row r="4" spans="2:16" x14ac:dyDescent="0.4">
      <c r="C4" s="318"/>
      <c r="D4" s="318"/>
      <c r="E4" s="318"/>
      <c r="F4" s="318"/>
      <c r="G4" s="318"/>
      <c r="H4" s="318"/>
      <c r="I4" s="318"/>
      <c r="K4" s="319"/>
      <c r="L4" s="526" t="s">
        <v>313</v>
      </c>
      <c r="M4" s="526"/>
      <c r="N4" s="526"/>
      <c r="O4" s="526"/>
      <c r="P4" s="526"/>
    </row>
    <row r="5" spans="2:16" x14ac:dyDescent="0.4">
      <c r="C5" s="318"/>
      <c r="D5" s="318"/>
      <c r="E5" s="318"/>
      <c r="F5" s="318"/>
      <c r="G5" s="318"/>
      <c r="H5" s="318"/>
      <c r="I5" s="318"/>
      <c r="K5" s="319"/>
      <c r="L5" s="320"/>
      <c r="M5" s="320"/>
      <c r="N5" s="320"/>
      <c r="O5" s="320"/>
      <c r="P5" s="320"/>
    </row>
    <row r="6" spans="2:16" ht="19.5" thickBot="1" x14ac:dyDescent="0.45">
      <c r="B6" s="527"/>
      <c r="C6" s="527"/>
      <c r="D6" s="527"/>
      <c r="E6" s="527"/>
      <c r="F6" s="527"/>
      <c r="G6" s="527"/>
      <c r="H6" s="527"/>
      <c r="I6" s="527"/>
      <c r="J6" s="321" t="s">
        <v>295</v>
      </c>
      <c r="K6" s="322"/>
      <c r="L6" s="315" t="s">
        <v>296</v>
      </c>
      <c r="P6" s="321" t="s">
        <v>295</v>
      </c>
    </row>
    <row r="7" spans="2:16" ht="22.5" customHeight="1" thickBot="1" x14ac:dyDescent="0.45">
      <c r="B7" s="528"/>
      <c r="C7" s="529"/>
      <c r="D7" s="529"/>
      <c r="E7" s="529"/>
      <c r="F7" s="530"/>
      <c r="G7" s="323" t="s">
        <v>297</v>
      </c>
      <c r="H7" s="324" t="s">
        <v>298</v>
      </c>
      <c r="I7" s="325" t="s">
        <v>299</v>
      </c>
      <c r="J7" s="326" t="s">
        <v>300</v>
      </c>
      <c r="K7" s="322"/>
      <c r="L7" s="327" t="s">
        <v>301</v>
      </c>
      <c r="M7" s="328" t="s">
        <v>111</v>
      </c>
      <c r="N7" s="329" t="s">
        <v>302</v>
      </c>
      <c r="P7" s="330" t="s">
        <v>303</v>
      </c>
    </row>
    <row r="8" spans="2:16" ht="50.1" customHeight="1" thickBot="1" x14ac:dyDescent="0.45">
      <c r="B8" s="531" t="s">
        <v>304</v>
      </c>
      <c r="C8" s="532"/>
      <c r="D8" s="532"/>
      <c r="E8" s="532"/>
      <c r="F8" s="533"/>
      <c r="G8" s="331">
        <f>G9+G16</f>
        <v>1.17</v>
      </c>
      <c r="H8" s="332">
        <f>H9+H16</f>
        <v>2.67</v>
      </c>
      <c r="I8" s="333">
        <f>I9+I16</f>
        <v>4.42</v>
      </c>
      <c r="J8" s="334">
        <f>J9+J16</f>
        <v>8.26</v>
      </c>
      <c r="K8" s="322"/>
      <c r="L8" s="335">
        <f>L9+L16</f>
        <v>0.5</v>
      </c>
      <c r="M8" s="336">
        <f>M9+M16</f>
        <v>0.75</v>
      </c>
      <c r="N8" s="337">
        <f>N9+N16</f>
        <v>1.25</v>
      </c>
      <c r="P8" s="338">
        <f>P9+P16</f>
        <v>9.51</v>
      </c>
    </row>
    <row r="9" spans="2:16" ht="35.1" customHeight="1" thickBot="1" x14ac:dyDescent="0.45">
      <c r="B9" s="339"/>
      <c r="C9" s="534" t="s">
        <v>305</v>
      </c>
      <c r="D9" s="535"/>
      <c r="E9" s="535"/>
      <c r="F9" s="536"/>
      <c r="G9" s="340">
        <f>SUM(G11:G14)</f>
        <v>1.17</v>
      </c>
      <c r="H9" s="341">
        <f>SUM(H11:H14)</f>
        <v>2</v>
      </c>
      <c r="I9" s="342">
        <f>SUM(I11:I14)</f>
        <v>2</v>
      </c>
      <c r="J9" s="343">
        <f>SUM(J11:J14)</f>
        <v>5.17</v>
      </c>
      <c r="K9" s="322"/>
      <c r="L9" s="344">
        <f>SUM(L11:L14)</f>
        <v>0.5</v>
      </c>
      <c r="M9" s="345">
        <f>SUM(M11:M14)</f>
        <v>0</v>
      </c>
      <c r="N9" s="346">
        <f>SUM(N11:N14)</f>
        <v>0.5</v>
      </c>
      <c r="P9" s="347">
        <f>SUM(P11:P14)</f>
        <v>5.67</v>
      </c>
    </row>
    <row r="10" spans="2:16" s="316" customFormat="1" ht="6" customHeight="1" x14ac:dyDescent="0.4">
      <c r="C10" s="348"/>
      <c r="D10" s="349"/>
      <c r="E10" s="349"/>
      <c r="F10" s="349"/>
      <c r="G10" s="350"/>
      <c r="H10" s="350"/>
      <c r="I10" s="350"/>
      <c r="J10" s="351"/>
      <c r="K10" s="322"/>
      <c r="L10" s="350"/>
      <c r="M10" s="350"/>
      <c r="N10" s="352"/>
      <c r="P10" s="352"/>
    </row>
    <row r="11" spans="2:16" ht="30" customHeight="1" x14ac:dyDescent="0.4">
      <c r="B11" s="353"/>
      <c r="C11" s="516"/>
      <c r="D11" s="518" t="s">
        <v>306</v>
      </c>
      <c r="E11" s="519"/>
      <c r="F11" s="520"/>
      <c r="G11" s="354">
        <v>1.17</v>
      </c>
      <c r="H11" s="355">
        <v>1</v>
      </c>
      <c r="I11" s="356"/>
      <c r="J11" s="357">
        <f t="shared" ref="J11:J21" si="0">SUM(G11:I11)</f>
        <v>2.17</v>
      </c>
      <c r="K11" s="322"/>
      <c r="L11" s="358">
        <v>0.5</v>
      </c>
      <c r="M11" s="359"/>
      <c r="N11" s="360">
        <f>SUM(L11:M11)</f>
        <v>0.5</v>
      </c>
      <c r="P11" s="361">
        <f t="shared" ref="P11:P14" si="1">J11+N11</f>
        <v>2.67</v>
      </c>
    </row>
    <row r="12" spans="2:16" ht="30" customHeight="1" x14ac:dyDescent="0.4">
      <c r="B12" s="353"/>
      <c r="C12" s="517"/>
      <c r="D12" s="521" t="s">
        <v>307</v>
      </c>
      <c r="E12" s="519"/>
      <c r="F12" s="520"/>
      <c r="G12" s="362"/>
      <c r="H12" s="363"/>
      <c r="I12" s="364"/>
      <c r="J12" s="365">
        <f t="shared" si="0"/>
        <v>0</v>
      </c>
      <c r="K12" s="322"/>
      <c r="L12" s="366"/>
      <c r="M12" s="367"/>
      <c r="N12" s="368">
        <f>SUM(L12:M12)</f>
        <v>0</v>
      </c>
      <c r="P12" s="369">
        <f t="shared" si="1"/>
        <v>0</v>
      </c>
    </row>
    <row r="13" spans="2:16" ht="30" customHeight="1" x14ac:dyDescent="0.4">
      <c r="B13" s="353"/>
      <c r="C13" s="517"/>
      <c r="D13" s="521" t="s">
        <v>308</v>
      </c>
      <c r="E13" s="519"/>
      <c r="F13" s="520"/>
      <c r="G13" s="370"/>
      <c r="H13" s="371"/>
      <c r="I13" s="372"/>
      <c r="J13" s="373">
        <f t="shared" si="0"/>
        <v>0</v>
      </c>
      <c r="K13" s="322"/>
      <c r="L13" s="374"/>
      <c r="M13" s="375"/>
      <c r="N13" s="376">
        <f>SUM(L13:M13)</f>
        <v>0</v>
      </c>
      <c r="P13" s="377">
        <f t="shared" si="1"/>
        <v>0</v>
      </c>
    </row>
    <row r="14" spans="2:16" ht="30" customHeight="1" x14ac:dyDescent="0.4">
      <c r="B14" s="353"/>
      <c r="C14" s="517"/>
      <c r="D14" s="518" t="s">
        <v>309</v>
      </c>
      <c r="E14" s="519"/>
      <c r="F14" s="520"/>
      <c r="G14" s="370"/>
      <c r="H14" s="371">
        <v>1</v>
      </c>
      <c r="I14" s="372">
        <v>2</v>
      </c>
      <c r="J14" s="373">
        <f t="shared" si="0"/>
        <v>3</v>
      </c>
      <c r="K14" s="322"/>
      <c r="L14" s="374"/>
      <c r="M14" s="375"/>
      <c r="N14" s="376">
        <f>SUM(L14:M14)</f>
        <v>0</v>
      </c>
      <c r="P14" s="377">
        <f t="shared" si="1"/>
        <v>3</v>
      </c>
    </row>
    <row r="15" spans="2:16" s="316" customFormat="1" ht="9.75" customHeight="1" thickBot="1" x14ac:dyDescent="0.45">
      <c r="B15" s="353"/>
      <c r="C15" s="378"/>
      <c r="D15" s="379"/>
      <c r="E15" s="380"/>
      <c r="F15" s="380"/>
      <c r="G15" s="350"/>
      <c r="H15" s="350"/>
      <c r="I15" s="350"/>
      <c r="J15" s="381"/>
      <c r="K15" s="322"/>
      <c r="L15" s="350"/>
      <c r="M15" s="350"/>
      <c r="N15" s="350"/>
      <c r="P15" s="350"/>
    </row>
    <row r="16" spans="2:16" ht="35.1" customHeight="1" thickBot="1" x14ac:dyDescent="0.45">
      <c r="B16" s="316"/>
      <c r="C16" s="522" t="s">
        <v>310</v>
      </c>
      <c r="D16" s="523"/>
      <c r="E16" s="523"/>
      <c r="F16" s="524"/>
      <c r="G16" s="331">
        <f>SUM(G18:G21)</f>
        <v>0</v>
      </c>
      <c r="H16" s="332">
        <f>SUM(H18:H21)</f>
        <v>0.67</v>
      </c>
      <c r="I16" s="333">
        <f>SUM(I18:I21)</f>
        <v>2.42</v>
      </c>
      <c r="J16" s="382">
        <f>SUM(J18:J21)</f>
        <v>3.09</v>
      </c>
      <c r="K16" s="322"/>
      <c r="L16" s="383">
        <f>SUM(L18:L21)</f>
        <v>0</v>
      </c>
      <c r="M16" s="384">
        <f>SUM(M18:M21)</f>
        <v>0.75</v>
      </c>
      <c r="N16" s="385">
        <f>SUM(L16:M16)</f>
        <v>0.75</v>
      </c>
      <c r="P16" s="386">
        <f>SUM(P18:P21)</f>
        <v>3.84</v>
      </c>
    </row>
    <row r="17" spans="2:16" s="316" customFormat="1" ht="6" customHeight="1" x14ac:dyDescent="0.4">
      <c r="C17" s="348"/>
      <c r="D17" s="349"/>
      <c r="E17" s="349"/>
      <c r="F17" s="349"/>
      <c r="G17" s="350"/>
      <c r="H17" s="350"/>
      <c r="I17" s="350"/>
      <c r="J17" s="351"/>
      <c r="K17" s="322"/>
      <c r="L17" s="350"/>
      <c r="M17" s="350"/>
      <c r="N17" s="352"/>
      <c r="P17" s="352"/>
    </row>
    <row r="18" spans="2:16" ht="30" customHeight="1" x14ac:dyDescent="0.4">
      <c r="B18" s="353"/>
      <c r="C18" s="516"/>
      <c r="D18" s="518" t="s">
        <v>306</v>
      </c>
      <c r="E18" s="519"/>
      <c r="F18" s="520"/>
      <c r="G18" s="354"/>
      <c r="H18" s="355">
        <v>0.67</v>
      </c>
      <c r="I18" s="356">
        <v>2.42</v>
      </c>
      <c r="J18" s="357">
        <f t="shared" si="0"/>
        <v>3.09</v>
      </c>
      <c r="K18" s="322"/>
      <c r="L18" s="358"/>
      <c r="M18" s="359">
        <v>0.75</v>
      </c>
      <c r="N18" s="360">
        <f>SUM(L18:M18)</f>
        <v>0.75</v>
      </c>
      <c r="P18" s="361">
        <f t="shared" ref="P18:P21" si="2">J18+N18</f>
        <v>3.84</v>
      </c>
    </row>
    <row r="19" spans="2:16" ht="30" customHeight="1" x14ac:dyDescent="0.4">
      <c r="B19" s="353"/>
      <c r="C19" s="517"/>
      <c r="D19" s="521" t="s">
        <v>311</v>
      </c>
      <c r="E19" s="519"/>
      <c r="F19" s="520"/>
      <c r="G19" s="362"/>
      <c r="H19" s="363"/>
      <c r="I19" s="364"/>
      <c r="J19" s="365">
        <f t="shared" si="0"/>
        <v>0</v>
      </c>
      <c r="K19" s="322"/>
      <c r="L19" s="366"/>
      <c r="M19" s="367"/>
      <c r="N19" s="368">
        <f>SUM(L19:M19)</f>
        <v>0</v>
      </c>
      <c r="P19" s="369">
        <f t="shared" si="2"/>
        <v>0</v>
      </c>
    </row>
    <row r="20" spans="2:16" ht="30" customHeight="1" x14ac:dyDescent="0.4">
      <c r="B20" s="353"/>
      <c r="C20" s="517"/>
      <c r="D20" s="521" t="s">
        <v>308</v>
      </c>
      <c r="E20" s="519"/>
      <c r="F20" s="520"/>
      <c r="G20" s="370"/>
      <c r="H20" s="371"/>
      <c r="I20" s="372"/>
      <c r="J20" s="373">
        <f t="shared" si="0"/>
        <v>0</v>
      </c>
      <c r="K20" s="322"/>
      <c r="L20" s="374"/>
      <c r="M20" s="375"/>
      <c r="N20" s="376">
        <f>SUM(L20:M20)</f>
        <v>0</v>
      </c>
      <c r="P20" s="377">
        <f t="shared" si="2"/>
        <v>0</v>
      </c>
    </row>
    <row r="21" spans="2:16" ht="30" customHeight="1" x14ac:dyDescent="0.4">
      <c r="B21" s="353"/>
      <c r="C21" s="517"/>
      <c r="D21" s="518" t="s">
        <v>309</v>
      </c>
      <c r="E21" s="519"/>
      <c r="F21" s="520"/>
      <c r="G21" s="370"/>
      <c r="H21" s="371"/>
      <c r="I21" s="372"/>
      <c r="J21" s="373">
        <f t="shared" si="0"/>
        <v>0</v>
      </c>
      <c r="K21" s="322"/>
      <c r="L21" s="374"/>
      <c r="M21" s="375"/>
      <c r="N21" s="376">
        <f>SUM(L21:M21)</f>
        <v>0</v>
      </c>
      <c r="P21" s="377">
        <f t="shared" si="2"/>
        <v>0</v>
      </c>
    </row>
    <row r="22" spans="2:16" x14ac:dyDescent="0.4">
      <c r="D22" s="315" t="s">
        <v>314</v>
      </c>
      <c r="E22" s="387"/>
    </row>
  </sheetData>
  <mergeCells count="17">
    <mergeCell ref="C16:F16"/>
    <mergeCell ref="B2:P2"/>
    <mergeCell ref="L4:P4"/>
    <mergeCell ref="B6:I6"/>
    <mergeCell ref="B7:F7"/>
    <mergeCell ref="B8:F8"/>
    <mergeCell ref="C9:F9"/>
    <mergeCell ref="C11:C14"/>
    <mergeCell ref="D11:F11"/>
    <mergeCell ref="D12:F12"/>
    <mergeCell ref="D13:F13"/>
    <mergeCell ref="D14:F14"/>
    <mergeCell ref="C18:C21"/>
    <mergeCell ref="D18:F18"/>
    <mergeCell ref="D19:F19"/>
    <mergeCell ref="D20:F20"/>
    <mergeCell ref="D21:F21"/>
  </mergeCells>
  <phoneticPr fontId="1"/>
  <pageMargins left="0.7" right="0.7" top="0.75" bottom="0.75" header="0.3" footer="0.3"/>
  <pageSetup paperSize="9" scale="8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L267"/>
  <sheetViews>
    <sheetView zoomScaleNormal="100" workbookViewId="0">
      <selection activeCell="E10" sqref="E10"/>
    </sheetView>
  </sheetViews>
  <sheetFormatPr defaultRowHeight="18.75" x14ac:dyDescent="0.4"/>
  <cols>
    <col min="1" max="6" width="21.5" customWidth="1"/>
    <col min="7" max="7" width="21.875" style="2" customWidth="1"/>
    <col min="8" max="8" width="4.375" style="2" customWidth="1"/>
    <col min="9" max="10" width="16.5" customWidth="1"/>
    <col min="11" max="11" width="15.25" customWidth="1"/>
  </cols>
  <sheetData>
    <row r="1" spans="1:12" x14ac:dyDescent="0.4">
      <c r="A1" s="82" t="s">
        <v>141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2"/>
    </row>
    <row r="2" spans="1:12" x14ac:dyDescent="0.4">
      <c r="A2" s="82"/>
      <c r="B2" s="82"/>
      <c r="C2" s="82"/>
      <c r="D2" s="82"/>
      <c r="F2" s="82" t="s">
        <v>135</v>
      </c>
      <c r="G2" s="82"/>
      <c r="H2" s="82"/>
      <c r="I2" s="82"/>
      <c r="K2" s="83"/>
      <c r="L2" s="2"/>
    </row>
    <row r="3" spans="1:12" x14ac:dyDescent="0.4">
      <c r="A3" s="82" t="s">
        <v>160</v>
      </c>
      <c r="B3" s="82"/>
      <c r="C3" s="82"/>
      <c r="D3" s="82"/>
      <c r="E3" s="82"/>
      <c r="F3" s="82"/>
      <c r="G3" s="82"/>
      <c r="H3" s="82"/>
      <c r="I3" s="82"/>
      <c r="J3" s="82"/>
      <c r="K3" s="83"/>
      <c r="L3" s="2"/>
    </row>
    <row r="4" spans="1:12" x14ac:dyDescent="0.4">
      <c r="A4" s="82"/>
      <c r="B4" s="82"/>
      <c r="C4" s="82"/>
      <c r="D4" s="82"/>
      <c r="E4" s="82" t="s">
        <v>84</v>
      </c>
      <c r="F4" s="82"/>
      <c r="G4" s="82"/>
      <c r="H4" s="82"/>
      <c r="J4" s="82"/>
      <c r="K4" s="83"/>
      <c r="L4" s="2"/>
    </row>
    <row r="5" spans="1:12" x14ac:dyDescent="0.4">
      <c r="A5" s="156" t="s">
        <v>90</v>
      </c>
      <c r="B5" s="156"/>
      <c r="C5" s="156" t="s">
        <v>165</v>
      </c>
      <c r="D5" s="157"/>
      <c r="E5" s="156" t="s">
        <v>166</v>
      </c>
      <c r="F5" s="157"/>
      <c r="G5" s="88"/>
      <c r="H5" s="88"/>
      <c r="I5" s="99"/>
      <c r="J5" s="88"/>
      <c r="K5" s="88"/>
      <c r="L5" s="2"/>
    </row>
    <row r="6" spans="1:12" x14ac:dyDescent="0.4">
      <c r="A6" s="390" t="s">
        <v>85</v>
      </c>
      <c r="B6" s="391"/>
      <c r="C6" s="391"/>
      <c r="D6" s="391"/>
      <c r="E6" s="391"/>
      <c r="F6" s="391"/>
      <c r="G6" s="99"/>
      <c r="H6" s="252"/>
      <c r="I6" s="99"/>
      <c r="J6" s="99"/>
      <c r="K6" s="99"/>
      <c r="L6" s="2"/>
    </row>
    <row r="7" spans="1:12" x14ac:dyDescent="0.4">
      <c r="A7" s="392" t="s">
        <v>142</v>
      </c>
      <c r="B7" s="393"/>
      <c r="C7" s="393"/>
      <c r="D7" s="393"/>
      <c r="E7" s="393"/>
      <c r="F7" s="393"/>
      <c r="G7" s="159"/>
      <c r="H7" s="247"/>
      <c r="I7" s="159"/>
      <c r="J7" s="159"/>
      <c r="K7" s="159"/>
      <c r="L7" s="2"/>
    </row>
    <row r="8" spans="1:12" x14ac:dyDescent="0.4">
      <c r="A8" s="82" t="s">
        <v>76</v>
      </c>
      <c r="B8" s="82"/>
      <c r="C8" s="82"/>
      <c r="D8" s="82"/>
      <c r="E8" s="163" t="s">
        <v>172</v>
      </c>
      <c r="F8" s="82"/>
      <c r="I8" s="2"/>
    </row>
    <row r="9" spans="1:12" ht="27" x14ac:dyDescent="0.4">
      <c r="A9" s="146" t="s">
        <v>0</v>
      </c>
      <c r="B9" s="146" t="s">
        <v>8</v>
      </c>
      <c r="C9" s="146" t="s">
        <v>2</v>
      </c>
      <c r="D9" s="146" t="s">
        <v>9</v>
      </c>
      <c r="E9" s="146" t="s">
        <v>162</v>
      </c>
      <c r="F9" s="146" t="s">
        <v>1</v>
      </c>
      <c r="G9" s="261" t="s">
        <v>248</v>
      </c>
      <c r="H9" s="3"/>
      <c r="I9" s="171" t="s">
        <v>183</v>
      </c>
      <c r="J9" s="103"/>
    </row>
    <row r="10" spans="1:12" x14ac:dyDescent="0.4">
      <c r="A10" s="144"/>
      <c r="B10" s="147"/>
      <c r="C10" s="147"/>
      <c r="D10" s="147"/>
      <c r="E10" s="147"/>
      <c r="F10" s="147"/>
      <c r="G10" s="248"/>
      <c r="H10" s="3"/>
      <c r="I10" s="169" t="s">
        <v>184</v>
      </c>
      <c r="J10" s="170"/>
    </row>
    <row r="11" spans="1:12" x14ac:dyDescent="0.4">
      <c r="A11" s="144"/>
      <c r="B11" s="162"/>
      <c r="C11" s="162"/>
      <c r="D11" s="162"/>
      <c r="E11" s="301"/>
      <c r="F11" s="248"/>
      <c r="G11" s="248"/>
      <c r="H11" s="3"/>
      <c r="I11" s="164" t="s">
        <v>174</v>
      </c>
      <c r="J11" s="165" t="s">
        <v>178</v>
      </c>
    </row>
    <row r="12" spans="1:12" x14ac:dyDescent="0.4">
      <c r="A12" s="144"/>
      <c r="B12" s="162"/>
      <c r="C12" s="162"/>
      <c r="D12" s="162"/>
      <c r="E12" s="301"/>
      <c r="F12" s="248"/>
      <c r="G12" s="248"/>
      <c r="H12" s="3"/>
      <c r="I12" s="164" t="s">
        <v>173</v>
      </c>
      <c r="J12" s="165" t="s">
        <v>179</v>
      </c>
    </row>
    <row r="13" spans="1:12" x14ac:dyDescent="0.4">
      <c r="A13" s="144"/>
      <c r="B13" s="162"/>
      <c r="C13" s="162"/>
      <c r="D13" s="162"/>
      <c r="E13" s="301"/>
      <c r="F13" s="248"/>
      <c r="G13" s="248"/>
      <c r="H13" s="3"/>
      <c r="I13" s="164" t="s">
        <v>175</v>
      </c>
      <c r="J13" s="165" t="s">
        <v>180</v>
      </c>
    </row>
    <row r="14" spans="1:12" x14ac:dyDescent="0.4">
      <c r="A14" s="144"/>
      <c r="B14" s="162"/>
      <c r="C14" s="162"/>
      <c r="D14" s="162"/>
      <c r="E14" s="301"/>
      <c r="F14" s="248"/>
      <c r="G14" s="248"/>
      <c r="H14" s="3"/>
      <c r="I14" s="164" t="s">
        <v>176</v>
      </c>
      <c r="J14" s="165" t="s">
        <v>182</v>
      </c>
    </row>
    <row r="15" spans="1:12" x14ac:dyDescent="0.4">
      <c r="A15" s="144"/>
      <c r="B15" s="160"/>
      <c r="C15" s="160"/>
      <c r="D15" s="160"/>
      <c r="E15" s="301"/>
      <c r="F15" s="248"/>
      <c r="G15" s="248"/>
      <c r="H15" s="3"/>
      <c r="I15" s="166" t="s">
        <v>177</v>
      </c>
      <c r="J15" s="167" t="s">
        <v>181</v>
      </c>
    </row>
    <row r="16" spans="1:12" x14ac:dyDescent="0.4">
      <c r="A16" s="144"/>
      <c r="B16" s="160" t="s">
        <v>171</v>
      </c>
      <c r="C16" s="160" t="s">
        <v>171</v>
      </c>
      <c r="D16" s="160" t="s">
        <v>171</v>
      </c>
      <c r="E16" s="301"/>
      <c r="F16" s="248"/>
      <c r="G16" s="248"/>
      <c r="H16" s="3"/>
      <c r="I16" s="3"/>
    </row>
    <row r="17" spans="1:9" x14ac:dyDescent="0.4">
      <c r="A17" s="144"/>
      <c r="B17" s="160" t="s">
        <v>171</v>
      </c>
      <c r="C17" s="160" t="s">
        <v>171</v>
      </c>
      <c r="D17" s="160" t="s">
        <v>171</v>
      </c>
      <c r="E17" s="301"/>
      <c r="F17" s="248"/>
      <c r="G17" s="248"/>
      <c r="H17" s="3"/>
      <c r="I17" s="3"/>
    </row>
    <row r="18" spans="1:9" x14ac:dyDescent="0.4">
      <c r="A18" s="144"/>
      <c r="B18" s="160" t="s">
        <v>171</v>
      </c>
      <c r="C18" s="160" t="s">
        <v>171</v>
      </c>
      <c r="D18" s="160" t="s">
        <v>171</v>
      </c>
      <c r="E18" s="301"/>
      <c r="F18" s="248"/>
      <c r="G18" s="248"/>
      <c r="H18" s="3"/>
      <c r="I18" s="3"/>
    </row>
    <row r="19" spans="1:9" x14ac:dyDescent="0.4">
      <c r="A19" s="144"/>
      <c r="B19" s="160" t="s">
        <v>171</v>
      </c>
      <c r="C19" s="160" t="s">
        <v>171</v>
      </c>
      <c r="D19" s="160" t="s">
        <v>171</v>
      </c>
      <c r="E19" s="301"/>
      <c r="F19" s="248"/>
      <c r="G19" s="248"/>
      <c r="H19" s="3"/>
      <c r="I19" s="3"/>
    </row>
    <row r="20" spans="1:9" x14ac:dyDescent="0.4">
      <c r="A20" s="144"/>
      <c r="B20" s="160" t="s">
        <v>171</v>
      </c>
      <c r="C20" s="160" t="s">
        <v>171</v>
      </c>
      <c r="D20" s="160" t="s">
        <v>171</v>
      </c>
      <c r="E20" s="301"/>
      <c r="F20" s="248"/>
      <c r="G20" s="248"/>
      <c r="H20" s="3"/>
      <c r="I20" s="3"/>
    </row>
    <row r="21" spans="1:9" x14ac:dyDescent="0.4">
      <c r="A21" s="144"/>
      <c r="B21" s="160" t="s">
        <v>171</v>
      </c>
      <c r="C21" s="160" t="s">
        <v>171</v>
      </c>
      <c r="D21" s="160" t="s">
        <v>171</v>
      </c>
      <c r="E21" s="301"/>
      <c r="F21" s="248"/>
      <c r="G21" s="248"/>
      <c r="H21" s="3"/>
      <c r="I21" s="3"/>
    </row>
    <row r="22" spans="1:9" x14ac:dyDescent="0.4">
      <c r="A22" s="144"/>
      <c r="B22" s="160" t="s">
        <v>171</v>
      </c>
      <c r="C22" s="160" t="s">
        <v>171</v>
      </c>
      <c r="D22" s="160" t="s">
        <v>171</v>
      </c>
      <c r="E22" s="301"/>
      <c r="F22" s="248"/>
      <c r="G22" s="248"/>
      <c r="H22" s="3"/>
      <c r="I22" s="3"/>
    </row>
    <row r="23" spans="1:9" x14ac:dyDescent="0.4">
      <c r="A23" s="144"/>
      <c r="B23" s="160" t="s">
        <v>171</v>
      </c>
      <c r="C23" s="160" t="s">
        <v>171</v>
      </c>
      <c r="D23" s="160" t="s">
        <v>171</v>
      </c>
      <c r="E23" s="301"/>
      <c r="F23" s="248"/>
      <c r="G23" s="248"/>
      <c r="H23" s="3"/>
      <c r="I23" s="3"/>
    </row>
    <row r="24" spans="1:9" x14ac:dyDescent="0.4">
      <c r="A24" s="144"/>
      <c r="B24" s="160" t="s">
        <v>171</v>
      </c>
      <c r="C24" s="160" t="s">
        <v>171</v>
      </c>
      <c r="D24" s="160" t="s">
        <v>171</v>
      </c>
      <c r="E24" s="301"/>
      <c r="F24" s="248"/>
      <c r="G24" s="248"/>
      <c r="H24" s="3"/>
      <c r="I24" s="3"/>
    </row>
    <row r="25" spans="1:9" x14ac:dyDescent="0.4">
      <c r="A25" s="144"/>
      <c r="B25" s="160" t="s">
        <v>171</v>
      </c>
      <c r="C25" s="160" t="s">
        <v>171</v>
      </c>
      <c r="D25" s="160" t="s">
        <v>171</v>
      </c>
      <c r="E25" s="301"/>
      <c r="F25" s="248"/>
      <c r="G25" s="248"/>
      <c r="H25" s="3"/>
      <c r="I25" s="3"/>
    </row>
    <row r="26" spans="1:9" x14ac:dyDescent="0.4">
      <c r="A26" s="144"/>
      <c r="B26" s="160" t="s">
        <v>171</v>
      </c>
      <c r="C26" s="160" t="s">
        <v>171</v>
      </c>
      <c r="D26" s="160" t="s">
        <v>171</v>
      </c>
      <c r="E26" s="301"/>
      <c r="F26" s="248"/>
      <c r="G26" s="248"/>
      <c r="H26" s="3"/>
      <c r="I26" s="3"/>
    </row>
    <row r="27" spans="1:9" x14ac:dyDescent="0.4">
      <c r="A27" s="144"/>
      <c r="B27" s="160" t="s">
        <v>171</v>
      </c>
      <c r="C27" s="160" t="s">
        <v>171</v>
      </c>
      <c r="D27" s="160" t="s">
        <v>171</v>
      </c>
      <c r="E27" s="301"/>
      <c r="F27" s="248"/>
      <c r="G27" s="248"/>
      <c r="H27" s="3"/>
      <c r="I27" s="3"/>
    </row>
    <row r="28" spans="1:9" x14ac:dyDescent="0.4">
      <c r="A28" s="144"/>
      <c r="B28" s="160" t="s">
        <v>171</v>
      </c>
      <c r="C28" s="160" t="s">
        <v>171</v>
      </c>
      <c r="D28" s="160" t="s">
        <v>171</v>
      </c>
      <c r="E28" s="301"/>
      <c r="F28" s="248"/>
      <c r="G28" s="248"/>
      <c r="H28" s="3"/>
      <c r="I28" s="3"/>
    </row>
    <row r="29" spans="1:9" x14ac:dyDescent="0.4">
      <c r="A29" s="144"/>
      <c r="B29" s="160" t="s">
        <v>171</v>
      </c>
      <c r="C29" s="160" t="s">
        <v>171</v>
      </c>
      <c r="D29" s="160" t="s">
        <v>171</v>
      </c>
      <c r="E29" s="301"/>
      <c r="F29" s="248"/>
      <c r="G29" s="248"/>
      <c r="H29" s="3"/>
      <c r="I29" s="3"/>
    </row>
    <row r="30" spans="1:9" x14ac:dyDescent="0.4">
      <c r="A30" s="144"/>
      <c r="B30" s="160" t="s">
        <v>171</v>
      </c>
      <c r="C30" s="160" t="s">
        <v>171</v>
      </c>
      <c r="D30" s="160" t="s">
        <v>171</v>
      </c>
      <c r="E30" s="301"/>
      <c r="F30" s="248"/>
      <c r="G30" s="248"/>
      <c r="H30" s="3"/>
      <c r="I30" s="3"/>
    </row>
    <row r="31" spans="1:9" x14ac:dyDescent="0.4">
      <c r="A31" s="144"/>
      <c r="B31" s="160" t="s">
        <v>171</v>
      </c>
      <c r="C31" s="160" t="s">
        <v>171</v>
      </c>
      <c r="D31" s="160" t="s">
        <v>171</v>
      </c>
      <c r="E31" s="301"/>
      <c r="F31" s="248"/>
      <c r="G31" s="248"/>
      <c r="H31" s="3"/>
      <c r="I31" s="3"/>
    </row>
    <row r="32" spans="1:9" x14ac:dyDescent="0.4">
      <c r="A32" s="144"/>
      <c r="B32" s="160" t="s">
        <v>171</v>
      </c>
      <c r="C32" s="160" t="s">
        <v>171</v>
      </c>
      <c r="D32" s="160" t="s">
        <v>171</v>
      </c>
      <c r="E32" s="301"/>
      <c r="F32" s="248"/>
      <c r="G32" s="248"/>
      <c r="H32" s="3"/>
      <c r="I32" s="3"/>
    </row>
    <row r="33" spans="1:9" x14ac:dyDescent="0.4">
      <c r="A33" s="144"/>
      <c r="B33" s="160" t="s">
        <v>171</v>
      </c>
      <c r="C33" s="160" t="s">
        <v>171</v>
      </c>
      <c r="D33" s="160" t="s">
        <v>171</v>
      </c>
      <c r="E33" s="301"/>
      <c r="F33" s="248"/>
      <c r="G33" s="248"/>
      <c r="H33" s="3"/>
      <c r="I33" s="3"/>
    </row>
    <row r="34" spans="1:9" x14ac:dyDescent="0.4">
      <c r="A34" s="144"/>
      <c r="B34" s="160" t="s">
        <v>171</v>
      </c>
      <c r="C34" s="160" t="s">
        <v>171</v>
      </c>
      <c r="D34" s="160" t="s">
        <v>171</v>
      </c>
      <c r="E34" s="301"/>
      <c r="F34" s="248"/>
      <c r="G34" s="248"/>
      <c r="H34" s="3"/>
      <c r="I34" s="3"/>
    </row>
    <row r="35" spans="1:9" x14ac:dyDescent="0.4">
      <c r="A35" s="144"/>
      <c r="B35" s="160" t="s">
        <v>171</v>
      </c>
      <c r="C35" s="160" t="s">
        <v>171</v>
      </c>
      <c r="D35" s="160" t="s">
        <v>171</v>
      </c>
      <c r="E35" s="301"/>
      <c r="F35" s="248"/>
      <c r="G35" s="248"/>
      <c r="H35" s="3"/>
      <c r="I35" s="3"/>
    </row>
    <row r="36" spans="1:9" x14ac:dyDescent="0.4">
      <c r="A36" s="144"/>
      <c r="B36" s="160" t="s">
        <v>171</v>
      </c>
      <c r="C36" s="160" t="s">
        <v>171</v>
      </c>
      <c r="D36" s="160" t="s">
        <v>171</v>
      </c>
      <c r="E36" s="301"/>
      <c r="F36" s="248"/>
      <c r="G36" s="248"/>
      <c r="H36" s="3"/>
      <c r="I36" s="3"/>
    </row>
    <row r="37" spans="1:9" x14ac:dyDescent="0.4">
      <c r="A37" s="144"/>
      <c r="B37" s="160" t="s">
        <v>171</v>
      </c>
      <c r="C37" s="160" t="s">
        <v>171</v>
      </c>
      <c r="D37" s="160" t="s">
        <v>171</v>
      </c>
      <c r="E37" s="301"/>
      <c r="F37" s="248"/>
      <c r="G37" s="248"/>
      <c r="H37" s="3"/>
      <c r="I37" s="3"/>
    </row>
    <row r="38" spans="1:9" x14ac:dyDescent="0.4">
      <c r="A38" s="144"/>
      <c r="B38" s="160" t="s">
        <v>171</v>
      </c>
      <c r="C38" s="160" t="s">
        <v>171</v>
      </c>
      <c r="D38" s="160" t="s">
        <v>171</v>
      </c>
      <c r="E38" s="301"/>
      <c r="F38" s="248"/>
      <c r="G38" s="248"/>
      <c r="H38" s="3"/>
      <c r="I38" s="3"/>
    </row>
    <row r="39" spans="1:9" x14ac:dyDescent="0.4">
      <c r="A39" s="144"/>
      <c r="B39" s="160" t="s">
        <v>171</v>
      </c>
      <c r="C39" s="160" t="s">
        <v>171</v>
      </c>
      <c r="D39" s="160" t="s">
        <v>171</v>
      </c>
      <c r="E39" s="301"/>
      <c r="F39" s="248"/>
      <c r="G39" s="248"/>
      <c r="H39" s="3"/>
      <c r="I39" s="3"/>
    </row>
    <row r="40" spans="1:9" x14ac:dyDescent="0.4">
      <c r="A40" s="144"/>
      <c r="B40" s="160" t="s">
        <v>171</v>
      </c>
      <c r="C40" s="160" t="s">
        <v>171</v>
      </c>
      <c r="D40" s="160" t="s">
        <v>171</v>
      </c>
      <c r="E40" s="301"/>
      <c r="F40" s="248"/>
      <c r="G40" s="248"/>
      <c r="H40" s="3"/>
      <c r="I40" s="3"/>
    </row>
    <row r="41" spans="1:9" x14ac:dyDescent="0.4">
      <c r="A41" s="144"/>
      <c r="B41" s="160" t="s">
        <v>171</v>
      </c>
      <c r="C41" s="160" t="s">
        <v>171</v>
      </c>
      <c r="D41" s="160" t="s">
        <v>171</v>
      </c>
      <c r="E41" s="301"/>
      <c r="F41" s="248"/>
      <c r="G41" s="248"/>
      <c r="H41" s="3"/>
      <c r="I41" s="3"/>
    </row>
    <row r="42" spans="1:9" x14ac:dyDescent="0.4">
      <c r="A42" s="144"/>
      <c r="B42" s="160" t="s">
        <v>171</v>
      </c>
      <c r="C42" s="160" t="s">
        <v>171</v>
      </c>
      <c r="D42" s="160" t="s">
        <v>171</v>
      </c>
      <c r="E42" s="301"/>
      <c r="F42" s="248"/>
      <c r="G42" s="248"/>
      <c r="H42" s="3"/>
      <c r="I42" s="3"/>
    </row>
    <row r="43" spans="1:9" x14ac:dyDescent="0.4">
      <c r="A43" s="144"/>
      <c r="B43" s="160" t="s">
        <v>171</v>
      </c>
      <c r="C43" s="160" t="s">
        <v>171</v>
      </c>
      <c r="D43" s="160" t="s">
        <v>171</v>
      </c>
      <c r="E43" s="301"/>
      <c r="F43" s="248"/>
      <c r="G43" s="248"/>
      <c r="H43" s="3"/>
      <c r="I43" s="3"/>
    </row>
    <row r="44" spans="1:9" x14ac:dyDescent="0.4">
      <c r="A44" s="144"/>
      <c r="B44" s="160" t="s">
        <v>171</v>
      </c>
      <c r="C44" s="160" t="s">
        <v>171</v>
      </c>
      <c r="D44" s="160" t="s">
        <v>171</v>
      </c>
      <c r="E44" s="301"/>
      <c r="F44" s="248"/>
      <c r="G44" s="248"/>
      <c r="H44" s="3"/>
      <c r="I44" s="3"/>
    </row>
    <row r="45" spans="1:9" x14ac:dyDescent="0.4">
      <c r="A45" s="144"/>
      <c r="B45" s="160" t="s">
        <v>171</v>
      </c>
      <c r="C45" s="160" t="s">
        <v>171</v>
      </c>
      <c r="D45" s="160" t="s">
        <v>171</v>
      </c>
      <c r="E45" s="301"/>
      <c r="F45" s="248"/>
      <c r="G45" s="248"/>
      <c r="H45" s="3"/>
      <c r="I45" s="3"/>
    </row>
    <row r="46" spans="1:9" x14ac:dyDescent="0.4">
      <c r="A46" s="144"/>
      <c r="B46" s="160" t="s">
        <v>171</v>
      </c>
      <c r="C46" s="160" t="s">
        <v>171</v>
      </c>
      <c r="D46" s="160" t="s">
        <v>171</v>
      </c>
      <c r="E46" s="301"/>
      <c r="F46" s="248"/>
      <c r="G46" s="248"/>
      <c r="H46" s="3"/>
      <c r="I46" s="3"/>
    </row>
    <row r="47" spans="1:9" x14ac:dyDescent="0.4">
      <c r="A47" s="144"/>
      <c r="B47" s="160" t="s">
        <v>171</v>
      </c>
      <c r="C47" s="160" t="s">
        <v>171</v>
      </c>
      <c r="D47" s="160" t="s">
        <v>171</v>
      </c>
      <c r="E47" s="301"/>
      <c r="F47" s="248"/>
      <c r="G47" s="248"/>
      <c r="H47" s="3"/>
      <c r="I47" s="3"/>
    </row>
    <row r="48" spans="1:9" x14ac:dyDescent="0.4">
      <c r="A48" s="144"/>
      <c r="B48" s="160" t="s">
        <v>171</v>
      </c>
      <c r="C48" s="160" t="s">
        <v>171</v>
      </c>
      <c r="D48" s="160" t="s">
        <v>171</v>
      </c>
      <c r="E48" s="301"/>
      <c r="F48" s="248"/>
      <c r="G48" s="248"/>
      <c r="H48" s="3"/>
      <c r="I48" s="3"/>
    </row>
    <row r="49" spans="1:9" x14ac:dyDescent="0.4">
      <c r="A49" s="144"/>
      <c r="B49" s="160" t="s">
        <v>171</v>
      </c>
      <c r="C49" s="160" t="s">
        <v>171</v>
      </c>
      <c r="D49" s="160" t="s">
        <v>171</v>
      </c>
      <c r="E49" s="301"/>
      <c r="F49" s="248"/>
      <c r="G49" s="248"/>
      <c r="H49" s="3"/>
      <c r="I49" s="3"/>
    </row>
    <row r="50" spans="1:9" x14ac:dyDescent="0.4">
      <c r="A50" s="144"/>
      <c r="B50" s="160" t="s">
        <v>171</v>
      </c>
      <c r="C50" s="160" t="s">
        <v>171</v>
      </c>
      <c r="D50" s="160" t="s">
        <v>171</v>
      </c>
      <c r="E50" s="301"/>
      <c r="F50" s="248"/>
      <c r="G50" s="248"/>
      <c r="H50" s="3"/>
      <c r="I50" s="3"/>
    </row>
    <row r="51" spans="1:9" x14ac:dyDescent="0.4">
      <c r="A51" s="144"/>
      <c r="B51" s="160" t="s">
        <v>171</v>
      </c>
      <c r="C51" s="160" t="s">
        <v>171</v>
      </c>
      <c r="D51" s="160" t="s">
        <v>171</v>
      </c>
      <c r="E51" s="301"/>
      <c r="F51" s="248"/>
      <c r="G51" s="248"/>
      <c r="H51" s="3"/>
      <c r="I51" s="3"/>
    </row>
    <row r="52" spans="1:9" x14ac:dyDescent="0.4">
      <c r="A52" s="144"/>
      <c r="B52" s="160" t="s">
        <v>171</v>
      </c>
      <c r="C52" s="160" t="s">
        <v>171</v>
      </c>
      <c r="D52" s="160" t="s">
        <v>171</v>
      </c>
      <c r="E52" s="301"/>
      <c r="F52" s="248"/>
      <c r="G52" s="248"/>
      <c r="H52" s="3"/>
      <c r="I52" s="3"/>
    </row>
    <row r="53" spans="1:9" x14ac:dyDescent="0.4">
      <c r="A53" s="144"/>
      <c r="B53" s="160" t="s">
        <v>171</v>
      </c>
      <c r="C53" s="160" t="s">
        <v>171</v>
      </c>
      <c r="D53" s="160" t="s">
        <v>171</v>
      </c>
      <c r="E53" s="301"/>
      <c r="F53" s="248"/>
      <c r="G53" s="248"/>
      <c r="H53" s="3"/>
      <c r="I53" s="3"/>
    </row>
    <row r="54" spans="1:9" x14ac:dyDescent="0.4">
      <c r="A54" s="144"/>
      <c r="B54" s="160" t="s">
        <v>171</v>
      </c>
      <c r="C54" s="160" t="s">
        <v>171</v>
      </c>
      <c r="D54" s="160" t="s">
        <v>171</v>
      </c>
      <c r="E54" s="301"/>
      <c r="F54" s="248"/>
      <c r="G54" s="248"/>
      <c r="H54" s="3"/>
      <c r="I54" s="3"/>
    </row>
    <row r="55" spans="1:9" x14ac:dyDescent="0.4">
      <c r="A55" s="144"/>
      <c r="B55" s="160" t="s">
        <v>171</v>
      </c>
      <c r="C55" s="160" t="s">
        <v>171</v>
      </c>
      <c r="D55" s="160" t="s">
        <v>171</v>
      </c>
      <c r="E55" s="301"/>
      <c r="F55" s="248"/>
      <c r="G55" s="248"/>
      <c r="H55" s="3"/>
      <c r="I55" s="3"/>
    </row>
    <row r="56" spans="1:9" x14ac:dyDescent="0.4">
      <c r="A56" s="144"/>
      <c r="B56" s="160" t="s">
        <v>171</v>
      </c>
      <c r="C56" s="160" t="s">
        <v>171</v>
      </c>
      <c r="D56" s="160" t="s">
        <v>171</v>
      </c>
      <c r="E56" s="301"/>
      <c r="F56" s="248"/>
      <c r="G56" s="248"/>
      <c r="H56" s="3"/>
      <c r="I56" s="3"/>
    </row>
    <row r="57" spans="1:9" x14ac:dyDescent="0.4">
      <c r="A57" s="144"/>
      <c r="B57" s="160" t="s">
        <v>171</v>
      </c>
      <c r="C57" s="160" t="s">
        <v>171</v>
      </c>
      <c r="D57" s="160" t="s">
        <v>171</v>
      </c>
      <c r="E57" s="301"/>
      <c r="F57" s="248"/>
      <c r="G57" s="248"/>
      <c r="H57" s="3"/>
      <c r="I57" s="3"/>
    </row>
    <row r="58" spans="1:9" x14ac:dyDescent="0.4">
      <c r="A58" s="144"/>
      <c r="B58" s="160" t="s">
        <v>171</v>
      </c>
      <c r="C58" s="160" t="s">
        <v>171</v>
      </c>
      <c r="D58" s="160" t="s">
        <v>171</v>
      </c>
      <c r="E58" s="301"/>
      <c r="F58" s="248"/>
      <c r="G58" s="248"/>
      <c r="H58" s="3"/>
      <c r="I58" s="3"/>
    </row>
    <row r="59" spans="1:9" x14ac:dyDescent="0.4">
      <c r="A59" s="144"/>
      <c r="B59" s="160" t="s">
        <v>171</v>
      </c>
      <c r="C59" s="160" t="s">
        <v>171</v>
      </c>
      <c r="D59" s="160" t="s">
        <v>171</v>
      </c>
      <c r="E59" s="301"/>
      <c r="F59" s="248"/>
      <c r="G59" s="248"/>
      <c r="H59" s="3"/>
      <c r="I59" s="3"/>
    </row>
    <row r="60" spans="1:9" x14ac:dyDescent="0.4">
      <c r="A60" s="144"/>
      <c r="B60" s="160" t="s">
        <v>171</v>
      </c>
      <c r="C60" s="160" t="s">
        <v>171</v>
      </c>
      <c r="D60" s="160" t="s">
        <v>171</v>
      </c>
      <c r="E60" s="301"/>
      <c r="F60" s="248"/>
      <c r="G60" s="248"/>
      <c r="H60" s="3"/>
      <c r="I60" s="3"/>
    </row>
    <row r="61" spans="1:9" x14ac:dyDescent="0.4">
      <c r="A61" s="144"/>
      <c r="B61" s="160" t="s">
        <v>171</v>
      </c>
      <c r="C61" s="160" t="s">
        <v>171</v>
      </c>
      <c r="D61" s="160" t="s">
        <v>171</v>
      </c>
      <c r="E61" s="301"/>
      <c r="F61" s="248"/>
      <c r="G61" s="248"/>
      <c r="H61" s="3"/>
      <c r="I61" s="3"/>
    </row>
    <row r="62" spans="1:9" x14ac:dyDescent="0.4">
      <c r="A62" s="144"/>
      <c r="B62" s="160" t="s">
        <v>171</v>
      </c>
      <c r="C62" s="160" t="s">
        <v>171</v>
      </c>
      <c r="D62" s="160" t="s">
        <v>171</v>
      </c>
      <c r="E62" s="301"/>
      <c r="F62" s="248"/>
      <c r="G62" s="248"/>
      <c r="H62" s="3"/>
      <c r="I62" s="3"/>
    </row>
    <row r="63" spans="1:9" x14ac:dyDescent="0.4">
      <c r="A63" s="144"/>
      <c r="B63" s="160" t="s">
        <v>171</v>
      </c>
      <c r="C63" s="160" t="s">
        <v>171</v>
      </c>
      <c r="D63" s="160" t="s">
        <v>171</v>
      </c>
      <c r="E63" s="301"/>
      <c r="F63" s="248"/>
      <c r="G63" s="248"/>
      <c r="H63" s="3"/>
      <c r="I63" s="3"/>
    </row>
    <row r="64" spans="1:9" x14ac:dyDescent="0.4">
      <c r="A64" s="144"/>
      <c r="B64" s="160" t="s">
        <v>171</v>
      </c>
      <c r="C64" s="160" t="s">
        <v>171</v>
      </c>
      <c r="D64" s="160" t="s">
        <v>171</v>
      </c>
      <c r="E64" s="301"/>
      <c r="F64" s="248"/>
      <c r="G64" s="248"/>
      <c r="H64" s="3"/>
      <c r="I64" s="3"/>
    </row>
    <row r="65" spans="1:9" x14ac:dyDescent="0.4">
      <c r="A65" s="144"/>
      <c r="B65" s="160" t="s">
        <v>171</v>
      </c>
      <c r="C65" s="160" t="s">
        <v>171</v>
      </c>
      <c r="D65" s="160" t="s">
        <v>171</v>
      </c>
      <c r="E65" s="301"/>
      <c r="F65" s="248"/>
      <c r="G65" s="248"/>
      <c r="H65" s="3"/>
      <c r="I65" s="3"/>
    </row>
    <row r="66" spans="1:9" x14ac:dyDescent="0.4">
      <c r="A66" s="144"/>
      <c r="B66" s="160" t="s">
        <v>171</v>
      </c>
      <c r="C66" s="160" t="s">
        <v>171</v>
      </c>
      <c r="D66" s="160" t="s">
        <v>171</v>
      </c>
      <c r="E66" s="301"/>
      <c r="F66" s="248"/>
      <c r="G66" s="248"/>
      <c r="H66" s="3"/>
      <c r="I66" s="3"/>
    </row>
    <row r="67" spans="1:9" x14ac:dyDescent="0.4">
      <c r="A67" s="144"/>
      <c r="B67" s="160" t="s">
        <v>171</v>
      </c>
      <c r="C67" s="160" t="s">
        <v>171</v>
      </c>
      <c r="D67" s="160" t="s">
        <v>171</v>
      </c>
      <c r="E67" s="301"/>
      <c r="F67" s="248"/>
      <c r="G67" s="248"/>
      <c r="H67" s="3"/>
      <c r="I67" s="3"/>
    </row>
    <row r="68" spans="1:9" x14ac:dyDescent="0.4">
      <c r="A68" s="144"/>
      <c r="B68" s="160" t="s">
        <v>171</v>
      </c>
      <c r="C68" s="160" t="s">
        <v>171</v>
      </c>
      <c r="D68" s="160" t="s">
        <v>171</v>
      </c>
      <c r="E68" s="301"/>
      <c r="F68" s="248"/>
      <c r="G68" s="248"/>
      <c r="H68" s="3"/>
      <c r="I68" s="3"/>
    </row>
    <row r="69" spans="1:9" x14ac:dyDescent="0.4">
      <c r="A69" s="144"/>
      <c r="B69" s="160" t="s">
        <v>171</v>
      </c>
      <c r="C69" s="160" t="s">
        <v>171</v>
      </c>
      <c r="D69" s="160" t="s">
        <v>171</v>
      </c>
      <c r="E69" s="301"/>
      <c r="F69" s="248"/>
      <c r="G69" s="248"/>
      <c r="H69" s="3"/>
      <c r="I69" s="3"/>
    </row>
    <row r="70" spans="1:9" x14ac:dyDescent="0.4">
      <c r="A70" s="144"/>
      <c r="B70" s="160" t="s">
        <v>171</v>
      </c>
      <c r="C70" s="160" t="s">
        <v>171</v>
      </c>
      <c r="D70" s="160" t="s">
        <v>171</v>
      </c>
      <c r="E70" s="301"/>
      <c r="F70" s="248"/>
      <c r="G70" s="248"/>
      <c r="H70" s="3"/>
      <c r="I70" s="3"/>
    </row>
    <row r="71" spans="1:9" x14ac:dyDescent="0.4">
      <c r="A71" s="144"/>
      <c r="B71" s="160" t="s">
        <v>171</v>
      </c>
      <c r="C71" s="160" t="s">
        <v>171</v>
      </c>
      <c r="D71" s="160" t="s">
        <v>171</v>
      </c>
      <c r="E71" s="301"/>
      <c r="F71" s="248"/>
      <c r="G71" s="248"/>
      <c r="H71" s="3"/>
      <c r="I71" s="3"/>
    </row>
    <row r="72" spans="1:9" x14ac:dyDescent="0.4">
      <c r="A72" s="144"/>
      <c r="B72" s="160" t="s">
        <v>171</v>
      </c>
      <c r="C72" s="160" t="s">
        <v>171</v>
      </c>
      <c r="D72" s="160" t="s">
        <v>171</v>
      </c>
      <c r="E72" s="301"/>
      <c r="F72" s="248"/>
      <c r="G72" s="248"/>
      <c r="H72" s="3"/>
      <c r="I72" s="3"/>
    </row>
    <row r="73" spans="1:9" x14ac:dyDescent="0.4">
      <c r="A73" s="144"/>
      <c r="B73" s="160" t="s">
        <v>171</v>
      </c>
      <c r="C73" s="160" t="s">
        <v>171</v>
      </c>
      <c r="D73" s="160" t="s">
        <v>171</v>
      </c>
      <c r="E73" s="301"/>
      <c r="F73" s="248"/>
      <c r="G73" s="248"/>
      <c r="H73" s="3"/>
      <c r="I73" s="3"/>
    </row>
    <row r="74" spans="1:9" x14ac:dyDescent="0.4">
      <c r="A74" s="144"/>
      <c r="B74" s="160" t="s">
        <v>171</v>
      </c>
      <c r="C74" s="160" t="s">
        <v>171</v>
      </c>
      <c r="D74" s="160" t="s">
        <v>171</v>
      </c>
      <c r="E74" s="301"/>
      <c r="F74" s="248"/>
      <c r="G74" s="248"/>
      <c r="H74" s="3"/>
      <c r="I74" s="3"/>
    </row>
    <row r="75" spans="1:9" x14ac:dyDescent="0.4">
      <c r="A75" s="144"/>
      <c r="B75" s="160" t="s">
        <v>171</v>
      </c>
      <c r="C75" s="160" t="s">
        <v>171</v>
      </c>
      <c r="D75" s="160" t="s">
        <v>171</v>
      </c>
      <c r="E75" s="301"/>
      <c r="F75" s="248"/>
      <c r="G75" s="248"/>
      <c r="H75" s="3"/>
      <c r="I75" s="3"/>
    </row>
    <row r="76" spans="1:9" x14ac:dyDescent="0.4">
      <c r="A76" s="144"/>
      <c r="B76" s="160" t="s">
        <v>171</v>
      </c>
      <c r="C76" s="160" t="s">
        <v>171</v>
      </c>
      <c r="D76" s="160" t="s">
        <v>171</v>
      </c>
      <c r="E76" s="301"/>
      <c r="F76" s="248"/>
      <c r="G76" s="248"/>
      <c r="H76" s="3"/>
      <c r="I76" s="3"/>
    </row>
    <row r="77" spans="1:9" x14ac:dyDescent="0.4">
      <c r="A77" s="144"/>
      <c r="B77" s="160" t="s">
        <v>171</v>
      </c>
      <c r="C77" s="160" t="s">
        <v>171</v>
      </c>
      <c r="D77" s="160" t="s">
        <v>171</v>
      </c>
      <c r="E77" s="301"/>
      <c r="F77" s="248"/>
      <c r="G77" s="248"/>
      <c r="H77" s="3"/>
      <c r="I77" s="3"/>
    </row>
    <row r="78" spans="1:9" x14ac:dyDescent="0.4">
      <c r="A78" s="144"/>
      <c r="B78" s="160" t="s">
        <v>171</v>
      </c>
      <c r="C78" s="160" t="s">
        <v>171</v>
      </c>
      <c r="D78" s="160" t="s">
        <v>171</v>
      </c>
      <c r="E78" s="301"/>
      <c r="F78" s="248"/>
      <c r="G78" s="248"/>
      <c r="H78" s="3"/>
      <c r="I78" s="3"/>
    </row>
    <row r="79" spans="1:9" x14ac:dyDescent="0.4">
      <c r="A79" s="144"/>
      <c r="B79" s="160" t="s">
        <v>171</v>
      </c>
      <c r="C79" s="160" t="s">
        <v>171</v>
      </c>
      <c r="D79" s="160" t="s">
        <v>171</v>
      </c>
      <c r="E79" s="301"/>
      <c r="F79" s="248"/>
      <c r="G79" s="248"/>
      <c r="H79" s="3"/>
      <c r="I79" s="3"/>
    </row>
    <row r="80" spans="1:9" x14ac:dyDescent="0.4">
      <c r="A80" s="144"/>
      <c r="B80" s="160" t="s">
        <v>171</v>
      </c>
      <c r="C80" s="160" t="s">
        <v>171</v>
      </c>
      <c r="D80" s="160" t="s">
        <v>171</v>
      </c>
      <c r="E80" s="301"/>
      <c r="F80" s="248"/>
      <c r="G80" s="248"/>
      <c r="H80" s="3"/>
      <c r="I80" s="3"/>
    </row>
    <row r="81" spans="1:9" x14ac:dyDescent="0.4">
      <c r="A81" s="144"/>
      <c r="B81" s="160" t="s">
        <v>171</v>
      </c>
      <c r="C81" s="160" t="s">
        <v>171</v>
      </c>
      <c r="D81" s="160" t="s">
        <v>171</v>
      </c>
      <c r="E81" s="301"/>
      <c r="F81" s="248"/>
      <c r="G81" s="248"/>
      <c r="H81" s="3"/>
      <c r="I81" s="3"/>
    </row>
    <row r="82" spans="1:9" x14ac:dyDescent="0.4">
      <c r="A82" s="144"/>
      <c r="B82" s="160" t="s">
        <v>171</v>
      </c>
      <c r="C82" s="160" t="s">
        <v>171</v>
      </c>
      <c r="D82" s="160" t="s">
        <v>171</v>
      </c>
      <c r="E82" s="301"/>
      <c r="F82" s="248"/>
      <c r="G82" s="248"/>
      <c r="H82" s="3"/>
      <c r="I82" s="3"/>
    </row>
    <row r="83" spans="1:9" x14ac:dyDescent="0.4">
      <c r="A83" s="144"/>
      <c r="B83" s="160" t="s">
        <v>171</v>
      </c>
      <c r="C83" s="160" t="s">
        <v>171</v>
      </c>
      <c r="D83" s="160" t="s">
        <v>171</v>
      </c>
      <c r="E83" s="301"/>
      <c r="F83" s="248"/>
      <c r="G83" s="248"/>
      <c r="H83" s="3"/>
      <c r="I83" s="3"/>
    </row>
    <row r="84" spans="1:9" x14ac:dyDescent="0.4">
      <c r="A84" s="144"/>
      <c r="B84" s="160" t="s">
        <v>171</v>
      </c>
      <c r="C84" s="160" t="s">
        <v>171</v>
      </c>
      <c r="D84" s="160" t="s">
        <v>171</v>
      </c>
      <c r="E84" s="301"/>
      <c r="F84" s="248"/>
      <c r="G84" s="248"/>
      <c r="H84" s="3"/>
      <c r="I84" s="3"/>
    </row>
    <row r="85" spans="1:9" x14ac:dyDescent="0.4">
      <c r="A85" s="144"/>
      <c r="B85" s="160" t="s">
        <v>171</v>
      </c>
      <c r="C85" s="160" t="s">
        <v>171</v>
      </c>
      <c r="D85" s="160" t="s">
        <v>171</v>
      </c>
      <c r="E85" s="301"/>
      <c r="F85" s="248"/>
      <c r="G85" s="248"/>
      <c r="H85" s="3"/>
      <c r="I85" s="3"/>
    </row>
    <row r="86" spans="1:9" x14ac:dyDescent="0.4">
      <c r="A86" s="144"/>
      <c r="B86" s="160" t="s">
        <v>171</v>
      </c>
      <c r="C86" s="160" t="s">
        <v>171</v>
      </c>
      <c r="D86" s="160" t="s">
        <v>171</v>
      </c>
      <c r="E86" s="301"/>
      <c r="F86" s="248"/>
      <c r="G86" s="248"/>
      <c r="H86" s="3"/>
      <c r="I86" s="3"/>
    </row>
    <row r="87" spans="1:9" x14ac:dyDescent="0.4">
      <c r="A87" s="144"/>
      <c r="B87" s="160" t="s">
        <v>171</v>
      </c>
      <c r="C87" s="160" t="s">
        <v>171</v>
      </c>
      <c r="D87" s="160" t="s">
        <v>171</v>
      </c>
      <c r="E87" s="301"/>
      <c r="F87" s="248"/>
      <c r="G87" s="248"/>
      <c r="H87" s="3"/>
      <c r="I87" s="3"/>
    </row>
    <row r="88" spans="1:9" x14ac:dyDescent="0.4">
      <c r="A88" s="144"/>
      <c r="B88" s="160" t="s">
        <v>171</v>
      </c>
      <c r="C88" s="160" t="s">
        <v>171</v>
      </c>
      <c r="D88" s="160" t="s">
        <v>171</v>
      </c>
      <c r="E88" s="301"/>
      <c r="F88" s="248"/>
      <c r="G88" s="248"/>
      <c r="H88" s="3"/>
      <c r="I88" s="3"/>
    </row>
    <row r="89" spans="1:9" x14ac:dyDescent="0.4">
      <c r="A89" s="144"/>
      <c r="B89" s="160" t="s">
        <v>171</v>
      </c>
      <c r="C89" s="160" t="s">
        <v>171</v>
      </c>
      <c r="D89" s="160" t="s">
        <v>171</v>
      </c>
      <c r="E89" s="301"/>
      <c r="F89" s="248"/>
      <c r="G89" s="248"/>
      <c r="H89" s="3"/>
      <c r="I89" s="3"/>
    </row>
    <row r="90" spans="1:9" x14ac:dyDescent="0.4">
      <c r="A90" s="144"/>
      <c r="B90" s="160" t="s">
        <v>171</v>
      </c>
      <c r="C90" s="160" t="s">
        <v>171</v>
      </c>
      <c r="D90" s="160" t="s">
        <v>171</v>
      </c>
      <c r="E90" s="301"/>
      <c r="F90" s="248"/>
      <c r="G90" s="248"/>
      <c r="H90" s="3"/>
      <c r="I90" s="3"/>
    </row>
    <row r="91" spans="1:9" x14ac:dyDescent="0.4">
      <c r="A91" s="144"/>
      <c r="B91" s="160" t="s">
        <v>171</v>
      </c>
      <c r="C91" s="160" t="s">
        <v>171</v>
      </c>
      <c r="D91" s="160" t="s">
        <v>171</v>
      </c>
      <c r="E91" s="301"/>
      <c r="F91" s="248"/>
      <c r="G91" s="248"/>
      <c r="H91" s="3"/>
      <c r="I91" s="3"/>
    </row>
    <row r="92" spans="1:9" x14ac:dyDescent="0.4">
      <c r="A92" s="144"/>
      <c r="B92" s="160" t="s">
        <v>171</v>
      </c>
      <c r="C92" s="160" t="s">
        <v>171</v>
      </c>
      <c r="D92" s="160" t="s">
        <v>171</v>
      </c>
      <c r="E92" s="301"/>
      <c r="F92" s="248"/>
      <c r="G92" s="248"/>
      <c r="H92" s="3"/>
      <c r="I92" s="3"/>
    </row>
    <row r="93" spans="1:9" x14ac:dyDescent="0.4">
      <c r="A93" s="144"/>
      <c r="B93" s="160" t="s">
        <v>171</v>
      </c>
      <c r="C93" s="160" t="s">
        <v>171</v>
      </c>
      <c r="D93" s="160" t="s">
        <v>171</v>
      </c>
      <c r="E93" s="301"/>
      <c r="F93" s="248"/>
      <c r="G93" s="248"/>
      <c r="H93" s="3"/>
      <c r="I93" s="3"/>
    </row>
    <row r="94" spans="1:9" x14ac:dyDescent="0.4">
      <c r="A94" s="144"/>
      <c r="B94" s="160" t="s">
        <v>171</v>
      </c>
      <c r="C94" s="160" t="s">
        <v>171</v>
      </c>
      <c r="D94" s="160" t="s">
        <v>171</v>
      </c>
      <c r="E94" s="301"/>
      <c r="F94" s="248"/>
      <c r="G94" s="248"/>
      <c r="H94" s="3"/>
      <c r="I94" s="3"/>
    </row>
    <row r="95" spans="1:9" x14ac:dyDescent="0.4">
      <c r="A95" s="144"/>
      <c r="B95" s="160" t="s">
        <v>171</v>
      </c>
      <c r="C95" s="160" t="s">
        <v>171</v>
      </c>
      <c r="D95" s="160" t="s">
        <v>171</v>
      </c>
      <c r="E95" s="301"/>
      <c r="F95" s="248"/>
      <c r="G95" s="248"/>
      <c r="H95" s="3"/>
      <c r="I95" s="3"/>
    </row>
    <row r="96" spans="1:9" x14ac:dyDescent="0.4">
      <c r="A96" s="144"/>
      <c r="B96" s="160" t="s">
        <v>171</v>
      </c>
      <c r="C96" s="160" t="s">
        <v>171</v>
      </c>
      <c r="D96" s="160" t="s">
        <v>171</v>
      </c>
      <c r="E96" s="301"/>
      <c r="F96" s="248"/>
      <c r="G96" s="248"/>
      <c r="H96" s="3"/>
      <c r="I96" s="3"/>
    </row>
    <row r="97" spans="1:9" x14ac:dyDescent="0.4">
      <c r="A97" s="144"/>
      <c r="B97" s="160" t="s">
        <v>171</v>
      </c>
      <c r="C97" s="160" t="s">
        <v>171</v>
      </c>
      <c r="D97" s="160" t="s">
        <v>171</v>
      </c>
      <c r="E97" s="301"/>
      <c r="F97" s="248"/>
      <c r="G97" s="248"/>
      <c r="H97" s="3"/>
      <c r="I97" s="3"/>
    </row>
    <row r="98" spans="1:9" x14ac:dyDescent="0.4">
      <c r="A98" s="144"/>
      <c r="B98" s="160" t="s">
        <v>171</v>
      </c>
      <c r="C98" s="160" t="s">
        <v>171</v>
      </c>
      <c r="D98" s="160" t="s">
        <v>171</v>
      </c>
      <c r="E98" s="301"/>
      <c r="F98" s="248"/>
      <c r="G98" s="248"/>
      <c r="H98" s="3"/>
      <c r="I98" s="3"/>
    </row>
    <row r="99" spans="1:9" x14ac:dyDescent="0.4">
      <c r="A99" s="144"/>
      <c r="B99" s="160" t="s">
        <v>171</v>
      </c>
      <c r="C99" s="160" t="s">
        <v>171</v>
      </c>
      <c r="D99" s="160" t="s">
        <v>171</v>
      </c>
      <c r="E99" s="301"/>
      <c r="F99" s="248"/>
      <c r="G99" s="248"/>
      <c r="H99" s="3"/>
      <c r="I99" s="3"/>
    </row>
    <row r="100" spans="1:9" x14ac:dyDescent="0.4">
      <c r="A100" s="144"/>
      <c r="B100" s="160" t="s">
        <v>171</v>
      </c>
      <c r="C100" s="160" t="s">
        <v>171</v>
      </c>
      <c r="D100" s="160" t="s">
        <v>171</v>
      </c>
      <c r="E100" s="301"/>
      <c r="F100" s="248"/>
      <c r="G100" s="248"/>
      <c r="H100" s="3"/>
      <c r="I100" s="3"/>
    </row>
    <row r="101" spans="1:9" x14ac:dyDescent="0.4">
      <c r="A101" s="144"/>
      <c r="B101" s="160" t="s">
        <v>171</v>
      </c>
      <c r="C101" s="160" t="s">
        <v>171</v>
      </c>
      <c r="D101" s="160" t="s">
        <v>171</v>
      </c>
      <c r="E101" s="301"/>
      <c r="F101" s="248"/>
      <c r="G101" s="248"/>
      <c r="H101" s="3"/>
      <c r="I101" s="3"/>
    </row>
    <row r="102" spans="1:9" x14ac:dyDescent="0.4">
      <c r="A102" s="144"/>
      <c r="B102" s="160" t="s">
        <v>171</v>
      </c>
      <c r="C102" s="160" t="s">
        <v>171</v>
      </c>
      <c r="D102" s="160" t="s">
        <v>171</v>
      </c>
      <c r="E102" s="301"/>
      <c r="F102" s="248"/>
      <c r="G102" s="248"/>
      <c r="H102" s="3"/>
      <c r="I102" s="3"/>
    </row>
    <row r="103" spans="1:9" x14ac:dyDescent="0.4">
      <c r="A103" s="144"/>
      <c r="B103" s="160" t="s">
        <v>171</v>
      </c>
      <c r="C103" s="160" t="s">
        <v>171</v>
      </c>
      <c r="D103" s="160" t="s">
        <v>171</v>
      </c>
      <c r="E103" s="301"/>
      <c r="F103" s="248"/>
      <c r="G103" s="248"/>
      <c r="H103" s="3"/>
      <c r="I103" s="3"/>
    </row>
    <row r="104" spans="1:9" x14ac:dyDescent="0.4">
      <c r="A104" s="144"/>
      <c r="B104" s="160" t="s">
        <v>171</v>
      </c>
      <c r="C104" s="160" t="s">
        <v>171</v>
      </c>
      <c r="D104" s="160" t="s">
        <v>171</v>
      </c>
      <c r="E104" s="301"/>
      <c r="F104" s="248"/>
      <c r="G104" s="248"/>
      <c r="H104" s="3"/>
      <c r="I104" s="3"/>
    </row>
    <row r="105" spans="1:9" x14ac:dyDescent="0.4">
      <c r="A105" s="144"/>
      <c r="B105" s="160" t="s">
        <v>171</v>
      </c>
      <c r="C105" s="160" t="s">
        <v>171</v>
      </c>
      <c r="D105" s="160" t="s">
        <v>171</v>
      </c>
      <c r="E105" s="301"/>
      <c r="F105" s="248"/>
      <c r="G105" s="248"/>
      <c r="H105" s="3"/>
      <c r="I105" s="3"/>
    </row>
    <row r="106" spans="1:9" x14ac:dyDescent="0.4">
      <c r="A106" s="144"/>
      <c r="B106" s="160" t="s">
        <v>171</v>
      </c>
      <c r="C106" s="160" t="s">
        <v>171</v>
      </c>
      <c r="D106" s="160" t="s">
        <v>171</v>
      </c>
      <c r="E106" s="301"/>
      <c r="F106" s="248"/>
      <c r="G106" s="248"/>
      <c r="H106" s="3"/>
      <c r="I106" s="3"/>
    </row>
    <row r="107" spans="1:9" x14ac:dyDescent="0.4">
      <c r="A107" s="144"/>
      <c r="B107" s="160" t="s">
        <v>171</v>
      </c>
      <c r="C107" s="160" t="s">
        <v>171</v>
      </c>
      <c r="D107" s="160" t="s">
        <v>171</v>
      </c>
      <c r="E107" s="301"/>
      <c r="F107" s="248"/>
      <c r="G107" s="248"/>
      <c r="H107" s="3"/>
      <c r="I107" s="3"/>
    </row>
    <row r="108" spans="1:9" x14ac:dyDescent="0.4">
      <c r="A108" s="144"/>
      <c r="B108" s="160" t="s">
        <v>171</v>
      </c>
      <c r="C108" s="160" t="s">
        <v>171</v>
      </c>
      <c r="D108" s="160" t="s">
        <v>171</v>
      </c>
      <c r="E108" s="301"/>
      <c r="F108" s="248"/>
      <c r="G108" s="248"/>
      <c r="H108" s="3"/>
      <c r="I108" s="3"/>
    </row>
    <row r="109" spans="1:9" x14ac:dyDescent="0.4">
      <c r="A109" s="144"/>
      <c r="B109" s="160" t="s">
        <v>171</v>
      </c>
      <c r="C109" s="160" t="s">
        <v>171</v>
      </c>
      <c r="D109" s="160" t="s">
        <v>171</v>
      </c>
      <c r="E109" s="301"/>
      <c r="F109" s="248"/>
      <c r="G109" s="248"/>
      <c r="H109" s="3"/>
      <c r="I109" s="3"/>
    </row>
    <row r="110" spans="1:9" x14ac:dyDescent="0.4">
      <c r="A110" s="144"/>
      <c r="B110" s="160" t="s">
        <v>171</v>
      </c>
      <c r="C110" s="160" t="s">
        <v>171</v>
      </c>
      <c r="D110" s="160" t="s">
        <v>171</v>
      </c>
      <c r="E110" s="301"/>
      <c r="F110" s="248"/>
      <c r="G110" s="248"/>
      <c r="H110" s="3"/>
      <c r="I110" s="3"/>
    </row>
    <row r="111" spans="1:9" x14ac:dyDescent="0.4">
      <c r="A111" s="144"/>
      <c r="B111" s="160" t="s">
        <v>171</v>
      </c>
      <c r="C111" s="160" t="s">
        <v>171</v>
      </c>
      <c r="D111" s="160" t="s">
        <v>171</v>
      </c>
      <c r="E111" s="301"/>
      <c r="F111" s="248"/>
      <c r="G111" s="248"/>
      <c r="H111" s="3"/>
      <c r="I111" s="3"/>
    </row>
    <row r="112" spans="1:9" x14ac:dyDescent="0.4">
      <c r="A112" s="144"/>
      <c r="B112" s="160" t="s">
        <v>171</v>
      </c>
      <c r="C112" s="160" t="s">
        <v>171</v>
      </c>
      <c r="D112" s="160" t="s">
        <v>171</v>
      </c>
      <c r="E112" s="301"/>
      <c r="F112" s="248"/>
      <c r="G112" s="248"/>
      <c r="H112" s="3"/>
      <c r="I112" s="3"/>
    </row>
    <row r="113" spans="1:9" x14ac:dyDescent="0.4">
      <c r="A113" s="144"/>
      <c r="B113" s="160" t="s">
        <v>171</v>
      </c>
      <c r="C113" s="160" t="s">
        <v>171</v>
      </c>
      <c r="D113" s="160" t="s">
        <v>171</v>
      </c>
      <c r="E113" s="301"/>
      <c r="F113" s="248"/>
      <c r="G113" s="248"/>
      <c r="H113" s="3"/>
      <c r="I113" s="3"/>
    </row>
    <row r="114" spans="1:9" x14ac:dyDescent="0.4">
      <c r="A114" s="144"/>
      <c r="B114" s="160" t="s">
        <v>171</v>
      </c>
      <c r="C114" s="160" t="s">
        <v>171</v>
      </c>
      <c r="D114" s="160" t="s">
        <v>171</v>
      </c>
      <c r="E114" s="301"/>
      <c r="F114" s="248"/>
      <c r="G114" s="248"/>
      <c r="H114" s="3"/>
      <c r="I114" s="3"/>
    </row>
    <row r="115" spans="1:9" x14ac:dyDescent="0.4">
      <c r="A115" s="144"/>
      <c r="B115" s="160" t="s">
        <v>171</v>
      </c>
      <c r="C115" s="160" t="s">
        <v>171</v>
      </c>
      <c r="D115" s="160" t="s">
        <v>171</v>
      </c>
      <c r="E115" s="301"/>
      <c r="F115" s="248"/>
      <c r="G115" s="248"/>
      <c r="H115" s="3"/>
      <c r="I115" s="3"/>
    </row>
    <row r="116" spans="1:9" x14ac:dyDescent="0.4">
      <c r="A116" s="144"/>
      <c r="B116" s="160" t="s">
        <v>171</v>
      </c>
      <c r="C116" s="160" t="s">
        <v>171</v>
      </c>
      <c r="D116" s="160" t="s">
        <v>171</v>
      </c>
      <c r="E116" s="301"/>
      <c r="F116" s="248"/>
      <c r="G116" s="248"/>
      <c r="H116" s="3"/>
      <c r="I116" s="3"/>
    </row>
    <row r="117" spans="1:9" x14ac:dyDescent="0.4">
      <c r="A117" s="144"/>
      <c r="B117" s="160" t="s">
        <v>171</v>
      </c>
      <c r="C117" s="160" t="s">
        <v>171</v>
      </c>
      <c r="D117" s="160" t="s">
        <v>171</v>
      </c>
      <c r="E117" s="301"/>
      <c r="F117" s="248"/>
      <c r="G117" s="248"/>
      <c r="H117" s="3"/>
      <c r="I117" s="3"/>
    </row>
    <row r="118" spans="1:9" x14ac:dyDescent="0.4">
      <c r="A118" s="144"/>
      <c r="B118" s="160" t="s">
        <v>171</v>
      </c>
      <c r="C118" s="160" t="s">
        <v>171</v>
      </c>
      <c r="D118" s="160" t="s">
        <v>171</v>
      </c>
      <c r="E118" s="301"/>
      <c r="F118" s="248"/>
      <c r="G118" s="248"/>
      <c r="H118" s="3"/>
      <c r="I118" s="3"/>
    </row>
    <row r="119" spans="1:9" x14ac:dyDescent="0.4">
      <c r="A119" s="144"/>
      <c r="B119" s="160" t="s">
        <v>171</v>
      </c>
      <c r="C119" s="160" t="s">
        <v>171</v>
      </c>
      <c r="D119" s="160" t="s">
        <v>171</v>
      </c>
      <c r="E119" s="301"/>
      <c r="F119" s="248"/>
      <c r="G119" s="248"/>
      <c r="H119" s="3"/>
      <c r="I119" s="3"/>
    </row>
    <row r="120" spans="1:9" x14ac:dyDescent="0.4">
      <c r="A120" s="144"/>
      <c r="B120" s="160" t="s">
        <v>171</v>
      </c>
      <c r="C120" s="160" t="s">
        <v>171</v>
      </c>
      <c r="D120" s="160" t="s">
        <v>171</v>
      </c>
      <c r="E120" s="301"/>
      <c r="F120" s="248"/>
      <c r="G120" s="248"/>
      <c r="H120" s="3"/>
      <c r="I120" s="3"/>
    </row>
    <row r="121" spans="1:9" x14ac:dyDescent="0.4">
      <c r="A121" s="144"/>
      <c r="B121" s="160" t="s">
        <v>171</v>
      </c>
      <c r="C121" s="160" t="s">
        <v>171</v>
      </c>
      <c r="D121" s="160" t="s">
        <v>171</v>
      </c>
      <c r="E121" s="301"/>
      <c r="F121" s="248"/>
      <c r="G121" s="248"/>
      <c r="H121" s="3"/>
      <c r="I121" s="3"/>
    </row>
    <row r="122" spans="1:9" x14ac:dyDescent="0.4">
      <c r="A122" s="144"/>
      <c r="B122" s="160" t="s">
        <v>171</v>
      </c>
      <c r="C122" s="160" t="s">
        <v>171</v>
      </c>
      <c r="D122" s="160" t="s">
        <v>171</v>
      </c>
      <c r="E122" s="301"/>
      <c r="F122" s="248"/>
      <c r="G122" s="248"/>
      <c r="H122" s="3"/>
      <c r="I122" s="3"/>
    </row>
    <row r="123" spans="1:9" x14ac:dyDescent="0.4">
      <c r="A123" s="144"/>
      <c r="B123" s="160" t="s">
        <v>171</v>
      </c>
      <c r="C123" s="160" t="s">
        <v>171</v>
      </c>
      <c r="D123" s="160" t="s">
        <v>171</v>
      </c>
      <c r="E123" s="301"/>
      <c r="F123" s="248"/>
      <c r="G123" s="248"/>
      <c r="H123" s="3"/>
      <c r="I123" s="3"/>
    </row>
    <row r="124" spans="1:9" x14ac:dyDescent="0.4">
      <c r="A124" s="144"/>
      <c r="B124" s="160" t="s">
        <v>171</v>
      </c>
      <c r="C124" s="160" t="s">
        <v>171</v>
      </c>
      <c r="D124" s="160" t="s">
        <v>171</v>
      </c>
      <c r="E124" s="301"/>
      <c r="F124" s="248"/>
      <c r="G124" s="248"/>
      <c r="H124" s="3"/>
      <c r="I124" s="3"/>
    </row>
    <row r="125" spans="1:9" x14ac:dyDescent="0.4">
      <c r="A125" s="144"/>
      <c r="B125" s="160" t="s">
        <v>171</v>
      </c>
      <c r="C125" s="160" t="s">
        <v>171</v>
      </c>
      <c r="D125" s="160" t="s">
        <v>171</v>
      </c>
      <c r="E125" s="301"/>
      <c r="F125" s="248"/>
      <c r="G125" s="248"/>
      <c r="H125" s="3"/>
      <c r="I125" s="3"/>
    </row>
    <row r="126" spans="1:9" x14ac:dyDescent="0.4">
      <c r="A126" s="144"/>
      <c r="B126" s="160" t="s">
        <v>171</v>
      </c>
      <c r="C126" s="160" t="s">
        <v>171</v>
      </c>
      <c r="D126" s="160" t="s">
        <v>171</v>
      </c>
      <c r="E126" s="301"/>
      <c r="F126" s="248"/>
      <c r="G126" s="248"/>
      <c r="H126" s="3"/>
      <c r="I126" s="3"/>
    </row>
    <row r="127" spans="1:9" x14ac:dyDescent="0.4">
      <c r="A127" s="144"/>
      <c r="B127" s="160" t="s">
        <v>171</v>
      </c>
      <c r="C127" s="160" t="s">
        <v>171</v>
      </c>
      <c r="D127" s="160" t="s">
        <v>171</v>
      </c>
      <c r="E127" s="301"/>
      <c r="F127" s="248"/>
      <c r="G127" s="248"/>
      <c r="H127" s="3"/>
      <c r="I127" s="3"/>
    </row>
    <row r="128" spans="1:9" x14ac:dyDescent="0.4">
      <c r="A128" s="144"/>
      <c r="B128" s="160" t="s">
        <v>171</v>
      </c>
      <c r="C128" s="160" t="s">
        <v>171</v>
      </c>
      <c r="D128" s="160" t="s">
        <v>171</v>
      </c>
      <c r="E128" s="301"/>
      <c r="F128" s="248"/>
      <c r="G128" s="248"/>
      <c r="H128" s="3"/>
      <c r="I128" s="3"/>
    </row>
    <row r="129" spans="1:9" x14ac:dyDescent="0.4">
      <c r="A129" s="144"/>
      <c r="B129" s="160" t="s">
        <v>171</v>
      </c>
      <c r="C129" s="160" t="s">
        <v>171</v>
      </c>
      <c r="D129" s="160" t="s">
        <v>171</v>
      </c>
      <c r="E129" s="301"/>
      <c r="F129" s="248"/>
      <c r="G129" s="248"/>
      <c r="H129" s="3"/>
      <c r="I129" s="3"/>
    </row>
    <row r="130" spans="1:9" x14ac:dyDescent="0.4">
      <c r="A130" s="144"/>
      <c r="B130" s="160" t="s">
        <v>171</v>
      </c>
      <c r="C130" s="160" t="s">
        <v>171</v>
      </c>
      <c r="D130" s="160" t="s">
        <v>171</v>
      </c>
      <c r="E130" s="301"/>
      <c r="F130" s="248"/>
      <c r="G130" s="248"/>
      <c r="H130" s="3"/>
      <c r="I130" s="3"/>
    </row>
    <row r="131" spans="1:9" x14ac:dyDescent="0.4">
      <c r="A131" s="144"/>
      <c r="B131" s="160" t="s">
        <v>171</v>
      </c>
      <c r="C131" s="160" t="s">
        <v>171</v>
      </c>
      <c r="D131" s="160" t="s">
        <v>171</v>
      </c>
      <c r="E131" s="301"/>
      <c r="F131" s="248"/>
      <c r="G131" s="248"/>
      <c r="H131" s="3"/>
      <c r="I131" s="3"/>
    </row>
    <row r="132" spans="1:9" x14ac:dyDescent="0.4">
      <c r="A132" s="144"/>
      <c r="B132" s="160" t="s">
        <v>171</v>
      </c>
      <c r="C132" s="160" t="s">
        <v>171</v>
      </c>
      <c r="D132" s="160" t="s">
        <v>171</v>
      </c>
      <c r="E132" s="301"/>
      <c r="F132" s="248"/>
      <c r="G132" s="248"/>
      <c r="H132" s="3"/>
      <c r="I132" s="3"/>
    </row>
    <row r="133" spans="1:9" x14ac:dyDescent="0.4">
      <c r="A133" s="144"/>
      <c r="B133" s="160" t="s">
        <v>171</v>
      </c>
      <c r="C133" s="160" t="s">
        <v>171</v>
      </c>
      <c r="D133" s="160" t="s">
        <v>171</v>
      </c>
      <c r="E133" s="301"/>
      <c r="F133" s="248"/>
      <c r="G133" s="248"/>
      <c r="H133" s="3"/>
      <c r="I133" s="3"/>
    </row>
    <row r="134" spans="1:9" x14ac:dyDescent="0.4">
      <c r="A134" s="144"/>
      <c r="B134" s="160" t="s">
        <v>171</v>
      </c>
      <c r="C134" s="160" t="s">
        <v>171</v>
      </c>
      <c r="D134" s="160" t="s">
        <v>171</v>
      </c>
      <c r="E134" s="301"/>
      <c r="F134" s="248"/>
      <c r="G134" s="248"/>
      <c r="H134" s="3"/>
      <c r="I134" s="3"/>
    </row>
    <row r="135" spans="1:9" x14ac:dyDescent="0.4">
      <c r="A135" s="144"/>
      <c r="B135" s="160" t="s">
        <v>171</v>
      </c>
      <c r="C135" s="160" t="s">
        <v>171</v>
      </c>
      <c r="D135" s="160" t="s">
        <v>171</v>
      </c>
      <c r="E135" s="301"/>
      <c r="F135" s="248"/>
      <c r="G135" s="248"/>
      <c r="H135" s="3"/>
      <c r="I135" s="3"/>
    </row>
    <row r="136" spans="1:9" x14ac:dyDescent="0.4">
      <c r="A136" s="144"/>
      <c r="B136" s="160" t="s">
        <v>171</v>
      </c>
      <c r="C136" s="160" t="s">
        <v>171</v>
      </c>
      <c r="D136" s="160" t="s">
        <v>171</v>
      </c>
      <c r="E136" s="301"/>
      <c r="F136" s="248"/>
      <c r="G136" s="248"/>
      <c r="H136" s="3"/>
      <c r="I136" s="3"/>
    </row>
    <row r="137" spans="1:9" x14ac:dyDescent="0.4">
      <c r="A137" s="144"/>
      <c r="B137" s="160" t="s">
        <v>171</v>
      </c>
      <c r="C137" s="160" t="s">
        <v>171</v>
      </c>
      <c r="D137" s="160" t="s">
        <v>171</v>
      </c>
      <c r="E137" s="301"/>
      <c r="F137" s="248"/>
      <c r="G137" s="248"/>
      <c r="H137" s="3"/>
      <c r="I137" s="3"/>
    </row>
    <row r="138" spans="1:9" x14ac:dyDescent="0.4">
      <c r="A138" s="144"/>
      <c r="B138" s="160" t="s">
        <v>171</v>
      </c>
      <c r="C138" s="160" t="s">
        <v>171</v>
      </c>
      <c r="D138" s="160" t="s">
        <v>171</v>
      </c>
      <c r="E138" s="301"/>
      <c r="F138" s="248"/>
      <c r="G138" s="248"/>
      <c r="H138" s="3"/>
      <c r="I138" s="3"/>
    </row>
    <row r="139" spans="1:9" x14ac:dyDescent="0.4">
      <c r="A139" s="144"/>
      <c r="B139" s="160" t="s">
        <v>171</v>
      </c>
      <c r="C139" s="160" t="s">
        <v>171</v>
      </c>
      <c r="D139" s="160" t="s">
        <v>171</v>
      </c>
      <c r="E139" s="301"/>
      <c r="F139" s="248"/>
      <c r="G139" s="248"/>
      <c r="H139" s="3"/>
      <c r="I139" s="3"/>
    </row>
    <row r="140" spans="1:9" x14ac:dyDescent="0.4">
      <c r="A140" s="144"/>
      <c r="B140" s="160" t="s">
        <v>171</v>
      </c>
      <c r="C140" s="160" t="s">
        <v>171</v>
      </c>
      <c r="D140" s="160" t="s">
        <v>171</v>
      </c>
      <c r="E140" s="301"/>
      <c r="F140" s="248"/>
      <c r="G140" s="248"/>
      <c r="H140" s="3"/>
      <c r="I140" s="3"/>
    </row>
    <row r="141" spans="1:9" x14ac:dyDescent="0.4">
      <c r="A141" s="144"/>
      <c r="B141" s="160" t="s">
        <v>171</v>
      </c>
      <c r="C141" s="160" t="s">
        <v>171</v>
      </c>
      <c r="D141" s="160" t="s">
        <v>171</v>
      </c>
      <c r="E141" s="301"/>
      <c r="F141" s="248"/>
      <c r="G141" s="248"/>
      <c r="H141" s="3"/>
      <c r="I141" s="3"/>
    </row>
    <row r="142" spans="1:9" x14ac:dyDescent="0.4">
      <c r="A142" s="144"/>
      <c r="B142" s="160" t="s">
        <v>171</v>
      </c>
      <c r="C142" s="160" t="s">
        <v>171</v>
      </c>
      <c r="D142" s="160" t="s">
        <v>171</v>
      </c>
      <c r="E142" s="301"/>
      <c r="F142" s="248"/>
      <c r="G142" s="248"/>
      <c r="H142" s="3"/>
      <c r="I142" s="3"/>
    </row>
    <row r="143" spans="1:9" x14ac:dyDescent="0.4">
      <c r="A143" s="144"/>
      <c r="B143" s="160" t="s">
        <v>171</v>
      </c>
      <c r="C143" s="160" t="s">
        <v>171</v>
      </c>
      <c r="D143" s="160" t="s">
        <v>171</v>
      </c>
      <c r="E143" s="301"/>
      <c r="F143" s="248"/>
      <c r="G143" s="248"/>
      <c r="H143" s="3"/>
      <c r="I143" s="3"/>
    </row>
    <row r="144" spans="1:9" x14ac:dyDescent="0.4">
      <c r="A144" s="144"/>
      <c r="B144" s="160" t="s">
        <v>171</v>
      </c>
      <c r="C144" s="160" t="s">
        <v>171</v>
      </c>
      <c r="D144" s="160" t="s">
        <v>171</v>
      </c>
      <c r="E144" s="301"/>
      <c r="F144" s="248"/>
      <c r="G144" s="248"/>
      <c r="H144" s="3"/>
      <c r="I144" s="3"/>
    </row>
    <row r="145" spans="1:9" x14ac:dyDescent="0.4">
      <c r="A145" s="144"/>
      <c r="B145" s="160" t="s">
        <v>171</v>
      </c>
      <c r="C145" s="160" t="s">
        <v>171</v>
      </c>
      <c r="D145" s="160" t="s">
        <v>171</v>
      </c>
      <c r="E145" s="301"/>
      <c r="F145" s="248"/>
      <c r="G145" s="248"/>
      <c r="H145" s="3"/>
      <c r="I145" s="3"/>
    </row>
    <row r="146" spans="1:9" x14ac:dyDescent="0.4">
      <c r="A146" s="144"/>
      <c r="B146" s="160" t="s">
        <v>171</v>
      </c>
      <c r="C146" s="160" t="s">
        <v>171</v>
      </c>
      <c r="D146" s="160" t="s">
        <v>171</v>
      </c>
      <c r="E146" s="301"/>
      <c r="F146" s="248"/>
      <c r="G146" s="248"/>
      <c r="H146" s="3"/>
      <c r="I146" s="3"/>
    </row>
    <row r="147" spans="1:9" x14ac:dyDescent="0.4">
      <c r="A147" s="144"/>
      <c r="B147" s="160" t="s">
        <v>171</v>
      </c>
      <c r="C147" s="160" t="s">
        <v>171</v>
      </c>
      <c r="D147" s="160" t="s">
        <v>171</v>
      </c>
      <c r="E147" s="301"/>
      <c r="F147" s="248"/>
      <c r="G147" s="248"/>
      <c r="H147" s="3"/>
      <c r="I147" s="3"/>
    </row>
    <row r="148" spans="1:9" x14ac:dyDescent="0.4">
      <c r="A148" s="144"/>
      <c r="B148" s="160" t="s">
        <v>171</v>
      </c>
      <c r="C148" s="160" t="s">
        <v>171</v>
      </c>
      <c r="D148" s="160" t="s">
        <v>171</v>
      </c>
      <c r="E148" s="301"/>
      <c r="F148" s="248"/>
      <c r="G148" s="248"/>
      <c r="H148" s="3"/>
      <c r="I148" s="3"/>
    </row>
    <row r="149" spans="1:9" x14ac:dyDescent="0.4">
      <c r="A149" s="144"/>
      <c r="B149" s="160" t="s">
        <v>171</v>
      </c>
      <c r="C149" s="160" t="s">
        <v>171</v>
      </c>
      <c r="D149" s="160" t="s">
        <v>171</v>
      </c>
      <c r="E149" s="301"/>
      <c r="F149" s="248"/>
      <c r="G149" s="248"/>
      <c r="H149" s="3"/>
      <c r="I149" s="3"/>
    </row>
    <row r="150" spans="1:9" x14ac:dyDescent="0.4">
      <c r="A150" s="144"/>
      <c r="B150" s="160" t="s">
        <v>171</v>
      </c>
      <c r="C150" s="160" t="s">
        <v>171</v>
      </c>
      <c r="D150" s="160" t="s">
        <v>171</v>
      </c>
      <c r="E150" s="301"/>
      <c r="F150" s="248"/>
      <c r="G150" s="248"/>
      <c r="H150" s="3"/>
      <c r="I150" s="3"/>
    </row>
    <row r="151" spans="1:9" x14ac:dyDescent="0.4">
      <c r="A151" s="144"/>
      <c r="B151" s="160" t="s">
        <v>171</v>
      </c>
      <c r="C151" s="160" t="s">
        <v>171</v>
      </c>
      <c r="D151" s="160" t="s">
        <v>171</v>
      </c>
      <c r="E151" s="301"/>
      <c r="F151" s="248"/>
      <c r="G151" s="248"/>
      <c r="H151" s="3"/>
      <c r="I151" s="3"/>
    </row>
    <row r="152" spans="1:9" x14ac:dyDescent="0.4">
      <c r="A152" s="144"/>
      <c r="B152" s="160" t="s">
        <v>171</v>
      </c>
      <c r="C152" s="160" t="s">
        <v>171</v>
      </c>
      <c r="D152" s="160" t="s">
        <v>171</v>
      </c>
      <c r="E152" s="301"/>
      <c r="F152" s="248"/>
      <c r="G152" s="248"/>
      <c r="H152" s="3"/>
      <c r="I152" s="3"/>
    </row>
    <row r="153" spans="1:9" x14ac:dyDescent="0.4">
      <c r="A153" s="144"/>
      <c r="B153" s="160" t="s">
        <v>171</v>
      </c>
      <c r="C153" s="160" t="s">
        <v>171</v>
      </c>
      <c r="D153" s="160" t="s">
        <v>171</v>
      </c>
      <c r="E153" s="301"/>
      <c r="F153" s="248"/>
      <c r="G153" s="248"/>
      <c r="H153" s="3"/>
      <c r="I153" s="3"/>
    </row>
    <row r="154" spans="1:9" x14ac:dyDescent="0.4">
      <c r="A154" s="144"/>
      <c r="B154" s="160" t="s">
        <v>171</v>
      </c>
      <c r="C154" s="160" t="s">
        <v>171</v>
      </c>
      <c r="D154" s="160" t="s">
        <v>171</v>
      </c>
      <c r="E154" s="301"/>
      <c r="F154" s="248"/>
      <c r="G154" s="248"/>
      <c r="H154" s="3"/>
      <c r="I154" s="3"/>
    </row>
    <row r="155" spans="1:9" x14ac:dyDescent="0.4">
      <c r="A155" s="144"/>
      <c r="B155" s="160" t="s">
        <v>171</v>
      </c>
      <c r="C155" s="160" t="s">
        <v>171</v>
      </c>
      <c r="D155" s="160" t="s">
        <v>171</v>
      </c>
      <c r="E155" s="301"/>
      <c r="F155" s="248"/>
      <c r="G155" s="248"/>
      <c r="H155" s="3"/>
      <c r="I155" s="3"/>
    </row>
    <row r="156" spans="1:9" x14ac:dyDescent="0.4">
      <c r="A156" s="144"/>
      <c r="B156" s="160" t="s">
        <v>171</v>
      </c>
      <c r="C156" s="160" t="s">
        <v>171</v>
      </c>
      <c r="D156" s="160" t="s">
        <v>171</v>
      </c>
      <c r="E156" s="301"/>
      <c r="F156" s="248"/>
      <c r="G156" s="248"/>
      <c r="H156" s="3"/>
      <c r="I156" s="3"/>
    </row>
    <row r="157" spans="1:9" x14ac:dyDescent="0.4">
      <c r="A157" s="144"/>
      <c r="B157" s="160" t="s">
        <v>171</v>
      </c>
      <c r="C157" s="160" t="s">
        <v>171</v>
      </c>
      <c r="D157" s="160" t="s">
        <v>171</v>
      </c>
      <c r="E157" s="301"/>
      <c r="F157" s="248"/>
      <c r="G157" s="248"/>
      <c r="H157" s="3"/>
      <c r="I157" s="3"/>
    </row>
    <row r="158" spans="1:9" x14ac:dyDescent="0.4">
      <c r="A158" s="144"/>
      <c r="B158" s="160" t="s">
        <v>171</v>
      </c>
      <c r="C158" s="160" t="s">
        <v>171</v>
      </c>
      <c r="D158" s="160" t="s">
        <v>171</v>
      </c>
      <c r="E158" s="301"/>
      <c r="F158" s="248"/>
      <c r="G158" s="248"/>
      <c r="H158" s="3"/>
      <c r="I158" s="3"/>
    </row>
    <row r="159" spans="1:9" x14ac:dyDescent="0.4">
      <c r="A159" s="144"/>
      <c r="B159" s="160" t="s">
        <v>171</v>
      </c>
      <c r="C159" s="160" t="s">
        <v>171</v>
      </c>
      <c r="D159" s="160" t="s">
        <v>171</v>
      </c>
      <c r="E159" s="301"/>
      <c r="F159" s="248"/>
      <c r="G159" s="248"/>
      <c r="H159" s="3"/>
      <c r="I159" s="3"/>
    </row>
    <row r="160" spans="1:9" x14ac:dyDescent="0.4">
      <c r="A160" s="144"/>
      <c r="B160" s="160" t="s">
        <v>171</v>
      </c>
      <c r="C160" s="160" t="s">
        <v>171</v>
      </c>
      <c r="D160" s="160" t="s">
        <v>171</v>
      </c>
      <c r="E160" s="301"/>
      <c r="F160" s="248"/>
      <c r="G160" s="248"/>
      <c r="H160" s="3"/>
      <c r="I160" s="3"/>
    </row>
    <row r="161" spans="1:9" x14ac:dyDescent="0.4">
      <c r="A161" s="144"/>
      <c r="B161" s="160" t="s">
        <v>171</v>
      </c>
      <c r="C161" s="160" t="s">
        <v>171</v>
      </c>
      <c r="D161" s="160" t="s">
        <v>171</v>
      </c>
      <c r="E161" s="301"/>
      <c r="F161" s="248"/>
      <c r="G161" s="248"/>
      <c r="H161" s="3"/>
      <c r="I161" s="3"/>
    </row>
    <row r="162" spans="1:9" x14ac:dyDescent="0.4">
      <c r="A162" s="144"/>
      <c r="B162" s="160" t="s">
        <v>171</v>
      </c>
      <c r="C162" s="160" t="s">
        <v>171</v>
      </c>
      <c r="D162" s="160" t="s">
        <v>171</v>
      </c>
      <c r="E162" s="301"/>
      <c r="F162" s="248"/>
      <c r="G162" s="248"/>
      <c r="H162" s="3"/>
      <c r="I162" s="3"/>
    </row>
    <row r="163" spans="1:9" x14ac:dyDescent="0.4">
      <c r="A163" s="144"/>
      <c r="B163" s="160" t="s">
        <v>171</v>
      </c>
      <c r="C163" s="160" t="s">
        <v>171</v>
      </c>
      <c r="D163" s="160" t="s">
        <v>171</v>
      </c>
      <c r="E163" s="301"/>
      <c r="F163" s="248"/>
      <c r="G163" s="248"/>
      <c r="H163" s="3"/>
      <c r="I163" s="3"/>
    </row>
    <row r="164" spans="1:9" x14ac:dyDescent="0.4">
      <c r="A164" s="144"/>
      <c r="B164" s="160" t="s">
        <v>171</v>
      </c>
      <c r="C164" s="160" t="s">
        <v>171</v>
      </c>
      <c r="D164" s="160" t="s">
        <v>171</v>
      </c>
      <c r="E164" s="301"/>
      <c r="F164" s="248"/>
      <c r="G164" s="248"/>
      <c r="H164" s="3"/>
      <c r="I164" s="3"/>
    </row>
    <row r="165" spans="1:9" x14ac:dyDescent="0.4">
      <c r="A165" s="144"/>
      <c r="B165" s="160" t="s">
        <v>171</v>
      </c>
      <c r="C165" s="160" t="s">
        <v>171</v>
      </c>
      <c r="D165" s="160" t="s">
        <v>171</v>
      </c>
      <c r="E165" s="301"/>
      <c r="F165" s="248"/>
      <c r="G165" s="248"/>
      <c r="H165" s="3"/>
      <c r="I165" s="3"/>
    </row>
    <row r="166" spans="1:9" x14ac:dyDescent="0.4">
      <c r="A166" s="144"/>
      <c r="B166" s="160" t="s">
        <v>171</v>
      </c>
      <c r="C166" s="160" t="s">
        <v>171</v>
      </c>
      <c r="D166" s="160" t="s">
        <v>171</v>
      </c>
      <c r="E166" s="301"/>
      <c r="F166" s="248"/>
      <c r="G166" s="248"/>
      <c r="H166" s="3"/>
      <c r="I166" s="3"/>
    </row>
    <row r="167" spans="1:9" x14ac:dyDescent="0.4">
      <c r="A167" s="144"/>
      <c r="B167" s="160" t="s">
        <v>171</v>
      </c>
      <c r="C167" s="160" t="s">
        <v>171</v>
      </c>
      <c r="D167" s="160" t="s">
        <v>171</v>
      </c>
      <c r="E167" s="301"/>
      <c r="F167" s="248"/>
      <c r="G167" s="248"/>
      <c r="H167" s="3"/>
      <c r="I167" s="3"/>
    </row>
    <row r="168" spans="1:9" x14ac:dyDescent="0.4">
      <c r="A168" s="144"/>
      <c r="B168" s="160" t="s">
        <v>171</v>
      </c>
      <c r="C168" s="160" t="s">
        <v>171</v>
      </c>
      <c r="D168" s="160" t="s">
        <v>171</v>
      </c>
      <c r="E168" s="301"/>
      <c r="F168" s="248"/>
      <c r="G168" s="248"/>
      <c r="H168" s="3"/>
      <c r="I168" s="3"/>
    </row>
    <row r="169" spans="1:9" x14ac:dyDescent="0.4">
      <c r="A169" s="144"/>
      <c r="B169" s="160" t="s">
        <v>171</v>
      </c>
      <c r="C169" s="160" t="s">
        <v>171</v>
      </c>
      <c r="D169" s="160" t="s">
        <v>171</v>
      </c>
      <c r="E169" s="301"/>
      <c r="F169" s="248"/>
      <c r="G169" s="248"/>
      <c r="H169" s="3"/>
      <c r="I169" s="3"/>
    </row>
    <row r="170" spans="1:9" x14ac:dyDescent="0.4">
      <c r="A170" s="144"/>
      <c r="B170" s="160" t="s">
        <v>171</v>
      </c>
      <c r="C170" s="160" t="s">
        <v>171</v>
      </c>
      <c r="D170" s="160" t="s">
        <v>171</v>
      </c>
      <c r="E170" s="301"/>
      <c r="F170" s="248"/>
      <c r="G170" s="248"/>
      <c r="H170" s="3"/>
      <c r="I170" s="3"/>
    </row>
    <row r="171" spans="1:9" x14ac:dyDescent="0.4">
      <c r="A171" s="144"/>
      <c r="B171" s="160" t="s">
        <v>171</v>
      </c>
      <c r="C171" s="160" t="s">
        <v>171</v>
      </c>
      <c r="D171" s="160" t="s">
        <v>171</v>
      </c>
      <c r="E171" s="301"/>
      <c r="F171" s="248"/>
      <c r="G171" s="248"/>
      <c r="H171" s="3"/>
      <c r="I171" s="3"/>
    </row>
    <row r="172" spans="1:9" x14ac:dyDescent="0.4">
      <c r="A172" s="144"/>
      <c r="B172" s="160" t="s">
        <v>171</v>
      </c>
      <c r="C172" s="160" t="s">
        <v>171</v>
      </c>
      <c r="D172" s="160" t="s">
        <v>171</v>
      </c>
      <c r="E172" s="301"/>
      <c r="F172" s="248"/>
      <c r="G172" s="248"/>
      <c r="H172" s="3"/>
      <c r="I172" s="3"/>
    </row>
    <row r="173" spans="1:9" x14ac:dyDescent="0.4">
      <c r="A173" s="144"/>
      <c r="B173" s="160" t="s">
        <v>171</v>
      </c>
      <c r="C173" s="160" t="s">
        <v>171</v>
      </c>
      <c r="D173" s="160" t="s">
        <v>171</v>
      </c>
      <c r="E173" s="301"/>
      <c r="F173" s="248"/>
      <c r="G173" s="248"/>
      <c r="H173" s="3"/>
      <c r="I173" s="3"/>
    </row>
    <row r="174" spans="1:9" x14ac:dyDescent="0.4">
      <c r="A174" s="144"/>
      <c r="B174" s="160" t="s">
        <v>171</v>
      </c>
      <c r="C174" s="160" t="s">
        <v>171</v>
      </c>
      <c r="D174" s="160" t="s">
        <v>171</v>
      </c>
      <c r="E174" s="301"/>
      <c r="F174" s="248"/>
      <c r="G174" s="248"/>
      <c r="H174" s="3"/>
      <c r="I174" s="3"/>
    </row>
    <row r="175" spans="1:9" x14ac:dyDescent="0.4">
      <c r="A175" s="144"/>
      <c r="B175" s="160" t="s">
        <v>171</v>
      </c>
      <c r="C175" s="160" t="s">
        <v>171</v>
      </c>
      <c r="D175" s="160" t="s">
        <v>171</v>
      </c>
      <c r="E175" s="301"/>
      <c r="F175" s="248"/>
      <c r="G175" s="248"/>
      <c r="H175" s="3"/>
      <c r="I175" s="3"/>
    </row>
    <row r="176" spans="1:9" x14ac:dyDescent="0.4">
      <c r="A176" s="144"/>
      <c r="B176" s="160" t="s">
        <v>171</v>
      </c>
      <c r="C176" s="160" t="s">
        <v>171</v>
      </c>
      <c r="D176" s="160" t="s">
        <v>171</v>
      </c>
      <c r="E176" s="301"/>
      <c r="F176" s="248"/>
      <c r="G176" s="248"/>
      <c r="H176" s="3"/>
      <c r="I176" s="3"/>
    </row>
    <row r="177" spans="1:9" x14ac:dyDescent="0.4">
      <c r="A177" s="144"/>
      <c r="B177" s="160" t="s">
        <v>171</v>
      </c>
      <c r="C177" s="160" t="s">
        <v>171</v>
      </c>
      <c r="D177" s="160" t="s">
        <v>171</v>
      </c>
      <c r="E177" s="301"/>
      <c r="F177" s="248"/>
      <c r="G177" s="248"/>
      <c r="H177" s="3"/>
      <c r="I177" s="3"/>
    </row>
    <row r="178" spans="1:9" x14ac:dyDescent="0.4">
      <c r="A178" s="144"/>
      <c r="B178" s="160" t="s">
        <v>171</v>
      </c>
      <c r="C178" s="160" t="s">
        <v>171</v>
      </c>
      <c r="D178" s="160" t="s">
        <v>171</v>
      </c>
      <c r="E178" s="301"/>
      <c r="F178" s="248"/>
      <c r="G178" s="248"/>
      <c r="H178" s="3"/>
      <c r="I178" s="3"/>
    </row>
    <row r="179" spans="1:9" x14ac:dyDescent="0.4">
      <c r="A179" s="144"/>
      <c r="B179" s="160" t="s">
        <v>171</v>
      </c>
      <c r="C179" s="160" t="s">
        <v>171</v>
      </c>
      <c r="D179" s="160" t="s">
        <v>171</v>
      </c>
      <c r="E179" s="301"/>
      <c r="F179" s="248"/>
      <c r="G179" s="248"/>
      <c r="H179" s="3"/>
      <c r="I179" s="3"/>
    </row>
    <row r="180" spans="1:9" x14ac:dyDescent="0.4">
      <c r="A180" s="144"/>
      <c r="B180" s="160" t="s">
        <v>171</v>
      </c>
      <c r="C180" s="160" t="s">
        <v>171</v>
      </c>
      <c r="D180" s="160" t="s">
        <v>171</v>
      </c>
      <c r="E180" s="301"/>
      <c r="F180" s="248"/>
      <c r="G180" s="248"/>
      <c r="H180" s="3"/>
      <c r="I180" s="3"/>
    </row>
    <row r="181" spans="1:9" x14ac:dyDescent="0.4">
      <c r="A181" s="144"/>
      <c r="B181" s="160" t="s">
        <v>171</v>
      </c>
      <c r="C181" s="160" t="s">
        <v>171</v>
      </c>
      <c r="D181" s="160" t="s">
        <v>171</v>
      </c>
      <c r="E181" s="301"/>
      <c r="F181" s="248"/>
      <c r="G181" s="248"/>
      <c r="H181" s="3"/>
      <c r="I181" s="3"/>
    </row>
    <row r="182" spans="1:9" x14ac:dyDescent="0.4">
      <c r="A182" s="144"/>
      <c r="B182" s="160" t="s">
        <v>171</v>
      </c>
      <c r="C182" s="160" t="s">
        <v>171</v>
      </c>
      <c r="D182" s="160" t="s">
        <v>171</v>
      </c>
      <c r="E182" s="301"/>
      <c r="F182" s="248"/>
      <c r="G182" s="248"/>
      <c r="H182" s="3"/>
      <c r="I182" s="3"/>
    </row>
    <row r="183" spans="1:9" x14ac:dyDescent="0.4">
      <c r="A183" s="144"/>
      <c r="B183" s="160" t="s">
        <v>171</v>
      </c>
      <c r="C183" s="160" t="s">
        <v>171</v>
      </c>
      <c r="D183" s="160" t="s">
        <v>171</v>
      </c>
      <c r="E183" s="301"/>
      <c r="F183" s="248"/>
      <c r="G183" s="248"/>
      <c r="H183" s="3"/>
      <c r="I183" s="3"/>
    </row>
    <row r="184" spans="1:9" x14ac:dyDescent="0.4">
      <c r="A184" s="144"/>
      <c r="B184" s="160" t="s">
        <v>171</v>
      </c>
      <c r="C184" s="160" t="s">
        <v>171</v>
      </c>
      <c r="D184" s="160" t="s">
        <v>171</v>
      </c>
      <c r="E184" s="301"/>
      <c r="F184" s="248"/>
      <c r="G184" s="248"/>
      <c r="H184" s="3"/>
      <c r="I184" s="3"/>
    </row>
    <row r="185" spans="1:9" x14ac:dyDescent="0.4">
      <c r="A185" s="144"/>
      <c r="B185" s="160" t="s">
        <v>171</v>
      </c>
      <c r="C185" s="160" t="s">
        <v>171</v>
      </c>
      <c r="D185" s="160" t="s">
        <v>171</v>
      </c>
      <c r="E185" s="301"/>
      <c r="F185" s="248"/>
      <c r="G185" s="248"/>
      <c r="H185" s="3"/>
      <c r="I185" s="3"/>
    </row>
    <row r="186" spans="1:9" x14ac:dyDescent="0.4">
      <c r="A186" s="144"/>
      <c r="B186" s="160" t="s">
        <v>171</v>
      </c>
      <c r="C186" s="160" t="s">
        <v>171</v>
      </c>
      <c r="D186" s="160" t="s">
        <v>171</v>
      </c>
      <c r="E186" s="301"/>
      <c r="F186" s="248"/>
      <c r="G186" s="248"/>
      <c r="H186" s="3"/>
      <c r="I186" s="3"/>
    </row>
    <row r="187" spans="1:9" x14ac:dyDescent="0.4">
      <c r="A187" s="144"/>
      <c r="B187" s="160" t="s">
        <v>171</v>
      </c>
      <c r="C187" s="160" t="s">
        <v>171</v>
      </c>
      <c r="D187" s="160" t="s">
        <v>171</v>
      </c>
      <c r="E187" s="301"/>
      <c r="F187" s="248"/>
      <c r="G187" s="248"/>
      <c r="H187" s="3"/>
      <c r="I187" s="3"/>
    </row>
    <row r="188" spans="1:9" x14ac:dyDescent="0.4">
      <c r="A188" s="144"/>
      <c r="B188" s="160" t="s">
        <v>171</v>
      </c>
      <c r="C188" s="160" t="s">
        <v>171</v>
      </c>
      <c r="D188" s="160" t="s">
        <v>171</v>
      </c>
      <c r="E188" s="301"/>
      <c r="F188" s="248"/>
      <c r="G188" s="248"/>
      <c r="H188" s="3"/>
      <c r="I188" s="3"/>
    </row>
    <row r="189" spans="1:9" x14ac:dyDescent="0.4">
      <c r="A189" s="144"/>
      <c r="B189" s="160" t="s">
        <v>171</v>
      </c>
      <c r="C189" s="160" t="s">
        <v>171</v>
      </c>
      <c r="D189" s="160" t="s">
        <v>171</v>
      </c>
      <c r="E189" s="301"/>
      <c r="F189" s="248"/>
      <c r="G189" s="248"/>
      <c r="H189" s="3"/>
      <c r="I189" s="3"/>
    </row>
    <row r="190" spans="1:9" x14ac:dyDescent="0.4">
      <c r="A190" s="144"/>
      <c r="B190" s="160" t="s">
        <v>171</v>
      </c>
      <c r="C190" s="160" t="s">
        <v>171</v>
      </c>
      <c r="D190" s="160" t="s">
        <v>171</v>
      </c>
      <c r="E190" s="301"/>
      <c r="F190" s="248"/>
      <c r="G190" s="248"/>
      <c r="H190" s="3"/>
      <c r="I190" s="3"/>
    </row>
    <row r="191" spans="1:9" x14ac:dyDescent="0.4">
      <c r="A191" s="144"/>
      <c r="B191" s="160" t="s">
        <v>171</v>
      </c>
      <c r="C191" s="160" t="s">
        <v>171</v>
      </c>
      <c r="D191" s="160" t="s">
        <v>171</v>
      </c>
      <c r="E191" s="301"/>
      <c r="F191" s="248"/>
      <c r="G191" s="248"/>
      <c r="H191" s="3"/>
      <c r="I191" s="3"/>
    </row>
    <row r="192" spans="1:9" x14ac:dyDescent="0.4">
      <c r="A192" s="144"/>
      <c r="B192" s="160" t="s">
        <v>171</v>
      </c>
      <c r="C192" s="160" t="s">
        <v>171</v>
      </c>
      <c r="D192" s="160" t="s">
        <v>171</v>
      </c>
      <c r="E192" s="301"/>
      <c r="F192" s="248"/>
      <c r="G192" s="248"/>
      <c r="H192" s="3"/>
      <c r="I192" s="3"/>
    </row>
    <row r="193" spans="1:9" x14ac:dyDescent="0.4">
      <c r="A193" s="144"/>
      <c r="B193" s="160" t="s">
        <v>171</v>
      </c>
      <c r="C193" s="160" t="s">
        <v>171</v>
      </c>
      <c r="D193" s="160" t="s">
        <v>171</v>
      </c>
      <c r="E193" s="301"/>
      <c r="F193" s="248"/>
      <c r="G193" s="248"/>
      <c r="H193" s="3"/>
      <c r="I193" s="3"/>
    </row>
    <row r="194" spans="1:9" x14ac:dyDescent="0.4">
      <c r="A194" s="144"/>
      <c r="B194" s="160" t="s">
        <v>171</v>
      </c>
      <c r="C194" s="160" t="s">
        <v>171</v>
      </c>
      <c r="D194" s="160" t="s">
        <v>171</v>
      </c>
      <c r="E194" s="301"/>
      <c r="F194" s="248"/>
      <c r="G194" s="248"/>
      <c r="H194" s="3"/>
      <c r="I194" s="3"/>
    </row>
    <row r="195" spans="1:9" x14ac:dyDescent="0.4">
      <c r="A195" s="144"/>
      <c r="B195" s="160" t="s">
        <v>171</v>
      </c>
      <c r="C195" s="160" t="s">
        <v>171</v>
      </c>
      <c r="D195" s="160" t="s">
        <v>171</v>
      </c>
      <c r="E195" s="301"/>
      <c r="F195" s="248"/>
      <c r="G195" s="248"/>
      <c r="H195" s="3"/>
      <c r="I195" s="3"/>
    </row>
    <row r="196" spans="1:9" x14ac:dyDescent="0.4">
      <c r="A196" s="144"/>
      <c r="B196" s="160" t="s">
        <v>171</v>
      </c>
      <c r="C196" s="160" t="s">
        <v>171</v>
      </c>
      <c r="D196" s="160" t="s">
        <v>171</v>
      </c>
      <c r="E196" s="301"/>
      <c r="F196" s="248"/>
      <c r="G196" s="248"/>
      <c r="H196" s="3"/>
      <c r="I196" s="3"/>
    </row>
    <row r="197" spans="1:9" x14ac:dyDescent="0.4">
      <c r="A197" s="144"/>
      <c r="B197" s="160" t="s">
        <v>171</v>
      </c>
      <c r="C197" s="160" t="s">
        <v>171</v>
      </c>
      <c r="D197" s="160" t="s">
        <v>171</v>
      </c>
      <c r="E197" s="301"/>
      <c r="F197" s="248"/>
      <c r="G197" s="248"/>
      <c r="H197" s="3"/>
      <c r="I197" s="3"/>
    </row>
    <row r="198" spans="1:9" x14ac:dyDescent="0.4">
      <c r="A198" s="144"/>
      <c r="B198" s="160" t="s">
        <v>171</v>
      </c>
      <c r="C198" s="160" t="s">
        <v>171</v>
      </c>
      <c r="D198" s="160" t="s">
        <v>171</v>
      </c>
      <c r="E198" s="301"/>
      <c r="F198" s="248"/>
      <c r="G198" s="248"/>
      <c r="H198" s="3"/>
      <c r="I198" s="3"/>
    </row>
    <row r="199" spans="1:9" x14ac:dyDescent="0.4">
      <c r="A199" s="144"/>
      <c r="B199" s="160" t="s">
        <v>171</v>
      </c>
      <c r="C199" s="160" t="s">
        <v>171</v>
      </c>
      <c r="D199" s="160" t="s">
        <v>171</v>
      </c>
      <c r="E199" s="301"/>
      <c r="F199" s="248"/>
      <c r="G199" s="248"/>
      <c r="H199" s="3"/>
      <c r="I199" s="3"/>
    </row>
    <row r="200" spans="1:9" x14ac:dyDescent="0.4">
      <c r="A200" s="144"/>
      <c r="B200" s="160" t="s">
        <v>171</v>
      </c>
      <c r="C200" s="160" t="s">
        <v>171</v>
      </c>
      <c r="D200" s="160" t="s">
        <v>171</v>
      </c>
      <c r="E200" s="301"/>
      <c r="F200" s="248"/>
      <c r="G200" s="248"/>
      <c r="H200" s="3"/>
      <c r="I200" s="3"/>
    </row>
    <row r="201" spans="1:9" x14ac:dyDescent="0.4">
      <c r="A201" s="144"/>
      <c r="B201" s="160" t="s">
        <v>171</v>
      </c>
      <c r="C201" s="160" t="s">
        <v>171</v>
      </c>
      <c r="D201" s="160" t="s">
        <v>171</v>
      </c>
      <c r="E201" s="301"/>
      <c r="F201" s="248"/>
      <c r="G201" s="248"/>
      <c r="H201" s="3"/>
      <c r="I201" s="3"/>
    </row>
    <row r="202" spans="1:9" x14ac:dyDescent="0.4">
      <c r="A202" s="144"/>
      <c r="B202" s="160" t="s">
        <v>171</v>
      </c>
      <c r="C202" s="160" t="s">
        <v>171</v>
      </c>
      <c r="D202" s="160" t="s">
        <v>171</v>
      </c>
      <c r="E202" s="301"/>
      <c r="F202" s="248"/>
      <c r="G202" s="248"/>
      <c r="H202" s="3"/>
      <c r="I202" s="3"/>
    </row>
    <row r="203" spans="1:9" x14ac:dyDescent="0.4">
      <c r="A203" s="144"/>
      <c r="B203" s="160" t="s">
        <v>171</v>
      </c>
      <c r="C203" s="160" t="s">
        <v>171</v>
      </c>
      <c r="D203" s="160" t="s">
        <v>171</v>
      </c>
      <c r="E203" s="301"/>
      <c r="F203" s="248"/>
      <c r="G203" s="248"/>
      <c r="H203" s="3"/>
      <c r="I203" s="3"/>
    </row>
    <row r="204" spans="1:9" x14ac:dyDescent="0.4">
      <c r="A204" s="144"/>
      <c r="B204" s="160" t="s">
        <v>171</v>
      </c>
      <c r="C204" s="160" t="s">
        <v>171</v>
      </c>
      <c r="D204" s="160" t="s">
        <v>171</v>
      </c>
      <c r="E204" s="301"/>
      <c r="F204" s="248"/>
      <c r="G204" s="248"/>
      <c r="H204" s="3"/>
      <c r="I204" s="3"/>
    </row>
    <row r="205" spans="1:9" x14ac:dyDescent="0.4">
      <c r="A205" s="144"/>
      <c r="B205" s="160" t="s">
        <v>171</v>
      </c>
      <c r="C205" s="160" t="s">
        <v>171</v>
      </c>
      <c r="D205" s="160" t="s">
        <v>171</v>
      </c>
      <c r="E205" s="301"/>
      <c r="F205" s="248"/>
      <c r="G205" s="248"/>
      <c r="H205" s="3"/>
      <c r="I205" s="3"/>
    </row>
    <row r="206" spans="1:9" x14ac:dyDescent="0.4">
      <c r="A206" s="144"/>
      <c r="B206" s="160" t="s">
        <v>171</v>
      </c>
      <c r="C206" s="160" t="s">
        <v>171</v>
      </c>
      <c r="D206" s="160" t="s">
        <v>171</v>
      </c>
      <c r="E206" s="301"/>
      <c r="F206" s="248"/>
      <c r="G206" s="248"/>
      <c r="H206" s="3"/>
      <c r="I206" s="3"/>
    </row>
    <row r="207" spans="1:9" x14ac:dyDescent="0.4">
      <c r="A207" s="144"/>
      <c r="B207" s="160" t="s">
        <v>171</v>
      </c>
      <c r="C207" s="160" t="s">
        <v>171</v>
      </c>
      <c r="D207" s="160" t="s">
        <v>171</v>
      </c>
      <c r="E207" s="301"/>
      <c r="F207" s="248"/>
      <c r="G207" s="248"/>
      <c r="H207" s="3"/>
      <c r="I207" s="3"/>
    </row>
    <row r="208" spans="1:9" x14ac:dyDescent="0.4">
      <c r="A208" s="144"/>
      <c r="B208" s="160" t="s">
        <v>171</v>
      </c>
      <c r="C208" s="160" t="s">
        <v>171</v>
      </c>
      <c r="D208" s="160" t="s">
        <v>171</v>
      </c>
      <c r="E208" s="301"/>
      <c r="F208" s="248"/>
      <c r="G208" s="248"/>
      <c r="H208" s="3"/>
      <c r="I208" s="3"/>
    </row>
    <row r="209" spans="1:9" x14ac:dyDescent="0.4">
      <c r="A209" s="144"/>
      <c r="B209" s="160" t="s">
        <v>171</v>
      </c>
      <c r="C209" s="160" t="s">
        <v>171</v>
      </c>
      <c r="D209" s="160" t="s">
        <v>171</v>
      </c>
      <c r="E209" s="301"/>
      <c r="F209" s="248"/>
      <c r="G209" s="248"/>
      <c r="H209" s="3"/>
      <c r="I209" s="3"/>
    </row>
    <row r="210" spans="1:9" x14ac:dyDescent="0.4">
      <c r="A210" s="144"/>
      <c r="B210" s="160" t="s">
        <v>171</v>
      </c>
      <c r="C210" s="160" t="s">
        <v>171</v>
      </c>
      <c r="D210" s="160" t="s">
        <v>171</v>
      </c>
      <c r="E210" s="301"/>
      <c r="F210" s="248"/>
      <c r="G210" s="248"/>
      <c r="H210" s="3"/>
      <c r="I210" s="3"/>
    </row>
    <row r="211" spans="1:9" x14ac:dyDescent="0.4">
      <c r="A211" s="144"/>
      <c r="B211" s="160" t="s">
        <v>171</v>
      </c>
      <c r="C211" s="160" t="s">
        <v>171</v>
      </c>
      <c r="D211" s="160" t="s">
        <v>171</v>
      </c>
      <c r="E211" s="301"/>
      <c r="F211" s="248"/>
      <c r="G211" s="248"/>
      <c r="H211" s="3"/>
      <c r="I211" s="3"/>
    </row>
    <row r="212" spans="1:9" x14ac:dyDescent="0.4">
      <c r="A212" s="144"/>
      <c r="B212" s="160" t="s">
        <v>171</v>
      </c>
      <c r="C212" s="160" t="s">
        <v>171</v>
      </c>
      <c r="D212" s="160" t="s">
        <v>171</v>
      </c>
      <c r="E212" s="301"/>
      <c r="F212" s="248"/>
      <c r="G212" s="248"/>
      <c r="H212" s="3"/>
      <c r="I212" s="3"/>
    </row>
    <row r="213" spans="1:9" x14ac:dyDescent="0.4">
      <c r="A213" s="144"/>
      <c r="B213" s="160" t="s">
        <v>171</v>
      </c>
      <c r="C213" s="160" t="s">
        <v>171</v>
      </c>
      <c r="D213" s="160" t="s">
        <v>171</v>
      </c>
      <c r="E213" s="301"/>
      <c r="F213" s="248"/>
      <c r="G213" s="248"/>
      <c r="H213" s="3"/>
      <c r="I213" s="3"/>
    </row>
    <row r="214" spans="1:9" x14ac:dyDescent="0.4">
      <c r="A214" s="144"/>
      <c r="B214" s="160" t="s">
        <v>171</v>
      </c>
      <c r="C214" s="160" t="s">
        <v>171</v>
      </c>
      <c r="D214" s="160" t="s">
        <v>171</v>
      </c>
      <c r="E214" s="301"/>
      <c r="F214" s="248"/>
      <c r="G214" s="248"/>
      <c r="H214" s="3"/>
      <c r="I214" s="3"/>
    </row>
    <row r="215" spans="1:9" x14ac:dyDescent="0.4">
      <c r="A215" s="144"/>
      <c r="B215" s="160" t="s">
        <v>171</v>
      </c>
      <c r="C215" s="160" t="s">
        <v>171</v>
      </c>
      <c r="D215" s="160" t="s">
        <v>171</v>
      </c>
      <c r="E215" s="301"/>
      <c r="F215" s="248"/>
      <c r="G215" s="248"/>
      <c r="H215" s="3"/>
      <c r="I215" s="3"/>
    </row>
    <row r="216" spans="1:9" x14ac:dyDescent="0.4">
      <c r="A216" s="144"/>
      <c r="B216" s="160" t="s">
        <v>171</v>
      </c>
      <c r="C216" s="160" t="s">
        <v>171</v>
      </c>
      <c r="D216" s="160" t="s">
        <v>171</v>
      </c>
      <c r="E216" s="301"/>
      <c r="F216" s="248"/>
      <c r="G216" s="248"/>
      <c r="H216" s="3"/>
      <c r="I216" s="3"/>
    </row>
    <row r="217" spans="1:9" x14ac:dyDescent="0.4">
      <c r="A217" s="144"/>
      <c r="B217" s="160" t="s">
        <v>171</v>
      </c>
      <c r="C217" s="160" t="s">
        <v>171</v>
      </c>
      <c r="D217" s="160" t="s">
        <v>171</v>
      </c>
      <c r="E217" s="301"/>
      <c r="F217" s="248"/>
      <c r="G217" s="248"/>
      <c r="H217" s="3"/>
      <c r="I217" s="3"/>
    </row>
    <row r="218" spans="1:9" x14ac:dyDescent="0.4">
      <c r="A218" s="144"/>
      <c r="B218" s="160" t="s">
        <v>171</v>
      </c>
      <c r="C218" s="160" t="s">
        <v>171</v>
      </c>
      <c r="D218" s="160" t="s">
        <v>171</v>
      </c>
      <c r="E218" s="301"/>
      <c r="F218" s="248"/>
      <c r="G218" s="248"/>
      <c r="H218" s="3"/>
      <c r="I218" s="3"/>
    </row>
    <row r="219" spans="1:9" x14ac:dyDescent="0.4">
      <c r="A219" s="144"/>
      <c r="B219" s="160" t="s">
        <v>171</v>
      </c>
      <c r="C219" s="160" t="s">
        <v>171</v>
      </c>
      <c r="D219" s="160" t="s">
        <v>171</v>
      </c>
      <c r="E219" s="301"/>
      <c r="F219" s="248"/>
      <c r="G219" s="248"/>
      <c r="H219" s="3"/>
      <c r="I219" s="3"/>
    </row>
    <row r="220" spans="1:9" x14ac:dyDescent="0.4">
      <c r="A220" s="144"/>
      <c r="B220" s="160" t="s">
        <v>171</v>
      </c>
      <c r="C220" s="160" t="s">
        <v>171</v>
      </c>
      <c r="D220" s="160" t="s">
        <v>171</v>
      </c>
      <c r="E220" s="301"/>
      <c r="F220" s="248"/>
      <c r="G220" s="248"/>
      <c r="H220" s="3"/>
      <c r="I220" s="3"/>
    </row>
    <row r="221" spans="1:9" x14ac:dyDescent="0.4">
      <c r="A221" s="144"/>
      <c r="B221" s="160" t="s">
        <v>171</v>
      </c>
      <c r="C221" s="160" t="s">
        <v>171</v>
      </c>
      <c r="D221" s="160" t="s">
        <v>171</v>
      </c>
      <c r="E221" s="301"/>
      <c r="F221" s="248"/>
      <c r="G221" s="248"/>
      <c r="H221" s="3"/>
      <c r="I221" s="3"/>
    </row>
    <row r="222" spans="1:9" x14ac:dyDescent="0.4">
      <c r="A222" s="144"/>
      <c r="B222" s="160" t="s">
        <v>171</v>
      </c>
      <c r="C222" s="160" t="s">
        <v>171</v>
      </c>
      <c r="D222" s="160" t="s">
        <v>171</v>
      </c>
      <c r="E222" s="301"/>
      <c r="F222" s="248"/>
      <c r="G222" s="248"/>
      <c r="H222" s="3"/>
      <c r="I222" s="3"/>
    </row>
    <row r="223" spans="1:9" x14ac:dyDescent="0.4">
      <c r="A223" s="144"/>
      <c r="B223" s="160" t="s">
        <v>171</v>
      </c>
      <c r="C223" s="160" t="s">
        <v>171</v>
      </c>
      <c r="D223" s="160" t="s">
        <v>171</v>
      </c>
      <c r="E223" s="301"/>
      <c r="F223" s="248"/>
      <c r="G223" s="248"/>
      <c r="H223" s="3"/>
      <c r="I223" s="3"/>
    </row>
    <row r="224" spans="1:9" x14ac:dyDescent="0.4">
      <c r="A224" s="144"/>
      <c r="B224" s="160" t="s">
        <v>171</v>
      </c>
      <c r="C224" s="160" t="s">
        <v>171</v>
      </c>
      <c r="D224" s="160" t="s">
        <v>171</v>
      </c>
      <c r="E224" s="301"/>
      <c r="F224" s="248"/>
      <c r="G224" s="248"/>
      <c r="H224" s="3"/>
      <c r="I224" s="3"/>
    </row>
    <row r="225" spans="1:9" x14ac:dyDescent="0.4">
      <c r="A225" s="144"/>
      <c r="B225" s="160" t="s">
        <v>171</v>
      </c>
      <c r="C225" s="160" t="s">
        <v>171</v>
      </c>
      <c r="D225" s="160" t="s">
        <v>171</v>
      </c>
      <c r="E225" s="301"/>
      <c r="F225" s="248"/>
      <c r="G225" s="248"/>
      <c r="H225" s="3"/>
      <c r="I225" s="3"/>
    </row>
    <row r="226" spans="1:9" x14ac:dyDescent="0.4">
      <c r="A226" s="144"/>
      <c r="B226" s="160" t="s">
        <v>171</v>
      </c>
      <c r="C226" s="160" t="s">
        <v>171</v>
      </c>
      <c r="D226" s="160" t="s">
        <v>171</v>
      </c>
      <c r="E226" s="301"/>
      <c r="F226" s="248"/>
      <c r="G226" s="248"/>
      <c r="H226" s="3"/>
      <c r="I226" s="3"/>
    </row>
    <row r="227" spans="1:9" x14ac:dyDescent="0.4">
      <c r="A227" s="144"/>
      <c r="B227" s="160" t="s">
        <v>171</v>
      </c>
      <c r="C227" s="160" t="s">
        <v>171</v>
      </c>
      <c r="D227" s="160" t="s">
        <v>171</v>
      </c>
      <c r="E227" s="301"/>
      <c r="F227" s="248"/>
      <c r="G227" s="248"/>
      <c r="H227" s="3"/>
      <c r="I227" s="3"/>
    </row>
    <row r="228" spans="1:9" x14ac:dyDescent="0.4">
      <c r="A228" s="144"/>
      <c r="B228" s="160" t="s">
        <v>171</v>
      </c>
      <c r="C228" s="160" t="s">
        <v>171</v>
      </c>
      <c r="D228" s="160" t="s">
        <v>171</v>
      </c>
      <c r="E228" s="301"/>
      <c r="F228" s="248"/>
      <c r="G228" s="248"/>
      <c r="H228" s="3"/>
      <c r="I228" s="3"/>
    </row>
    <row r="229" spans="1:9" x14ac:dyDescent="0.4">
      <c r="A229" s="144"/>
      <c r="B229" s="160" t="s">
        <v>171</v>
      </c>
      <c r="C229" s="160" t="s">
        <v>171</v>
      </c>
      <c r="D229" s="160" t="s">
        <v>171</v>
      </c>
      <c r="E229" s="301"/>
      <c r="F229" s="248"/>
      <c r="G229" s="248"/>
      <c r="H229" s="3"/>
      <c r="I229" s="3"/>
    </row>
    <row r="230" spans="1:9" x14ac:dyDescent="0.4">
      <c r="A230" s="144"/>
      <c r="B230" s="160" t="s">
        <v>171</v>
      </c>
      <c r="C230" s="160" t="s">
        <v>171</v>
      </c>
      <c r="D230" s="160" t="s">
        <v>171</v>
      </c>
      <c r="E230" s="301"/>
      <c r="F230" s="248"/>
      <c r="G230" s="248"/>
      <c r="H230" s="3"/>
      <c r="I230" s="3"/>
    </row>
    <row r="231" spans="1:9" x14ac:dyDescent="0.4">
      <c r="A231" s="144"/>
      <c r="B231" s="160" t="s">
        <v>171</v>
      </c>
      <c r="C231" s="160" t="s">
        <v>171</v>
      </c>
      <c r="D231" s="160" t="s">
        <v>171</v>
      </c>
      <c r="E231" s="301"/>
      <c r="F231" s="248"/>
      <c r="G231" s="248"/>
      <c r="H231" s="3"/>
      <c r="I231" s="3"/>
    </row>
    <row r="232" spans="1:9" x14ac:dyDescent="0.4">
      <c r="A232" s="144"/>
      <c r="B232" s="160" t="s">
        <v>171</v>
      </c>
      <c r="C232" s="160" t="s">
        <v>171</v>
      </c>
      <c r="D232" s="160" t="s">
        <v>171</v>
      </c>
      <c r="E232" s="301"/>
      <c r="F232" s="248"/>
      <c r="G232" s="248"/>
      <c r="H232" s="3"/>
      <c r="I232" s="3"/>
    </row>
    <row r="233" spans="1:9" x14ac:dyDescent="0.4">
      <c r="A233" s="144"/>
      <c r="B233" s="160" t="s">
        <v>171</v>
      </c>
      <c r="C233" s="160" t="s">
        <v>171</v>
      </c>
      <c r="D233" s="160" t="s">
        <v>171</v>
      </c>
      <c r="E233" s="301"/>
      <c r="F233" s="248"/>
      <c r="G233" s="248"/>
      <c r="H233" s="3"/>
      <c r="I233" s="3"/>
    </row>
    <row r="234" spans="1:9" x14ac:dyDescent="0.4">
      <c r="A234" s="144"/>
      <c r="B234" s="160" t="s">
        <v>171</v>
      </c>
      <c r="C234" s="160" t="s">
        <v>171</v>
      </c>
      <c r="D234" s="160" t="s">
        <v>171</v>
      </c>
      <c r="E234" s="301"/>
      <c r="F234" s="248"/>
      <c r="G234" s="248"/>
      <c r="H234" s="3"/>
      <c r="I234" s="3"/>
    </row>
    <row r="235" spans="1:9" x14ac:dyDescent="0.4">
      <c r="A235" s="144"/>
      <c r="B235" s="160" t="s">
        <v>171</v>
      </c>
      <c r="C235" s="160" t="s">
        <v>171</v>
      </c>
      <c r="D235" s="160" t="s">
        <v>171</v>
      </c>
      <c r="E235" s="301"/>
      <c r="F235" s="248"/>
      <c r="G235" s="248"/>
      <c r="H235" s="3"/>
      <c r="I235" s="3"/>
    </row>
    <row r="236" spans="1:9" x14ac:dyDescent="0.4">
      <c r="A236" s="144"/>
      <c r="B236" s="160" t="s">
        <v>171</v>
      </c>
      <c r="C236" s="160" t="s">
        <v>171</v>
      </c>
      <c r="D236" s="160" t="s">
        <v>171</v>
      </c>
      <c r="E236" s="301"/>
      <c r="F236" s="248"/>
      <c r="G236" s="248"/>
      <c r="H236" s="3"/>
      <c r="I236" s="3"/>
    </row>
    <row r="237" spans="1:9" x14ac:dyDescent="0.4">
      <c r="A237" s="144"/>
      <c r="B237" s="160" t="s">
        <v>171</v>
      </c>
      <c r="C237" s="160" t="s">
        <v>171</v>
      </c>
      <c r="D237" s="160" t="s">
        <v>171</v>
      </c>
      <c r="E237" s="301"/>
      <c r="F237" s="248"/>
      <c r="G237" s="248"/>
      <c r="H237" s="3"/>
      <c r="I237" s="3"/>
    </row>
    <row r="238" spans="1:9" x14ac:dyDescent="0.4">
      <c r="A238" s="144"/>
      <c r="B238" s="160" t="s">
        <v>171</v>
      </c>
      <c r="C238" s="160" t="s">
        <v>171</v>
      </c>
      <c r="D238" s="160" t="s">
        <v>171</v>
      </c>
      <c r="E238" s="301"/>
      <c r="F238" s="248"/>
      <c r="G238" s="248"/>
      <c r="H238" s="3"/>
      <c r="I238" s="3"/>
    </row>
    <row r="239" spans="1:9" x14ac:dyDescent="0.4">
      <c r="A239" s="144"/>
      <c r="B239" s="160" t="s">
        <v>171</v>
      </c>
      <c r="C239" s="160" t="s">
        <v>171</v>
      </c>
      <c r="D239" s="160" t="s">
        <v>171</v>
      </c>
      <c r="E239" s="301"/>
      <c r="F239" s="248"/>
      <c r="G239" s="248"/>
      <c r="H239" s="3"/>
      <c r="I239" s="3"/>
    </row>
    <row r="240" spans="1:9" x14ac:dyDescent="0.4">
      <c r="A240" s="144"/>
      <c r="B240" s="160" t="s">
        <v>171</v>
      </c>
      <c r="C240" s="160" t="s">
        <v>171</v>
      </c>
      <c r="D240" s="160" t="s">
        <v>171</v>
      </c>
      <c r="E240" s="301"/>
      <c r="F240" s="248"/>
      <c r="G240" s="248"/>
      <c r="H240" s="3"/>
      <c r="I240" s="3"/>
    </row>
    <row r="241" spans="1:9" x14ac:dyDescent="0.4">
      <c r="A241" s="144"/>
      <c r="B241" s="160" t="s">
        <v>171</v>
      </c>
      <c r="C241" s="160" t="s">
        <v>171</v>
      </c>
      <c r="D241" s="160" t="s">
        <v>171</v>
      </c>
      <c r="E241" s="301"/>
      <c r="F241" s="248"/>
      <c r="G241" s="248"/>
      <c r="H241" s="3"/>
      <c r="I241" s="3"/>
    </row>
    <row r="242" spans="1:9" x14ac:dyDescent="0.4">
      <c r="A242" s="144"/>
      <c r="B242" s="160" t="s">
        <v>171</v>
      </c>
      <c r="C242" s="160" t="s">
        <v>171</v>
      </c>
      <c r="D242" s="160" t="s">
        <v>171</v>
      </c>
      <c r="E242" s="301"/>
      <c r="F242" s="248"/>
      <c r="G242" s="248"/>
      <c r="H242" s="3"/>
      <c r="I242" s="3"/>
    </row>
    <row r="243" spans="1:9" x14ac:dyDescent="0.4">
      <c r="A243" s="144"/>
      <c r="B243" s="160" t="s">
        <v>171</v>
      </c>
      <c r="C243" s="160" t="s">
        <v>171</v>
      </c>
      <c r="D243" s="160" t="s">
        <v>171</v>
      </c>
      <c r="E243" s="301"/>
      <c r="F243" s="248"/>
      <c r="G243" s="248"/>
      <c r="H243" s="3"/>
      <c r="I243" s="3"/>
    </row>
    <row r="244" spans="1:9" x14ac:dyDescent="0.4">
      <c r="A244" s="144"/>
      <c r="B244" s="160" t="s">
        <v>171</v>
      </c>
      <c r="C244" s="160" t="s">
        <v>171</v>
      </c>
      <c r="D244" s="160" t="s">
        <v>171</v>
      </c>
      <c r="E244" s="301"/>
      <c r="F244" s="248"/>
      <c r="G244" s="248"/>
      <c r="H244" s="3"/>
      <c r="I244" s="3"/>
    </row>
    <row r="245" spans="1:9" x14ac:dyDescent="0.4">
      <c r="A245" s="144"/>
      <c r="B245" s="160" t="s">
        <v>171</v>
      </c>
      <c r="C245" s="160" t="s">
        <v>171</v>
      </c>
      <c r="D245" s="160" t="s">
        <v>171</v>
      </c>
      <c r="E245" s="301"/>
      <c r="F245" s="248"/>
      <c r="G245" s="248"/>
      <c r="H245" s="3"/>
      <c r="I245" s="3"/>
    </row>
    <row r="246" spans="1:9" x14ac:dyDescent="0.4">
      <c r="A246" s="144"/>
      <c r="B246" s="160" t="s">
        <v>171</v>
      </c>
      <c r="C246" s="160" t="s">
        <v>171</v>
      </c>
      <c r="D246" s="160" t="s">
        <v>171</v>
      </c>
      <c r="E246" s="301"/>
      <c r="F246" s="248"/>
      <c r="G246" s="248"/>
      <c r="H246" s="3"/>
      <c r="I246" s="3"/>
    </row>
    <row r="247" spans="1:9" x14ac:dyDescent="0.4">
      <c r="A247" s="144"/>
      <c r="B247" s="160" t="s">
        <v>171</v>
      </c>
      <c r="C247" s="160" t="s">
        <v>171</v>
      </c>
      <c r="D247" s="160" t="s">
        <v>171</v>
      </c>
      <c r="E247" s="301"/>
      <c r="F247" s="248"/>
      <c r="G247" s="248"/>
      <c r="H247" s="3"/>
      <c r="I247" s="3"/>
    </row>
    <row r="248" spans="1:9" x14ac:dyDescent="0.4">
      <c r="A248" s="144"/>
      <c r="B248" s="160" t="s">
        <v>171</v>
      </c>
      <c r="C248" s="160" t="s">
        <v>171</v>
      </c>
      <c r="D248" s="160" t="s">
        <v>171</v>
      </c>
      <c r="E248" s="301"/>
      <c r="F248" s="248"/>
      <c r="G248" s="248"/>
      <c r="H248" s="3"/>
      <c r="I248" s="3"/>
    </row>
    <row r="249" spans="1:9" x14ac:dyDescent="0.4">
      <c r="A249" s="144"/>
      <c r="B249" s="160" t="s">
        <v>171</v>
      </c>
      <c r="C249" s="160" t="s">
        <v>171</v>
      </c>
      <c r="D249" s="160" t="s">
        <v>171</v>
      </c>
      <c r="E249" s="301"/>
      <c r="F249" s="248"/>
      <c r="G249" s="248"/>
      <c r="H249" s="3"/>
      <c r="I249" s="3"/>
    </row>
    <row r="250" spans="1:9" x14ac:dyDescent="0.4">
      <c r="A250" s="144"/>
      <c r="B250" s="160" t="s">
        <v>171</v>
      </c>
      <c r="C250" s="160" t="s">
        <v>171</v>
      </c>
      <c r="D250" s="160" t="s">
        <v>171</v>
      </c>
      <c r="E250" s="301"/>
      <c r="F250" s="248"/>
      <c r="G250" s="248"/>
      <c r="H250" s="3"/>
      <c r="I250" s="3"/>
    </row>
    <row r="251" spans="1:9" x14ac:dyDescent="0.4">
      <c r="A251" s="144"/>
      <c r="B251" s="160"/>
      <c r="C251" s="160"/>
      <c r="D251" s="160"/>
      <c r="E251" s="301"/>
      <c r="F251" s="248"/>
      <c r="G251" s="248"/>
      <c r="H251" s="3"/>
      <c r="I251" s="3"/>
    </row>
    <row r="252" spans="1:9" x14ac:dyDescent="0.4">
      <c r="A252" s="144"/>
      <c r="B252" s="160"/>
      <c r="C252" s="160"/>
      <c r="D252" s="160"/>
      <c r="E252" s="301"/>
      <c r="F252" s="248"/>
      <c r="G252" s="248"/>
      <c r="H252" s="3"/>
      <c r="I252" s="3"/>
    </row>
    <row r="253" spans="1:9" x14ac:dyDescent="0.4">
      <c r="A253" s="144"/>
      <c r="B253" s="160"/>
      <c r="C253" s="160"/>
      <c r="D253" s="160"/>
      <c r="E253" s="301"/>
      <c r="F253" s="248"/>
      <c r="G253" s="248"/>
      <c r="H253" s="3"/>
      <c r="I253" s="3"/>
    </row>
    <row r="254" spans="1:9" x14ac:dyDescent="0.4">
      <c r="A254" s="144"/>
      <c r="B254" s="160"/>
      <c r="C254" s="160"/>
      <c r="D254" s="160"/>
      <c r="E254" s="301"/>
      <c r="F254" s="248"/>
      <c r="G254" s="248"/>
      <c r="H254" s="3"/>
      <c r="I254" s="3"/>
    </row>
    <row r="255" spans="1:9" x14ac:dyDescent="0.4">
      <c r="A255" s="144"/>
      <c r="B255" s="160"/>
      <c r="C255" s="160"/>
      <c r="D255" s="160"/>
      <c r="E255" s="301"/>
      <c r="F255" s="248"/>
      <c r="G255" s="248"/>
      <c r="H255" s="3"/>
      <c r="I255" s="3"/>
    </row>
    <row r="256" spans="1:9" x14ac:dyDescent="0.4">
      <c r="A256" s="144"/>
      <c r="B256" s="160"/>
      <c r="C256" s="160"/>
      <c r="D256" s="160"/>
      <c r="E256" s="301"/>
      <c r="F256" s="248"/>
      <c r="G256" s="248"/>
      <c r="H256" s="3"/>
      <c r="I256" s="3"/>
    </row>
    <row r="257" spans="1:9" x14ac:dyDescent="0.4">
      <c r="A257" s="144"/>
      <c r="B257" s="160"/>
      <c r="C257" s="160"/>
      <c r="D257" s="160"/>
      <c r="E257" s="301"/>
      <c r="F257" s="248"/>
      <c r="G257" s="248"/>
      <c r="H257" s="3"/>
      <c r="I257" s="3"/>
    </row>
    <row r="258" spans="1:9" x14ac:dyDescent="0.4">
      <c r="A258" s="144"/>
      <c r="B258" s="160"/>
      <c r="C258" s="160"/>
      <c r="D258" s="160"/>
      <c r="E258" s="301"/>
      <c r="F258" s="248"/>
      <c r="G258" s="248"/>
      <c r="H258" s="3"/>
      <c r="I258" s="3"/>
    </row>
    <row r="259" spans="1:9" x14ac:dyDescent="0.4">
      <c r="A259" s="144"/>
      <c r="B259" s="160"/>
      <c r="C259" s="160"/>
      <c r="D259" s="160"/>
      <c r="E259" s="301"/>
      <c r="F259" s="248"/>
      <c r="G259" s="248"/>
      <c r="H259" s="3"/>
      <c r="I259" s="3"/>
    </row>
    <row r="260" spans="1:9" x14ac:dyDescent="0.4">
      <c r="A260" s="89"/>
      <c r="B260" s="85"/>
      <c r="C260" s="85"/>
      <c r="D260" s="151"/>
      <c r="E260" s="150" t="s">
        <v>131</v>
      </c>
      <c r="F260" s="145">
        <f>COUNTA(F10:F259)</f>
        <v>0</v>
      </c>
      <c r="G260" s="3"/>
      <c r="H260" s="3"/>
    </row>
    <row r="261" spans="1:9" x14ac:dyDescent="0.4">
      <c r="A261" s="152"/>
      <c r="B261" s="86"/>
      <c r="C261" s="86"/>
      <c r="D261" s="102"/>
      <c r="E261" s="150" t="s">
        <v>132</v>
      </c>
      <c r="F261" s="145">
        <f>SUM(F10:F259)</f>
        <v>0</v>
      </c>
      <c r="G261" s="3"/>
      <c r="H261" s="3"/>
    </row>
    <row r="262" spans="1:9" x14ac:dyDescent="0.4">
      <c r="A262" s="82"/>
      <c r="B262" s="82"/>
      <c r="C262" s="82"/>
      <c r="D262" s="82"/>
      <c r="E262" s="87"/>
      <c r="F262" s="88"/>
      <c r="G262" s="3"/>
      <c r="H262" s="3"/>
    </row>
    <row r="263" spans="1:9" x14ac:dyDescent="0.4">
      <c r="A263" s="152"/>
      <c r="B263" s="86"/>
      <c r="C263" s="86" t="s">
        <v>189</v>
      </c>
      <c r="D263" s="99" t="s">
        <v>191</v>
      </c>
      <c r="E263" s="99" t="s">
        <v>188</v>
      </c>
      <c r="F263" s="99" t="s">
        <v>190</v>
      </c>
      <c r="G263" s="168" t="s">
        <v>192</v>
      </c>
      <c r="H263" s="168"/>
    </row>
    <row r="264" spans="1:9" x14ac:dyDescent="0.4">
      <c r="A264" s="152"/>
      <c r="B264" s="86"/>
      <c r="C264" s="86"/>
      <c r="D264" s="86" t="s">
        <v>193</v>
      </c>
      <c r="E264" s="86">
        <f>COUNTIF(D10:D259,"在宅")</f>
        <v>0</v>
      </c>
      <c r="F264" s="86">
        <f>COUNTIF(D10:D259,"在宅以外")</f>
        <v>0</v>
      </c>
      <c r="G264" s="83">
        <f>E264+F264</f>
        <v>0</v>
      </c>
      <c r="H264" s="83"/>
    </row>
    <row r="265" spans="1:9" x14ac:dyDescent="0.4">
      <c r="A265" s="82"/>
      <c r="B265" s="82"/>
      <c r="C265" s="82"/>
      <c r="D265" s="82" t="s">
        <v>194</v>
      </c>
      <c r="E265" s="82">
        <f>SUMIF(D10:D259,"在宅",F10:F259)</f>
        <v>0</v>
      </c>
      <c r="F265" s="82">
        <f>SUMIF(D10:D259,"在宅以外",F10:F259)</f>
        <v>0</v>
      </c>
      <c r="G265" s="83">
        <f>E265+F265</f>
        <v>0</v>
      </c>
      <c r="H265" s="83"/>
    </row>
    <row r="266" spans="1:9" x14ac:dyDescent="0.4">
      <c r="A266" s="82"/>
      <c r="B266" s="82"/>
      <c r="C266" s="82"/>
      <c r="D266" s="82" t="s">
        <v>195</v>
      </c>
      <c r="E266" s="82">
        <f>E264-E265</f>
        <v>0</v>
      </c>
      <c r="F266" s="86">
        <f>F264-F265</f>
        <v>0</v>
      </c>
      <c r="G266" s="83">
        <f>G264-G265</f>
        <v>0</v>
      </c>
      <c r="H266" s="83"/>
    </row>
    <row r="267" spans="1:9" x14ac:dyDescent="0.4">
      <c r="A267" s="82"/>
      <c r="B267" s="82"/>
      <c r="C267" s="82"/>
      <c r="D267" s="82"/>
      <c r="E267" s="82"/>
      <c r="F267" s="82"/>
    </row>
  </sheetData>
  <mergeCells count="2">
    <mergeCell ref="A6:F6"/>
    <mergeCell ref="A7:F7"/>
  </mergeCells>
  <phoneticPr fontId="1"/>
  <dataValidations count="5">
    <dataValidation type="list" allowBlank="1" showInputMessage="1" showErrorMessage="1" sqref="C10:C259">
      <formula1>"　,①３か月以内,②３か月～６か月前,③６か月～１年前,④１～２年前,⑤２～３年前,⑥３年以上前"</formula1>
    </dataValidation>
    <dataValidation type="list" allowBlank="1" showInputMessage="1" showErrorMessage="1" sqref="D10:D259">
      <formula1>"　,在宅,在宅以外"</formula1>
    </dataValidation>
    <dataValidation type="list" allowBlank="1" showInputMessage="1" showErrorMessage="1" sqref="B10:B259">
      <formula1>"　,要介護１,要介護２,要介護３,要介護４,要介護５"</formula1>
    </dataValidation>
    <dataValidation type="list" allowBlank="1" showInputMessage="1" showErrorMessage="1" sqref="G10:G259">
      <formula1>"○"</formula1>
    </dataValidation>
    <dataValidation type="list" allowBlank="1" showInputMessage="1" showErrorMessage="1" sqref="E10:E259">
      <formula1>"　,①介護医療院,②介護老人保健施設,③医療機関（病院又は診療所）,④他の特別養護老人ホーム,⑤養護老人ホーム,⑥軽費老人ホーム,⑦グループホーム,⑧有料老人ホーム,⑨サービス付き高齢者向け住宅,⑩その他"</formula1>
    </dataValidation>
  </dataValidations>
  <pageMargins left="0.7" right="0.7" top="0.75" bottom="0.75" header="0.3" footer="0.3"/>
  <pageSetup paperSize="9" scale="1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AJ64"/>
  <sheetViews>
    <sheetView zoomScaleNormal="100" workbookViewId="0">
      <selection activeCell="F31" sqref="F31"/>
    </sheetView>
  </sheetViews>
  <sheetFormatPr defaultRowHeight="18.75" x14ac:dyDescent="0.4"/>
  <cols>
    <col min="1" max="2" width="4.25" customWidth="1"/>
    <col min="3" max="3" width="19.875" customWidth="1"/>
    <col min="4" max="10" width="10.375" customWidth="1"/>
    <col min="11" max="11" width="10.375" style="2" customWidth="1"/>
    <col min="12" max="12" width="16.5" style="2" customWidth="1"/>
    <col min="13" max="13" width="16.5" customWidth="1"/>
    <col min="15" max="15" width="15.25" customWidth="1"/>
  </cols>
  <sheetData>
    <row r="1" spans="1:12" x14ac:dyDescent="0.4">
      <c r="A1" s="82" t="s">
        <v>141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2" x14ac:dyDescent="0.4">
      <c r="A2" s="82"/>
      <c r="B2" s="82"/>
      <c r="C2" s="82"/>
      <c r="D2" s="82"/>
      <c r="E2" s="82"/>
      <c r="F2" s="82"/>
      <c r="G2" s="82"/>
      <c r="H2" s="82"/>
      <c r="I2" s="82"/>
      <c r="J2" s="82"/>
      <c r="K2" s="83"/>
    </row>
    <row r="3" spans="1:12" x14ac:dyDescent="0.4">
      <c r="A3" s="82" t="s">
        <v>77</v>
      </c>
      <c r="B3" s="82"/>
      <c r="C3" s="82"/>
      <c r="D3" s="82"/>
      <c r="E3" s="82"/>
      <c r="F3" s="82"/>
      <c r="G3" s="82"/>
      <c r="H3" s="82"/>
      <c r="I3" s="82"/>
      <c r="J3" s="82"/>
      <c r="K3" s="83"/>
    </row>
    <row r="4" spans="1:12" x14ac:dyDescent="0.4">
      <c r="A4" s="404"/>
      <c r="B4" s="404"/>
      <c r="C4" s="404"/>
      <c r="D4" s="146" t="s">
        <v>78</v>
      </c>
      <c r="E4" s="90" t="s">
        <v>3</v>
      </c>
      <c r="F4" s="90" t="s">
        <v>4</v>
      </c>
      <c r="G4" s="146" t="s">
        <v>5</v>
      </c>
      <c r="H4" s="146" t="s">
        <v>6</v>
      </c>
      <c r="I4" s="146" t="s">
        <v>7</v>
      </c>
      <c r="J4" s="90" t="s">
        <v>81</v>
      </c>
      <c r="K4" s="78"/>
      <c r="L4"/>
    </row>
    <row r="5" spans="1:12" ht="19.5" thickBot="1" x14ac:dyDescent="0.45">
      <c r="A5" s="417" t="s">
        <v>89</v>
      </c>
      <c r="B5" s="417"/>
      <c r="C5" s="417"/>
      <c r="D5" s="153">
        <f t="shared" ref="D5:D32" si="0">SUM(E5:I5)</f>
        <v>0</v>
      </c>
      <c r="E5" s="153">
        <f>E6+E13</f>
        <v>0</v>
      </c>
      <c r="F5" s="153">
        <f>F6+F13</f>
        <v>0</v>
      </c>
      <c r="G5" s="153">
        <f>G6+G13</f>
        <v>0</v>
      </c>
      <c r="H5" s="153">
        <f>H6+H13</f>
        <v>0</v>
      </c>
      <c r="I5" s="153">
        <f>I6+I13</f>
        <v>0</v>
      </c>
      <c r="J5" s="149" t="str">
        <f>IF('入所申込者一覧（様式１－２用）'!$F$261=+D5,"○","×")</f>
        <v>○</v>
      </c>
      <c r="K5" s="92" t="s">
        <v>87</v>
      </c>
      <c r="L5"/>
    </row>
    <row r="6" spans="1:12" x14ac:dyDescent="0.4">
      <c r="A6" s="408" t="s">
        <v>79</v>
      </c>
      <c r="B6" s="408"/>
      <c r="C6" s="408"/>
      <c r="D6" s="154">
        <f t="shared" si="0"/>
        <v>0</v>
      </c>
      <c r="E6" s="154">
        <f>SUM(E7:E12)</f>
        <v>0</v>
      </c>
      <c r="F6" s="154">
        <f t="shared" ref="F6:I6" si="1">SUM(F7:F12)</f>
        <v>0</v>
      </c>
      <c r="G6" s="154">
        <f t="shared" si="1"/>
        <v>0</v>
      </c>
      <c r="H6" s="154">
        <f t="shared" si="1"/>
        <v>0</v>
      </c>
      <c r="I6" s="154">
        <f t="shared" si="1"/>
        <v>0</v>
      </c>
      <c r="J6" s="94"/>
      <c r="K6" s="148"/>
      <c r="L6"/>
    </row>
    <row r="7" spans="1:12" ht="18.75" customHeight="1" x14ac:dyDescent="0.4">
      <c r="A7" s="450" t="s">
        <v>2</v>
      </c>
      <c r="B7" s="453" t="s">
        <v>250</v>
      </c>
      <c r="C7" s="454"/>
      <c r="D7" s="155">
        <f t="shared" si="0"/>
        <v>0</v>
      </c>
      <c r="E7" s="155">
        <f>SUMIFS('入所申込者一覧（様式１－２用）'!$F$10:$F$259,'入所申込者一覧（様式１－２用）'!$B$10:$B$259,"要介護１",'入所申込者一覧（様式１－２用）'!$C$10:$C$259,"①３か月以内",'入所申込者一覧（様式１－２用）'!$D$10:$D$259,"在宅")</f>
        <v>0</v>
      </c>
      <c r="F7" s="155">
        <f>SUMIFS('入所申込者一覧（様式１－２用）'!$F$10:$F$259,'入所申込者一覧（様式１－２用）'!$B$10:$B$259,"要介護２",'入所申込者一覧（様式１－２用）'!$C$10:$C$259,"①３か月以内",'入所申込者一覧（様式１－２用）'!$D$10:$D$259,"在宅")</f>
        <v>0</v>
      </c>
      <c r="G7" s="155">
        <f>SUMIFS('入所申込者一覧（様式１－２用）'!$F$10:$F$259,'入所申込者一覧（様式１－２用）'!$B$10:$B$259,"要介護３",'入所申込者一覧（様式１－２用）'!$C$10:$C$259,"①３か月以内",'入所申込者一覧（様式１－２用）'!$D$10:$D$259,"在宅")</f>
        <v>0</v>
      </c>
      <c r="H7" s="155">
        <f>SUMIFS('入所申込者一覧（様式１－２用）'!$F$10:$F$259,'入所申込者一覧（様式１－２用）'!$B$10:$B$259,"要介護４",'入所申込者一覧（様式１－２用）'!$C$10:$C$259,"①３か月以内",'入所申込者一覧（様式１－２用）'!$D$10:$D$259,"在宅")</f>
        <v>0</v>
      </c>
      <c r="I7" s="155">
        <f>SUMIFS('入所申込者一覧（様式１－２用）'!$F$10:$F$259,'入所申込者一覧（様式１－２用）'!$B$10:$B$259,"要介護５",'入所申込者一覧（様式１－２用）'!$C$10:$C$259,"①３か月以内",'入所申込者一覧（様式１－２用）'!$D$10:$D$259,"在宅")</f>
        <v>0</v>
      </c>
      <c r="J7" s="437"/>
      <c r="K7" s="437"/>
      <c r="L7"/>
    </row>
    <row r="8" spans="1:12" x14ac:dyDescent="0.4">
      <c r="A8" s="451"/>
      <c r="B8" s="453" t="s">
        <v>11</v>
      </c>
      <c r="C8" s="454"/>
      <c r="D8" s="155">
        <f t="shared" si="0"/>
        <v>0</v>
      </c>
      <c r="E8" s="155">
        <f>SUMIFS('入所申込者一覧（様式１－２用）'!$F$10:$F$259,'入所申込者一覧（様式１－２用）'!$B$10:$B$259,"要介護１",'入所申込者一覧（様式１－２用）'!$C$10:$C$259,"②３か月～６か月前",'入所申込者一覧（様式１－２用）'!$D$10:$D$259,"在宅")</f>
        <v>0</v>
      </c>
      <c r="F8" s="155">
        <f>SUMIFS('入所申込者一覧（様式１－２用）'!$F$10:$F$259,'入所申込者一覧（様式１－２用）'!$B$10:$B$259,"要介護２",'入所申込者一覧（様式１－２用）'!$C$10:$C$259,"②３か月～６か月前",'入所申込者一覧（様式１－２用）'!$D$10:$D$259,"在宅")</f>
        <v>0</v>
      </c>
      <c r="G8" s="155">
        <f>SUMIFS('入所申込者一覧（様式１－２用）'!$F$10:$F$259,'入所申込者一覧（様式１－２用）'!$B$10:$B$259,"要介護３",'入所申込者一覧（様式１－２用）'!$C$10:$C$259,"②３か月～６か月前",'入所申込者一覧（様式１－２用）'!$D$10:$D$259,"在宅")</f>
        <v>0</v>
      </c>
      <c r="H8" s="155">
        <f>SUMIFS('入所申込者一覧（様式１－２用）'!$F$10:$F$259,'入所申込者一覧（様式１－２用）'!$B$10:$B$259,"要介護４",'入所申込者一覧（様式１－２用）'!$C$10:$C$259,"②３か月～６か月前",'入所申込者一覧（様式１－２用）'!$D$10:$D$259,"在宅")</f>
        <v>0</v>
      </c>
      <c r="I8" s="155">
        <f>SUMIFS('入所申込者一覧（様式１－２用）'!$F$10:$F$259,'入所申込者一覧（様式１－２用）'!$B$10:$B$259,"要介護５",'入所申込者一覧（様式１－２用）'!$C$10:$C$259,"②３か月～６か月前",'入所申込者一覧（様式１－２用）'!$D$10:$D$259,"在宅")</f>
        <v>0</v>
      </c>
      <c r="J8" s="438"/>
      <c r="K8" s="438"/>
      <c r="L8"/>
    </row>
    <row r="9" spans="1:12" x14ac:dyDescent="0.4">
      <c r="A9" s="451"/>
      <c r="B9" s="453" t="s">
        <v>13</v>
      </c>
      <c r="C9" s="454"/>
      <c r="D9" s="155">
        <f t="shared" si="0"/>
        <v>0</v>
      </c>
      <c r="E9" s="155">
        <f>SUMIFS('入所申込者一覧（様式１－２用）'!$F$10:$F$259,'入所申込者一覧（様式１－２用）'!$B$10:$B$259,"要介護１",'入所申込者一覧（様式１－２用）'!$C$10:$C$259,"③６か月～１年前",'入所申込者一覧（様式１－２用）'!$D$10:$D$259,"在宅")</f>
        <v>0</v>
      </c>
      <c r="F9" s="155">
        <f>SUMIFS('入所申込者一覧（様式１－２用）'!$F$10:$F$259,'入所申込者一覧（様式１－２用）'!$B$10:$B$259,"要介護２",'入所申込者一覧（様式１－２用）'!$C$10:$C$259,"③６か月～１年前",'入所申込者一覧（様式１－２用）'!$D$10:$D$259,"在宅")</f>
        <v>0</v>
      </c>
      <c r="G9" s="155">
        <f>SUMIFS('入所申込者一覧（様式１－２用）'!$F$10:$F$259,'入所申込者一覧（様式１－２用）'!$B$10:$B$259,"要介護３",'入所申込者一覧（様式１－２用）'!$C$10:$C$259,"③６か月～１年前",'入所申込者一覧（様式１－２用）'!$D$10:$D$259,"在宅")</f>
        <v>0</v>
      </c>
      <c r="H9" s="155">
        <f>SUMIFS('入所申込者一覧（様式１－２用）'!$F$10:$F$259,'入所申込者一覧（様式１－２用）'!$B$10:$B$259,"要介護４",'入所申込者一覧（様式１－２用）'!$C$10:$C$259,"③６か月～１年前",'入所申込者一覧（様式１－２用）'!$D$10:$D$259,"在宅")</f>
        <v>0</v>
      </c>
      <c r="I9" s="155">
        <f>SUMIFS('入所申込者一覧（様式１－２用）'!$F$10:$F$259,'入所申込者一覧（様式１－２用）'!$B$10:$B$259,"要介護５",'入所申込者一覧（様式１－２用）'!$C$10:$C$259,"③６か月～１年前",'入所申込者一覧（様式１－２用）'!$D$10:$D$259,"在宅")</f>
        <v>0</v>
      </c>
      <c r="J9" s="438"/>
      <c r="K9" s="438"/>
      <c r="L9"/>
    </row>
    <row r="10" spans="1:12" x14ac:dyDescent="0.4">
      <c r="A10" s="451"/>
      <c r="B10" s="453" t="s">
        <v>12</v>
      </c>
      <c r="C10" s="454"/>
      <c r="D10" s="155">
        <f t="shared" si="0"/>
        <v>0</v>
      </c>
      <c r="E10" s="155">
        <f>SUMIFS('入所申込者一覧（様式１－２用）'!$F$10:$F$259,'入所申込者一覧（様式１－２用）'!$B$10:$B$259,"要介護１",'入所申込者一覧（様式１－２用）'!$C$10:$C$259,"④１～２年前",'入所申込者一覧（様式１－２用）'!$D$10:$D$259,"在宅")</f>
        <v>0</v>
      </c>
      <c r="F10" s="155">
        <f>SUMIFS('入所申込者一覧（様式１－２用）'!$F$10:$F$259,'入所申込者一覧（様式１－２用）'!$B$10:$B$259,"要介護２",'入所申込者一覧（様式１－２用）'!$C$10:$C$259,"④１～２年前",'入所申込者一覧（様式１－２用）'!$D$10:$D$259,"在宅")</f>
        <v>0</v>
      </c>
      <c r="G10" s="155">
        <f>SUMIFS('入所申込者一覧（様式１－２用）'!$F$10:$F$259,'入所申込者一覧（様式１－２用）'!$B$10:$B$259,"要介護３",'入所申込者一覧（様式１－２用）'!$C$10:$C$259,"④１～２年前",'入所申込者一覧（様式１－２用）'!$D$10:$D$259,"在宅")</f>
        <v>0</v>
      </c>
      <c r="H10" s="155">
        <f>SUMIFS('入所申込者一覧（様式１－２用）'!$F$10:$F$259,'入所申込者一覧（様式１－２用）'!$B$10:$B$259,"要介護４",'入所申込者一覧（様式１－２用）'!$C$10:$C$259,"④１～２年前",'入所申込者一覧（様式１－２用）'!$D$10:$D$259,"在宅")</f>
        <v>0</v>
      </c>
      <c r="I10" s="155">
        <f>SUMIFS('入所申込者一覧（様式１－２用）'!$F$10:$F$259,'入所申込者一覧（様式１－２用）'!$B$10:$B$259,"要介護５",'入所申込者一覧（様式１－２用）'!$C$10:$C$259,"④１～２年前",'入所申込者一覧（様式１－２用）'!$D$10:$D$259,"在宅")</f>
        <v>0</v>
      </c>
      <c r="J10" s="438"/>
      <c r="K10" s="438"/>
      <c r="L10"/>
    </row>
    <row r="11" spans="1:12" x14ac:dyDescent="0.4">
      <c r="A11" s="451"/>
      <c r="B11" s="453" t="s">
        <v>213</v>
      </c>
      <c r="C11" s="454"/>
      <c r="D11" s="155">
        <f t="shared" si="0"/>
        <v>0</v>
      </c>
      <c r="E11" s="155">
        <f>SUMIFS('入所申込者一覧（様式１－２用）'!$F$10:$F$259,'入所申込者一覧（様式１－２用）'!$B$10:$B$259,"要介護１",'入所申込者一覧（様式１－２用）'!$C$10:$C$259,"⑤２～３年前",'入所申込者一覧（様式１－２用）'!$D$10:$D$259,"在宅")</f>
        <v>0</v>
      </c>
      <c r="F11" s="155">
        <f>SUMIFS('入所申込者一覧（様式１－２用）'!$F$10:$F$259,'入所申込者一覧（様式１－２用）'!$B$10:$B$259,"要介護２",'入所申込者一覧（様式１－２用）'!$C$10:$C$259,"⑤２～３年前",'入所申込者一覧（様式１－２用）'!$D$10:$D$259,"在宅")</f>
        <v>0</v>
      </c>
      <c r="G11" s="155">
        <f>SUMIFS('入所申込者一覧（様式１－２用）'!$F$10:$F$259,'入所申込者一覧（様式１－２用）'!$B$10:$B$259,"要介護３",'入所申込者一覧（様式１－２用）'!$C$10:$C$259,"⑤２～３年前",'入所申込者一覧（様式１－２用）'!$D$10:$D$259,"在宅")</f>
        <v>0</v>
      </c>
      <c r="H11" s="155">
        <f>SUMIFS('入所申込者一覧（様式１－２用）'!$F$10:$F$259,'入所申込者一覧（様式１－２用）'!$B$10:$B$259,"要介護４",'入所申込者一覧（様式１－２用）'!$C$10:$C$259,"⑤２～３年前",'入所申込者一覧（様式１－２用）'!$D$10:$D$259,"在宅")</f>
        <v>0</v>
      </c>
      <c r="I11" s="155">
        <f>SUMIFS('入所申込者一覧（様式１－２用）'!$F$10:$F$259,'入所申込者一覧（様式１－２用）'!$B$10:$B$259,"要介護５",'入所申込者一覧（様式１－２用）'!$C$10:$C$259,"⑤２～３年前",'入所申込者一覧（様式１－２用）'!$D$10:$D$259,"在宅")</f>
        <v>0</v>
      </c>
      <c r="J11" s="438"/>
      <c r="K11" s="438"/>
      <c r="L11"/>
    </row>
    <row r="12" spans="1:12" ht="19.5" thickBot="1" x14ac:dyDescent="0.45">
      <c r="A12" s="452"/>
      <c r="B12" s="455" t="s">
        <v>208</v>
      </c>
      <c r="C12" s="456"/>
      <c r="D12" s="153">
        <f>SUM(E12:I12)</f>
        <v>0</v>
      </c>
      <c r="E12" s="153">
        <f>SUMIFS('入所申込者一覧（様式１－２用）'!$F$10:$F$259,'入所申込者一覧（様式１－２用）'!$B$10:$B$259,"要介護１",'入所申込者一覧（様式１－２用）'!$C$10:$C$259,"⑥３年以上前",'入所申込者一覧（様式１－２用）'!$D$10:$D$259,"在宅")</f>
        <v>0</v>
      </c>
      <c r="F12" s="153">
        <f>SUMIFS('入所申込者一覧（様式１－２用）'!$F$10:$F$259,'入所申込者一覧（様式１－２用）'!$B$10:$B$259,"要介護２",'入所申込者一覧（様式１－２用）'!$C$10:$C$259,"⑥３年以上前",'入所申込者一覧（様式１－２用）'!$D$10:$D$259,"在宅")</f>
        <v>0</v>
      </c>
      <c r="G12" s="153">
        <f>SUMIFS('入所申込者一覧（様式１－２用）'!$F$10:$F$259,'入所申込者一覧（様式１－２用）'!$B$10:$B$259,"要介護３",'入所申込者一覧（様式１－２用）'!$C$10:$C$259,"⑥３年以上前",'入所申込者一覧（様式１－２用）'!$D$10:$D$259,"在宅")</f>
        <v>0</v>
      </c>
      <c r="H12" s="153">
        <f>SUMIFS('入所申込者一覧（様式１－２用）'!$F$10:$F$259,'入所申込者一覧（様式１－２用）'!$B$10:$B$259,"要介護４",'入所申込者一覧（様式１－２用）'!$C$10:$C$259,"⑥３年以上前",'入所申込者一覧（様式１－２用）'!$D$10:$D$259,"在宅")</f>
        <v>0</v>
      </c>
      <c r="I12" s="153">
        <f>SUMIFS('入所申込者一覧（様式１－２用）'!$F$10:$F$259,'入所申込者一覧（様式１－２用）'!$B$10:$B$259,"要介護５",'入所申込者一覧（様式１－２用）'!$C$10:$C$259,"⑥３年以上前",'入所申込者一覧（様式１－２用）'!$D$10:$D$259,"在宅")</f>
        <v>0</v>
      </c>
      <c r="J12" s="439"/>
      <c r="K12" s="439"/>
      <c r="L12"/>
    </row>
    <row r="13" spans="1:12" x14ac:dyDescent="0.4">
      <c r="A13" s="409" t="s">
        <v>80</v>
      </c>
      <c r="B13" s="430"/>
      <c r="C13" s="410"/>
      <c r="D13" s="154">
        <f t="shared" si="0"/>
        <v>0</v>
      </c>
      <c r="E13" s="154">
        <f>E14+E15+E16+E17+E18+E20+E22+E23+E25+E27</f>
        <v>0</v>
      </c>
      <c r="F13" s="154">
        <f>F14+F15+F16+F17+F18+F20+F22+F23+F25+F27</f>
        <v>0</v>
      </c>
      <c r="G13" s="154">
        <f>G14+G15+G16+G17+G18+G20+G22+G23+G25+G27</f>
        <v>0</v>
      </c>
      <c r="H13" s="154">
        <f>H14+H15+H16+H17+H18+H20+H22+H23+H25+H27</f>
        <v>0</v>
      </c>
      <c r="I13" s="154">
        <f>I14+I15+I16+I17+I18+I20+I22+I23+I25+I27</f>
        <v>0</v>
      </c>
      <c r="J13" s="96" t="str">
        <f>IF(+D5=+D6+D13,"○","×")</f>
        <v>○</v>
      </c>
      <c r="K13" s="97" t="s">
        <v>88</v>
      </c>
      <c r="L13"/>
    </row>
    <row r="14" spans="1:12" x14ac:dyDescent="0.4">
      <c r="A14" s="427" t="s">
        <v>83</v>
      </c>
      <c r="B14" s="402" t="s">
        <v>14</v>
      </c>
      <c r="C14" s="403"/>
      <c r="D14" s="155">
        <f t="shared" si="0"/>
        <v>0</v>
      </c>
      <c r="E14" s="155">
        <f>SUMIFS('入所申込者一覧（様式１－２用）'!$F$10:$F$259,'入所申込者一覧（様式１－２用）'!$B$10:$B$259,"要介護１",'入所申込者一覧（様式１－２用）'!$E$10:$E$259,"①介護医療院")</f>
        <v>0</v>
      </c>
      <c r="F14" s="155">
        <f>SUMIFS('入所申込者一覧（様式１－２用）'!$F$10:$F$259,'入所申込者一覧（様式１－２用）'!$B$10:$B$259,"要介護２",'入所申込者一覧（様式１－２用）'!$E$10:$E$259,"①介護医療院")</f>
        <v>0</v>
      </c>
      <c r="G14" s="155">
        <f>SUMIFS('入所申込者一覧（様式１－２用）'!$F$10:$F$259,'入所申込者一覧（様式１－２用）'!$B$10:$B$259,"要介護３",'入所申込者一覧（様式１－２用）'!$E$10:$E$259,"①介護医療院")</f>
        <v>0</v>
      </c>
      <c r="H14" s="155">
        <f>SUMIFS('入所申込者一覧（様式１－２用）'!$F$10:$F$259,'入所申込者一覧（様式１－２用）'!$B$10:$B$259,"要介護４",'入所申込者一覧（様式１－２用）'!$E$10:$E$259,"①介護医療院")</f>
        <v>0</v>
      </c>
      <c r="I14" s="155">
        <f>SUMIFS('入所申込者一覧（様式１－２用）'!$F$10:$F$259,'入所申込者一覧（様式１－２用）'!$B$10:$B$259,"要介護５",'入所申込者一覧（様式１－２用）'!$E$10:$E$259,"①介護医療院")</f>
        <v>0</v>
      </c>
      <c r="J14" s="428"/>
      <c r="K14" s="428"/>
      <c r="L14"/>
    </row>
    <row r="15" spans="1:12" x14ac:dyDescent="0.4">
      <c r="A15" s="427"/>
      <c r="B15" s="402" t="s">
        <v>258</v>
      </c>
      <c r="C15" s="403"/>
      <c r="D15" s="155">
        <f t="shared" si="0"/>
        <v>0</v>
      </c>
      <c r="E15" s="155">
        <f>SUMIFS('入所申込者一覧（様式１－２用）'!$F$10:$F$259,'入所申込者一覧（様式１－２用）'!$B$10:$B$259,"要介護１",'入所申込者一覧（様式１－２用）'!$E$10:$E$259,"②介護老人保健施設")</f>
        <v>0</v>
      </c>
      <c r="F15" s="155">
        <f>SUMIFS('入所申込者一覧（様式１－２用）'!$F$10:$F$259,'入所申込者一覧（様式１－２用）'!$B$10:$B$259,"要介護２",'入所申込者一覧（様式１－２用）'!$E$10:$E$259,"②介護老人保健施設")</f>
        <v>0</v>
      </c>
      <c r="G15" s="155">
        <f>SUMIFS('入所申込者一覧（様式１－２用）'!$F$10:$F$259,'入所申込者一覧（様式１－２用）'!$B$10:$B$259,"要介護３",'入所申込者一覧（様式１－２用）'!$E$10:$E$259,"②介護老人保健施設")</f>
        <v>0</v>
      </c>
      <c r="H15" s="155">
        <f>SUMIFS('入所申込者一覧（様式１－２用）'!$F$10:$F$259,'入所申込者一覧（様式１－２用）'!$B$10:$B$259,"要介護４",'入所申込者一覧（様式１－２用）'!$E$10:$E$259,"②介護老人保健施設")</f>
        <v>0</v>
      </c>
      <c r="I15" s="155">
        <f>SUMIFS('入所申込者一覧（様式１－２用）'!$F$10:$F$259,'入所申込者一覧（様式１－２用）'!$B$10:$B$259,"要介護５",'入所申込者一覧（様式１－２用）'!$E$10:$E$259,"②介護老人保健施設")</f>
        <v>0</v>
      </c>
      <c r="J15" s="429"/>
      <c r="K15" s="429"/>
      <c r="L15"/>
    </row>
    <row r="16" spans="1:12" ht="30.75" customHeight="1" x14ac:dyDescent="0.4">
      <c r="A16" s="427"/>
      <c r="B16" s="394" t="s">
        <v>270</v>
      </c>
      <c r="C16" s="395"/>
      <c r="D16" s="155">
        <f t="shared" si="0"/>
        <v>0</v>
      </c>
      <c r="E16" s="155">
        <f>SUMIFS('入所申込者一覧（様式１－２用）'!$F$10:$F$259,'入所申込者一覧（様式１－２用）'!$B$10:$B$259,"要介護１",'入所申込者一覧（様式１－２用）'!$E$10:$E$259,"③医療機関（病院又は診療所）")</f>
        <v>0</v>
      </c>
      <c r="F16" s="155">
        <f>SUMIFS('入所申込者一覧（様式１－２用）'!$F$10:$F$259,'入所申込者一覧（様式１－２用）'!$B$10:$B$259,"要介護２",'入所申込者一覧（様式１－２用）'!$E$10:$E$259,"③医療機関（病院又は診療所）")</f>
        <v>0</v>
      </c>
      <c r="G16" s="155">
        <f>SUMIFS('入所申込者一覧（様式１－２用）'!$F$10:$F$259,'入所申込者一覧（様式１－２用）'!$B$10:$B$259,"要介護３",'入所申込者一覧（様式１－２用）'!$E$10:$E$259,"③医療機関（病院又は診療所）")</f>
        <v>0</v>
      </c>
      <c r="H16" s="155">
        <f>SUMIFS('入所申込者一覧（様式１－２用）'!$F$10:$F$259,'入所申込者一覧（様式１－２用）'!$B$10:$B$259,"要介護４",'入所申込者一覧（様式１－２用）'!$E$10:$E$259,"③医療機関（病院又は診療所）")</f>
        <v>0</v>
      </c>
      <c r="I16" s="155">
        <f>SUMIFS('入所申込者一覧（様式１－２用）'!$F$10:$F$259,'入所申込者一覧（様式１－２用）'!$B$10:$B$259,"要介護５",'入所申込者一覧（様式１－２用）'!$E$10:$E$259,"③医療機関（病院又は診療所）")</f>
        <v>0</v>
      </c>
      <c r="J16" s="429"/>
      <c r="K16" s="429"/>
      <c r="L16"/>
    </row>
    <row r="17" spans="1:12" ht="24" customHeight="1" x14ac:dyDescent="0.4">
      <c r="A17" s="427"/>
      <c r="B17" s="394" t="s">
        <v>259</v>
      </c>
      <c r="C17" s="395"/>
      <c r="D17" s="155">
        <f t="shared" si="0"/>
        <v>0</v>
      </c>
      <c r="E17" s="155">
        <f>SUMIFS('入所申込者一覧（様式１－２用）'!$F$10:$F$259,'入所申込者一覧（様式１－２用）'!$B$10:$B$259,"要介護１",'入所申込者一覧（様式１－２用）'!$E$10:$E$259,"④他の特別養護老人ホーム")</f>
        <v>0</v>
      </c>
      <c r="F17" s="155">
        <f>SUMIFS('入所申込者一覧（様式１－２用）'!$F$10:$F$259,'入所申込者一覧（様式１－２用）'!$B$10:$B$259,"要介護２",'入所申込者一覧（様式１－２用）'!$E$10:$E$259,"④他の特別養護老人ホーム")</f>
        <v>0</v>
      </c>
      <c r="G17" s="155">
        <f>SUMIFS('入所申込者一覧（様式１－２用）'!$F$10:$F$259,'入所申込者一覧（様式１－２用）'!$B$10:$B$259,"要介護３",'入所申込者一覧（様式１－２用）'!$E$10:$E$259,"④他の特別養護老人ホーム")</f>
        <v>0</v>
      </c>
      <c r="H17" s="155">
        <f>SUMIFS('入所申込者一覧（様式１－２用）'!$F$10:$F$259,'入所申込者一覧（様式１－２用）'!$B$10:$B$259,"要介護４",'入所申込者一覧（様式１－２用）'!$E$10:$E$259,"④他の特別養護老人ホーム")</f>
        <v>0</v>
      </c>
      <c r="I17" s="155">
        <f>SUMIFS('入所申込者一覧（様式１－２用）'!$F$10:$F$259,'入所申込者一覧（様式１－２用）'!$B$10:$B$259,"要介護５",'入所申込者一覧（様式１－２用）'!$E$10:$E$259,"④他の特別養護老人ホーム")</f>
        <v>0</v>
      </c>
      <c r="J17" s="429"/>
      <c r="K17" s="429"/>
      <c r="L17"/>
    </row>
    <row r="18" spans="1:12" x14ac:dyDescent="0.4">
      <c r="A18" s="427"/>
      <c r="B18" s="453" t="s">
        <v>260</v>
      </c>
      <c r="C18" s="454"/>
      <c r="D18" s="155">
        <f t="shared" si="0"/>
        <v>0</v>
      </c>
      <c r="E18" s="155">
        <f>SUMIFS('入所申込者一覧（様式１－２用）'!$F$10:$F$259,'入所申込者一覧（様式１－２用）'!$B$10:$B$259,"要介護１",'入所申込者一覧（様式１－２用）'!$E$10:$E$259,"⑤養護老人ホーム")</f>
        <v>0</v>
      </c>
      <c r="F18" s="155">
        <f>SUMIFS('入所申込者一覧（様式１－２用）'!$F$10:$F$259,'入所申込者一覧（様式１－２用）'!$B$10:$B$259,"要介護２",'入所申込者一覧（様式１－２用）'!$E$10:$E$259,"⑤養護老人ホーム")</f>
        <v>0</v>
      </c>
      <c r="G18" s="155">
        <f>SUMIFS('入所申込者一覧（様式１－２用）'!$F$10:$F$259,'入所申込者一覧（様式１－２用）'!$B$10:$B$259,"要介護３",'入所申込者一覧（様式１－２用）'!$E$10:$E$259,"⑤養護老人ホーム")</f>
        <v>0</v>
      </c>
      <c r="H18" s="155">
        <f>SUMIFS('入所申込者一覧（様式１－２用）'!$F$10:$F$259,'入所申込者一覧（様式１－２用）'!$B$10:$B$259,"要介護４",'入所申込者一覧（様式１－２用）'!$E$10:$E$259,"⑤養護老人ホーム")</f>
        <v>0</v>
      </c>
      <c r="I18" s="155">
        <f>SUMIFS('入所申込者一覧（様式１－２用）'!$F$10:$F$259,'入所申込者一覧（様式１－２用）'!$B$10:$B$259,"要介護５",'入所申込者一覧（様式１－２用）'!$E$10:$E$259,"⑤養護老人ホーム")</f>
        <v>0</v>
      </c>
      <c r="J18" s="429"/>
      <c r="K18" s="429"/>
      <c r="L18"/>
    </row>
    <row r="19" spans="1:12" x14ac:dyDescent="0.4">
      <c r="A19" s="427"/>
      <c r="B19" s="262"/>
      <c r="C19" s="265" t="s">
        <v>249</v>
      </c>
      <c r="D19" s="155">
        <f t="shared" si="0"/>
        <v>0</v>
      </c>
      <c r="E19" s="155">
        <f>SUMIFS('入所申込者一覧（様式１－２用）'!$F$10:$F$259,'入所申込者一覧（様式１－２用）'!$B$10:$B$259,"要介護１",'入所申込者一覧（様式１－２用）'!$E$10:$E$259,"⑤養護老人ホーム",'入所申込者一覧（様式１－２用）'!$G$10:$G$259,"○")</f>
        <v>0</v>
      </c>
      <c r="F19" s="155">
        <f>SUMIFS('入所申込者一覧（様式１－２用）'!$F$10:$F$259,'入所申込者一覧（様式１－２用）'!$B$10:$B$259,"要介護２",'入所申込者一覧（様式１－２用）'!$E$10:$E$259,"⑤養護老人ホーム",'入所申込者一覧（様式１－２用）'!$G$10:$G$259,"○")</f>
        <v>0</v>
      </c>
      <c r="G19" s="155">
        <f>SUMIFS('入所申込者一覧（様式１－２用）'!$F$10:$F$259,'入所申込者一覧（様式１－２用）'!$B$10:$B$259,"要介護３",'入所申込者一覧（様式１－２用）'!$E$10:$E$259,"⑤養護老人ホーム",'入所申込者一覧（様式１－２用）'!$G$10:$G$259,"○")</f>
        <v>0</v>
      </c>
      <c r="H19" s="155">
        <f>SUMIFS('入所申込者一覧（様式１－２用）'!$F$10:$F$259,'入所申込者一覧（様式１－２用）'!$B$10:$B$259,"要介護４",'入所申込者一覧（様式１－２用）'!$E$10:$E$259,"⑤養護老人ホーム",'入所申込者一覧（様式１－２用）'!$G$10:$G$259,"○")</f>
        <v>0</v>
      </c>
      <c r="I19" s="155">
        <f>SUMIFS('入所申込者一覧（様式１－２用）'!$F$10:$F$259,'入所申込者一覧（様式１－２用）'!$B$10:$B$259,"要介護５",'入所申込者一覧（様式１－２用）'!$E$10:$E$259,"⑤養護老人ホーム",'入所申込者一覧（様式１－２用）'!$G$10:$G$259,"○")</f>
        <v>0</v>
      </c>
      <c r="J19" s="429"/>
      <c r="K19" s="429"/>
      <c r="L19"/>
    </row>
    <row r="20" spans="1:12" x14ac:dyDescent="0.4">
      <c r="A20" s="427"/>
      <c r="B20" s="453" t="s">
        <v>267</v>
      </c>
      <c r="C20" s="454"/>
      <c r="D20" s="155">
        <f t="shared" si="0"/>
        <v>0</v>
      </c>
      <c r="E20" s="155">
        <f>SUMIFS('入所申込者一覧（様式１－２用）'!$F$10:$F$259,'入所申込者一覧（様式１－２用）'!$B$10:$B$259,"要介護１",'入所申込者一覧（様式１－２用）'!$E$10:$E$259,"⑥軽費老人ホーム")</f>
        <v>0</v>
      </c>
      <c r="F20" s="155">
        <f>SUMIFS('入所申込者一覧（様式１－２用）'!$F$10:$F$259,'入所申込者一覧（様式１－２用）'!$B$10:$B$259,"要介護２",'入所申込者一覧（様式１－２用）'!$E$10:$E$259,"⑥軽費老人ホーム")</f>
        <v>0</v>
      </c>
      <c r="G20" s="155">
        <f>SUMIFS('入所申込者一覧（様式１－２用）'!$F$10:$F$259,'入所申込者一覧（様式１－２用）'!$B$10:$B$259,"要介護３",'入所申込者一覧（様式１－２用）'!$E$10:$E$259,"⑥軽費老人ホーム")</f>
        <v>0</v>
      </c>
      <c r="H20" s="155">
        <f>SUMIFS('入所申込者一覧（様式１－２用）'!$F$10:$F$259,'入所申込者一覧（様式１－２用）'!$B$10:$B$259,"要介護４",'入所申込者一覧（様式１－２用）'!$E$10:$E$259,"⑥軽費老人ホーム")</f>
        <v>0</v>
      </c>
      <c r="I20" s="155">
        <f>SUMIFS('入所申込者一覧（様式１－２用）'!$F$10:$F$259,'入所申込者一覧（様式１－２用）'!$B$10:$B$259,"要介護５",'入所申込者一覧（様式１－２用）'!$E$10:$E$259,"⑥軽費老人ホーム")</f>
        <v>0</v>
      </c>
      <c r="J20" s="429"/>
      <c r="K20" s="429"/>
      <c r="L20"/>
    </row>
    <row r="21" spans="1:12" x14ac:dyDescent="0.4">
      <c r="A21" s="427"/>
      <c r="B21" s="262"/>
      <c r="C21" s="265" t="s">
        <v>249</v>
      </c>
      <c r="D21" s="155">
        <f t="shared" si="0"/>
        <v>0</v>
      </c>
      <c r="E21" s="155">
        <f>SUMIFS('入所申込者一覧（様式１－２用）'!$F$10:$F$259,'入所申込者一覧（様式１－２用）'!$B$10:$B$259,"要介護１",'入所申込者一覧（様式１－２用）'!$E$10:$E$259,"⑥軽費老人ホーム",'入所申込者一覧（様式１－２用）'!$G$10:$G$259,"○")</f>
        <v>0</v>
      </c>
      <c r="F21" s="155">
        <f>SUMIFS('入所申込者一覧（様式１－２用）'!$F$10:$F$259,'入所申込者一覧（様式１－２用）'!$B$10:$B$259,"要介護２",'入所申込者一覧（様式１－２用）'!$E$10:$E$259,"⑥軽費老人ホーム",'入所申込者一覧（様式１－２用）'!$G$10:$G$259,"○")</f>
        <v>0</v>
      </c>
      <c r="G21" s="155">
        <f>SUMIFS('入所申込者一覧（様式１－２用）'!$F$10:$F$259,'入所申込者一覧（様式１－２用）'!$B$10:$B$259,"要介護３",'入所申込者一覧（様式１－２用）'!$E$10:$E$259,"⑥軽費老人ホーム",'入所申込者一覧（様式１－２用）'!$G$10:$G$259,"○")</f>
        <v>0</v>
      </c>
      <c r="H21" s="155">
        <f>SUMIFS('入所申込者一覧（様式１－２用）'!$F$10:$F$259,'入所申込者一覧（様式１－２用）'!$B$10:$B$259,"要介護４",'入所申込者一覧（様式１－２用）'!$E$10:$E$259,"⑥軽費老人ホーム",'入所申込者一覧（様式１－２用）'!$G$10:$G$259,"○")</f>
        <v>0</v>
      </c>
      <c r="I21" s="155">
        <f>SUMIFS('入所申込者一覧（様式１－２用）'!$F$10:$F$259,'入所申込者一覧（様式１－２用）'!$B$10:$B$259,"要介護５",'入所申込者一覧（様式１－２用）'!$E$10:$E$259,"⑥軽費老人ホーム",'入所申込者一覧（様式１－２用）'!$G$10:$G$259,"○")</f>
        <v>0</v>
      </c>
      <c r="J21" s="429"/>
      <c r="K21" s="429"/>
      <c r="L21"/>
    </row>
    <row r="22" spans="1:12" x14ac:dyDescent="0.4">
      <c r="A22" s="427"/>
      <c r="B22" s="251"/>
      <c r="C22" s="78" t="s">
        <v>262</v>
      </c>
      <c r="D22" s="155">
        <f t="shared" si="0"/>
        <v>0</v>
      </c>
      <c r="E22" s="155">
        <f>SUMIFS('入所申込者一覧（様式１－２用）'!$F$10:$F$259,'入所申込者一覧（様式１－２用）'!$B$10:$B$259,"要介護１",'入所申込者一覧（様式１－２用）'!$E$10:$E$259,"⑦グループホーム")</f>
        <v>0</v>
      </c>
      <c r="F22" s="155">
        <f>SUMIFS('入所申込者一覧（様式１－２用）'!$F$10:$F$259,'入所申込者一覧（様式１－２用）'!$B$10:$B$259,"要介護２",'入所申込者一覧（様式１－２用）'!$E$10:$E$259,"⑦グループホーム")</f>
        <v>0</v>
      </c>
      <c r="G22" s="155">
        <f>SUMIFS('入所申込者一覧（様式１－２用）'!$F$10:$F$259,'入所申込者一覧（様式１－２用）'!$B$10:$B$259,"要介護３",'入所申込者一覧（様式１－２用）'!$E$10:$E$259,"⑦グループホーム")</f>
        <v>0</v>
      </c>
      <c r="H22" s="155">
        <f>SUMIFS('入所申込者一覧（様式１－２用）'!$F$10:$F$259,'入所申込者一覧（様式１－２用）'!$B$10:$B$259,"要介護４",'入所申込者一覧（様式１－２用）'!$E$10:$E$259,"⑦グループホーム")</f>
        <v>0</v>
      </c>
      <c r="I22" s="155">
        <f>SUMIFS('入所申込者一覧（様式１－２用）'!$F$10:$F$259,'入所申込者一覧（様式１－２用）'!$B$10:$B$259,"要介護５",'入所申込者一覧（様式１－２用）'!$E$10:$E$259,"⑦グループホーム")</f>
        <v>0</v>
      </c>
      <c r="J22" s="429"/>
      <c r="K22" s="429"/>
      <c r="L22"/>
    </row>
    <row r="23" spans="1:12" x14ac:dyDescent="0.4">
      <c r="A23" s="427"/>
      <c r="B23" s="453" t="s">
        <v>268</v>
      </c>
      <c r="C23" s="454"/>
      <c r="D23" s="155">
        <f t="shared" si="0"/>
        <v>0</v>
      </c>
      <c r="E23" s="155">
        <f>SUMIFS('入所申込者一覧（様式１－２用）'!$F$10:$F$259,'入所申込者一覧（様式１－２用）'!$B$10:$B$259,"要介護１",'入所申込者一覧（様式１－２用）'!$E$10:$E$259,"⑧有料老人ホーム")</f>
        <v>0</v>
      </c>
      <c r="F23" s="155">
        <f>SUMIFS('入所申込者一覧（様式１－２用）'!$F$10:$F$259,'入所申込者一覧（様式１－２用）'!$B$10:$B$259,"要介護２",'入所申込者一覧（様式１－２用）'!$E$10:$E$259,"⑧有料老人ホーム")</f>
        <v>0</v>
      </c>
      <c r="G23" s="155">
        <f>SUMIFS('入所申込者一覧（様式１－２用）'!$F$10:$F$259,'入所申込者一覧（様式１－２用）'!$B$10:$B$259,"要介護３",'入所申込者一覧（様式１－２用）'!$E$10:$E$259,"⑧有料老人ホーム")</f>
        <v>0</v>
      </c>
      <c r="H23" s="155">
        <f>SUMIFS('入所申込者一覧（様式１－２用）'!$F$10:$F$259,'入所申込者一覧（様式１－２用）'!$B$10:$B$259,"要介護４",'入所申込者一覧（様式１－２用）'!$E$10:$E$259,"⑧有料老人ホーム")</f>
        <v>0</v>
      </c>
      <c r="I23" s="155">
        <f>SUMIFS('入所申込者一覧（様式１－２用）'!$F$10:$F$259,'入所申込者一覧（様式１－２用）'!$B$10:$B$259,"要介護５",'入所申込者一覧（様式１－２用）'!$E$10:$E$259,"⑧有料老人ホーム")</f>
        <v>0</v>
      </c>
      <c r="J23" s="429"/>
      <c r="K23" s="429"/>
      <c r="L23"/>
    </row>
    <row r="24" spans="1:12" x14ac:dyDescent="0.4">
      <c r="A24" s="427"/>
      <c r="B24" s="267"/>
      <c r="C24" s="266" t="s">
        <v>249</v>
      </c>
      <c r="D24" s="155">
        <f t="shared" si="0"/>
        <v>0</v>
      </c>
      <c r="E24" s="155">
        <f>SUMIFS('入所申込者一覧（様式１－２用）'!$F$10:$F$259,'入所申込者一覧（様式１－２用）'!$B$10:$B$259,"要介護１",'入所申込者一覧（様式１－２用）'!$E$10:$E$259,"⑧有料老人ホーム",'入所申込者一覧（様式１－２用）'!$G$10:$G$259,"○")</f>
        <v>0</v>
      </c>
      <c r="F24" s="155">
        <f>SUMIFS('入所申込者一覧（様式１－２用）'!$F$10:$F$259,'入所申込者一覧（様式１－２用）'!$B$10:$B$259,"要介護２",'入所申込者一覧（様式１－２用）'!$E$10:$E$259,"⑧有料老人ホーム",'入所申込者一覧（様式１－２用）'!$G$10:$G$259,"○")</f>
        <v>0</v>
      </c>
      <c r="G24" s="155">
        <f>SUMIFS('入所申込者一覧（様式１－２用）'!$F$10:$F$259,'入所申込者一覧（様式１－２用）'!$B$10:$B$259,"要介護３",'入所申込者一覧（様式１－２用）'!$E$10:$E$259,"⑧有料老人ホーム",'入所申込者一覧（様式１－２用）'!$G$10:$G$259,"○")</f>
        <v>0</v>
      </c>
      <c r="H24" s="155">
        <f>SUMIFS('入所申込者一覧（様式１－２用）'!$F$10:$F$259,'入所申込者一覧（様式１－２用）'!$B$10:$B$259,"要介護４",'入所申込者一覧（様式１－２用）'!$E$10:$E$259,"⑧有料老人ホーム",'入所申込者一覧（様式１－２用）'!$G$10:$G$259,"○")</f>
        <v>0</v>
      </c>
      <c r="I24" s="155">
        <f>SUMIFS('入所申込者一覧（様式１－２用）'!$F$10:$F$259,'入所申込者一覧（様式１－２用）'!$B$10:$B$259,"要介護５",'入所申込者一覧（様式１－２用）'!$E$10:$E$259,"⑧有料老人ホーム",'入所申込者一覧（様式１－２用）'!$G$10:$G$259,"○")</f>
        <v>0</v>
      </c>
      <c r="J24" s="429"/>
      <c r="K24" s="429"/>
      <c r="L24"/>
    </row>
    <row r="25" spans="1:12" ht="28.5" customHeight="1" x14ac:dyDescent="0.4">
      <c r="A25" s="427"/>
      <c r="B25" s="396" t="s">
        <v>269</v>
      </c>
      <c r="C25" s="397"/>
      <c r="D25" s="155">
        <f t="shared" si="0"/>
        <v>0</v>
      </c>
      <c r="E25" s="155">
        <f>SUMIFS('入所申込者一覧（様式１－２用）'!$F$10:$F$259,'入所申込者一覧（様式１－２用）'!$B$10:$B$259,"要介護１",'入所申込者一覧（様式１－２用）'!$E$10:$E$259,"⑨サービス付き高齢者向け住宅")</f>
        <v>0</v>
      </c>
      <c r="F25" s="155">
        <f>SUMIFS('入所申込者一覧（様式１－２用）'!$F$10:$F$259,'入所申込者一覧（様式１－２用）'!$B$10:$B$259,"要介護２",'入所申込者一覧（様式１－２用）'!$E$10:$E$259,"⑨サービス付き高齢者向け住宅")</f>
        <v>0</v>
      </c>
      <c r="G25" s="155">
        <f>SUMIFS('入所申込者一覧（様式１－２用）'!$F$10:$F$259,'入所申込者一覧（様式１－２用）'!$B$10:$B$259,"要介護３",'入所申込者一覧（様式１－２用）'!$E$10:$E$259,"⑨サービス付き高齢者向け住宅")</f>
        <v>0</v>
      </c>
      <c r="H25" s="155">
        <f>SUMIFS('入所申込者一覧（様式１－２用）'!$F$10:$F$259,'入所申込者一覧（様式１－２用）'!$B$10:$B$259,"要介護４",'入所申込者一覧（様式１－２用）'!$E$10:$E$259,"⑨サービス付き高齢者向け住宅")</f>
        <v>0</v>
      </c>
      <c r="I25" s="155">
        <f>SUMIFS('入所申込者一覧（様式１－２用）'!$F$10:$F$259,'入所申込者一覧（様式１－２用）'!$B$10:$B$259,"要介護５",'入所申込者一覧（様式１－２用）'!$E$10:$E$259,"⑨サービス付き高齢者向け住宅")</f>
        <v>0</v>
      </c>
      <c r="J25" s="429"/>
      <c r="K25" s="429"/>
      <c r="L25"/>
    </row>
    <row r="26" spans="1:12" x14ac:dyDescent="0.4">
      <c r="A26" s="427"/>
      <c r="B26" s="262"/>
      <c r="C26" s="265" t="s">
        <v>249</v>
      </c>
      <c r="D26" s="155">
        <f t="shared" si="0"/>
        <v>0</v>
      </c>
      <c r="E26" s="155">
        <f>SUMIFS('入所申込者一覧（様式１－２用）'!$F$10:$F$259,'入所申込者一覧（様式１－２用）'!$B$10:$B$259,"要介護１",'入所申込者一覧（様式１－２用）'!$E$10:$E$259,"⑨サービス付き高齢者向け住宅",'入所申込者一覧（様式１－２用）'!$G$10:$G$259,"○")</f>
        <v>0</v>
      </c>
      <c r="F26" s="155">
        <f>SUMIFS('入所申込者一覧（様式１－２用）'!$F$10:$F$259,'入所申込者一覧（様式１－２用）'!$B$10:$B$259,"要介護２",'入所申込者一覧（様式１－２用）'!$E$10:$E$259,"⑨サービス付き高齢者向け住宅",'入所申込者一覧（様式１－２用）'!$G$10:$G$259,"○")</f>
        <v>0</v>
      </c>
      <c r="G26" s="155">
        <f>SUMIFS('入所申込者一覧（様式１－２用）'!$F$10:$F$259,'入所申込者一覧（様式１－２用）'!$B$10:$B$259,"要介護３",'入所申込者一覧（様式１－２用）'!$E$10:$E$259,"⑨サービス付き高齢者向け住宅",'入所申込者一覧（様式１－２用）'!$G$10:$G$259,"○")</f>
        <v>0</v>
      </c>
      <c r="H26" s="155">
        <f>SUMIFS('入所申込者一覧（様式１－２用）'!$F$10:$F$259,'入所申込者一覧（様式１－２用）'!$B$10:$B$259,"要介護４",'入所申込者一覧（様式１－２用）'!$E$10:$E$259,"⑨サービス付き高齢者向け住宅",'入所申込者一覧（様式１－２用）'!$G$10:$G$259,"○")</f>
        <v>0</v>
      </c>
      <c r="I26" s="155">
        <f>SUMIFS('入所申込者一覧（様式１－２用）'!$F$10:$F$259,'入所申込者一覧（様式１－２用）'!$B$10:$B$259,"要介護５",'入所申込者一覧（様式１－２用）'!$E$10:$E$259,"⑨サービス付き高齢者向け住宅",'入所申込者一覧（様式１－２用）'!$G$10:$G$259,"○")</f>
        <v>0</v>
      </c>
      <c r="J26" s="429"/>
      <c r="K26" s="429"/>
      <c r="L26"/>
    </row>
    <row r="27" spans="1:12" x14ac:dyDescent="0.4">
      <c r="A27" s="427"/>
      <c r="B27" s="251"/>
      <c r="C27" s="78" t="s">
        <v>265</v>
      </c>
      <c r="D27" s="155">
        <f t="shared" si="0"/>
        <v>0</v>
      </c>
      <c r="E27" s="155">
        <f>SUMIFS('入所申込者一覧（様式１－２用）'!$F$10:$F$259,'入所申込者一覧（様式１－２用）'!$B$10:$B$259,"要介護１",'入所申込者一覧（様式１－２用）'!$E$10:$E$259,"⑩その他")</f>
        <v>0</v>
      </c>
      <c r="F27" s="155">
        <f>SUMIFS('入所申込者一覧（様式１－２用）'!$F$10:$F$259,'入所申込者一覧（様式１－２用）'!$B$10:$B$259,"要介護２",'入所申込者一覧（様式１－２用）'!$E$10:$E$259,"⑩その他")</f>
        <v>0</v>
      </c>
      <c r="G27" s="155">
        <f>SUMIFS('入所申込者一覧（様式１－２用）'!$F$10:$F$259,'入所申込者一覧（様式１－２用）'!$B$10:$B$259,"要介護３",'入所申込者一覧（様式１－２用）'!$E$10:$E$259,"⑩その他")</f>
        <v>0</v>
      </c>
      <c r="H27" s="155">
        <f>SUMIFS('入所申込者一覧（様式１－２用）'!$F$10:$F$259,'入所申込者一覧（様式１－２用）'!$B$10:$B$259,"要介護４",'入所申込者一覧（様式１－２用）'!$E$10:$E$259,"⑩その他")</f>
        <v>0</v>
      </c>
      <c r="I27" s="155">
        <f>SUMIFS('入所申込者一覧（様式１－２用）'!$F$10:$F$259,'入所申込者一覧（様式１－２用）'!$B$10:$B$259,"要介護５",'入所申込者一覧（様式１－２用）'!$E$10:$E$259,"⑩その他")</f>
        <v>0</v>
      </c>
      <c r="J27" s="408"/>
      <c r="K27" s="408"/>
      <c r="L27"/>
    </row>
    <row r="28" spans="1:12" ht="18.75" customHeight="1" x14ac:dyDescent="0.4">
      <c r="A28" s="450" t="s">
        <v>2</v>
      </c>
      <c r="B28" s="253"/>
      <c r="C28" s="200" t="s">
        <v>10</v>
      </c>
      <c r="D28" s="155">
        <f t="shared" si="0"/>
        <v>0</v>
      </c>
      <c r="E28" s="155">
        <f>SUMIFS('入所申込者一覧（様式１－２用）'!$F$10:$F$259,'入所申込者一覧（様式１－２用）'!$B$10:$B$259,"要介護１",'入所申込者一覧（様式１－２用）'!$C$10:$C$259,"①３か月以内",'入所申込者一覧（様式１－２用）'!$D$10:$D$259,"在宅以外")</f>
        <v>0</v>
      </c>
      <c r="F28" s="155">
        <f>SUMIFS('入所申込者一覧（様式１－２用）'!$F$10:$F$259,'入所申込者一覧（様式１－２用）'!$B$10:$B$259,"要介護２",'入所申込者一覧（様式１－２用）'!$C$10:$C$259,"①３か月以内",'入所申込者一覧（様式１－２用）'!$D$10:$D$259,"在宅以外")</f>
        <v>0</v>
      </c>
      <c r="G28" s="155">
        <f>SUMIFS('入所申込者一覧（様式１－２用）'!$F$10:$F$259,'入所申込者一覧（様式１－２用）'!$B$10:$B$259,"要介護３",'入所申込者一覧（様式１－２用）'!$C$10:$C$259,"①３か月以内",'入所申込者一覧（様式１－２用）'!$D$10:$D$259,"在宅以外")</f>
        <v>0</v>
      </c>
      <c r="H28" s="155">
        <f>SUMIFS('入所申込者一覧（様式１－２用）'!$F$10:$F$259,'入所申込者一覧（様式１－２用）'!$B$10:$B$259,"要介護４",'入所申込者一覧（様式１－２用）'!$C$10:$C$259,"①３か月以内",'入所申込者一覧（様式１－２用）'!$D$10:$D$259,"在宅以外")</f>
        <v>0</v>
      </c>
      <c r="I28" s="155">
        <f>SUMIFS('入所申込者一覧（様式１－２用）'!$F$10:$F$259,'入所申込者一覧（様式１－２用）'!$B$10:$B$259,"要介護５",'入所申込者一覧（様式１－２用）'!$C$10:$C$259,"①３か月以内",'入所申込者一覧（様式１－２用）'!$D$10:$D$259,"在宅以外")</f>
        <v>0</v>
      </c>
      <c r="J28" s="437"/>
      <c r="K28" s="437"/>
      <c r="L28"/>
    </row>
    <row r="29" spans="1:12" x14ac:dyDescent="0.4">
      <c r="A29" s="451"/>
      <c r="B29" s="254"/>
      <c r="C29" s="200" t="s">
        <v>11</v>
      </c>
      <c r="D29" s="155">
        <f t="shared" si="0"/>
        <v>0</v>
      </c>
      <c r="E29" s="155">
        <f>SUMIFS('入所申込者一覧（様式１－２用）'!$F$10:$F$259,'入所申込者一覧（様式１－２用）'!$B$10:$B$259,"要介護１",'入所申込者一覧（様式１－２用）'!$C$10:$C$259,"②３か月～６か月前",'入所申込者一覧（様式１－２用）'!$D$10:$D$259,"在宅以外")</f>
        <v>0</v>
      </c>
      <c r="F29" s="155">
        <f>SUMIFS('入所申込者一覧（様式１－２用）'!$F$10:$F$259,'入所申込者一覧（様式１－２用）'!$B$10:$B$259,"要介護２",'入所申込者一覧（様式１－２用）'!$C$10:$C$259,"②３か月～６か月前",'入所申込者一覧（様式１－２用）'!$D$10:$D$259,"在宅以外")</f>
        <v>0</v>
      </c>
      <c r="G29" s="155">
        <f>SUMIFS('入所申込者一覧（様式１－２用）'!$F$10:$F$259,'入所申込者一覧（様式１－２用）'!$B$10:$B$259,"要介護３",'入所申込者一覧（様式１－２用）'!$C$10:$C$259,"②３か月～６か月前",'入所申込者一覧（様式１－２用）'!$D$10:$D$259,"在宅以外")</f>
        <v>0</v>
      </c>
      <c r="H29" s="155">
        <f>SUMIFS('入所申込者一覧（様式１－２用）'!$F$10:$F$259,'入所申込者一覧（様式１－２用）'!$B$10:$B$259,"要介護４",'入所申込者一覧（様式１－２用）'!$C$10:$C$259,"②３か月～６か月前",'入所申込者一覧（様式１－２用）'!$D$10:$D$259,"在宅以外")</f>
        <v>0</v>
      </c>
      <c r="I29" s="155">
        <f>SUMIFS('入所申込者一覧（様式１－２用）'!$F$10:$F$259,'入所申込者一覧（様式１－２用）'!$B$10:$B$259,"要介護５",'入所申込者一覧（様式１－２用）'!$C$10:$C$259,"②３か月～６か月前",'入所申込者一覧（様式１－２用）'!$D$10:$D$259,"在宅以外")</f>
        <v>0</v>
      </c>
      <c r="J29" s="438"/>
      <c r="K29" s="438"/>
      <c r="L29"/>
    </row>
    <row r="30" spans="1:12" x14ac:dyDescent="0.4">
      <c r="A30" s="451"/>
      <c r="B30" s="254"/>
      <c r="C30" s="200" t="s">
        <v>13</v>
      </c>
      <c r="D30" s="155">
        <f t="shared" si="0"/>
        <v>0</v>
      </c>
      <c r="E30" s="155">
        <f>SUMIFS('入所申込者一覧（様式１－２用）'!$F$10:$F$259,'入所申込者一覧（様式１－２用）'!$B$10:$B$259,"要介護１",'入所申込者一覧（様式１－２用）'!$C$10:$C$259,"③６か月～１年前",'入所申込者一覧（様式１－２用）'!$D$10:$D$259,"在宅以外")</f>
        <v>0</v>
      </c>
      <c r="F30" s="155">
        <f>SUMIFS('入所申込者一覧（様式１－２用）'!$F$10:$F$259,'入所申込者一覧（様式１－２用）'!$B$10:$B$259,"要介護２",'入所申込者一覧（様式１－２用）'!$C$10:$C$259,"③６か月～１年前",'入所申込者一覧（様式１－２用）'!$D$10:$D$259,"在宅以外")</f>
        <v>0</v>
      </c>
      <c r="G30" s="155">
        <f>SUMIFS('入所申込者一覧（様式１－２用）'!$F$10:$F$259,'入所申込者一覧（様式１－２用）'!$B$10:$B$259,"要介護３",'入所申込者一覧（様式１－２用）'!$C$10:$C$259,"③６か月～１年前",'入所申込者一覧（様式１－２用）'!$D$10:$D$259,"在宅以外")</f>
        <v>0</v>
      </c>
      <c r="H30" s="155">
        <f>SUMIFS('入所申込者一覧（様式１－２用）'!$F$10:$F$259,'入所申込者一覧（様式１－２用）'!$B$10:$B$259,"要介護４",'入所申込者一覧（様式１－２用）'!$C$10:$C$259,"③６か月～１年前",'入所申込者一覧（様式１－２用）'!$D$10:$D$259,"在宅以外")</f>
        <v>0</v>
      </c>
      <c r="I30" s="155">
        <f>SUMIFS('入所申込者一覧（様式１－２用）'!$F$10:$F$259,'入所申込者一覧（様式１－２用）'!$B$10:$B$259,"要介護５",'入所申込者一覧（様式１－２用）'!$C$10:$C$259,"③６か月～１年前",'入所申込者一覧（様式１－２用）'!$D$10:$D$259,"在宅以外")</f>
        <v>0</v>
      </c>
      <c r="J30" s="438"/>
      <c r="K30" s="438"/>
      <c r="L30"/>
    </row>
    <row r="31" spans="1:12" x14ac:dyDescent="0.4">
      <c r="A31" s="451"/>
      <c r="B31" s="254"/>
      <c r="C31" s="200" t="s">
        <v>12</v>
      </c>
      <c r="D31" s="155">
        <f t="shared" si="0"/>
        <v>0</v>
      </c>
      <c r="E31" s="155">
        <f>SUMIFS('入所申込者一覧（様式１－２用）'!$F$10:$F$259,'入所申込者一覧（様式１－２用）'!$B$10:$B$259,"要介護１",'入所申込者一覧（様式１－２用）'!$C$10:$C$259,"④１～２年前",'入所申込者一覧（様式１－２用）'!$D$10:$D$259,"在宅以外")</f>
        <v>0</v>
      </c>
      <c r="F31" s="155">
        <f>SUMIFS('入所申込者一覧（様式１－２用）'!$F$10:$F$259,'入所申込者一覧（様式１－２用）'!$B$10:$B$259,"要介護２",'入所申込者一覧（様式１－２用）'!$C$10:$C$259,"④１～２年前",'入所申込者一覧（様式１－２用）'!$D$10:$D$259,"在宅以外")</f>
        <v>0</v>
      </c>
      <c r="G31" s="155">
        <f>SUMIFS('入所申込者一覧（様式１－２用）'!$F$10:$F$259,'入所申込者一覧（様式１－２用）'!$B$10:$B$259,"要介護３",'入所申込者一覧（様式１－２用）'!$C$10:$C$259,"④１～２年前",'入所申込者一覧（様式１－２用）'!$D$10:$D$259,"在宅以外")</f>
        <v>0</v>
      </c>
      <c r="H31" s="155">
        <f>SUMIFS('入所申込者一覧（様式１－２用）'!$F$10:$F$259,'入所申込者一覧（様式１－２用）'!$B$10:$B$259,"要介護４",'入所申込者一覧（様式１－２用）'!$C$10:$C$259,"④１～２年前",'入所申込者一覧（様式１－２用）'!$D$10:$D$259,"在宅以外")</f>
        <v>0</v>
      </c>
      <c r="I31" s="155">
        <f>SUMIFS('入所申込者一覧（様式１－２用）'!$F$10:$F$259,'入所申込者一覧（様式１－２用）'!$B$10:$B$259,"要介護５",'入所申込者一覧（様式１－２用）'!$C$10:$C$259,"④１～２年前",'入所申込者一覧（様式１－２用）'!$D$10:$D$259,"在宅以外")</f>
        <v>0</v>
      </c>
      <c r="J31" s="438"/>
      <c r="K31" s="438"/>
      <c r="L31"/>
    </row>
    <row r="32" spans="1:12" x14ac:dyDescent="0.4">
      <c r="A32" s="451"/>
      <c r="B32" s="254"/>
      <c r="C32" s="200" t="s">
        <v>213</v>
      </c>
      <c r="D32" s="155">
        <f t="shared" si="0"/>
        <v>0</v>
      </c>
      <c r="E32" s="155">
        <f>SUMIFS('入所申込者一覧（様式１－２用）'!$F$10:$F$259,'入所申込者一覧（様式１－２用）'!$B$10:$B$259,"要介護１",'入所申込者一覧（様式１－２用）'!$C$10:$C$259,"⑤２～３年前",'入所申込者一覧（様式１－２用）'!$D$10:$D$259,"在宅以外")</f>
        <v>0</v>
      </c>
      <c r="F32" s="155">
        <f>SUMIFS('入所申込者一覧（様式１－２用）'!$F$10:$F$259,'入所申込者一覧（様式１－２用）'!$B$10:$B$259,"要介護２",'入所申込者一覧（様式１－２用）'!$C$10:$C$259,"⑤２～３年前",'入所申込者一覧（様式１－２用）'!$D$10:$D$259,"在宅以外")</f>
        <v>0</v>
      </c>
      <c r="G32" s="155">
        <f>SUMIFS('入所申込者一覧（様式１－２用）'!$F$10:$F$259,'入所申込者一覧（様式１－２用）'!$B$10:$B$259,"要介護３",'入所申込者一覧（様式１－２用）'!$C$10:$C$259,"⑤２～３年前",'入所申込者一覧（様式１－２用）'!$D$10:$D$259,"在宅以外")</f>
        <v>0</v>
      </c>
      <c r="H32" s="155">
        <f>SUMIFS('入所申込者一覧（様式１－２用）'!$F$10:$F$259,'入所申込者一覧（様式１－２用）'!$B$10:$B$259,"要介護４",'入所申込者一覧（様式１－２用）'!$C$10:$C$259,"⑤２～３年前",'入所申込者一覧（様式１－２用）'!$D$10:$D$259,"在宅以外")</f>
        <v>0</v>
      </c>
      <c r="I32" s="155">
        <f>SUMIFS('入所申込者一覧（様式１－２用）'!$F$10:$F$259,'入所申込者一覧（様式１－２用）'!$B$10:$B$259,"要介護５",'入所申込者一覧（様式１－２用）'!$C$10:$C$259,"⑤２～３年前",'入所申込者一覧（様式１－２用）'!$D$10:$D$259,"在宅以外")</f>
        <v>0</v>
      </c>
      <c r="J32" s="438"/>
      <c r="K32" s="438"/>
      <c r="L32"/>
    </row>
    <row r="33" spans="1:12" x14ac:dyDescent="0.4">
      <c r="A33" s="457"/>
      <c r="B33" s="257"/>
      <c r="C33" s="78" t="s">
        <v>207</v>
      </c>
      <c r="D33" s="155">
        <f>SUM(E33:I33)</f>
        <v>0</v>
      </c>
      <c r="E33" s="195">
        <f>SUMIFS('入所申込者一覧（様式１－２用）'!$F$10:$F$259,'入所申込者一覧（様式１－２用）'!$B$10:$B$259,"要介護１",'入所申込者一覧（様式１－２用）'!$C$10:$C$259,"⑥３年以上前",'入所申込者一覧（様式１－２用）'!$D$10:$D$259,"在宅以外")</f>
        <v>0</v>
      </c>
      <c r="F33" s="198">
        <f>SUMIFS('入所申込者一覧（様式１－２用）'!$F$10:$F$259,'入所申込者一覧（様式１－２用）'!$B$10:$B$259,"要介護２",'入所申込者一覧（様式１－２用）'!$C$10:$C$259,"⑥３年以上前",'入所申込者一覧（様式１－２用）'!$D$10:$D$259,"在宅以外")</f>
        <v>0</v>
      </c>
      <c r="G33" s="155">
        <f>SUMIFS('入所申込者一覧（様式１－２用）'!$F$10:$F$259,'入所申込者一覧（様式１－２用）'!$B$10:$B$259,"要介護３",'入所申込者一覧（様式１－２用）'!$C$10:$C$259,"⑥３年以上前",'入所申込者一覧（様式１－２用）'!$D$10:$D$259,"在宅以外")</f>
        <v>0</v>
      </c>
      <c r="H33" s="155">
        <f>SUMIFS('入所申込者一覧（様式１－２用）'!$F$10:$F$259,'入所申込者一覧（様式１－２用）'!$B$10:$B$259,"要介護４",'入所申込者一覧（様式１－２用）'!$C$10:$C$259,"⑥３年以上前",'入所申込者一覧（様式１－２用）'!$D$10:$D$259,"在宅以外")</f>
        <v>0</v>
      </c>
      <c r="I33" s="195">
        <f>SUMIFS('入所申込者一覧（様式１－２用）'!$F$10:$F$259,'入所申込者一覧（様式１－２用）'!$B$10:$B$259,"要介護５",'入所申込者一覧（様式１－２用）'!$C$10:$C$259,"⑥３年以上前",'入所申込者一覧（様式１－２用）'!$D$10:$D$259,"在宅以外")</f>
        <v>0</v>
      </c>
      <c r="J33" s="449"/>
      <c r="K33" s="449"/>
      <c r="L33"/>
    </row>
    <row r="34" spans="1:12" x14ac:dyDescent="0.4">
      <c r="A34" s="191"/>
      <c r="B34" s="259"/>
      <c r="C34" s="197"/>
      <c r="D34" s="103"/>
      <c r="E34" s="103"/>
      <c r="F34" s="103"/>
      <c r="G34" s="103"/>
      <c r="H34" s="103"/>
      <c r="I34" s="103"/>
      <c r="J34" s="99"/>
      <c r="K34" s="99"/>
      <c r="L34"/>
    </row>
    <row r="35" spans="1:12" x14ac:dyDescent="0.4">
      <c r="C35" s="88" t="s">
        <v>196</v>
      </c>
      <c r="D35" s="86"/>
      <c r="E35" s="103"/>
      <c r="F35" s="103"/>
      <c r="G35" s="103"/>
      <c r="H35" s="103"/>
      <c r="I35" s="103"/>
      <c r="J35" s="103"/>
      <c r="K35" s="99"/>
      <c r="L35"/>
    </row>
    <row r="36" spans="1:12" x14ac:dyDescent="0.4">
      <c r="A36" s="209"/>
      <c r="B36" s="209"/>
      <c r="C36" s="209"/>
      <c r="D36" s="210"/>
      <c r="E36" s="174" t="s">
        <v>78</v>
      </c>
      <c r="F36" s="90" t="s">
        <v>3</v>
      </c>
      <c r="G36" s="90" t="s">
        <v>4</v>
      </c>
      <c r="H36" s="174" t="s">
        <v>5</v>
      </c>
      <c r="I36" s="174" t="s">
        <v>6</v>
      </c>
      <c r="J36" s="174" t="s">
        <v>7</v>
      </c>
      <c r="K36" s="99"/>
      <c r="L36"/>
    </row>
    <row r="37" spans="1:12" ht="19.5" thickBot="1" x14ac:dyDescent="0.45">
      <c r="A37" s="207" t="s">
        <v>197</v>
      </c>
      <c r="B37" s="207"/>
      <c r="C37" s="207"/>
      <c r="D37" s="176"/>
      <c r="E37" s="153">
        <f>SUM(E38:E39)</f>
        <v>0</v>
      </c>
      <c r="F37" s="153">
        <f t="shared" ref="F37:J37" si="2">SUM(F38:F39)</f>
        <v>0</v>
      </c>
      <c r="G37" s="153">
        <f t="shared" si="2"/>
        <v>0</v>
      </c>
      <c r="H37" s="153">
        <f t="shared" si="2"/>
        <v>0</v>
      </c>
      <c r="I37" s="153">
        <f t="shared" si="2"/>
        <v>0</v>
      </c>
      <c r="J37" s="153">
        <f t="shared" si="2"/>
        <v>0</v>
      </c>
      <c r="K37" s="99"/>
      <c r="L37"/>
    </row>
    <row r="38" spans="1:12" x14ac:dyDescent="0.4">
      <c r="A38" s="208" t="s">
        <v>214</v>
      </c>
      <c r="B38" s="213"/>
      <c r="C38" s="408" t="s">
        <v>198</v>
      </c>
      <c r="D38" s="408"/>
      <c r="E38" s="154">
        <f>SUM(F38:J38)</f>
        <v>0</v>
      </c>
      <c r="F38" s="154">
        <f>COUNTIFS('入所申込者一覧（様式１－２用）'!B10:B259,"要介護１",'入所申込者一覧（様式１－２用）'!D10:D259,"在宅")</f>
        <v>0</v>
      </c>
      <c r="G38" s="154">
        <f>COUNTIFS('入所申込者一覧（様式１－２用）'!B10:B259,"要介護２",'入所申込者一覧（様式１－２用）'!D10:D259,"在宅")</f>
        <v>0</v>
      </c>
      <c r="H38" s="154">
        <f>COUNTIFS('入所申込者一覧（様式１－２用）'!B10:B259,"要介護３",'入所申込者一覧（様式１－２用）'!D10:D259,"在宅")</f>
        <v>0</v>
      </c>
      <c r="I38" s="154">
        <f>COUNTIFS('入所申込者一覧（様式１－２用）'!B10:B259,"要介護４",'入所申込者一覧（様式１－２用）'!D10:D259,"在宅")</f>
        <v>0</v>
      </c>
      <c r="J38" s="154">
        <f>COUNTIFS('入所申込者一覧（様式１－２用）'!B10:B259,"要介護５",'入所申込者一覧（様式１－２用）'!D10:D259,"在宅")</f>
        <v>0</v>
      </c>
      <c r="K38" s="99"/>
      <c r="L38"/>
    </row>
    <row r="39" spans="1:12" x14ac:dyDescent="0.4">
      <c r="A39" s="176"/>
      <c r="B39" s="207"/>
      <c r="C39" s="409" t="s">
        <v>199</v>
      </c>
      <c r="D39" s="410"/>
      <c r="E39" s="154">
        <f>SUM(F39:J39)</f>
        <v>0</v>
      </c>
      <c r="F39" s="154">
        <f>COUNTIFS('入所申込者一覧（様式１－２用）'!B10:B259,"要介護１",'入所申込者一覧（様式１－２用）'!D10:D259,"在宅以外")</f>
        <v>0</v>
      </c>
      <c r="G39" s="154">
        <f>COUNTIFS('入所申込者一覧（様式１－２用）'!B10:B259,"要介護２",'入所申込者一覧（様式１－２用）'!D10:D259,"在宅以外")</f>
        <v>0</v>
      </c>
      <c r="H39" s="154">
        <f>COUNTIFS('入所申込者一覧（様式１－２用）'!B10:B259,"要介護３",'入所申込者一覧（様式１－２用）'!D10:D259,"在宅以外")</f>
        <v>0</v>
      </c>
      <c r="I39" s="154">
        <f>COUNTIFS('入所申込者一覧（様式１－２用）'!B10:B259,"要介護４",'入所申込者一覧（様式１－２用）'!D10:D259,"在宅以外")</f>
        <v>0</v>
      </c>
      <c r="J39" s="154">
        <f>COUNTIFS('入所申込者一覧（様式１－２用）'!B10:B259,"要介護５",'入所申込者一覧（様式１－２用）'!D10:D259,"在宅以外")</f>
        <v>0</v>
      </c>
      <c r="K39" s="99"/>
      <c r="L39"/>
    </row>
    <row r="40" spans="1:12" x14ac:dyDescent="0.4">
      <c r="A40" s="202"/>
      <c r="B40" s="193"/>
      <c r="C40" s="193"/>
      <c r="D40" s="194"/>
      <c r="E40" s="195"/>
      <c r="F40" s="195"/>
      <c r="G40" s="195"/>
      <c r="H40" s="195"/>
      <c r="I40" s="195"/>
      <c r="J40" s="88"/>
      <c r="K40" s="99"/>
      <c r="L40"/>
    </row>
    <row r="41" spans="1:12" x14ac:dyDescent="0.4">
      <c r="A41" s="211"/>
      <c r="B41" s="211"/>
      <c r="C41" s="211"/>
      <c r="D41" s="212"/>
      <c r="E41" s="174" t="s">
        <v>78</v>
      </c>
      <c r="F41" s="90" t="s">
        <v>3</v>
      </c>
      <c r="G41" s="90" t="s">
        <v>4</v>
      </c>
      <c r="H41" s="174" t="s">
        <v>5</v>
      </c>
      <c r="I41" s="174" t="s">
        <v>6</v>
      </c>
      <c r="J41" s="174" t="s">
        <v>7</v>
      </c>
      <c r="K41" s="99"/>
      <c r="L41"/>
    </row>
    <row r="42" spans="1:12" ht="19.5" thickBot="1" x14ac:dyDescent="0.45">
      <c r="A42" s="193" t="s">
        <v>200</v>
      </c>
      <c r="B42" s="193"/>
      <c r="C42" s="193"/>
      <c r="D42" s="175"/>
      <c r="E42" s="153">
        <f>SUM(E43:E44)</f>
        <v>0</v>
      </c>
      <c r="F42" s="153">
        <f>SUM(F43:F44)</f>
        <v>0</v>
      </c>
      <c r="G42" s="153">
        <f t="shared" ref="G42:J42" si="3">SUM(G43:G44)</f>
        <v>0</v>
      </c>
      <c r="H42" s="153">
        <f t="shared" si="3"/>
        <v>0</v>
      </c>
      <c r="I42" s="153">
        <f t="shared" si="3"/>
        <v>0</v>
      </c>
      <c r="J42" s="153">
        <f t="shared" si="3"/>
        <v>0</v>
      </c>
      <c r="K42" s="99"/>
      <c r="L42"/>
    </row>
    <row r="43" spans="1:12" x14ac:dyDescent="0.4">
      <c r="A43" s="213" t="s">
        <v>214</v>
      </c>
      <c r="B43" s="213"/>
      <c r="C43" s="408" t="s">
        <v>201</v>
      </c>
      <c r="D43" s="408"/>
      <c r="E43" s="154">
        <f>SUM(F43:J43)</f>
        <v>0</v>
      </c>
      <c r="F43" s="154">
        <f>E6</f>
        <v>0</v>
      </c>
      <c r="G43" s="154">
        <f>F6</f>
        <v>0</v>
      </c>
      <c r="H43" s="154">
        <f>G6</f>
        <v>0</v>
      </c>
      <c r="I43" s="154">
        <f>H6</f>
        <v>0</v>
      </c>
      <c r="J43" s="154">
        <f>I6</f>
        <v>0</v>
      </c>
      <c r="K43" s="99"/>
      <c r="L43"/>
    </row>
    <row r="44" spans="1:12" x14ac:dyDescent="0.4">
      <c r="A44" s="176"/>
      <c r="B44" s="207"/>
      <c r="C44" s="409" t="s">
        <v>202</v>
      </c>
      <c r="D44" s="410"/>
      <c r="E44" s="154">
        <f>SUM(F44:J44)</f>
        <v>0</v>
      </c>
      <c r="F44" s="154">
        <f>E13</f>
        <v>0</v>
      </c>
      <c r="G44" s="154">
        <f>F13</f>
        <v>0</v>
      </c>
      <c r="H44" s="154">
        <f>G13</f>
        <v>0</v>
      </c>
      <c r="I44" s="154">
        <f>H13</f>
        <v>0</v>
      </c>
      <c r="J44" s="154">
        <f>I13</f>
        <v>0</v>
      </c>
      <c r="K44" s="99"/>
      <c r="L44"/>
    </row>
    <row r="45" spans="1:12" x14ac:dyDescent="0.4">
      <c r="A45" s="390"/>
      <c r="B45" s="390"/>
      <c r="C45" s="390"/>
      <c r="D45" s="103"/>
      <c r="E45" s="103"/>
      <c r="F45" s="103"/>
      <c r="G45" s="103"/>
      <c r="H45" s="103"/>
      <c r="I45" s="103"/>
      <c r="J45" s="88"/>
      <c r="K45" s="99"/>
      <c r="L45"/>
    </row>
    <row r="46" spans="1:12" x14ac:dyDescent="0.4">
      <c r="A46" s="209"/>
      <c r="B46" s="312"/>
      <c r="C46" s="312"/>
      <c r="D46" s="313"/>
      <c r="E46" s="296" t="s">
        <v>78</v>
      </c>
      <c r="F46" s="90" t="s">
        <v>3</v>
      </c>
      <c r="G46" s="90" t="s">
        <v>4</v>
      </c>
      <c r="H46" s="296" t="s">
        <v>5</v>
      </c>
      <c r="I46" s="296" t="s">
        <v>6</v>
      </c>
      <c r="J46" s="296" t="s">
        <v>7</v>
      </c>
      <c r="K46" s="99"/>
      <c r="L46"/>
    </row>
    <row r="47" spans="1:12" ht="19.5" thickBot="1" x14ac:dyDescent="0.45">
      <c r="A47" s="297" t="s">
        <v>203</v>
      </c>
      <c r="B47" s="298"/>
      <c r="C47" s="298"/>
      <c r="D47" s="314"/>
      <c r="E47" s="311">
        <f>SUM(E48:E49)</f>
        <v>0</v>
      </c>
      <c r="F47" s="311">
        <f t="shared" ref="F47:J47" si="4">SUM(F48:F49)</f>
        <v>0</v>
      </c>
      <c r="G47" s="311">
        <f t="shared" si="4"/>
        <v>0</v>
      </c>
      <c r="H47" s="311">
        <f t="shared" si="4"/>
        <v>0</v>
      </c>
      <c r="I47" s="311">
        <f t="shared" si="4"/>
        <v>0</v>
      </c>
      <c r="J47" s="311">
        <f t="shared" si="4"/>
        <v>0</v>
      </c>
      <c r="K47" s="99"/>
      <c r="L47"/>
    </row>
    <row r="48" spans="1:12" x14ac:dyDescent="0.4">
      <c r="A48" s="208" t="s">
        <v>214</v>
      </c>
      <c r="B48" s="213"/>
      <c r="C48" s="408" t="s">
        <v>204</v>
      </c>
      <c r="D48" s="408"/>
      <c r="E48" s="154">
        <f>SUM(F48:J48)</f>
        <v>0</v>
      </c>
      <c r="F48" s="154">
        <f t="shared" ref="F48:J49" si="5">F38-F43</f>
        <v>0</v>
      </c>
      <c r="G48" s="154">
        <f t="shared" si="5"/>
        <v>0</v>
      </c>
      <c r="H48" s="154">
        <f t="shared" si="5"/>
        <v>0</v>
      </c>
      <c r="I48" s="154">
        <f t="shared" si="5"/>
        <v>0</v>
      </c>
      <c r="J48" s="154">
        <f t="shared" si="5"/>
        <v>0</v>
      </c>
      <c r="K48" s="99"/>
      <c r="L48"/>
    </row>
    <row r="49" spans="1:36" x14ac:dyDescent="0.4">
      <c r="A49" s="176"/>
      <c r="B49" s="300"/>
      <c r="C49" s="409" t="s">
        <v>205</v>
      </c>
      <c r="D49" s="410"/>
      <c r="E49" s="154">
        <f>SUM(F49:J49)</f>
        <v>0</v>
      </c>
      <c r="F49" s="154">
        <f t="shared" si="5"/>
        <v>0</v>
      </c>
      <c r="G49" s="154">
        <f t="shared" si="5"/>
        <v>0</v>
      </c>
      <c r="H49" s="154">
        <f t="shared" si="5"/>
        <v>0</v>
      </c>
      <c r="I49" s="154">
        <f t="shared" si="5"/>
        <v>0</v>
      </c>
      <c r="J49" s="154">
        <f t="shared" si="5"/>
        <v>0</v>
      </c>
      <c r="K49" s="99"/>
      <c r="L49"/>
    </row>
    <row r="50" spans="1:36" x14ac:dyDescent="0.4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103"/>
    </row>
    <row r="51" spans="1:36" x14ac:dyDescent="0.4">
      <c r="A51" s="60" t="s">
        <v>128</v>
      </c>
      <c r="B51" s="60"/>
      <c r="C51" s="82"/>
      <c r="D51" s="82"/>
      <c r="E51" s="82"/>
      <c r="F51" s="82"/>
      <c r="G51" s="82"/>
      <c r="H51" s="82"/>
      <c r="I51" s="82"/>
      <c r="J51" s="86"/>
      <c r="K51" s="82"/>
      <c r="L51"/>
      <c r="X51" s="61"/>
    </row>
    <row r="52" spans="1:36" x14ac:dyDescent="0.4">
      <c r="A52" s="418"/>
      <c r="B52" s="419"/>
      <c r="C52" s="420"/>
      <c r="D52" s="98" t="s">
        <v>3</v>
      </c>
      <c r="E52" s="64" t="s">
        <v>111</v>
      </c>
      <c r="F52" s="64" t="s">
        <v>5</v>
      </c>
      <c r="G52" s="64" t="s">
        <v>6</v>
      </c>
      <c r="H52" s="64" t="s">
        <v>7</v>
      </c>
      <c r="I52" s="64" t="s">
        <v>78</v>
      </c>
      <c r="J52" s="73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431"/>
      <c r="Y52" s="43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x14ac:dyDescent="0.4">
      <c r="A53" s="412" t="s">
        <v>92</v>
      </c>
      <c r="B53" s="390"/>
      <c r="C53" s="413"/>
      <c r="D53" s="114"/>
      <c r="E53" s="115"/>
      <c r="F53" s="115"/>
      <c r="G53" s="114"/>
      <c r="H53" s="114"/>
      <c r="I53" s="70">
        <f>COUNTA(D53:H53)</f>
        <v>0</v>
      </c>
      <c r="J53" s="74"/>
      <c r="K53" s="99"/>
      <c r="L53" s="68"/>
      <c r="M53" s="67"/>
      <c r="N53" s="68"/>
      <c r="O53" s="67"/>
      <c r="P53" s="68"/>
      <c r="Q53" s="67"/>
      <c r="R53" s="69"/>
      <c r="S53" s="69"/>
      <c r="T53" s="69"/>
      <c r="U53" s="69"/>
      <c r="V53" s="69"/>
      <c r="W53" s="69"/>
      <c r="X53" s="414"/>
      <c r="Y53" s="415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x14ac:dyDescent="0.4">
      <c r="A54" s="421"/>
      <c r="B54" s="422"/>
      <c r="C54" s="423"/>
      <c r="D54" s="114"/>
      <c r="E54" s="115"/>
      <c r="F54" s="115"/>
      <c r="G54" s="114"/>
      <c r="H54" s="114"/>
      <c r="I54" s="70">
        <f>COUNTA(D54:H54)</f>
        <v>0</v>
      </c>
      <c r="J54" s="74"/>
      <c r="K54" s="99"/>
      <c r="L54" s="68"/>
      <c r="M54" s="67"/>
      <c r="N54" s="68"/>
      <c r="O54" s="67"/>
      <c r="P54" s="68"/>
      <c r="Q54" s="67"/>
      <c r="R54" s="69"/>
      <c r="S54" s="69"/>
      <c r="T54" s="69"/>
      <c r="U54" s="69"/>
      <c r="V54" s="69"/>
      <c r="W54" s="69"/>
      <c r="X54" s="414"/>
      <c r="Y54" s="415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x14ac:dyDescent="0.4">
      <c r="A55" s="424"/>
      <c r="B55" s="425"/>
      <c r="C55" s="426"/>
      <c r="D55" s="114"/>
      <c r="E55" s="115"/>
      <c r="F55" s="115"/>
      <c r="G55" s="114"/>
      <c r="H55" s="114"/>
      <c r="I55" s="70">
        <f>COUNTA(D55:H55)</f>
        <v>0</v>
      </c>
      <c r="J55" s="74"/>
      <c r="K55" s="99"/>
      <c r="L55" s="68"/>
      <c r="M55" s="67"/>
      <c r="N55" s="68"/>
      <c r="O55" s="67"/>
      <c r="P55" s="68"/>
      <c r="Q55" s="67"/>
      <c r="R55" s="69"/>
      <c r="S55" s="69"/>
      <c r="T55" s="69"/>
      <c r="U55" s="69"/>
      <c r="V55" s="69"/>
      <c r="W55" s="69"/>
      <c r="X55" s="414"/>
      <c r="Y55" s="415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4">
      <c r="A56" s="398" t="s">
        <v>91</v>
      </c>
      <c r="B56" s="411"/>
      <c r="C56" s="399"/>
      <c r="D56" s="100">
        <f>COUNTA(D53:D55)</f>
        <v>0</v>
      </c>
      <c r="E56" s="100">
        <f>COUNTA(E53:E55)</f>
        <v>0</v>
      </c>
      <c r="F56" s="100">
        <f>COUNTA(F53:F55)</f>
        <v>0</v>
      </c>
      <c r="G56" s="100">
        <f>COUNTA(G53:G55)</f>
        <v>0</v>
      </c>
      <c r="H56" s="100">
        <f>COUNTA(H53:H55)</f>
        <v>0</v>
      </c>
      <c r="I56" s="71">
        <f>SUM(D56:H56)</f>
        <v>0</v>
      </c>
      <c r="J56" s="75"/>
      <c r="K56" s="76"/>
      <c r="L56" s="76"/>
      <c r="M56" s="77"/>
      <c r="N56" s="68"/>
      <c r="O56" s="67"/>
      <c r="P56" s="68"/>
      <c r="Q56" s="67"/>
      <c r="R56" s="416"/>
      <c r="S56" s="416"/>
      <c r="T56" s="69"/>
      <c r="U56" s="69"/>
      <c r="V56" s="69"/>
      <c r="W56" s="69"/>
      <c r="X56" s="414"/>
      <c r="Y56" s="415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x14ac:dyDescent="0.4">
      <c r="A57" s="82"/>
      <c r="B57" s="82"/>
      <c r="C57" s="86"/>
      <c r="D57" s="82"/>
      <c r="E57" s="82"/>
      <c r="F57" s="82"/>
      <c r="G57" s="82"/>
      <c r="H57" s="82"/>
      <c r="I57" s="82"/>
      <c r="J57" s="86"/>
      <c r="K57" s="82"/>
      <c r="L57"/>
    </row>
    <row r="58" spans="1:36" x14ac:dyDescent="0.4">
      <c r="A58" s="82" t="s">
        <v>136</v>
      </c>
      <c r="B58" s="82"/>
      <c r="C58" s="82"/>
      <c r="D58" s="82"/>
      <c r="E58" s="82"/>
      <c r="F58" s="82"/>
      <c r="G58" s="82"/>
      <c r="H58" s="82"/>
      <c r="I58" s="82"/>
      <c r="J58" s="82" t="s">
        <v>97</v>
      </c>
      <c r="K58" s="82"/>
    </row>
    <row r="59" spans="1:36" x14ac:dyDescent="0.4">
      <c r="A59" s="82" t="s">
        <v>137</v>
      </c>
      <c r="B59" s="82"/>
      <c r="C59" s="82"/>
      <c r="D59" s="82"/>
      <c r="E59" s="82"/>
      <c r="F59" s="82"/>
      <c r="G59" s="82"/>
      <c r="H59" s="82"/>
      <c r="I59" s="82"/>
      <c r="J59" s="82" t="s">
        <v>99</v>
      </c>
      <c r="K59" s="82"/>
    </row>
    <row r="60" spans="1:36" x14ac:dyDescent="0.4">
      <c r="A60" s="82" t="s">
        <v>169</v>
      </c>
      <c r="B60" s="82"/>
      <c r="C60" s="82"/>
      <c r="D60" s="82"/>
      <c r="E60" s="82"/>
      <c r="F60" s="82"/>
      <c r="G60" s="82"/>
      <c r="H60" s="82"/>
      <c r="I60" s="82"/>
      <c r="J60" s="103" t="s">
        <v>138</v>
      </c>
      <c r="K60" s="82"/>
    </row>
    <row r="61" spans="1:36" x14ac:dyDescent="0.4">
      <c r="A61" s="82"/>
      <c r="B61" s="82"/>
      <c r="C61" s="82" t="s">
        <v>170</v>
      </c>
      <c r="D61" s="82"/>
      <c r="E61" s="82"/>
      <c r="F61" s="82"/>
      <c r="G61" s="82"/>
      <c r="H61" s="82"/>
      <c r="I61" s="82"/>
      <c r="J61" s="104" t="s">
        <v>101</v>
      </c>
      <c r="K61" s="82"/>
    </row>
    <row r="62" spans="1:36" x14ac:dyDescent="0.4">
      <c r="A62" s="82" t="s">
        <v>100</v>
      </c>
      <c r="B62" s="82"/>
      <c r="C62" s="82"/>
      <c r="D62" s="82"/>
      <c r="E62" s="82"/>
      <c r="F62" s="82"/>
      <c r="G62" s="82"/>
      <c r="H62" s="82"/>
      <c r="I62" s="82"/>
      <c r="J62" s="105"/>
      <c r="K62" s="83"/>
    </row>
    <row r="63" spans="1:36" x14ac:dyDescent="0.4">
      <c r="A63" s="82" t="s">
        <v>168</v>
      </c>
      <c r="B63" s="82"/>
      <c r="C63" s="82" t="s">
        <v>139</v>
      </c>
      <c r="D63" s="82"/>
      <c r="E63" s="82"/>
      <c r="F63" s="82"/>
      <c r="G63" s="82"/>
      <c r="H63" s="82"/>
      <c r="I63" s="82"/>
      <c r="J63" s="93"/>
      <c r="K63" s="83"/>
    </row>
    <row r="64" spans="1:36" x14ac:dyDescent="0.4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3"/>
    </row>
  </sheetData>
  <mergeCells count="43">
    <mergeCell ref="A45:C45"/>
    <mergeCell ref="K28:K33"/>
    <mergeCell ref="C38:D38"/>
    <mergeCell ref="C39:D39"/>
    <mergeCell ref="X56:Y56"/>
    <mergeCell ref="A52:C52"/>
    <mergeCell ref="X52:Y52"/>
    <mergeCell ref="A53:C55"/>
    <mergeCell ref="X53:Y53"/>
    <mergeCell ref="X54:Y54"/>
    <mergeCell ref="X55:Y55"/>
    <mergeCell ref="A56:C56"/>
    <mergeCell ref="R56:S56"/>
    <mergeCell ref="C48:D48"/>
    <mergeCell ref="C49:D49"/>
    <mergeCell ref="C43:D43"/>
    <mergeCell ref="C44:D44"/>
    <mergeCell ref="A4:C4"/>
    <mergeCell ref="A5:C5"/>
    <mergeCell ref="A6:C6"/>
    <mergeCell ref="A28:A33"/>
    <mergeCell ref="B15:C15"/>
    <mergeCell ref="B16:C16"/>
    <mergeCell ref="B17:C17"/>
    <mergeCell ref="B18:C18"/>
    <mergeCell ref="B20:C20"/>
    <mergeCell ref="B23:C23"/>
    <mergeCell ref="B25:C25"/>
    <mergeCell ref="J28:J33"/>
    <mergeCell ref="J14:J27"/>
    <mergeCell ref="K14:K27"/>
    <mergeCell ref="A7:A12"/>
    <mergeCell ref="J7:J12"/>
    <mergeCell ref="K7:K12"/>
    <mergeCell ref="A13:C13"/>
    <mergeCell ref="A14:A27"/>
    <mergeCell ref="B7:C7"/>
    <mergeCell ref="B8:C8"/>
    <mergeCell ref="B9:C9"/>
    <mergeCell ref="B10:C10"/>
    <mergeCell ref="B11:C11"/>
    <mergeCell ref="B12:C12"/>
    <mergeCell ref="B14:C14"/>
  </mergeCells>
  <phoneticPr fontId="1"/>
  <pageMargins left="0.7" right="0.7" top="0.75" bottom="0.75" header="0.3" footer="0.3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L267"/>
  <sheetViews>
    <sheetView workbookViewId="0">
      <selection activeCell="D19" sqref="D19"/>
    </sheetView>
  </sheetViews>
  <sheetFormatPr defaultRowHeight="18.75" x14ac:dyDescent="0.4"/>
  <cols>
    <col min="1" max="6" width="21.5" customWidth="1"/>
    <col min="7" max="7" width="21.5" style="2" customWidth="1"/>
    <col min="8" max="8" width="5" style="2" customWidth="1"/>
    <col min="9" max="10" width="16.5" customWidth="1"/>
    <col min="11" max="11" width="15.25" customWidth="1"/>
  </cols>
  <sheetData>
    <row r="1" spans="1:12" x14ac:dyDescent="0.4">
      <c r="A1" s="82" t="s">
        <v>143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2"/>
    </row>
    <row r="2" spans="1:12" x14ac:dyDescent="0.4">
      <c r="A2" s="82"/>
      <c r="B2" s="82"/>
      <c r="C2" s="82"/>
      <c r="D2" s="82"/>
      <c r="E2" s="82"/>
      <c r="F2" s="82" t="s">
        <v>135</v>
      </c>
      <c r="G2" s="82"/>
      <c r="H2" s="82"/>
      <c r="I2" s="82"/>
      <c r="K2" s="83"/>
      <c r="L2" s="2"/>
    </row>
    <row r="3" spans="1:12" x14ac:dyDescent="0.4">
      <c r="A3" s="82" t="s">
        <v>159</v>
      </c>
      <c r="B3" s="82"/>
      <c r="C3" s="82"/>
      <c r="D3" s="82"/>
      <c r="E3" s="82"/>
      <c r="F3" s="82"/>
      <c r="G3" s="82"/>
      <c r="H3" s="82"/>
      <c r="I3" s="82"/>
      <c r="J3" s="82"/>
      <c r="K3" s="83"/>
      <c r="L3" s="2"/>
    </row>
    <row r="4" spans="1:12" x14ac:dyDescent="0.4">
      <c r="A4" s="82"/>
      <c r="B4" s="82"/>
      <c r="C4" s="82"/>
      <c r="D4" s="82"/>
      <c r="E4" s="82" t="s">
        <v>84</v>
      </c>
      <c r="F4" s="82"/>
      <c r="G4" s="86"/>
      <c r="H4" s="86"/>
      <c r="I4" s="1"/>
      <c r="J4" s="82"/>
      <c r="K4" s="83"/>
      <c r="L4" s="2"/>
    </row>
    <row r="5" spans="1:12" x14ac:dyDescent="0.4">
      <c r="A5" s="156" t="s">
        <v>90</v>
      </c>
      <c r="B5" s="156"/>
      <c r="C5" s="156" t="s">
        <v>133</v>
      </c>
      <c r="D5" s="157"/>
      <c r="E5" s="156" t="s">
        <v>134</v>
      </c>
      <c r="F5" s="157"/>
      <c r="G5" s="161"/>
      <c r="H5" s="88"/>
      <c r="I5" s="99"/>
      <c r="J5" s="88"/>
      <c r="K5" s="88"/>
      <c r="L5" s="2"/>
    </row>
    <row r="6" spans="1:12" x14ac:dyDescent="0.4">
      <c r="A6" s="390" t="s">
        <v>85</v>
      </c>
      <c r="B6" s="391"/>
      <c r="C6" s="391"/>
      <c r="D6" s="391"/>
      <c r="E6" s="391"/>
      <c r="F6" s="391"/>
      <c r="G6" s="99"/>
      <c r="H6" s="252"/>
      <c r="I6" s="99"/>
      <c r="J6" s="99"/>
      <c r="K6" s="99"/>
      <c r="L6" s="2"/>
    </row>
    <row r="7" spans="1:12" x14ac:dyDescent="0.4">
      <c r="A7" s="392" t="s">
        <v>144</v>
      </c>
      <c r="B7" s="393"/>
      <c r="C7" s="393"/>
      <c r="D7" s="393"/>
      <c r="E7" s="393"/>
      <c r="F7" s="393"/>
      <c r="G7" s="159"/>
      <c r="H7" s="247"/>
      <c r="I7" s="159"/>
      <c r="J7" s="159"/>
      <c r="K7" s="159"/>
      <c r="L7" s="2"/>
    </row>
    <row r="8" spans="1:12" x14ac:dyDescent="0.4">
      <c r="A8" s="82" t="s">
        <v>76</v>
      </c>
      <c r="B8" s="82"/>
      <c r="C8" s="82"/>
      <c r="D8" s="82"/>
      <c r="E8" s="163" t="s">
        <v>172</v>
      </c>
      <c r="F8" s="82"/>
      <c r="I8" s="2"/>
    </row>
    <row r="9" spans="1:12" ht="27" x14ac:dyDescent="0.4">
      <c r="A9" s="146" t="s">
        <v>0</v>
      </c>
      <c r="B9" s="146" t="s">
        <v>8</v>
      </c>
      <c r="C9" s="146" t="s">
        <v>2</v>
      </c>
      <c r="D9" s="146" t="s">
        <v>9</v>
      </c>
      <c r="E9" s="146" t="s">
        <v>162</v>
      </c>
      <c r="F9" s="146" t="s">
        <v>1</v>
      </c>
      <c r="G9" s="261" t="s">
        <v>248</v>
      </c>
      <c r="H9" s="3"/>
      <c r="I9" s="171" t="s">
        <v>183</v>
      </c>
      <c r="J9" s="103"/>
    </row>
    <row r="10" spans="1:12" x14ac:dyDescent="0.4">
      <c r="A10" s="144"/>
      <c r="B10" s="147"/>
      <c r="C10" s="147"/>
      <c r="D10" s="147"/>
      <c r="E10" s="147"/>
      <c r="F10" s="147"/>
      <c r="G10" s="248"/>
      <c r="H10" s="3"/>
      <c r="I10" s="169" t="s">
        <v>184</v>
      </c>
      <c r="J10" s="170"/>
    </row>
    <row r="11" spans="1:12" x14ac:dyDescent="0.4">
      <c r="A11" s="144"/>
      <c r="B11" s="162"/>
      <c r="C11" s="162"/>
      <c r="D11" s="162"/>
      <c r="E11" s="302"/>
      <c r="F11" s="248"/>
      <c r="G11" s="248"/>
      <c r="H11" s="3"/>
      <c r="I11" s="164" t="s">
        <v>174</v>
      </c>
      <c r="J11" s="165" t="s">
        <v>178</v>
      </c>
    </row>
    <row r="12" spans="1:12" x14ac:dyDescent="0.4">
      <c r="A12" s="144"/>
      <c r="B12" s="162"/>
      <c r="C12" s="162"/>
      <c r="D12" s="162"/>
      <c r="E12" s="302"/>
      <c r="F12" s="248"/>
      <c r="G12" s="248"/>
      <c r="H12" s="3"/>
      <c r="I12" s="164" t="s">
        <v>173</v>
      </c>
      <c r="J12" s="165" t="s">
        <v>179</v>
      </c>
    </row>
    <row r="13" spans="1:12" x14ac:dyDescent="0.4">
      <c r="A13" s="144"/>
      <c r="B13" s="162"/>
      <c r="C13" s="162"/>
      <c r="D13" s="162"/>
      <c r="E13" s="302"/>
      <c r="F13" s="248"/>
      <c r="G13" s="248"/>
      <c r="H13" s="3"/>
      <c r="I13" s="164" t="s">
        <v>175</v>
      </c>
      <c r="J13" s="165" t="s">
        <v>180</v>
      </c>
    </row>
    <row r="14" spans="1:12" x14ac:dyDescent="0.4">
      <c r="A14" s="144"/>
      <c r="B14" s="162"/>
      <c r="C14" s="162"/>
      <c r="D14" s="162"/>
      <c r="E14" s="302"/>
      <c r="F14" s="248"/>
      <c r="G14" s="248"/>
      <c r="H14" s="3"/>
      <c r="I14" s="164" t="s">
        <v>176</v>
      </c>
      <c r="J14" s="165" t="s">
        <v>182</v>
      </c>
    </row>
    <row r="15" spans="1:12" x14ac:dyDescent="0.4">
      <c r="A15" s="144"/>
      <c r="B15" s="160"/>
      <c r="C15" s="160"/>
      <c r="D15" s="160"/>
      <c r="E15" s="302"/>
      <c r="F15" s="248"/>
      <c r="G15" s="248"/>
      <c r="H15" s="3"/>
      <c r="I15" s="166" t="s">
        <v>177</v>
      </c>
      <c r="J15" s="167" t="s">
        <v>181</v>
      </c>
    </row>
    <row r="16" spans="1:12" x14ac:dyDescent="0.4">
      <c r="A16" s="144"/>
      <c r="B16" s="160"/>
      <c r="C16" s="160"/>
      <c r="D16" s="160"/>
      <c r="E16" s="302"/>
      <c r="F16" s="248"/>
      <c r="G16" s="248"/>
      <c r="H16" s="3"/>
      <c r="I16" s="3"/>
    </row>
    <row r="17" spans="1:9" x14ac:dyDescent="0.4">
      <c r="A17" s="144"/>
      <c r="B17" s="160"/>
      <c r="C17" s="160"/>
      <c r="D17" s="160"/>
      <c r="E17" s="302"/>
      <c r="F17" s="248"/>
      <c r="G17" s="248"/>
      <c r="H17" s="3"/>
      <c r="I17" s="3"/>
    </row>
    <row r="18" spans="1:9" x14ac:dyDescent="0.4">
      <c r="A18" s="144"/>
      <c r="B18" s="160" t="s">
        <v>171</v>
      </c>
      <c r="C18" s="160"/>
      <c r="D18" s="160"/>
      <c r="E18" s="302"/>
      <c r="F18" s="248"/>
      <c r="G18" s="248"/>
      <c r="H18" s="3"/>
      <c r="I18" s="3"/>
    </row>
    <row r="19" spans="1:9" x14ac:dyDescent="0.4">
      <c r="A19" s="144"/>
      <c r="B19" s="160" t="s">
        <v>171</v>
      </c>
      <c r="C19" s="160"/>
      <c r="D19" s="160"/>
      <c r="E19" s="302"/>
      <c r="F19" s="248"/>
      <c r="G19" s="248"/>
      <c r="H19" s="3"/>
      <c r="I19" s="3"/>
    </row>
    <row r="20" spans="1:9" x14ac:dyDescent="0.4">
      <c r="A20" s="144"/>
      <c r="B20" s="160" t="s">
        <v>171</v>
      </c>
      <c r="C20" s="160"/>
      <c r="D20" s="160"/>
      <c r="E20" s="302"/>
      <c r="F20" s="248"/>
      <c r="G20" s="248"/>
      <c r="H20" s="3"/>
      <c r="I20" s="3"/>
    </row>
    <row r="21" spans="1:9" x14ac:dyDescent="0.4">
      <c r="A21" s="144"/>
      <c r="B21" s="160" t="s">
        <v>171</v>
      </c>
      <c r="C21" s="160"/>
      <c r="D21" s="160"/>
      <c r="E21" s="302"/>
      <c r="F21" s="248"/>
      <c r="G21" s="248"/>
      <c r="H21" s="3"/>
      <c r="I21" s="3"/>
    </row>
    <row r="22" spans="1:9" x14ac:dyDescent="0.4">
      <c r="A22" s="144"/>
      <c r="B22" s="160" t="s">
        <v>171</v>
      </c>
      <c r="C22" s="160"/>
      <c r="D22" s="160"/>
      <c r="E22" s="302"/>
      <c r="F22" s="248"/>
      <c r="G22" s="248"/>
      <c r="H22" s="3"/>
      <c r="I22" s="3"/>
    </row>
    <row r="23" spans="1:9" x14ac:dyDescent="0.4">
      <c r="A23" s="144"/>
      <c r="B23" s="160" t="s">
        <v>171</v>
      </c>
      <c r="C23" s="160"/>
      <c r="D23" s="160"/>
      <c r="E23" s="302"/>
      <c r="F23" s="248"/>
      <c r="G23" s="248"/>
      <c r="H23" s="3"/>
      <c r="I23" s="3"/>
    </row>
    <row r="24" spans="1:9" x14ac:dyDescent="0.4">
      <c r="A24" s="144"/>
      <c r="B24" s="160" t="s">
        <v>171</v>
      </c>
      <c r="C24" s="160"/>
      <c r="D24" s="160"/>
      <c r="E24" s="302"/>
      <c r="F24" s="248"/>
      <c r="G24" s="248"/>
      <c r="H24" s="3"/>
      <c r="I24" s="3"/>
    </row>
    <row r="25" spans="1:9" x14ac:dyDescent="0.4">
      <c r="A25" s="144"/>
      <c r="B25" s="160" t="s">
        <v>171</v>
      </c>
      <c r="C25" s="160"/>
      <c r="D25" s="160"/>
      <c r="E25" s="302"/>
      <c r="F25" s="248"/>
      <c r="G25" s="248"/>
      <c r="H25" s="3"/>
      <c r="I25" s="3"/>
    </row>
    <row r="26" spans="1:9" x14ac:dyDescent="0.4">
      <c r="A26" s="144"/>
      <c r="B26" s="160" t="s">
        <v>171</v>
      </c>
      <c r="C26" s="160"/>
      <c r="D26" s="160"/>
      <c r="E26" s="302"/>
      <c r="F26" s="248"/>
      <c r="G26" s="248"/>
      <c r="H26" s="3"/>
      <c r="I26" s="3"/>
    </row>
    <row r="27" spans="1:9" x14ac:dyDescent="0.4">
      <c r="A27" s="144"/>
      <c r="B27" s="160" t="s">
        <v>171</v>
      </c>
      <c r="C27" s="160"/>
      <c r="D27" s="160"/>
      <c r="E27" s="302"/>
      <c r="F27" s="248"/>
      <c r="G27" s="248"/>
      <c r="H27" s="3"/>
      <c r="I27" s="3"/>
    </row>
    <row r="28" spans="1:9" x14ac:dyDescent="0.4">
      <c r="A28" s="144"/>
      <c r="B28" s="160" t="s">
        <v>171</v>
      </c>
      <c r="C28" s="160"/>
      <c r="D28" s="160"/>
      <c r="E28" s="302"/>
      <c r="F28" s="248"/>
      <c r="G28" s="248"/>
      <c r="H28" s="3"/>
      <c r="I28" s="3"/>
    </row>
    <row r="29" spans="1:9" x14ac:dyDescent="0.4">
      <c r="A29" s="144"/>
      <c r="B29" s="160" t="s">
        <v>171</v>
      </c>
      <c r="C29" s="160"/>
      <c r="D29" s="160"/>
      <c r="E29" s="302"/>
      <c r="F29" s="248"/>
      <c r="G29" s="248"/>
      <c r="H29" s="3"/>
      <c r="I29" s="3"/>
    </row>
    <row r="30" spans="1:9" x14ac:dyDescent="0.4">
      <c r="A30" s="144"/>
      <c r="B30" s="160" t="s">
        <v>171</v>
      </c>
      <c r="C30" s="160"/>
      <c r="D30" s="160"/>
      <c r="E30" s="302"/>
      <c r="F30" s="248"/>
      <c r="G30" s="248"/>
      <c r="H30" s="3"/>
      <c r="I30" s="3"/>
    </row>
    <row r="31" spans="1:9" x14ac:dyDescent="0.4">
      <c r="A31" s="144"/>
      <c r="B31" s="160" t="s">
        <v>171</v>
      </c>
      <c r="C31" s="160"/>
      <c r="D31" s="160"/>
      <c r="E31" s="302"/>
      <c r="F31" s="248"/>
      <c r="G31" s="248"/>
      <c r="H31" s="3"/>
      <c r="I31" s="3"/>
    </row>
    <row r="32" spans="1:9" x14ac:dyDescent="0.4">
      <c r="A32" s="144"/>
      <c r="B32" s="160" t="s">
        <v>171</v>
      </c>
      <c r="C32" s="160"/>
      <c r="D32" s="160"/>
      <c r="E32" s="302"/>
      <c r="F32" s="248"/>
      <c r="G32" s="248"/>
      <c r="H32" s="3"/>
      <c r="I32" s="3"/>
    </row>
    <row r="33" spans="1:9" x14ac:dyDescent="0.4">
      <c r="A33" s="144"/>
      <c r="B33" s="160" t="s">
        <v>171</v>
      </c>
      <c r="C33" s="160"/>
      <c r="D33" s="160"/>
      <c r="E33" s="302"/>
      <c r="F33" s="248"/>
      <c r="G33" s="248"/>
      <c r="H33" s="3"/>
      <c r="I33" s="3"/>
    </row>
    <row r="34" spans="1:9" x14ac:dyDescent="0.4">
      <c r="A34" s="144"/>
      <c r="B34" s="160" t="s">
        <v>171</v>
      </c>
      <c r="C34" s="160"/>
      <c r="D34" s="160"/>
      <c r="E34" s="302"/>
      <c r="F34" s="248"/>
      <c r="G34" s="248"/>
      <c r="H34" s="3"/>
      <c r="I34" s="3"/>
    </row>
    <row r="35" spans="1:9" x14ac:dyDescent="0.4">
      <c r="A35" s="144"/>
      <c r="B35" s="160" t="s">
        <v>171</v>
      </c>
      <c r="C35" s="160"/>
      <c r="D35" s="160"/>
      <c r="E35" s="302"/>
      <c r="F35" s="248"/>
      <c r="G35" s="248"/>
      <c r="H35" s="3"/>
      <c r="I35" s="3"/>
    </row>
    <row r="36" spans="1:9" x14ac:dyDescent="0.4">
      <c r="A36" s="144"/>
      <c r="B36" s="160" t="s">
        <v>171</v>
      </c>
      <c r="C36" s="160"/>
      <c r="D36" s="160"/>
      <c r="E36" s="302"/>
      <c r="F36" s="248"/>
      <c r="G36" s="248"/>
      <c r="H36" s="3"/>
      <c r="I36" s="3"/>
    </row>
    <row r="37" spans="1:9" x14ac:dyDescent="0.4">
      <c r="A37" s="144"/>
      <c r="B37" s="160" t="s">
        <v>171</v>
      </c>
      <c r="C37" s="160"/>
      <c r="D37" s="160"/>
      <c r="E37" s="302"/>
      <c r="F37" s="248"/>
      <c r="G37" s="248"/>
      <c r="H37" s="3"/>
      <c r="I37" s="3"/>
    </row>
    <row r="38" spans="1:9" x14ac:dyDescent="0.4">
      <c r="A38" s="144"/>
      <c r="B38" s="160" t="s">
        <v>171</v>
      </c>
      <c r="C38" s="160"/>
      <c r="D38" s="160"/>
      <c r="E38" s="302"/>
      <c r="F38" s="248"/>
      <c r="G38" s="248"/>
      <c r="H38" s="3"/>
      <c r="I38" s="3"/>
    </row>
    <row r="39" spans="1:9" x14ac:dyDescent="0.4">
      <c r="A39" s="144"/>
      <c r="B39" s="160" t="s">
        <v>171</v>
      </c>
      <c r="C39" s="160"/>
      <c r="D39" s="160"/>
      <c r="E39" s="302"/>
      <c r="F39" s="248"/>
      <c r="G39" s="248"/>
      <c r="H39" s="3"/>
      <c r="I39" s="3"/>
    </row>
    <row r="40" spans="1:9" x14ac:dyDescent="0.4">
      <c r="A40" s="144"/>
      <c r="B40" s="160" t="s">
        <v>171</v>
      </c>
      <c r="C40" s="160"/>
      <c r="D40" s="160"/>
      <c r="E40" s="302"/>
      <c r="F40" s="248"/>
      <c r="G40" s="248"/>
      <c r="H40" s="3"/>
      <c r="I40" s="3"/>
    </row>
    <row r="41" spans="1:9" x14ac:dyDescent="0.4">
      <c r="A41" s="144"/>
      <c r="B41" s="160" t="s">
        <v>171</v>
      </c>
      <c r="C41" s="160"/>
      <c r="D41" s="160"/>
      <c r="E41" s="302"/>
      <c r="F41" s="248"/>
      <c r="G41" s="248"/>
      <c r="H41" s="3"/>
      <c r="I41" s="3"/>
    </row>
    <row r="42" spans="1:9" x14ac:dyDescent="0.4">
      <c r="A42" s="144"/>
      <c r="B42" s="160" t="s">
        <v>171</v>
      </c>
      <c r="C42" s="160"/>
      <c r="D42" s="160"/>
      <c r="E42" s="302"/>
      <c r="F42" s="248"/>
      <c r="G42" s="248"/>
      <c r="H42" s="3"/>
      <c r="I42" s="3"/>
    </row>
    <row r="43" spans="1:9" x14ac:dyDescent="0.4">
      <c r="A43" s="144"/>
      <c r="B43" s="160" t="s">
        <v>171</v>
      </c>
      <c r="C43" s="160"/>
      <c r="D43" s="160"/>
      <c r="E43" s="302"/>
      <c r="F43" s="248"/>
      <c r="G43" s="248"/>
      <c r="H43" s="3"/>
      <c r="I43" s="3"/>
    </row>
    <row r="44" spans="1:9" x14ac:dyDescent="0.4">
      <c r="A44" s="144"/>
      <c r="B44" s="160" t="s">
        <v>171</v>
      </c>
      <c r="C44" s="160"/>
      <c r="D44" s="160"/>
      <c r="E44" s="302"/>
      <c r="F44" s="248"/>
      <c r="G44" s="248"/>
      <c r="H44" s="3"/>
      <c r="I44" s="3"/>
    </row>
    <row r="45" spans="1:9" x14ac:dyDescent="0.4">
      <c r="A45" s="144"/>
      <c r="B45" s="160" t="s">
        <v>171</v>
      </c>
      <c r="C45" s="160"/>
      <c r="D45" s="160"/>
      <c r="E45" s="302"/>
      <c r="F45" s="248"/>
      <c r="G45" s="248"/>
      <c r="H45" s="3"/>
      <c r="I45" s="3"/>
    </row>
    <row r="46" spans="1:9" x14ac:dyDescent="0.4">
      <c r="A46" s="144"/>
      <c r="B46" s="160" t="s">
        <v>171</v>
      </c>
      <c r="C46" s="160"/>
      <c r="D46" s="160"/>
      <c r="E46" s="302"/>
      <c r="F46" s="248"/>
      <c r="G46" s="248"/>
      <c r="H46" s="3"/>
      <c r="I46" s="3"/>
    </row>
    <row r="47" spans="1:9" x14ac:dyDescent="0.4">
      <c r="A47" s="144"/>
      <c r="B47" s="160" t="s">
        <v>171</v>
      </c>
      <c r="C47" s="160"/>
      <c r="D47" s="160"/>
      <c r="E47" s="302"/>
      <c r="F47" s="248"/>
      <c r="G47" s="248"/>
      <c r="H47" s="3"/>
      <c r="I47" s="3"/>
    </row>
    <row r="48" spans="1:9" x14ac:dyDescent="0.4">
      <c r="A48" s="144"/>
      <c r="B48" s="160" t="s">
        <v>171</v>
      </c>
      <c r="C48" s="160"/>
      <c r="D48" s="160"/>
      <c r="E48" s="302"/>
      <c r="F48" s="248"/>
      <c r="G48" s="248"/>
      <c r="H48" s="3"/>
      <c r="I48" s="3"/>
    </row>
    <row r="49" spans="1:9" x14ac:dyDescent="0.4">
      <c r="A49" s="144"/>
      <c r="B49" s="160" t="s">
        <v>171</v>
      </c>
      <c r="C49" s="160"/>
      <c r="D49" s="160"/>
      <c r="E49" s="302"/>
      <c r="F49" s="248"/>
      <c r="G49" s="248"/>
      <c r="H49" s="3"/>
      <c r="I49" s="3"/>
    </row>
    <row r="50" spans="1:9" x14ac:dyDescent="0.4">
      <c r="A50" s="144"/>
      <c r="B50" s="160" t="s">
        <v>171</v>
      </c>
      <c r="C50" s="160"/>
      <c r="D50" s="160"/>
      <c r="E50" s="302"/>
      <c r="F50" s="248"/>
      <c r="G50" s="248"/>
      <c r="H50" s="3"/>
      <c r="I50" s="3"/>
    </row>
    <row r="51" spans="1:9" x14ac:dyDescent="0.4">
      <c r="A51" s="144"/>
      <c r="B51" s="160" t="s">
        <v>171</v>
      </c>
      <c r="C51" s="160"/>
      <c r="D51" s="160"/>
      <c r="E51" s="302"/>
      <c r="F51" s="248"/>
      <c r="G51" s="248"/>
      <c r="H51" s="3"/>
      <c r="I51" s="3"/>
    </row>
    <row r="52" spans="1:9" x14ac:dyDescent="0.4">
      <c r="A52" s="144"/>
      <c r="B52" s="160" t="s">
        <v>171</v>
      </c>
      <c r="C52" s="160"/>
      <c r="D52" s="160"/>
      <c r="E52" s="302"/>
      <c r="F52" s="248"/>
      <c r="G52" s="248"/>
      <c r="H52" s="3"/>
      <c r="I52" s="3"/>
    </row>
    <row r="53" spans="1:9" x14ac:dyDescent="0.4">
      <c r="A53" s="144"/>
      <c r="B53" s="160" t="s">
        <v>171</v>
      </c>
      <c r="C53" s="160"/>
      <c r="D53" s="160"/>
      <c r="E53" s="302"/>
      <c r="F53" s="248"/>
      <c r="G53" s="248"/>
      <c r="H53" s="3"/>
      <c r="I53" s="3"/>
    </row>
    <row r="54" spans="1:9" x14ac:dyDescent="0.4">
      <c r="A54" s="144"/>
      <c r="B54" s="160" t="s">
        <v>171</v>
      </c>
      <c r="C54" s="160"/>
      <c r="D54" s="160"/>
      <c r="E54" s="302"/>
      <c r="F54" s="248"/>
      <c r="G54" s="248"/>
      <c r="H54" s="3"/>
      <c r="I54" s="3"/>
    </row>
    <row r="55" spans="1:9" x14ac:dyDescent="0.4">
      <c r="A55" s="144"/>
      <c r="B55" s="160" t="s">
        <v>171</v>
      </c>
      <c r="C55" s="160"/>
      <c r="D55" s="160"/>
      <c r="E55" s="302"/>
      <c r="F55" s="248"/>
      <c r="G55" s="248"/>
      <c r="H55" s="3"/>
      <c r="I55" s="3"/>
    </row>
    <row r="56" spans="1:9" x14ac:dyDescent="0.4">
      <c r="A56" s="144"/>
      <c r="B56" s="160" t="s">
        <v>171</v>
      </c>
      <c r="C56" s="160"/>
      <c r="D56" s="160"/>
      <c r="E56" s="302"/>
      <c r="F56" s="248"/>
      <c r="G56" s="248"/>
      <c r="H56" s="3"/>
      <c r="I56" s="3"/>
    </row>
    <row r="57" spans="1:9" x14ac:dyDescent="0.4">
      <c r="A57" s="144"/>
      <c r="B57" s="160" t="s">
        <v>171</v>
      </c>
      <c r="C57" s="160"/>
      <c r="D57" s="160"/>
      <c r="E57" s="302"/>
      <c r="F57" s="248"/>
      <c r="G57" s="248"/>
      <c r="H57" s="3"/>
      <c r="I57" s="3"/>
    </row>
    <row r="58" spans="1:9" x14ac:dyDescent="0.4">
      <c r="A58" s="144"/>
      <c r="B58" s="160" t="s">
        <v>171</v>
      </c>
      <c r="C58" s="160"/>
      <c r="D58" s="160"/>
      <c r="E58" s="302"/>
      <c r="F58" s="248"/>
      <c r="G58" s="248"/>
      <c r="H58" s="3"/>
      <c r="I58" s="3"/>
    </row>
    <row r="59" spans="1:9" x14ac:dyDescent="0.4">
      <c r="A59" s="144"/>
      <c r="B59" s="160" t="s">
        <v>171</v>
      </c>
      <c r="C59" s="160"/>
      <c r="D59" s="160"/>
      <c r="E59" s="302"/>
      <c r="F59" s="248"/>
      <c r="G59" s="248"/>
      <c r="H59" s="3"/>
      <c r="I59" s="3"/>
    </row>
    <row r="60" spans="1:9" x14ac:dyDescent="0.4">
      <c r="A60" s="144"/>
      <c r="B60" s="160" t="s">
        <v>171</v>
      </c>
      <c r="C60" s="160"/>
      <c r="D60" s="160"/>
      <c r="E60" s="302"/>
      <c r="F60" s="248"/>
      <c r="G60" s="248"/>
      <c r="H60" s="3"/>
      <c r="I60" s="3"/>
    </row>
    <row r="61" spans="1:9" x14ac:dyDescent="0.4">
      <c r="A61" s="144"/>
      <c r="B61" s="160" t="s">
        <v>171</v>
      </c>
      <c r="C61" s="160"/>
      <c r="D61" s="160"/>
      <c r="E61" s="302"/>
      <c r="F61" s="248"/>
      <c r="G61" s="248"/>
      <c r="H61" s="3"/>
      <c r="I61" s="3"/>
    </row>
    <row r="62" spans="1:9" x14ac:dyDescent="0.4">
      <c r="A62" s="144"/>
      <c r="B62" s="160" t="s">
        <v>171</v>
      </c>
      <c r="C62" s="160"/>
      <c r="D62" s="160"/>
      <c r="E62" s="302"/>
      <c r="F62" s="248"/>
      <c r="G62" s="248"/>
      <c r="H62" s="3"/>
      <c r="I62" s="3"/>
    </row>
    <row r="63" spans="1:9" x14ac:dyDescent="0.4">
      <c r="A63" s="144"/>
      <c r="B63" s="160" t="s">
        <v>171</v>
      </c>
      <c r="C63" s="160"/>
      <c r="D63" s="160"/>
      <c r="E63" s="302"/>
      <c r="F63" s="248"/>
      <c r="G63" s="248"/>
      <c r="H63" s="3"/>
      <c r="I63" s="3"/>
    </row>
    <row r="64" spans="1:9" x14ac:dyDescent="0.4">
      <c r="A64" s="144"/>
      <c r="B64" s="160" t="s">
        <v>171</v>
      </c>
      <c r="C64" s="160"/>
      <c r="D64" s="160"/>
      <c r="E64" s="302"/>
      <c r="F64" s="248"/>
      <c r="G64" s="248"/>
      <c r="H64" s="3"/>
      <c r="I64" s="3"/>
    </row>
    <row r="65" spans="1:9" x14ac:dyDescent="0.4">
      <c r="A65" s="144"/>
      <c r="B65" s="160" t="s">
        <v>171</v>
      </c>
      <c r="C65" s="160"/>
      <c r="D65" s="160"/>
      <c r="E65" s="302"/>
      <c r="F65" s="248"/>
      <c r="G65" s="248"/>
      <c r="H65" s="3"/>
      <c r="I65" s="3"/>
    </row>
    <row r="66" spans="1:9" x14ac:dyDescent="0.4">
      <c r="A66" s="144"/>
      <c r="B66" s="160" t="s">
        <v>171</v>
      </c>
      <c r="C66" s="160"/>
      <c r="D66" s="160"/>
      <c r="E66" s="302"/>
      <c r="F66" s="248"/>
      <c r="G66" s="248"/>
      <c r="H66" s="3"/>
      <c r="I66" s="3"/>
    </row>
    <row r="67" spans="1:9" x14ac:dyDescent="0.4">
      <c r="A67" s="144"/>
      <c r="B67" s="160" t="s">
        <v>171</v>
      </c>
      <c r="C67" s="160"/>
      <c r="D67" s="160"/>
      <c r="E67" s="302"/>
      <c r="F67" s="248"/>
      <c r="G67" s="248"/>
      <c r="H67" s="3"/>
      <c r="I67" s="3"/>
    </row>
    <row r="68" spans="1:9" x14ac:dyDescent="0.4">
      <c r="A68" s="144"/>
      <c r="B68" s="160" t="s">
        <v>171</v>
      </c>
      <c r="C68" s="160"/>
      <c r="D68" s="160"/>
      <c r="E68" s="302"/>
      <c r="F68" s="248"/>
      <c r="G68" s="248"/>
      <c r="H68" s="3"/>
      <c r="I68" s="3"/>
    </row>
    <row r="69" spans="1:9" x14ac:dyDescent="0.4">
      <c r="A69" s="144"/>
      <c r="B69" s="160" t="s">
        <v>171</v>
      </c>
      <c r="C69" s="160"/>
      <c r="D69" s="160"/>
      <c r="E69" s="302"/>
      <c r="F69" s="248"/>
      <c r="G69" s="248"/>
      <c r="H69" s="3"/>
      <c r="I69" s="3"/>
    </row>
    <row r="70" spans="1:9" x14ac:dyDescent="0.4">
      <c r="A70" s="144"/>
      <c r="B70" s="160" t="s">
        <v>171</v>
      </c>
      <c r="C70" s="160"/>
      <c r="D70" s="160"/>
      <c r="E70" s="302"/>
      <c r="F70" s="248"/>
      <c r="G70" s="248"/>
      <c r="H70" s="3"/>
      <c r="I70" s="3"/>
    </row>
    <row r="71" spans="1:9" x14ac:dyDescent="0.4">
      <c r="A71" s="144"/>
      <c r="B71" s="160" t="s">
        <v>171</v>
      </c>
      <c r="C71" s="160"/>
      <c r="D71" s="160"/>
      <c r="E71" s="302"/>
      <c r="F71" s="248"/>
      <c r="G71" s="248"/>
      <c r="H71" s="3"/>
      <c r="I71" s="3"/>
    </row>
    <row r="72" spans="1:9" x14ac:dyDescent="0.4">
      <c r="A72" s="144"/>
      <c r="B72" s="160" t="s">
        <v>171</v>
      </c>
      <c r="C72" s="160"/>
      <c r="D72" s="160"/>
      <c r="E72" s="302"/>
      <c r="F72" s="248"/>
      <c r="G72" s="248"/>
      <c r="H72" s="3"/>
      <c r="I72" s="3"/>
    </row>
    <row r="73" spans="1:9" x14ac:dyDescent="0.4">
      <c r="A73" s="144"/>
      <c r="B73" s="160" t="s">
        <v>171</v>
      </c>
      <c r="C73" s="160"/>
      <c r="D73" s="160"/>
      <c r="E73" s="302"/>
      <c r="F73" s="248"/>
      <c r="G73" s="248"/>
      <c r="H73" s="3"/>
      <c r="I73" s="3"/>
    </row>
    <row r="74" spans="1:9" x14ac:dyDescent="0.4">
      <c r="A74" s="144"/>
      <c r="B74" s="160" t="s">
        <v>171</v>
      </c>
      <c r="C74" s="160"/>
      <c r="D74" s="160"/>
      <c r="E74" s="302"/>
      <c r="F74" s="248"/>
      <c r="G74" s="248"/>
      <c r="H74" s="3"/>
      <c r="I74" s="3"/>
    </row>
    <row r="75" spans="1:9" x14ac:dyDescent="0.4">
      <c r="A75" s="144"/>
      <c r="B75" s="160" t="s">
        <v>171</v>
      </c>
      <c r="C75" s="160"/>
      <c r="D75" s="160"/>
      <c r="E75" s="302"/>
      <c r="F75" s="248"/>
      <c r="G75" s="248"/>
      <c r="H75" s="3"/>
      <c r="I75" s="3"/>
    </row>
    <row r="76" spans="1:9" x14ac:dyDescent="0.4">
      <c r="A76" s="144"/>
      <c r="B76" s="160" t="s">
        <v>171</v>
      </c>
      <c r="C76" s="160"/>
      <c r="D76" s="160"/>
      <c r="E76" s="302"/>
      <c r="F76" s="248"/>
      <c r="G76" s="248"/>
      <c r="H76" s="3"/>
      <c r="I76" s="3"/>
    </row>
    <row r="77" spans="1:9" x14ac:dyDescent="0.4">
      <c r="A77" s="144"/>
      <c r="B77" s="160" t="s">
        <v>171</v>
      </c>
      <c r="C77" s="160"/>
      <c r="D77" s="160"/>
      <c r="E77" s="302"/>
      <c r="F77" s="248"/>
      <c r="G77" s="248"/>
      <c r="H77" s="3"/>
      <c r="I77" s="3"/>
    </row>
    <row r="78" spans="1:9" x14ac:dyDescent="0.4">
      <c r="A78" s="144"/>
      <c r="B78" s="160" t="s">
        <v>171</v>
      </c>
      <c r="C78" s="160"/>
      <c r="D78" s="160"/>
      <c r="E78" s="302"/>
      <c r="F78" s="248"/>
      <c r="G78" s="248"/>
      <c r="H78" s="3"/>
      <c r="I78" s="3"/>
    </row>
    <row r="79" spans="1:9" x14ac:dyDescent="0.4">
      <c r="A79" s="144"/>
      <c r="B79" s="160" t="s">
        <v>171</v>
      </c>
      <c r="C79" s="160"/>
      <c r="D79" s="160"/>
      <c r="E79" s="302"/>
      <c r="F79" s="248"/>
      <c r="G79" s="248"/>
      <c r="H79" s="3"/>
      <c r="I79" s="3"/>
    </row>
    <row r="80" spans="1:9" x14ac:dyDescent="0.4">
      <c r="A80" s="144"/>
      <c r="B80" s="160" t="s">
        <v>171</v>
      </c>
      <c r="C80" s="160"/>
      <c r="D80" s="160"/>
      <c r="E80" s="302"/>
      <c r="F80" s="248"/>
      <c r="G80" s="248"/>
      <c r="H80" s="3"/>
      <c r="I80" s="3"/>
    </row>
    <row r="81" spans="1:9" x14ac:dyDescent="0.4">
      <c r="A81" s="144"/>
      <c r="B81" s="160" t="s">
        <v>171</v>
      </c>
      <c r="C81" s="160"/>
      <c r="D81" s="160"/>
      <c r="E81" s="302"/>
      <c r="F81" s="248"/>
      <c r="G81" s="248"/>
      <c r="H81" s="3"/>
      <c r="I81" s="3"/>
    </row>
    <row r="82" spans="1:9" x14ac:dyDescent="0.4">
      <c r="A82" s="144"/>
      <c r="B82" s="160" t="s">
        <v>171</v>
      </c>
      <c r="C82" s="160"/>
      <c r="D82" s="160"/>
      <c r="E82" s="302"/>
      <c r="F82" s="248"/>
      <c r="G82" s="248"/>
      <c r="H82" s="3"/>
      <c r="I82" s="3"/>
    </row>
    <row r="83" spans="1:9" x14ac:dyDescent="0.4">
      <c r="A83" s="144"/>
      <c r="B83" s="160" t="s">
        <v>171</v>
      </c>
      <c r="C83" s="160"/>
      <c r="D83" s="160"/>
      <c r="E83" s="302"/>
      <c r="F83" s="248"/>
      <c r="G83" s="248"/>
      <c r="H83" s="3"/>
      <c r="I83" s="3"/>
    </row>
    <row r="84" spans="1:9" x14ac:dyDescent="0.4">
      <c r="A84" s="144"/>
      <c r="B84" s="160" t="s">
        <v>171</v>
      </c>
      <c r="C84" s="160"/>
      <c r="D84" s="160"/>
      <c r="E84" s="302"/>
      <c r="F84" s="248"/>
      <c r="G84" s="248"/>
      <c r="H84" s="3"/>
      <c r="I84" s="3"/>
    </row>
    <row r="85" spans="1:9" x14ac:dyDescent="0.4">
      <c r="A85" s="144"/>
      <c r="B85" s="160" t="s">
        <v>171</v>
      </c>
      <c r="C85" s="160"/>
      <c r="D85" s="160"/>
      <c r="E85" s="302"/>
      <c r="F85" s="248"/>
      <c r="G85" s="248"/>
      <c r="H85" s="3"/>
      <c r="I85" s="3"/>
    </row>
    <row r="86" spans="1:9" x14ac:dyDescent="0.4">
      <c r="A86" s="144"/>
      <c r="B86" s="160" t="s">
        <v>171</v>
      </c>
      <c r="C86" s="160"/>
      <c r="D86" s="160"/>
      <c r="E86" s="302"/>
      <c r="F86" s="248"/>
      <c r="G86" s="248"/>
      <c r="H86" s="3"/>
      <c r="I86" s="3"/>
    </row>
    <row r="87" spans="1:9" x14ac:dyDescent="0.4">
      <c r="A87" s="144"/>
      <c r="B87" s="160" t="s">
        <v>171</v>
      </c>
      <c r="C87" s="160"/>
      <c r="D87" s="160"/>
      <c r="E87" s="302"/>
      <c r="F87" s="248"/>
      <c r="G87" s="248"/>
      <c r="H87" s="3"/>
      <c r="I87" s="3"/>
    </row>
    <row r="88" spans="1:9" x14ac:dyDescent="0.4">
      <c r="A88" s="144"/>
      <c r="B88" s="160" t="s">
        <v>171</v>
      </c>
      <c r="C88" s="160"/>
      <c r="D88" s="160"/>
      <c r="E88" s="302"/>
      <c r="F88" s="248"/>
      <c r="G88" s="248"/>
      <c r="H88" s="3"/>
      <c r="I88" s="3"/>
    </row>
    <row r="89" spans="1:9" x14ac:dyDescent="0.4">
      <c r="A89" s="144"/>
      <c r="B89" s="160" t="s">
        <v>171</v>
      </c>
      <c r="C89" s="160"/>
      <c r="D89" s="160"/>
      <c r="E89" s="302"/>
      <c r="F89" s="248"/>
      <c r="G89" s="248"/>
      <c r="H89" s="3"/>
      <c r="I89" s="3"/>
    </row>
    <row r="90" spans="1:9" x14ac:dyDescent="0.4">
      <c r="A90" s="144"/>
      <c r="B90" s="160" t="s">
        <v>171</v>
      </c>
      <c r="C90" s="160"/>
      <c r="D90" s="160"/>
      <c r="E90" s="302"/>
      <c r="F90" s="248"/>
      <c r="G90" s="248"/>
      <c r="H90" s="3"/>
      <c r="I90" s="3"/>
    </row>
    <row r="91" spans="1:9" x14ac:dyDescent="0.4">
      <c r="A91" s="144"/>
      <c r="B91" s="160" t="s">
        <v>171</v>
      </c>
      <c r="C91" s="160"/>
      <c r="D91" s="160"/>
      <c r="E91" s="302"/>
      <c r="F91" s="248"/>
      <c r="G91" s="248"/>
      <c r="H91" s="3"/>
      <c r="I91" s="3"/>
    </row>
    <row r="92" spans="1:9" x14ac:dyDescent="0.4">
      <c r="A92" s="144"/>
      <c r="B92" s="160" t="s">
        <v>171</v>
      </c>
      <c r="C92" s="160"/>
      <c r="D92" s="160"/>
      <c r="E92" s="302"/>
      <c r="F92" s="248"/>
      <c r="G92" s="248"/>
      <c r="H92" s="3"/>
      <c r="I92" s="3"/>
    </row>
    <row r="93" spans="1:9" x14ac:dyDescent="0.4">
      <c r="A93" s="144"/>
      <c r="B93" s="160" t="s">
        <v>171</v>
      </c>
      <c r="C93" s="160"/>
      <c r="D93" s="160"/>
      <c r="E93" s="302"/>
      <c r="F93" s="248"/>
      <c r="G93" s="248"/>
      <c r="H93" s="3"/>
      <c r="I93" s="3"/>
    </row>
    <row r="94" spans="1:9" x14ac:dyDescent="0.4">
      <c r="A94" s="144"/>
      <c r="B94" s="160" t="s">
        <v>171</v>
      </c>
      <c r="C94" s="160"/>
      <c r="D94" s="160"/>
      <c r="E94" s="302"/>
      <c r="F94" s="248"/>
      <c r="G94" s="248"/>
      <c r="H94" s="3"/>
      <c r="I94" s="3"/>
    </row>
    <row r="95" spans="1:9" x14ac:dyDescent="0.4">
      <c r="A95" s="144"/>
      <c r="B95" s="160" t="s">
        <v>171</v>
      </c>
      <c r="C95" s="160"/>
      <c r="D95" s="160"/>
      <c r="E95" s="302"/>
      <c r="F95" s="248"/>
      <c r="G95" s="248"/>
      <c r="H95" s="3"/>
      <c r="I95" s="3"/>
    </row>
    <row r="96" spans="1:9" x14ac:dyDescent="0.4">
      <c r="A96" s="144"/>
      <c r="B96" s="160" t="s">
        <v>171</v>
      </c>
      <c r="C96" s="160"/>
      <c r="D96" s="160"/>
      <c r="E96" s="302"/>
      <c r="F96" s="248"/>
      <c r="G96" s="248"/>
      <c r="H96" s="3"/>
      <c r="I96" s="3"/>
    </row>
    <row r="97" spans="1:9" x14ac:dyDescent="0.4">
      <c r="A97" s="144"/>
      <c r="B97" s="160" t="s">
        <v>171</v>
      </c>
      <c r="C97" s="160"/>
      <c r="D97" s="160"/>
      <c r="E97" s="302"/>
      <c r="F97" s="248"/>
      <c r="G97" s="248"/>
      <c r="H97" s="3"/>
      <c r="I97" s="3"/>
    </row>
    <row r="98" spans="1:9" x14ac:dyDescent="0.4">
      <c r="A98" s="144"/>
      <c r="B98" s="160" t="s">
        <v>171</v>
      </c>
      <c r="C98" s="160"/>
      <c r="D98" s="160"/>
      <c r="E98" s="302"/>
      <c r="F98" s="248"/>
      <c r="G98" s="248"/>
      <c r="H98" s="3"/>
      <c r="I98" s="3"/>
    </row>
    <row r="99" spans="1:9" x14ac:dyDescent="0.4">
      <c r="A99" s="144"/>
      <c r="B99" s="160" t="s">
        <v>171</v>
      </c>
      <c r="C99" s="160"/>
      <c r="D99" s="160"/>
      <c r="E99" s="302"/>
      <c r="F99" s="248"/>
      <c r="G99" s="248"/>
      <c r="H99" s="3"/>
      <c r="I99" s="3"/>
    </row>
    <row r="100" spans="1:9" x14ac:dyDescent="0.4">
      <c r="A100" s="144"/>
      <c r="B100" s="160" t="s">
        <v>171</v>
      </c>
      <c r="C100" s="160"/>
      <c r="D100" s="160"/>
      <c r="E100" s="302"/>
      <c r="F100" s="248"/>
      <c r="G100" s="248"/>
      <c r="H100" s="3"/>
      <c r="I100" s="3"/>
    </row>
    <row r="101" spans="1:9" x14ac:dyDescent="0.4">
      <c r="A101" s="144"/>
      <c r="B101" s="160" t="s">
        <v>171</v>
      </c>
      <c r="C101" s="160"/>
      <c r="D101" s="160"/>
      <c r="E101" s="302"/>
      <c r="F101" s="248"/>
      <c r="G101" s="248"/>
      <c r="H101" s="3"/>
      <c r="I101" s="3"/>
    </row>
    <row r="102" spans="1:9" x14ac:dyDescent="0.4">
      <c r="A102" s="144"/>
      <c r="B102" s="160" t="s">
        <v>171</v>
      </c>
      <c r="C102" s="160"/>
      <c r="D102" s="160"/>
      <c r="E102" s="302"/>
      <c r="F102" s="248"/>
      <c r="G102" s="248"/>
      <c r="H102" s="3"/>
      <c r="I102" s="3"/>
    </row>
    <row r="103" spans="1:9" x14ac:dyDescent="0.4">
      <c r="A103" s="144"/>
      <c r="B103" s="160" t="s">
        <v>171</v>
      </c>
      <c r="C103" s="160"/>
      <c r="D103" s="160"/>
      <c r="E103" s="302"/>
      <c r="F103" s="248"/>
      <c r="G103" s="248"/>
      <c r="H103" s="3"/>
      <c r="I103" s="3"/>
    </row>
    <row r="104" spans="1:9" x14ac:dyDescent="0.4">
      <c r="A104" s="144"/>
      <c r="B104" s="160" t="s">
        <v>171</v>
      </c>
      <c r="C104" s="160"/>
      <c r="D104" s="160"/>
      <c r="E104" s="302"/>
      <c r="F104" s="248"/>
      <c r="G104" s="248"/>
      <c r="H104" s="3"/>
      <c r="I104" s="3"/>
    </row>
    <row r="105" spans="1:9" x14ac:dyDescent="0.4">
      <c r="A105" s="144"/>
      <c r="B105" s="160" t="s">
        <v>171</v>
      </c>
      <c r="C105" s="160"/>
      <c r="D105" s="160"/>
      <c r="E105" s="302"/>
      <c r="F105" s="248"/>
      <c r="G105" s="248"/>
      <c r="H105" s="3"/>
      <c r="I105" s="3"/>
    </row>
    <row r="106" spans="1:9" x14ac:dyDescent="0.4">
      <c r="A106" s="144"/>
      <c r="B106" s="160" t="s">
        <v>171</v>
      </c>
      <c r="C106" s="160"/>
      <c r="D106" s="160"/>
      <c r="E106" s="302"/>
      <c r="F106" s="248"/>
      <c r="G106" s="248"/>
      <c r="H106" s="3"/>
      <c r="I106" s="3"/>
    </row>
    <row r="107" spans="1:9" x14ac:dyDescent="0.4">
      <c r="A107" s="144"/>
      <c r="B107" s="160" t="s">
        <v>171</v>
      </c>
      <c r="C107" s="160"/>
      <c r="D107" s="160"/>
      <c r="E107" s="302"/>
      <c r="F107" s="248"/>
      <c r="G107" s="248"/>
      <c r="H107" s="3"/>
      <c r="I107" s="3"/>
    </row>
    <row r="108" spans="1:9" x14ac:dyDescent="0.4">
      <c r="A108" s="144"/>
      <c r="B108" s="160" t="s">
        <v>171</v>
      </c>
      <c r="C108" s="160"/>
      <c r="D108" s="160"/>
      <c r="E108" s="302"/>
      <c r="F108" s="248"/>
      <c r="G108" s="248"/>
      <c r="H108" s="3"/>
      <c r="I108" s="3"/>
    </row>
    <row r="109" spans="1:9" x14ac:dyDescent="0.4">
      <c r="A109" s="144"/>
      <c r="B109" s="160" t="s">
        <v>171</v>
      </c>
      <c r="C109" s="160"/>
      <c r="D109" s="160"/>
      <c r="E109" s="302"/>
      <c r="F109" s="248"/>
      <c r="G109" s="248"/>
      <c r="H109" s="3"/>
      <c r="I109" s="3"/>
    </row>
    <row r="110" spans="1:9" x14ac:dyDescent="0.4">
      <c r="A110" s="144"/>
      <c r="B110" s="160" t="s">
        <v>171</v>
      </c>
      <c r="C110" s="160"/>
      <c r="D110" s="160"/>
      <c r="E110" s="302"/>
      <c r="F110" s="248"/>
      <c r="G110" s="248"/>
      <c r="H110" s="3"/>
      <c r="I110" s="3"/>
    </row>
    <row r="111" spans="1:9" x14ac:dyDescent="0.4">
      <c r="A111" s="144"/>
      <c r="B111" s="160" t="s">
        <v>171</v>
      </c>
      <c r="C111" s="160"/>
      <c r="D111" s="160"/>
      <c r="E111" s="302"/>
      <c r="F111" s="248"/>
      <c r="G111" s="248"/>
      <c r="H111" s="3"/>
      <c r="I111" s="3"/>
    </row>
    <row r="112" spans="1:9" x14ac:dyDescent="0.4">
      <c r="A112" s="144"/>
      <c r="B112" s="160" t="s">
        <v>171</v>
      </c>
      <c r="C112" s="160"/>
      <c r="D112" s="160"/>
      <c r="E112" s="302"/>
      <c r="F112" s="248"/>
      <c r="G112" s="248"/>
      <c r="H112" s="3"/>
      <c r="I112" s="3"/>
    </row>
    <row r="113" spans="1:9" x14ac:dyDescent="0.4">
      <c r="A113" s="144"/>
      <c r="B113" s="160" t="s">
        <v>171</v>
      </c>
      <c r="C113" s="160"/>
      <c r="D113" s="160"/>
      <c r="E113" s="302"/>
      <c r="F113" s="248"/>
      <c r="G113" s="248"/>
      <c r="H113" s="3"/>
      <c r="I113" s="3"/>
    </row>
    <row r="114" spans="1:9" x14ac:dyDescent="0.4">
      <c r="A114" s="144"/>
      <c r="B114" s="160" t="s">
        <v>171</v>
      </c>
      <c r="C114" s="160"/>
      <c r="D114" s="160"/>
      <c r="E114" s="302"/>
      <c r="F114" s="248"/>
      <c r="G114" s="248"/>
      <c r="H114" s="3"/>
      <c r="I114" s="3"/>
    </row>
    <row r="115" spans="1:9" x14ac:dyDescent="0.4">
      <c r="A115" s="144"/>
      <c r="B115" s="160" t="s">
        <v>171</v>
      </c>
      <c r="C115" s="160"/>
      <c r="D115" s="160"/>
      <c r="E115" s="302"/>
      <c r="F115" s="248"/>
      <c r="G115" s="248"/>
      <c r="H115" s="3"/>
      <c r="I115" s="3"/>
    </row>
    <row r="116" spans="1:9" x14ac:dyDescent="0.4">
      <c r="A116" s="144"/>
      <c r="B116" s="160" t="s">
        <v>171</v>
      </c>
      <c r="C116" s="160"/>
      <c r="D116" s="160"/>
      <c r="E116" s="302"/>
      <c r="F116" s="248"/>
      <c r="G116" s="248"/>
      <c r="H116" s="3"/>
      <c r="I116" s="3"/>
    </row>
    <row r="117" spans="1:9" x14ac:dyDescent="0.4">
      <c r="A117" s="144"/>
      <c r="B117" s="160" t="s">
        <v>171</v>
      </c>
      <c r="C117" s="160"/>
      <c r="D117" s="160"/>
      <c r="E117" s="302"/>
      <c r="F117" s="248"/>
      <c r="G117" s="248"/>
      <c r="H117" s="3"/>
      <c r="I117" s="3"/>
    </row>
    <row r="118" spans="1:9" x14ac:dyDescent="0.4">
      <c r="A118" s="144"/>
      <c r="B118" s="160" t="s">
        <v>171</v>
      </c>
      <c r="C118" s="160"/>
      <c r="D118" s="160"/>
      <c r="E118" s="302"/>
      <c r="F118" s="248"/>
      <c r="G118" s="248"/>
      <c r="H118" s="3"/>
      <c r="I118" s="3"/>
    </row>
    <row r="119" spans="1:9" x14ac:dyDescent="0.4">
      <c r="A119" s="144"/>
      <c r="B119" s="160" t="s">
        <v>171</v>
      </c>
      <c r="C119" s="160"/>
      <c r="D119" s="160"/>
      <c r="E119" s="302"/>
      <c r="F119" s="248"/>
      <c r="G119" s="248"/>
      <c r="H119" s="3"/>
      <c r="I119" s="3"/>
    </row>
    <row r="120" spans="1:9" x14ac:dyDescent="0.4">
      <c r="A120" s="144"/>
      <c r="B120" s="160" t="s">
        <v>171</v>
      </c>
      <c r="C120" s="160"/>
      <c r="D120" s="160"/>
      <c r="E120" s="302"/>
      <c r="F120" s="248"/>
      <c r="G120" s="248"/>
      <c r="H120" s="3"/>
      <c r="I120" s="3"/>
    </row>
    <row r="121" spans="1:9" x14ac:dyDescent="0.4">
      <c r="A121" s="144"/>
      <c r="B121" s="160" t="s">
        <v>171</v>
      </c>
      <c r="C121" s="160"/>
      <c r="D121" s="160"/>
      <c r="E121" s="302"/>
      <c r="F121" s="248"/>
      <c r="G121" s="248"/>
      <c r="H121" s="3"/>
      <c r="I121" s="3"/>
    </row>
    <row r="122" spans="1:9" x14ac:dyDescent="0.4">
      <c r="A122" s="144"/>
      <c r="B122" s="160" t="s">
        <v>171</v>
      </c>
      <c r="C122" s="160"/>
      <c r="D122" s="160"/>
      <c r="E122" s="302"/>
      <c r="F122" s="248"/>
      <c r="G122" s="248"/>
      <c r="H122" s="3"/>
      <c r="I122" s="3"/>
    </row>
    <row r="123" spans="1:9" x14ac:dyDescent="0.4">
      <c r="A123" s="144"/>
      <c r="B123" s="160" t="s">
        <v>171</v>
      </c>
      <c r="C123" s="160"/>
      <c r="D123" s="160"/>
      <c r="E123" s="302"/>
      <c r="F123" s="248"/>
      <c r="G123" s="248"/>
      <c r="H123" s="3"/>
      <c r="I123" s="3"/>
    </row>
    <row r="124" spans="1:9" x14ac:dyDescent="0.4">
      <c r="A124" s="144"/>
      <c r="B124" s="160" t="s">
        <v>171</v>
      </c>
      <c r="C124" s="160"/>
      <c r="D124" s="160"/>
      <c r="E124" s="302"/>
      <c r="F124" s="248"/>
      <c r="G124" s="248"/>
      <c r="H124" s="3"/>
      <c r="I124" s="3"/>
    </row>
    <row r="125" spans="1:9" x14ac:dyDescent="0.4">
      <c r="A125" s="144"/>
      <c r="B125" s="160" t="s">
        <v>171</v>
      </c>
      <c r="C125" s="160"/>
      <c r="D125" s="160"/>
      <c r="E125" s="302"/>
      <c r="F125" s="248"/>
      <c r="G125" s="248"/>
      <c r="H125" s="3"/>
      <c r="I125" s="3"/>
    </row>
    <row r="126" spans="1:9" x14ac:dyDescent="0.4">
      <c r="A126" s="144"/>
      <c r="B126" s="160" t="s">
        <v>171</v>
      </c>
      <c r="C126" s="160"/>
      <c r="D126" s="160"/>
      <c r="E126" s="302"/>
      <c r="F126" s="248"/>
      <c r="G126" s="248"/>
      <c r="H126" s="3"/>
      <c r="I126" s="3"/>
    </row>
    <row r="127" spans="1:9" x14ac:dyDescent="0.4">
      <c r="A127" s="144"/>
      <c r="B127" s="160" t="s">
        <v>171</v>
      </c>
      <c r="C127" s="160"/>
      <c r="D127" s="160"/>
      <c r="E127" s="302"/>
      <c r="F127" s="248"/>
      <c r="G127" s="248"/>
      <c r="H127" s="3"/>
      <c r="I127" s="3"/>
    </row>
    <row r="128" spans="1:9" x14ac:dyDescent="0.4">
      <c r="A128" s="144"/>
      <c r="B128" s="160" t="s">
        <v>171</v>
      </c>
      <c r="C128" s="160"/>
      <c r="D128" s="160"/>
      <c r="E128" s="302"/>
      <c r="F128" s="248"/>
      <c r="G128" s="248"/>
      <c r="H128" s="3"/>
      <c r="I128" s="3"/>
    </row>
    <row r="129" spans="1:9" x14ac:dyDescent="0.4">
      <c r="A129" s="144"/>
      <c r="B129" s="160" t="s">
        <v>171</v>
      </c>
      <c r="C129" s="160"/>
      <c r="D129" s="160"/>
      <c r="E129" s="302"/>
      <c r="F129" s="248"/>
      <c r="G129" s="248"/>
      <c r="H129" s="3"/>
      <c r="I129" s="3"/>
    </row>
    <row r="130" spans="1:9" x14ac:dyDescent="0.4">
      <c r="A130" s="144"/>
      <c r="B130" s="160" t="s">
        <v>171</v>
      </c>
      <c r="C130" s="160"/>
      <c r="D130" s="160"/>
      <c r="E130" s="302"/>
      <c r="F130" s="248"/>
      <c r="G130" s="248"/>
      <c r="H130" s="3"/>
      <c r="I130" s="3"/>
    </row>
    <row r="131" spans="1:9" x14ac:dyDescent="0.4">
      <c r="A131" s="144"/>
      <c r="B131" s="160" t="s">
        <v>171</v>
      </c>
      <c r="C131" s="160"/>
      <c r="D131" s="160"/>
      <c r="E131" s="302"/>
      <c r="F131" s="248"/>
      <c r="G131" s="248"/>
      <c r="H131" s="3"/>
      <c r="I131" s="3"/>
    </row>
    <row r="132" spans="1:9" x14ac:dyDescent="0.4">
      <c r="A132" s="144"/>
      <c r="B132" s="160" t="s">
        <v>171</v>
      </c>
      <c r="C132" s="160"/>
      <c r="D132" s="160"/>
      <c r="E132" s="302"/>
      <c r="F132" s="248"/>
      <c r="G132" s="248"/>
      <c r="H132" s="3"/>
      <c r="I132" s="3"/>
    </row>
    <row r="133" spans="1:9" x14ac:dyDescent="0.4">
      <c r="A133" s="144"/>
      <c r="B133" s="160" t="s">
        <v>171</v>
      </c>
      <c r="C133" s="160"/>
      <c r="D133" s="160"/>
      <c r="E133" s="302"/>
      <c r="F133" s="248"/>
      <c r="G133" s="248"/>
      <c r="H133" s="3"/>
      <c r="I133" s="3"/>
    </row>
    <row r="134" spans="1:9" x14ac:dyDescent="0.4">
      <c r="A134" s="144"/>
      <c r="B134" s="160" t="s">
        <v>171</v>
      </c>
      <c r="C134" s="160"/>
      <c r="D134" s="160"/>
      <c r="E134" s="302"/>
      <c r="F134" s="248"/>
      <c r="G134" s="248"/>
      <c r="H134" s="3"/>
      <c r="I134" s="3"/>
    </row>
    <row r="135" spans="1:9" x14ac:dyDescent="0.4">
      <c r="A135" s="144"/>
      <c r="B135" s="160" t="s">
        <v>171</v>
      </c>
      <c r="C135" s="160"/>
      <c r="D135" s="160"/>
      <c r="E135" s="302"/>
      <c r="F135" s="248"/>
      <c r="G135" s="248"/>
      <c r="H135" s="3"/>
      <c r="I135" s="3"/>
    </row>
    <row r="136" spans="1:9" x14ac:dyDescent="0.4">
      <c r="A136" s="144"/>
      <c r="B136" s="160" t="s">
        <v>171</v>
      </c>
      <c r="C136" s="160"/>
      <c r="D136" s="160"/>
      <c r="E136" s="302"/>
      <c r="F136" s="248"/>
      <c r="G136" s="248"/>
      <c r="H136" s="3"/>
      <c r="I136" s="3"/>
    </row>
    <row r="137" spans="1:9" x14ac:dyDescent="0.4">
      <c r="A137" s="144"/>
      <c r="B137" s="160" t="s">
        <v>171</v>
      </c>
      <c r="C137" s="160"/>
      <c r="D137" s="160"/>
      <c r="E137" s="302"/>
      <c r="F137" s="248"/>
      <c r="G137" s="248"/>
      <c r="H137" s="3"/>
      <c r="I137" s="3"/>
    </row>
    <row r="138" spans="1:9" x14ac:dyDescent="0.4">
      <c r="A138" s="144"/>
      <c r="B138" s="160" t="s">
        <v>171</v>
      </c>
      <c r="C138" s="160"/>
      <c r="D138" s="160"/>
      <c r="E138" s="302"/>
      <c r="F138" s="248"/>
      <c r="G138" s="248"/>
      <c r="H138" s="3"/>
      <c r="I138" s="3"/>
    </row>
    <row r="139" spans="1:9" x14ac:dyDescent="0.4">
      <c r="A139" s="144"/>
      <c r="B139" s="160" t="s">
        <v>171</v>
      </c>
      <c r="C139" s="160"/>
      <c r="D139" s="160"/>
      <c r="E139" s="302"/>
      <c r="F139" s="248"/>
      <c r="G139" s="248"/>
      <c r="H139" s="3"/>
      <c r="I139" s="3"/>
    </row>
    <row r="140" spans="1:9" x14ac:dyDescent="0.4">
      <c r="A140" s="144"/>
      <c r="B140" s="160" t="s">
        <v>171</v>
      </c>
      <c r="C140" s="160"/>
      <c r="D140" s="160"/>
      <c r="E140" s="302"/>
      <c r="F140" s="248"/>
      <c r="G140" s="248"/>
      <c r="H140" s="3"/>
      <c r="I140" s="3"/>
    </row>
    <row r="141" spans="1:9" x14ac:dyDescent="0.4">
      <c r="A141" s="144"/>
      <c r="B141" s="160" t="s">
        <v>171</v>
      </c>
      <c r="C141" s="160"/>
      <c r="D141" s="160"/>
      <c r="E141" s="302"/>
      <c r="F141" s="248"/>
      <c r="G141" s="248"/>
      <c r="H141" s="3"/>
      <c r="I141" s="3"/>
    </row>
    <row r="142" spans="1:9" x14ac:dyDescent="0.4">
      <c r="A142" s="144"/>
      <c r="B142" s="160" t="s">
        <v>171</v>
      </c>
      <c r="C142" s="160"/>
      <c r="D142" s="160"/>
      <c r="E142" s="302"/>
      <c r="F142" s="248"/>
      <c r="G142" s="248"/>
      <c r="H142" s="3"/>
      <c r="I142" s="3"/>
    </row>
    <row r="143" spans="1:9" x14ac:dyDescent="0.4">
      <c r="A143" s="144"/>
      <c r="B143" s="160" t="s">
        <v>171</v>
      </c>
      <c r="C143" s="160"/>
      <c r="D143" s="160"/>
      <c r="E143" s="302"/>
      <c r="F143" s="248"/>
      <c r="G143" s="248"/>
      <c r="H143" s="3"/>
      <c r="I143" s="3"/>
    </row>
    <row r="144" spans="1:9" x14ac:dyDescent="0.4">
      <c r="A144" s="144"/>
      <c r="B144" s="160" t="s">
        <v>171</v>
      </c>
      <c r="C144" s="160"/>
      <c r="D144" s="160"/>
      <c r="E144" s="302"/>
      <c r="F144" s="248"/>
      <c r="G144" s="248"/>
      <c r="H144" s="3"/>
      <c r="I144" s="3"/>
    </row>
    <row r="145" spans="1:9" x14ac:dyDescent="0.4">
      <c r="A145" s="144"/>
      <c r="B145" s="160" t="s">
        <v>171</v>
      </c>
      <c r="C145" s="160"/>
      <c r="D145" s="160"/>
      <c r="E145" s="302"/>
      <c r="F145" s="248"/>
      <c r="G145" s="248"/>
      <c r="H145" s="3"/>
      <c r="I145" s="3"/>
    </row>
    <row r="146" spans="1:9" x14ac:dyDescent="0.4">
      <c r="A146" s="144"/>
      <c r="B146" s="160" t="s">
        <v>171</v>
      </c>
      <c r="C146" s="160"/>
      <c r="D146" s="160"/>
      <c r="E146" s="302"/>
      <c r="F146" s="248"/>
      <c r="G146" s="248"/>
      <c r="H146" s="3"/>
      <c r="I146" s="3"/>
    </row>
    <row r="147" spans="1:9" x14ac:dyDescent="0.4">
      <c r="A147" s="144"/>
      <c r="B147" s="160" t="s">
        <v>171</v>
      </c>
      <c r="C147" s="160"/>
      <c r="D147" s="160"/>
      <c r="E147" s="302"/>
      <c r="F147" s="248"/>
      <c r="G147" s="248"/>
      <c r="H147" s="3"/>
      <c r="I147" s="3"/>
    </row>
    <row r="148" spans="1:9" x14ac:dyDescent="0.4">
      <c r="A148" s="144"/>
      <c r="B148" s="160" t="s">
        <v>171</v>
      </c>
      <c r="C148" s="160"/>
      <c r="D148" s="160"/>
      <c r="E148" s="302"/>
      <c r="F148" s="248"/>
      <c r="G148" s="248"/>
      <c r="H148" s="3"/>
      <c r="I148" s="3"/>
    </row>
    <row r="149" spans="1:9" x14ac:dyDescent="0.4">
      <c r="A149" s="144"/>
      <c r="B149" s="160" t="s">
        <v>171</v>
      </c>
      <c r="C149" s="160"/>
      <c r="D149" s="160"/>
      <c r="E149" s="302"/>
      <c r="F149" s="248"/>
      <c r="G149" s="248"/>
      <c r="H149" s="3"/>
      <c r="I149" s="3"/>
    </row>
    <row r="150" spans="1:9" x14ac:dyDescent="0.4">
      <c r="A150" s="144"/>
      <c r="B150" s="160" t="s">
        <v>171</v>
      </c>
      <c r="C150" s="160"/>
      <c r="D150" s="160"/>
      <c r="E150" s="302"/>
      <c r="F150" s="248"/>
      <c r="G150" s="248"/>
      <c r="H150" s="3"/>
      <c r="I150" s="3"/>
    </row>
    <row r="151" spans="1:9" x14ac:dyDescent="0.4">
      <c r="A151" s="144"/>
      <c r="B151" s="160" t="s">
        <v>171</v>
      </c>
      <c r="C151" s="160"/>
      <c r="D151" s="160"/>
      <c r="E151" s="302"/>
      <c r="F151" s="248"/>
      <c r="G151" s="248"/>
      <c r="H151" s="3"/>
      <c r="I151" s="3"/>
    </row>
    <row r="152" spans="1:9" x14ac:dyDescent="0.4">
      <c r="A152" s="144"/>
      <c r="B152" s="160" t="s">
        <v>171</v>
      </c>
      <c r="C152" s="160"/>
      <c r="D152" s="160"/>
      <c r="E152" s="302"/>
      <c r="F152" s="248"/>
      <c r="G152" s="248"/>
      <c r="H152" s="3"/>
      <c r="I152" s="3"/>
    </row>
    <row r="153" spans="1:9" x14ac:dyDescent="0.4">
      <c r="A153" s="144"/>
      <c r="B153" s="160" t="s">
        <v>171</v>
      </c>
      <c r="C153" s="160"/>
      <c r="D153" s="160"/>
      <c r="E153" s="302"/>
      <c r="F153" s="248"/>
      <c r="G153" s="248"/>
      <c r="H153" s="3"/>
      <c r="I153" s="3"/>
    </row>
    <row r="154" spans="1:9" x14ac:dyDescent="0.4">
      <c r="A154" s="144"/>
      <c r="B154" s="160" t="s">
        <v>171</v>
      </c>
      <c r="C154" s="160"/>
      <c r="D154" s="160"/>
      <c r="E154" s="302"/>
      <c r="F154" s="248"/>
      <c r="G154" s="248"/>
      <c r="H154" s="3"/>
      <c r="I154" s="3"/>
    </row>
    <row r="155" spans="1:9" x14ac:dyDescent="0.4">
      <c r="A155" s="144"/>
      <c r="B155" s="160" t="s">
        <v>171</v>
      </c>
      <c r="C155" s="160"/>
      <c r="D155" s="160"/>
      <c r="E155" s="302"/>
      <c r="F155" s="248"/>
      <c r="G155" s="248"/>
      <c r="H155" s="3"/>
      <c r="I155" s="3"/>
    </row>
    <row r="156" spans="1:9" x14ac:dyDescent="0.4">
      <c r="A156" s="144"/>
      <c r="B156" s="160" t="s">
        <v>171</v>
      </c>
      <c r="C156" s="160"/>
      <c r="D156" s="160"/>
      <c r="E156" s="302"/>
      <c r="F156" s="248"/>
      <c r="G156" s="248"/>
      <c r="H156" s="3"/>
      <c r="I156" s="3"/>
    </row>
    <row r="157" spans="1:9" x14ac:dyDescent="0.4">
      <c r="A157" s="144"/>
      <c r="B157" s="160" t="s">
        <v>171</v>
      </c>
      <c r="C157" s="160"/>
      <c r="D157" s="160"/>
      <c r="E157" s="302"/>
      <c r="F157" s="248"/>
      <c r="G157" s="248"/>
      <c r="H157" s="3"/>
      <c r="I157" s="3"/>
    </row>
    <row r="158" spans="1:9" x14ac:dyDescent="0.4">
      <c r="A158" s="144"/>
      <c r="B158" s="160" t="s">
        <v>171</v>
      </c>
      <c r="C158" s="160"/>
      <c r="D158" s="160"/>
      <c r="E158" s="302"/>
      <c r="F158" s="248"/>
      <c r="G158" s="248"/>
      <c r="H158" s="3"/>
      <c r="I158" s="3"/>
    </row>
    <row r="159" spans="1:9" x14ac:dyDescent="0.4">
      <c r="A159" s="144"/>
      <c r="B159" s="160" t="s">
        <v>171</v>
      </c>
      <c r="C159" s="160"/>
      <c r="D159" s="160"/>
      <c r="E159" s="302"/>
      <c r="F159" s="248"/>
      <c r="G159" s="248"/>
      <c r="H159" s="3"/>
      <c r="I159" s="3"/>
    </row>
    <row r="160" spans="1:9" x14ac:dyDescent="0.4">
      <c r="A160" s="144"/>
      <c r="B160" s="160" t="s">
        <v>171</v>
      </c>
      <c r="C160" s="160"/>
      <c r="D160" s="160"/>
      <c r="E160" s="302"/>
      <c r="F160" s="248"/>
      <c r="G160" s="248"/>
      <c r="H160" s="3"/>
      <c r="I160" s="3"/>
    </row>
    <row r="161" spans="1:9" x14ac:dyDescent="0.4">
      <c r="A161" s="144"/>
      <c r="B161" s="160" t="s">
        <v>171</v>
      </c>
      <c r="C161" s="160"/>
      <c r="D161" s="160"/>
      <c r="E161" s="302"/>
      <c r="F161" s="248"/>
      <c r="G161" s="248"/>
      <c r="H161" s="3"/>
      <c r="I161" s="3"/>
    </row>
    <row r="162" spans="1:9" x14ac:dyDescent="0.4">
      <c r="A162" s="144"/>
      <c r="B162" s="160" t="s">
        <v>171</v>
      </c>
      <c r="C162" s="160"/>
      <c r="D162" s="160"/>
      <c r="E162" s="302"/>
      <c r="F162" s="248"/>
      <c r="G162" s="248"/>
      <c r="H162" s="3"/>
      <c r="I162" s="3"/>
    </row>
    <row r="163" spans="1:9" x14ac:dyDescent="0.4">
      <c r="A163" s="144"/>
      <c r="B163" s="160" t="s">
        <v>171</v>
      </c>
      <c r="C163" s="160"/>
      <c r="D163" s="160"/>
      <c r="E163" s="302"/>
      <c r="F163" s="248"/>
      <c r="G163" s="248"/>
      <c r="H163" s="3"/>
      <c r="I163" s="3"/>
    </row>
    <row r="164" spans="1:9" x14ac:dyDescent="0.4">
      <c r="A164" s="144"/>
      <c r="B164" s="160" t="s">
        <v>171</v>
      </c>
      <c r="C164" s="160"/>
      <c r="D164" s="160"/>
      <c r="E164" s="302"/>
      <c r="F164" s="248"/>
      <c r="G164" s="248"/>
      <c r="H164" s="3"/>
      <c r="I164" s="3"/>
    </row>
    <row r="165" spans="1:9" x14ac:dyDescent="0.4">
      <c r="A165" s="144"/>
      <c r="B165" s="160" t="s">
        <v>171</v>
      </c>
      <c r="C165" s="160"/>
      <c r="D165" s="160"/>
      <c r="E165" s="302"/>
      <c r="F165" s="248"/>
      <c r="G165" s="248"/>
      <c r="H165" s="3"/>
      <c r="I165" s="3"/>
    </row>
    <row r="166" spans="1:9" x14ac:dyDescent="0.4">
      <c r="A166" s="144"/>
      <c r="B166" s="160" t="s">
        <v>171</v>
      </c>
      <c r="C166" s="160"/>
      <c r="D166" s="160"/>
      <c r="E166" s="302"/>
      <c r="F166" s="248"/>
      <c r="G166" s="248"/>
      <c r="H166" s="3"/>
      <c r="I166" s="3"/>
    </row>
    <row r="167" spans="1:9" x14ac:dyDescent="0.4">
      <c r="A167" s="144"/>
      <c r="B167" s="160" t="s">
        <v>171</v>
      </c>
      <c r="C167" s="160"/>
      <c r="D167" s="160"/>
      <c r="E167" s="302"/>
      <c r="F167" s="248"/>
      <c r="G167" s="248"/>
      <c r="H167" s="3"/>
      <c r="I167" s="3"/>
    </row>
    <row r="168" spans="1:9" x14ac:dyDescent="0.4">
      <c r="A168" s="144"/>
      <c r="B168" s="160" t="s">
        <v>171</v>
      </c>
      <c r="C168" s="160"/>
      <c r="D168" s="160"/>
      <c r="E168" s="302"/>
      <c r="F168" s="248"/>
      <c r="G168" s="248"/>
      <c r="H168" s="3"/>
      <c r="I168" s="3"/>
    </row>
    <row r="169" spans="1:9" x14ac:dyDescent="0.4">
      <c r="A169" s="144"/>
      <c r="B169" s="160" t="s">
        <v>171</v>
      </c>
      <c r="C169" s="160"/>
      <c r="D169" s="160"/>
      <c r="E169" s="302"/>
      <c r="F169" s="248"/>
      <c r="G169" s="248"/>
      <c r="H169" s="3"/>
      <c r="I169" s="3"/>
    </row>
    <row r="170" spans="1:9" x14ac:dyDescent="0.4">
      <c r="A170" s="144"/>
      <c r="B170" s="160" t="s">
        <v>171</v>
      </c>
      <c r="C170" s="160"/>
      <c r="D170" s="160"/>
      <c r="E170" s="302"/>
      <c r="F170" s="248"/>
      <c r="G170" s="248"/>
      <c r="H170" s="3"/>
      <c r="I170" s="3"/>
    </row>
    <row r="171" spans="1:9" x14ac:dyDescent="0.4">
      <c r="A171" s="144"/>
      <c r="B171" s="160" t="s">
        <v>171</v>
      </c>
      <c r="C171" s="160"/>
      <c r="D171" s="160"/>
      <c r="E171" s="302"/>
      <c r="F171" s="248"/>
      <c r="G171" s="248"/>
      <c r="H171" s="3"/>
      <c r="I171" s="3"/>
    </row>
    <row r="172" spans="1:9" x14ac:dyDescent="0.4">
      <c r="A172" s="144"/>
      <c r="B172" s="160" t="s">
        <v>171</v>
      </c>
      <c r="C172" s="160"/>
      <c r="D172" s="160"/>
      <c r="E172" s="302"/>
      <c r="F172" s="248"/>
      <c r="G172" s="248"/>
      <c r="H172" s="3"/>
      <c r="I172" s="3"/>
    </row>
    <row r="173" spans="1:9" x14ac:dyDescent="0.4">
      <c r="A173" s="144"/>
      <c r="B173" s="160" t="s">
        <v>171</v>
      </c>
      <c r="C173" s="160"/>
      <c r="D173" s="160"/>
      <c r="E173" s="302"/>
      <c r="F173" s="248"/>
      <c r="G173" s="248"/>
      <c r="H173" s="3"/>
      <c r="I173" s="3"/>
    </row>
    <row r="174" spans="1:9" x14ac:dyDescent="0.4">
      <c r="A174" s="144"/>
      <c r="B174" s="160" t="s">
        <v>171</v>
      </c>
      <c r="C174" s="160"/>
      <c r="D174" s="160"/>
      <c r="E174" s="302"/>
      <c r="F174" s="248"/>
      <c r="G174" s="248"/>
      <c r="H174" s="3"/>
      <c r="I174" s="3"/>
    </row>
    <row r="175" spans="1:9" x14ac:dyDescent="0.4">
      <c r="A175" s="144"/>
      <c r="B175" s="160" t="s">
        <v>171</v>
      </c>
      <c r="C175" s="160"/>
      <c r="D175" s="160"/>
      <c r="E175" s="302"/>
      <c r="F175" s="248"/>
      <c r="G175" s="248"/>
      <c r="H175" s="3"/>
      <c r="I175" s="3"/>
    </row>
    <row r="176" spans="1:9" x14ac:dyDescent="0.4">
      <c r="A176" s="144"/>
      <c r="B176" s="160" t="s">
        <v>171</v>
      </c>
      <c r="C176" s="160"/>
      <c r="D176" s="160"/>
      <c r="E176" s="302"/>
      <c r="F176" s="248"/>
      <c r="G176" s="248"/>
      <c r="H176" s="3"/>
      <c r="I176" s="3"/>
    </row>
    <row r="177" spans="1:9" x14ac:dyDescent="0.4">
      <c r="A177" s="144"/>
      <c r="B177" s="160" t="s">
        <v>171</v>
      </c>
      <c r="C177" s="160"/>
      <c r="D177" s="160"/>
      <c r="E177" s="302"/>
      <c r="F177" s="248"/>
      <c r="G177" s="248"/>
      <c r="H177" s="3"/>
      <c r="I177" s="3"/>
    </row>
    <row r="178" spans="1:9" x14ac:dyDescent="0.4">
      <c r="A178" s="144"/>
      <c r="B178" s="160" t="s">
        <v>171</v>
      </c>
      <c r="C178" s="160"/>
      <c r="D178" s="160"/>
      <c r="E178" s="302"/>
      <c r="F178" s="248"/>
      <c r="G178" s="248"/>
      <c r="H178" s="3"/>
      <c r="I178" s="3"/>
    </row>
    <row r="179" spans="1:9" x14ac:dyDescent="0.4">
      <c r="A179" s="144"/>
      <c r="B179" s="160" t="s">
        <v>171</v>
      </c>
      <c r="C179" s="160"/>
      <c r="D179" s="160"/>
      <c r="E179" s="302"/>
      <c r="F179" s="248"/>
      <c r="G179" s="248"/>
      <c r="H179" s="3"/>
      <c r="I179" s="3"/>
    </row>
    <row r="180" spans="1:9" x14ac:dyDescent="0.4">
      <c r="A180" s="144"/>
      <c r="B180" s="160" t="s">
        <v>171</v>
      </c>
      <c r="C180" s="160"/>
      <c r="D180" s="160"/>
      <c r="E180" s="302"/>
      <c r="F180" s="248"/>
      <c r="G180" s="248"/>
      <c r="H180" s="3"/>
      <c r="I180" s="3"/>
    </row>
    <row r="181" spans="1:9" x14ac:dyDescent="0.4">
      <c r="A181" s="144"/>
      <c r="B181" s="160" t="s">
        <v>171</v>
      </c>
      <c r="C181" s="160"/>
      <c r="D181" s="160"/>
      <c r="E181" s="302"/>
      <c r="F181" s="248"/>
      <c r="G181" s="248"/>
      <c r="H181" s="3"/>
      <c r="I181" s="3"/>
    </row>
    <row r="182" spans="1:9" x14ac:dyDescent="0.4">
      <c r="A182" s="144"/>
      <c r="B182" s="160" t="s">
        <v>171</v>
      </c>
      <c r="C182" s="160"/>
      <c r="D182" s="160"/>
      <c r="E182" s="302"/>
      <c r="F182" s="248"/>
      <c r="G182" s="248"/>
      <c r="H182" s="3"/>
      <c r="I182" s="3"/>
    </row>
    <row r="183" spans="1:9" x14ac:dyDescent="0.4">
      <c r="A183" s="144"/>
      <c r="B183" s="160" t="s">
        <v>171</v>
      </c>
      <c r="C183" s="160"/>
      <c r="D183" s="160"/>
      <c r="E183" s="302"/>
      <c r="F183" s="248"/>
      <c r="G183" s="248"/>
      <c r="H183" s="3"/>
      <c r="I183" s="3"/>
    </row>
    <row r="184" spans="1:9" x14ac:dyDescent="0.4">
      <c r="A184" s="144"/>
      <c r="B184" s="160" t="s">
        <v>171</v>
      </c>
      <c r="C184" s="160"/>
      <c r="D184" s="160"/>
      <c r="E184" s="302"/>
      <c r="F184" s="248"/>
      <c r="G184" s="248"/>
      <c r="H184" s="3"/>
      <c r="I184" s="3"/>
    </row>
    <row r="185" spans="1:9" x14ac:dyDescent="0.4">
      <c r="A185" s="144"/>
      <c r="B185" s="160" t="s">
        <v>171</v>
      </c>
      <c r="C185" s="160"/>
      <c r="D185" s="160"/>
      <c r="E185" s="302"/>
      <c r="F185" s="248"/>
      <c r="G185" s="248"/>
      <c r="H185" s="3"/>
      <c r="I185" s="3"/>
    </row>
    <row r="186" spans="1:9" x14ac:dyDescent="0.4">
      <c r="A186" s="144"/>
      <c r="B186" s="160" t="s">
        <v>171</v>
      </c>
      <c r="C186" s="160"/>
      <c r="D186" s="160"/>
      <c r="E186" s="302"/>
      <c r="F186" s="248"/>
      <c r="G186" s="248"/>
      <c r="H186" s="3"/>
      <c r="I186" s="3"/>
    </row>
    <row r="187" spans="1:9" x14ac:dyDescent="0.4">
      <c r="A187" s="144"/>
      <c r="B187" s="160" t="s">
        <v>171</v>
      </c>
      <c r="C187" s="160"/>
      <c r="D187" s="160"/>
      <c r="E187" s="302"/>
      <c r="F187" s="248"/>
      <c r="G187" s="248"/>
      <c r="H187" s="3"/>
      <c r="I187" s="3"/>
    </row>
    <row r="188" spans="1:9" x14ac:dyDescent="0.4">
      <c r="A188" s="144"/>
      <c r="B188" s="160" t="s">
        <v>171</v>
      </c>
      <c r="C188" s="160"/>
      <c r="D188" s="160"/>
      <c r="E188" s="302"/>
      <c r="F188" s="248"/>
      <c r="G188" s="248"/>
      <c r="H188" s="3"/>
      <c r="I188" s="3"/>
    </row>
    <row r="189" spans="1:9" x14ac:dyDescent="0.4">
      <c r="A189" s="144"/>
      <c r="B189" s="160" t="s">
        <v>171</v>
      </c>
      <c r="C189" s="160"/>
      <c r="D189" s="160"/>
      <c r="E189" s="302"/>
      <c r="F189" s="248"/>
      <c r="G189" s="248"/>
      <c r="H189" s="3"/>
      <c r="I189" s="3"/>
    </row>
    <row r="190" spans="1:9" x14ac:dyDescent="0.4">
      <c r="A190" s="144"/>
      <c r="B190" s="160" t="s">
        <v>171</v>
      </c>
      <c r="C190" s="160"/>
      <c r="D190" s="160"/>
      <c r="E190" s="302"/>
      <c r="F190" s="248"/>
      <c r="G190" s="248"/>
      <c r="H190" s="3"/>
      <c r="I190" s="3"/>
    </row>
    <row r="191" spans="1:9" x14ac:dyDescent="0.4">
      <c r="A191" s="144"/>
      <c r="B191" s="160" t="s">
        <v>171</v>
      </c>
      <c r="C191" s="160"/>
      <c r="D191" s="160"/>
      <c r="E191" s="302"/>
      <c r="F191" s="248"/>
      <c r="G191" s="248"/>
      <c r="H191" s="3"/>
      <c r="I191" s="3"/>
    </row>
    <row r="192" spans="1:9" x14ac:dyDescent="0.4">
      <c r="A192" s="144"/>
      <c r="B192" s="160" t="s">
        <v>171</v>
      </c>
      <c r="C192" s="160"/>
      <c r="D192" s="160"/>
      <c r="E192" s="302"/>
      <c r="F192" s="248"/>
      <c r="G192" s="248"/>
      <c r="H192" s="3"/>
      <c r="I192" s="3"/>
    </row>
    <row r="193" spans="1:9" x14ac:dyDescent="0.4">
      <c r="A193" s="144"/>
      <c r="B193" s="160" t="s">
        <v>171</v>
      </c>
      <c r="C193" s="160"/>
      <c r="D193" s="160"/>
      <c r="E193" s="302"/>
      <c r="F193" s="248"/>
      <c r="G193" s="248"/>
      <c r="H193" s="3"/>
      <c r="I193" s="3"/>
    </row>
    <row r="194" spans="1:9" x14ac:dyDescent="0.4">
      <c r="A194" s="144"/>
      <c r="B194" s="160" t="s">
        <v>171</v>
      </c>
      <c r="C194" s="160"/>
      <c r="D194" s="160"/>
      <c r="E194" s="302"/>
      <c r="F194" s="248"/>
      <c r="G194" s="248"/>
      <c r="H194" s="3"/>
      <c r="I194" s="3"/>
    </row>
    <row r="195" spans="1:9" x14ac:dyDescent="0.4">
      <c r="A195" s="144"/>
      <c r="B195" s="160" t="s">
        <v>171</v>
      </c>
      <c r="C195" s="160"/>
      <c r="D195" s="160"/>
      <c r="E195" s="302"/>
      <c r="F195" s="248"/>
      <c r="G195" s="248"/>
      <c r="H195" s="3"/>
      <c r="I195" s="3"/>
    </row>
    <row r="196" spans="1:9" x14ac:dyDescent="0.4">
      <c r="A196" s="144"/>
      <c r="B196" s="160" t="s">
        <v>171</v>
      </c>
      <c r="C196" s="160"/>
      <c r="D196" s="160"/>
      <c r="E196" s="302"/>
      <c r="F196" s="248"/>
      <c r="G196" s="248"/>
      <c r="H196" s="3"/>
      <c r="I196" s="3"/>
    </row>
    <row r="197" spans="1:9" x14ac:dyDescent="0.4">
      <c r="A197" s="144"/>
      <c r="B197" s="160" t="s">
        <v>171</v>
      </c>
      <c r="C197" s="160"/>
      <c r="D197" s="160"/>
      <c r="E197" s="302"/>
      <c r="F197" s="248"/>
      <c r="G197" s="248"/>
      <c r="H197" s="3"/>
      <c r="I197" s="3"/>
    </row>
    <row r="198" spans="1:9" x14ac:dyDescent="0.4">
      <c r="A198" s="144"/>
      <c r="B198" s="160" t="s">
        <v>171</v>
      </c>
      <c r="C198" s="160"/>
      <c r="D198" s="160"/>
      <c r="E198" s="302"/>
      <c r="F198" s="248"/>
      <c r="G198" s="248"/>
      <c r="H198" s="3"/>
      <c r="I198" s="3"/>
    </row>
    <row r="199" spans="1:9" x14ac:dyDescent="0.4">
      <c r="A199" s="144"/>
      <c r="B199" s="160" t="s">
        <v>171</v>
      </c>
      <c r="C199" s="160"/>
      <c r="D199" s="160"/>
      <c r="E199" s="302"/>
      <c r="F199" s="248"/>
      <c r="G199" s="248"/>
      <c r="H199" s="3"/>
      <c r="I199" s="3"/>
    </row>
    <row r="200" spans="1:9" x14ac:dyDescent="0.4">
      <c r="A200" s="144"/>
      <c r="B200" s="160" t="s">
        <v>171</v>
      </c>
      <c r="C200" s="160"/>
      <c r="D200" s="160"/>
      <c r="E200" s="302"/>
      <c r="F200" s="248"/>
      <c r="G200" s="248"/>
      <c r="H200" s="3"/>
      <c r="I200" s="3"/>
    </row>
    <row r="201" spans="1:9" x14ac:dyDescent="0.4">
      <c r="A201" s="144"/>
      <c r="B201" s="160" t="s">
        <v>171</v>
      </c>
      <c r="C201" s="160"/>
      <c r="D201" s="160"/>
      <c r="E201" s="302"/>
      <c r="F201" s="248"/>
      <c r="G201" s="248"/>
      <c r="H201" s="3"/>
      <c r="I201" s="3"/>
    </row>
    <row r="202" spans="1:9" x14ac:dyDescent="0.4">
      <c r="A202" s="144"/>
      <c r="B202" s="160" t="s">
        <v>171</v>
      </c>
      <c r="C202" s="160"/>
      <c r="D202" s="160"/>
      <c r="E202" s="302"/>
      <c r="F202" s="248"/>
      <c r="G202" s="248"/>
      <c r="H202" s="3"/>
      <c r="I202" s="3"/>
    </row>
    <row r="203" spans="1:9" x14ac:dyDescent="0.4">
      <c r="A203" s="144"/>
      <c r="B203" s="160" t="s">
        <v>171</v>
      </c>
      <c r="C203" s="160"/>
      <c r="D203" s="160"/>
      <c r="E203" s="302"/>
      <c r="F203" s="248"/>
      <c r="G203" s="248"/>
      <c r="H203" s="3"/>
      <c r="I203" s="3"/>
    </row>
    <row r="204" spans="1:9" x14ac:dyDescent="0.4">
      <c r="A204" s="144"/>
      <c r="B204" s="160" t="s">
        <v>171</v>
      </c>
      <c r="C204" s="160"/>
      <c r="D204" s="160"/>
      <c r="E204" s="302"/>
      <c r="F204" s="248"/>
      <c r="G204" s="248"/>
      <c r="H204" s="3"/>
      <c r="I204" s="3"/>
    </row>
    <row r="205" spans="1:9" x14ac:dyDescent="0.4">
      <c r="A205" s="144"/>
      <c r="B205" s="160" t="s">
        <v>171</v>
      </c>
      <c r="C205" s="160"/>
      <c r="D205" s="160"/>
      <c r="E205" s="302"/>
      <c r="F205" s="248"/>
      <c r="G205" s="248"/>
      <c r="H205" s="3"/>
      <c r="I205" s="3"/>
    </row>
    <row r="206" spans="1:9" x14ac:dyDescent="0.4">
      <c r="A206" s="144"/>
      <c r="B206" s="160" t="s">
        <v>171</v>
      </c>
      <c r="C206" s="160"/>
      <c r="D206" s="160"/>
      <c r="E206" s="302"/>
      <c r="F206" s="248"/>
      <c r="G206" s="248"/>
      <c r="H206" s="3"/>
      <c r="I206" s="3"/>
    </row>
    <row r="207" spans="1:9" x14ac:dyDescent="0.4">
      <c r="A207" s="144"/>
      <c r="B207" s="160" t="s">
        <v>171</v>
      </c>
      <c r="C207" s="160"/>
      <c r="D207" s="160"/>
      <c r="E207" s="302"/>
      <c r="F207" s="248"/>
      <c r="G207" s="248"/>
      <c r="H207" s="3"/>
      <c r="I207" s="3"/>
    </row>
    <row r="208" spans="1:9" x14ac:dyDescent="0.4">
      <c r="A208" s="144"/>
      <c r="B208" s="160" t="s">
        <v>171</v>
      </c>
      <c r="C208" s="160"/>
      <c r="D208" s="160"/>
      <c r="E208" s="302"/>
      <c r="F208" s="248"/>
      <c r="G208" s="248"/>
      <c r="H208" s="3"/>
      <c r="I208" s="3"/>
    </row>
    <row r="209" spans="1:9" x14ac:dyDescent="0.4">
      <c r="A209" s="144"/>
      <c r="B209" s="160" t="s">
        <v>171</v>
      </c>
      <c r="C209" s="160"/>
      <c r="D209" s="160"/>
      <c r="E209" s="302"/>
      <c r="F209" s="248"/>
      <c r="G209" s="248"/>
      <c r="H209" s="3"/>
      <c r="I209" s="3"/>
    </row>
    <row r="210" spans="1:9" x14ac:dyDescent="0.4">
      <c r="A210" s="144"/>
      <c r="B210" s="160" t="s">
        <v>171</v>
      </c>
      <c r="C210" s="160"/>
      <c r="D210" s="160"/>
      <c r="E210" s="302"/>
      <c r="F210" s="248"/>
      <c r="G210" s="248"/>
      <c r="H210" s="3"/>
      <c r="I210" s="3"/>
    </row>
    <row r="211" spans="1:9" x14ac:dyDescent="0.4">
      <c r="A211" s="144"/>
      <c r="B211" s="160" t="s">
        <v>171</v>
      </c>
      <c r="C211" s="160"/>
      <c r="D211" s="160"/>
      <c r="E211" s="302"/>
      <c r="F211" s="248"/>
      <c r="G211" s="248"/>
      <c r="H211" s="3"/>
      <c r="I211" s="3"/>
    </row>
    <row r="212" spans="1:9" x14ac:dyDescent="0.4">
      <c r="A212" s="144"/>
      <c r="B212" s="160" t="s">
        <v>171</v>
      </c>
      <c r="C212" s="160"/>
      <c r="D212" s="160"/>
      <c r="E212" s="302"/>
      <c r="F212" s="248"/>
      <c r="G212" s="248"/>
      <c r="H212" s="3"/>
      <c r="I212" s="3"/>
    </row>
    <row r="213" spans="1:9" x14ac:dyDescent="0.4">
      <c r="A213" s="144"/>
      <c r="B213" s="160" t="s">
        <v>171</v>
      </c>
      <c r="C213" s="160"/>
      <c r="D213" s="160"/>
      <c r="E213" s="302"/>
      <c r="F213" s="248"/>
      <c r="G213" s="248"/>
      <c r="H213" s="3"/>
      <c r="I213" s="3"/>
    </row>
    <row r="214" spans="1:9" x14ac:dyDescent="0.4">
      <c r="A214" s="144"/>
      <c r="B214" s="160" t="s">
        <v>171</v>
      </c>
      <c r="C214" s="160"/>
      <c r="D214" s="160"/>
      <c r="E214" s="302"/>
      <c r="F214" s="248"/>
      <c r="G214" s="248"/>
      <c r="H214" s="3"/>
      <c r="I214" s="3"/>
    </row>
    <row r="215" spans="1:9" x14ac:dyDescent="0.4">
      <c r="A215" s="144"/>
      <c r="B215" s="160" t="s">
        <v>171</v>
      </c>
      <c r="C215" s="160"/>
      <c r="D215" s="160"/>
      <c r="E215" s="302"/>
      <c r="F215" s="248"/>
      <c r="G215" s="248"/>
      <c r="H215" s="3"/>
      <c r="I215" s="3"/>
    </row>
    <row r="216" spans="1:9" x14ac:dyDescent="0.4">
      <c r="A216" s="144"/>
      <c r="B216" s="160" t="s">
        <v>171</v>
      </c>
      <c r="C216" s="160"/>
      <c r="D216" s="160"/>
      <c r="E216" s="302"/>
      <c r="F216" s="248"/>
      <c r="G216" s="248"/>
      <c r="H216" s="3"/>
      <c r="I216" s="3"/>
    </row>
    <row r="217" spans="1:9" x14ac:dyDescent="0.4">
      <c r="A217" s="144"/>
      <c r="B217" s="160" t="s">
        <v>171</v>
      </c>
      <c r="C217" s="160"/>
      <c r="D217" s="160"/>
      <c r="E217" s="302"/>
      <c r="F217" s="248"/>
      <c r="G217" s="248"/>
      <c r="H217" s="3"/>
      <c r="I217" s="3"/>
    </row>
    <row r="218" spans="1:9" x14ac:dyDescent="0.4">
      <c r="A218" s="144"/>
      <c r="B218" s="160" t="s">
        <v>171</v>
      </c>
      <c r="C218" s="160"/>
      <c r="D218" s="160"/>
      <c r="E218" s="302"/>
      <c r="F218" s="248"/>
      <c r="G218" s="248"/>
      <c r="H218" s="3"/>
      <c r="I218" s="3"/>
    </row>
    <row r="219" spans="1:9" x14ac:dyDescent="0.4">
      <c r="A219" s="144"/>
      <c r="B219" s="160" t="s">
        <v>171</v>
      </c>
      <c r="C219" s="160"/>
      <c r="D219" s="160"/>
      <c r="E219" s="302"/>
      <c r="F219" s="248"/>
      <c r="G219" s="248"/>
      <c r="H219" s="3"/>
      <c r="I219" s="3"/>
    </row>
    <row r="220" spans="1:9" x14ac:dyDescent="0.4">
      <c r="A220" s="144"/>
      <c r="B220" s="160" t="s">
        <v>171</v>
      </c>
      <c r="C220" s="160"/>
      <c r="D220" s="160"/>
      <c r="E220" s="302"/>
      <c r="F220" s="248"/>
      <c r="G220" s="248"/>
      <c r="H220" s="3"/>
      <c r="I220" s="3"/>
    </row>
    <row r="221" spans="1:9" x14ac:dyDescent="0.4">
      <c r="A221" s="144"/>
      <c r="B221" s="160" t="s">
        <v>171</v>
      </c>
      <c r="C221" s="160"/>
      <c r="D221" s="160"/>
      <c r="E221" s="302"/>
      <c r="F221" s="248"/>
      <c r="G221" s="248"/>
      <c r="H221" s="3"/>
      <c r="I221" s="3"/>
    </row>
    <row r="222" spans="1:9" x14ac:dyDescent="0.4">
      <c r="A222" s="144"/>
      <c r="B222" s="160" t="s">
        <v>171</v>
      </c>
      <c r="C222" s="160"/>
      <c r="D222" s="160"/>
      <c r="E222" s="302"/>
      <c r="F222" s="248"/>
      <c r="G222" s="248"/>
      <c r="H222" s="3"/>
      <c r="I222" s="3"/>
    </row>
    <row r="223" spans="1:9" x14ac:dyDescent="0.4">
      <c r="A223" s="144"/>
      <c r="B223" s="160" t="s">
        <v>171</v>
      </c>
      <c r="C223" s="160"/>
      <c r="D223" s="160"/>
      <c r="E223" s="302"/>
      <c r="F223" s="248"/>
      <c r="G223" s="248"/>
      <c r="H223" s="3"/>
      <c r="I223" s="3"/>
    </row>
    <row r="224" spans="1:9" x14ac:dyDescent="0.4">
      <c r="A224" s="144"/>
      <c r="B224" s="160" t="s">
        <v>171</v>
      </c>
      <c r="C224" s="160"/>
      <c r="D224" s="160"/>
      <c r="E224" s="302"/>
      <c r="F224" s="248"/>
      <c r="G224" s="248"/>
      <c r="H224" s="3"/>
      <c r="I224" s="3"/>
    </row>
    <row r="225" spans="1:9" x14ac:dyDescent="0.4">
      <c r="A225" s="144"/>
      <c r="B225" s="160" t="s">
        <v>171</v>
      </c>
      <c r="C225" s="160"/>
      <c r="D225" s="160"/>
      <c r="E225" s="302"/>
      <c r="F225" s="248"/>
      <c r="G225" s="248"/>
      <c r="H225" s="3"/>
      <c r="I225" s="3"/>
    </row>
    <row r="226" spans="1:9" x14ac:dyDescent="0.4">
      <c r="A226" s="144"/>
      <c r="B226" s="160" t="s">
        <v>171</v>
      </c>
      <c r="C226" s="160"/>
      <c r="D226" s="160"/>
      <c r="E226" s="302"/>
      <c r="F226" s="248"/>
      <c r="G226" s="248"/>
      <c r="H226" s="3"/>
      <c r="I226" s="3"/>
    </row>
    <row r="227" spans="1:9" x14ac:dyDescent="0.4">
      <c r="A227" s="144"/>
      <c r="B227" s="160" t="s">
        <v>171</v>
      </c>
      <c r="C227" s="160"/>
      <c r="D227" s="160"/>
      <c r="E227" s="302"/>
      <c r="F227" s="248"/>
      <c r="G227" s="248"/>
      <c r="H227" s="3"/>
      <c r="I227" s="3"/>
    </row>
    <row r="228" spans="1:9" x14ac:dyDescent="0.4">
      <c r="A228" s="144"/>
      <c r="B228" s="160" t="s">
        <v>171</v>
      </c>
      <c r="C228" s="160"/>
      <c r="D228" s="160"/>
      <c r="E228" s="302"/>
      <c r="F228" s="248"/>
      <c r="G228" s="248"/>
      <c r="H228" s="3"/>
      <c r="I228" s="3"/>
    </row>
    <row r="229" spans="1:9" x14ac:dyDescent="0.4">
      <c r="A229" s="144"/>
      <c r="B229" s="160" t="s">
        <v>171</v>
      </c>
      <c r="C229" s="160"/>
      <c r="D229" s="160"/>
      <c r="E229" s="302"/>
      <c r="F229" s="248"/>
      <c r="G229" s="248"/>
      <c r="H229" s="3"/>
      <c r="I229" s="3"/>
    </row>
    <row r="230" spans="1:9" x14ac:dyDescent="0.4">
      <c r="A230" s="144"/>
      <c r="B230" s="160" t="s">
        <v>171</v>
      </c>
      <c r="C230" s="160"/>
      <c r="D230" s="160"/>
      <c r="E230" s="302"/>
      <c r="F230" s="248"/>
      <c r="G230" s="248"/>
      <c r="H230" s="3"/>
      <c r="I230" s="3"/>
    </row>
    <row r="231" spans="1:9" x14ac:dyDescent="0.4">
      <c r="A231" s="144"/>
      <c r="B231" s="160" t="s">
        <v>171</v>
      </c>
      <c r="C231" s="160"/>
      <c r="D231" s="160"/>
      <c r="E231" s="302"/>
      <c r="F231" s="248"/>
      <c r="G231" s="248"/>
      <c r="H231" s="3"/>
      <c r="I231" s="3"/>
    </row>
    <row r="232" spans="1:9" x14ac:dyDescent="0.4">
      <c r="A232" s="144"/>
      <c r="B232" s="160" t="s">
        <v>171</v>
      </c>
      <c r="C232" s="160"/>
      <c r="D232" s="160"/>
      <c r="E232" s="302"/>
      <c r="F232" s="248"/>
      <c r="G232" s="248"/>
      <c r="H232" s="3"/>
      <c r="I232" s="3"/>
    </row>
    <row r="233" spans="1:9" x14ac:dyDescent="0.4">
      <c r="A233" s="144"/>
      <c r="B233" s="160" t="s">
        <v>171</v>
      </c>
      <c r="C233" s="160"/>
      <c r="D233" s="160"/>
      <c r="E233" s="302"/>
      <c r="F233" s="248"/>
      <c r="G233" s="248"/>
      <c r="H233" s="3"/>
      <c r="I233" s="3"/>
    </row>
    <row r="234" spans="1:9" x14ac:dyDescent="0.4">
      <c r="A234" s="144"/>
      <c r="B234" s="160" t="s">
        <v>171</v>
      </c>
      <c r="C234" s="160"/>
      <c r="D234" s="160"/>
      <c r="E234" s="302"/>
      <c r="F234" s="248"/>
      <c r="G234" s="248"/>
      <c r="H234" s="3"/>
      <c r="I234" s="3"/>
    </row>
    <row r="235" spans="1:9" x14ac:dyDescent="0.4">
      <c r="A235" s="144"/>
      <c r="B235" s="160" t="s">
        <v>171</v>
      </c>
      <c r="C235" s="160"/>
      <c r="D235" s="160"/>
      <c r="E235" s="302"/>
      <c r="F235" s="248"/>
      <c r="G235" s="248"/>
      <c r="H235" s="3"/>
      <c r="I235" s="3"/>
    </row>
    <row r="236" spans="1:9" x14ac:dyDescent="0.4">
      <c r="A236" s="144"/>
      <c r="B236" s="160" t="s">
        <v>171</v>
      </c>
      <c r="C236" s="160"/>
      <c r="D236" s="160"/>
      <c r="E236" s="302"/>
      <c r="F236" s="248"/>
      <c r="G236" s="248"/>
      <c r="H236" s="3"/>
      <c r="I236" s="3"/>
    </row>
    <row r="237" spans="1:9" x14ac:dyDescent="0.4">
      <c r="A237" s="144"/>
      <c r="B237" s="160" t="s">
        <v>171</v>
      </c>
      <c r="C237" s="160"/>
      <c r="D237" s="160"/>
      <c r="E237" s="302"/>
      <c r="F237" s="248"/>
      <c r="G237" s="248"/>
      <c r="H237" s="3"/>
      <c r="I237" s="3"/>
    </row>
    <row r="238" spans="1:9" x14ac:dyDescent="0.4">
      <c r="A238" s="144"/>
      <c r="B238" s="160" t="s">
        <v>171</v>
      </c>
      <c r="C238" s="160"/>
      <c r="D238" s="160"/>
      <c r="E238" s="302"/>
      <c r="F238" s="248"/>
      <c r="G238" s="248"/>
      <c r="H238" s="3"/>
      <c r="I238" s="3"/>
    </row>
    <row r="239" spans="1:9" x14ac:dyDescent="0.4">
      <c r="A239" s="144"/>
      <c r="B239" s="160" t="s">
        <v>171</v>
      </c>
      <c r="C239" s="160"/>
      <c r="D239" s="160"/>
      <c r="E239" s="302"/>
      <c r="F239" s="248"/>
      <c r="G239" s="248"/>
      <c r="H239" s="3"/>
      <c r="I239" s="3"/>
    </row>
    <row r="240" spans="1:9" x14ac:dyDescent="0.4">
      <c r="A240" s="144"/>
      <c r="B240" s="160" t="s">
        <v>171</v>
      </c>
      <c r="C240" s="160"/>
      <c r="D240" s="160"/>
      <c r="E240" s="302"/>
      <c r="F240" s="248"/>
      <c r="G240" s="248"/>
      <c r="H240" s="3"/>
      <c r="I240" s="3"/>
    </row>
    <row r="241" spans="1:9" x14ac:dyDescent="0.4">
      <c r="A241" s="144"/>
      <c r="B241" s="160" t="s">
        <v>171</v>
      </c>
      <c r="C241" s="160"/>
      <c r="D241" s="160"/>
      <c r="E241" s="302"/>
      <c r="F241" s="248"/>
      <c r="G241" s="248"/>
      <c r="H241" s="3"/>
      <c r="I241" s="3"/>
    </row>
    <row r="242" spans="1:9" x14ac:dyDescent="0.4">
      <c r="A242" s="144"/>
      <c r="B242" s="160" t="s">
        <v>171</v>
      </c>
      <c r="C242" s="160"/>
      <c r="D242" s="160"/>
      <c r="E242" s="302"/>
      <c r="F242" s="248"/>
      <c r="G242" s="248"/>
      <c r="H242" s="3"/>
      <c r="I242" s="3"/>
    </row>
    <row r="243" spans="1:9" x14ac:dyDescent="0.4">
      <c r="A243" s="144"/>
      <c r="B243" s="160" t="s">
        <v>171</v>
      </c>
      <c r="C243" s="160"/>
      <c r="D243" s="160"/>
      <c r="E243" s="302"/>
      <c r="F243" s="248"/>
      <c r="G243" s="248"/>
      <c r="H243" s="3"/>
      <c r="I243" s="3"/>
    </row>
    <row r="244" spans="1:9" x14ac:dyDescent="0.4">
      <c r="A244" s="144"/>
      <c r="B244" s="160" t="s">
        <v>171</v>
      </c>
      <c r="C244" s="160"/>
      <c r="D244" s="160"/>
      <c r="E244" s="302"/>
      <c r="F244" s="248"/>
      <c r="G244" s="248"/>
      <c r="H244" s="3"/>
      <c r="I244" s="3"/>
    </row>
    <row r="245" spans="1:9" x14ac:dyDescent="0.4">
      <c r="A245" s="144"/>
      <c r="B245" s="160" t="s">
        <v>171</v>
      </c>
      <c r="C245" s="160"/>
      <c r="D245" s="160"/>
      <c r="E245" s="302"/>
      <c r="F245" s="248"/>
      <c r="G245" s="248"/>
      <c r="H245" s="3"/>
      <c r="I245" s="3"/>
    </row>
    <row r="246" spans="1:9" x14ac:dyDescent="0.4">
      <c r="A246" s="144"/>
      <c r="B246" s="160" t="s">
        <v>171</v>
      </c>
      <c r="C246" s="160"/>
      <c r="D246" s="160"/>
      <c r="E246" s="302"/>
      <c r="F246" s="248"/>
      <c r="G246" s="248"/>
      <c r="H246" s="3"/>
      <c r="I246" s="3"/>
    </row>
    <row r="247" spans="1:9" x14ac:dyDescent="0.4">
      <c r="A247" s="144"/>
      <c r="B247" s="160" t="s">
        <v>171</v>
      </c>
      <c r="C247" s="160"/>
      <c r="D247" s="160"/>
      <c r="E247" s="302"/>
      <c r="F247" s="248"/>
      <c r="G247" s="248"/>
      <c r="H247" s="3"/>
      <c r="I247" s="3"/>
    </row>
    <row r="248" spans="1:9" x14ac:dyDescent="0.4">
      <c r="A248" s="144"/>
      <c r="B248" s="160" t="s">
        <v>171</v>
      </c>
      <c r="C248" s="160"/>
      <c r="D248" s="160"/>
      <c r="E248" s="302"/>
      <c r="F248" s="248"/>
      <c r="G248" s="248"/>
      <c r="H248" s="3"/>
      <c r="I248" s="3"/>
    </row>
    <row r="249" spans="1:9" x14ac:dyDescent="0.4">
      <c r="A249" s="144"/>
      <c r="B249" s="160" t="s">
        <v>171</v>
      </c>
      <c r="C249" s="160"/>
      <c r="D249" s="160"/>
      <c r="E249" s="302"/>
      <c r="F249" s="248"/>
      <c r="G249" s="248"/>
      <c r="H249" s="3"/>
      <c r="I249" s="3"/>
    </row>
    <row r="250" spans="1:9" x14ac:dyDescent="0.4">
      <c r="A250" s="144"/>
      <c r="B250" s="160" t="s">
        <v>171</v>
      </c>
      <c r="C250" s="160"/>
      <c r="D250" s="160"/>
      <c r="E250" s="302"/>
      <c r="F250" s="248"/>
      <c r="G250" s="248"/>
      <c r="H250" s="3"/>
      <c r="I250" s="3"/>
    </row>
    <row r="251" spans="1:9" x14ac:dyDescent="0.4">
      <c r="A251" s="144"/>
      <c r="B251" s="160" t="s">
        <v>171</v>
      </c>
      <c r="C251" s="160"/>
      <c r="D251" s="160"/>
      <c r="E251" s="302"/>
      <c r="F251" s="248"/>
      <c r="G251" s="248"/>
      <c r="H251" s="3"/>
      <c r="I251" s="3"/>
    </row>
    <row r="252" spans="1:9" x14ac:dyDescent="0.4">
      <c r="A252" s="144"/>
      <c r="B252" s="160" t="s">
        <v>171</v>
      </c>
      <c r="C252" s="160"/>
      <c r="D252" s="160"/>
      <c r="E252" s="302"/>
      <c r="F252" s="248"/>
      <c r="G252" s="248"/>
      <c r="H252" s="3"/>
      <c r="I252" s="3"/>
    </row>
    <row r="253" spans="1:9" x14ac:dyDescent="0.4">
      <c r="A253" s="144"/>
      <c r="B253" s="160" t="s">
        <v>171</v>
      </c>
      <c r="C253" s="160"/>
      <c r="D253" s="160"/>
      <c r="E253" s="302"/>
      <c r="F253" s="248"/>
      <c r="G253" s="248"/>
      <c r="H253" s="3"/>
      <c r="I253" s="3"/>
    </row>
    <row r="254" spans="1:9" x14ac:dyDescent="0.4">
      <c r="A254" s="144"/>
      <c r="B254" s="160" t="s">
        <v>171</v>
      </c>
      <c r="C254" s="160"/>
      <c r="D254" s="160"/>
      <c r="E254" s="302"/>
      <c r="F254" s="248"/>
      <c r="G254" s="248"/>
      <c r="H254" s="3"/>
      <c r="I254" s="3"/>
    </row>
    <row r="255" spans="1:9" x14ac:dyDescent="0.4">
      <c r="A255" s="144"/>
      <c r="B255" s="246"/>
      <c r="C255" s="160"/>
      <c r="D255" s="160"/>
      <c r="E255" s="302"/>
      <c r="F255" s="248"/>
      <c r="G255" s="248"/>
      <c r="H255" s="3"/>
      <c r="I255" s="3"/>
    </row>
    <row r="256" spans="1:9" x14ac:dyDescent="0.4">
      <c r="A256" s="144"/>
      <c r="B256" s="160"/>
      <c r="C256" s="160"/>
      <c r="D256" s="160"/>
      <c r="E256" s="302"/>
      <c r="F256" s="248"/>
      <c r="G256" s="248"/>
      <c r="H256" s="3"/>
      <c r="I256" s="3"/>
    </row>
    <row r="257" spans="1:9" x14ac:dyDescent="0.4">
      <c r="A257" s="144"/>
      <c r="B257" s="160"/>
      <c r="C257" s="160"/>
      <c r="D257" s="160"/>
      <c r="E257" s="302"/>
      <c r="F257" s="248"/>
      <c r="G257" s="248"/>
      <c r="H257" s="3"/>
      <c r="I257" s="3"/>
    </row>
    <row r="258" spans="1:9" x14ac:dyDescent="0.4">
      <c r="A258" s="144"/>
      <c r="B258" s="160"/>
      <c r="C258" s="160"/>
      <c r="D258" s="160"/>
      <c r="E258" s="302"/>
      <c r="F258" s="248"/>
      <c r="G258" s="248"/>
      <c r="H258" s="3"/>
      <c r="I258" s="3"/>
    </row>
    <row r="259" spans="1:9" x14ac:dyDescent="0.4">
      <c r="A259" s="144"/>
      <c r="B259" s="160"/>
      <c r="C259" s="160"/>
      <c r="D259" s="160"/>
      <c r="E259" s="302"/>
      <c r="F259" s="248"/>
      <c r="G259" s="248"/>
      <c r="H259" s="3"/>
      <c r="I259" s="3"/>
    </row>
    <row r="260" spans="1:9" x14ac:dyDescent="0.4">
      <c r="A260" s="89"/>
      <c r="B260" s="85"/>
      <c r="C260" s="85"/>
      <c r="D260" s="151"/>
      <c r="E260" s="150" t="s">
        <v>131</v>
      </c>
      <c r="F260" s="145">
        <f>COUNTA(F10:F259)</f>
        <v>0</v>
      </c>
      <c r="G260" s="3"/>
      <c r="H260" s="3"/>
    </row>
    <row r="261" spans="1:9" x14ac:dyDescent="0.4">
      <c r="A261" s="152"/>
      <c r="B261" s="86"/>
      <c r="C261" s="86"/>
      <c r="D261" s="102"/>
      <c r="E261" s="150" t="s">
        <v>132</v>
      </c>
      <c r="F261" s="145">
        <f>SUM(F10:F259)</f>
        <v>0</v>
      </c>
      <c r="G261" s="3"/>
      <c r="H261" s="3"/>
    </row>
    <row r="262" spans="1:9" x14ac:dyDescent="0.4">
      <c r="A262" s="82"/>
      <c r="B262" s="82"/>
      <c r="C262" s="82"/>
      <c r="D262" s="82"/>
      <c r="E262" s="87"/>
      <c r="F262" s="88"/>
      <c r="G262" s="3"/>
      <c r="H262" s="3"/>
    </row>
    <row r="263" spans="1:9" x14ac:dyDescent="0.4">
      <c r="A263" s="86"/>
      <c r="B263" s="86"/>
      <c r="C263" s="86" t="s">
        <v>189</v>
      </c>
      <c r="D263" s="99" t="s">
        <v>191</v>
      </c>
      <c r="E263" s="99" t="s">
        <v>188</v>
      </c>
      <c r="F263" s="99" t="s">
        <v>190</v>
      </c>
      <c r="G263" s="168" t="s">
        <v>192</v>
      </c>
      <c r="H263" s="168"/>
    </row>
    <row r="264" spans="1:9" x14ac:dyDescent="0.4">
      <c r="A264" s="86"/>
      <c r="B264" s="86"/>
      <c r="C264" s="86"/>
      <c r="D264" s="86" t="s">
        <v>193</v>
      </c>
      <c r="E264" s="86">
        <f>COUNTIF(D10:D259,"在宅")</f>
        <v>0</v>
      </c>
      <c r="F264" s="86">
        <f>COUNTIF(D10:D259,"在宅以外")</f>
        <v>0</v>
      </c>
      <c r="G264" s="83">
        <f>E264+F264</f>
        <v>0</v>
      </c>
      <c r="H264" s="83"/>
    </row>
    <row r="265" spans="1:9" x14ac:dyDescent="0.4">
      <c r="A265" s="82"/>
      <c r="B265" s="82"/>
      <c r="C265" s="82"/>
      <c r="D265" s="82" t="s">
        <v>194</v>
      </c>
      <c r="E265" s="82">
        <f>SUMIF(D10:D259,"在宅",F10:F259)</f>
        <v>0</v>
      </c>
      <c r="F265" s="82">
        <f>SUMIF(D10:D259,"在宅以外",F10:F259)</f>
        <v>0</v>
      </c>
      <c r="G265" s="83">
        <f>E265+F265</f>
        <v>0</v>
      </c>
      <c r="H265" s="83"/>
    </row>
    <row r="266" spans="1:9" x14ac:dyDescent="0.4">
      <c r="A266" s="82"/>
      <c r="B266" s="82"/>
      <c r="C266" s="82"/>
      <c r="D266" s="82" t="s">
        <v>195</v>
      </c>
      <c r="E266" s="82">
        <f>E264-E265</f>
        <v>0</v>
      </c>
      <c r="F266" s="86">
        <f>F264-F265</f>
        <v>0</v>
      </c>
      <c r="G266" s="83">
        <f>G264-G265</f>
        <v>0</v>
      </c>
      <c r="H266" s="83"/>
    </row>
    <row r="267" spans="1:9" x14ac:dyDescent="0.4">
      <c r="A267" s="82"/>
      <c r="B267" s="82"/>
      <c r="C267" s="82"/>
      <c r="D267" s="82"/>
      <c r="E267" s="82"/>
      <c r="F267" s="82"/>
    </row>
  </sheetData>
  <mergeCells count="2">
    <mergeCell ref="A6:F6"/>
    <mergeCell ref="A7:F7"/>
  </mergeCells>
  <phoneticPr fontId="1"/>
  <dataValidations count="5">
    <dataValidation type="list" allowBlank="1" showInputMessage="1" showErrorMessage="1" sqref="B10:B259">
      <formula1>"　,要介護１,要介護２,要介護３,要介護４,要介護５"</formula1>
    </dataValidation>
    <dataValidation type="list" allowBlank="1" showInputMessage="1" showErrorMessage="1" sqref="C10:C259">
      <formula1>"　,①３か月以内,②３か月～６か月前,③６か月～１年前,④１～２年前,⑤２～３年前,⑥３年以上前"</formula1>
    </dataValidation>
    <dataValidation type="list" allowBlank="1" showInputMessage="1" showErrorMessage="1" sqref="D10:D259">
      <formula1>"　,在宅,在宅以外"</formula1>
    </dataValidation>
    <dataValidation type="list" allowBlank="1" showInputMessage="1" showErrorMessage="1" sqref="G10:G259">
      <formula1>"○"</formula1>
    </dataValidation>
    <dataValidation type="list" allowBlank="1" showInputMessage="1" showErrorMessage="1" sqref="E10:E259">
      <formula1>"　,①介護医療院,②介護老人保健施設,③医療機関（病院又は診療所）,④他の特別養護老人ホーム,⑤養護老人ホーム,⑥軽費老人ホーム,⑦グループホーム,⑧有料老人ホーム,⑨サービス付き高齢者向け住宅,⑩その他"</formula1>
    </dataValidation>
  </dataValidations>
  <pageMargins left="0.7" right="0.7" top="0.75" bottom="0.75" header="0.3" footer="0.3"/>
  <pageSetup paperSize="9" scale="1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AJ64"/>
  <sheetViews>
    <sheetView zoomScaleNormal="100" workbookViewId="0">
      <selection activeCell="G22" sqref="G22"/>
    </sheetView>
  </sheetViews>
  <sheetFormatPr defaultRowHeight="18.75" x14ac:dyDescent="0.4"/>
  <cols>
    <col min="1" max="2" width="4.25" customWidth="1"/>
    <col min="3" max="3" width="19.875" customWidth="1"/>
    <col min="4" max="10" width="10.375" customWidth="1"/>
    <col min="11" max="11" width="10.375" style="2" customWidth="1"/>
    <col min="12" max="12" width="16.5" style="2" customWidth="1"/>
    <col min="13" max="13" width="16.5" customWidth="1"/>
    <col min="15" max="15" width="15.25" customWidth="1"/>
  </cols>
  <sheetData>
    <row r="1" spans="1:12" x14ac:dyDescent="0.4">
      <c r="A1" s="82" t="s">
        <v>143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2" x14ac:dyDescent="0.4">
      <c r="A2" s="82"/>
      <c r="B2" s="82"/>
      <c r="C2" s="82"/>
      <c r="D2" s="82"/>
      <c r="E2" s="82"/>
      <c r="F2" s="82"/>
      <c r="G2" s="82"/>
      <c r="H2" s="82"/>
      <c r="I2" s="82"/>
      <c r="J2" s="82"/>
      <c r="K2" s="83"/>
    </row>
    <row r="3" spans="1:12" x14ac:dyDescent="0.4">
      <c r="A3" s="82" t="s">
        <v>77</v>
      </c>
      <c r="B3" s="82"/>
      <c r="C3" s="82"/>
      <c r="D3" s="82"/>
      <c r="E3" s="82"/>
      <c r="F3" s="82"/>
      <c r="G3" s="82"/>
      <c r="H3" s="82"/>
      <c r="I3" s="82"/>
      <c r="J3" s="82"/>
      <c r="K3" s="83"/>
    </row>
    <row r="4" spans="1:12" x14ac:dyDescent="0.4">
      <c r="A4" s="404"/>
      <c r="B4" s="404"/>
      <c r="C4" s="404"/>
      <c r="D4" s="146" t="s">
        <v>78</v>
      </c>
      <c r="E4" s="90" t="s">
        <v>3</v>
      </c>
      <c r="F4" s="90" t="s">
        <v>4</v>
      </c>
      <c r="G4" s="146" t="s">
        <v>5</v>
      </c>
      <c r="H4" s="146" t="s">
        <v>6</v>
      </c>
      <c r="I4" s="146" t="s">
        <v>7</v>
      </c>
      <c r="J4" s="90" t="s">
        <v>81</v>
      </c>
      <c r="K4" s="78"/>
      <c r="L4"/>
    </row>
    <row r="5" spans="1:12" ht="19.5" thickBot="1" x14ac:dyDescent="0.45">
      <c r="A5" s="417" t="s">
        <v>89</v>
      </c>
      <c r="B5" s="417"/>
      <c r="C5" s="417"/>
      <c r="D5" s="153">
        <f t="shared" ref="D5:D32" si="0">SUM(E5:I5)</f>
        <v>0</v>
      </c>
      <c r="E5" s="153">
        <f>E6+E13</f>
        <v>0</v>
      </c>
      <c r="F5" s="153">
        <f>F6+F13</f>
        <v>0</v>
      </c>
      <c r="G5" s="153">
        <f>G6+G13</f>
        <v>0</v>
      </c>
      <c r="H5" s="153">
        <f>H6+H13</f>
        <v>0</v>
      </c>
      <c r="I5" s="153">
        <f>I6+I13</f>
        <v>0</v>
      </c>
      <c r="J5" s="149" t="str">
        <f>IF('入所申込者一覧（様式１－３用）'!$F$261=+D5,"○","×")</f>
        <v>○</v>
      </c>
      <c r="K5" s="92" t="s">
        <v>87</v>
      </c>
      <c r="L5"/>
    </row>
    <row r="6" spans="1:12" x14ac:dyDescent="0.4">
      <c r="A6" s="408" t="s">
        <v>79</v>
      </c>
      <c r="B6" s="408"/>
      <c r="C6" s="408"/>
      <c r="D6" s="154">
        <f>SUM(E6:I6)</f>
        <v>0</v>
      </c>
      <c r="E6" s="154">
        <f>SUM(E7:E12)</f>
        <v>0</v>
      </c>
      <c r="F6" s="154">
        <f t="shared" ref="F6:I6" si="1">SUM(F7:F12)</f>
        <v>0</v>
      </c>
      <c r="G6" s="154">
        <f t="shared" si="1"/>
        <v>0</v>
      </c>
      <c r="H6" s="154">
        <f t="shared" si="1"/>
        <v>0</v>
      </c>
      <c r="I6" s="154">
        <f t="shared" si="1"/>
        <v>0</v>
      </c>
      <c r="J6" s="94"/>
      <c r="K6" s="148"/>
      <c r="L6"/>
    </row>
    <row r="7" spans="1:12" ht="18.75" customHeight="1" x14ac:dyDescent="0.4">
      <c r="A7" s="450" t="s">
        <v>2</v>
      </c>
      <c r="B7" s="402" t="s">
        <v>10</v>
      </c>
      <c r="C7" s="403"/>
      <c r="D7" s="155">
        <f t="shared" si="0"/>
        <v>0</v>
      </c>
      <c r="E7" s="155">
        <f>SUMIFS('入所申込者一覧（様式１－３用）'!$F$10:$F$259,'入所申込者一覧（様式１－３用）'!$B$10:$B$259,"要介護１",'入所申込者一覧（様式１－３用）'!$C$10:$C$259,"①３か月以内",'入所申込者一覧（様式１－３用）'!$D$10:$D$259,"在宅")</f>
        <v>0</v>
      </c>
      <c r="F7" s="155">
        <f>SUMIFS('入所申込者一覧（様式１－３用）'!$F$10:$F$259,'入所申込者一覧（様式１－３用）'!$B$10:$B$259,"要介護２",'入所申込者一覧（様式１－３用）'!$C$10:$C$259,"①３か月以内",'入所申込者一覧（様式１－３用）'!$D$10:$D$259,"在宅")</f>
        <v>0</v>
      </c>
      <c r="G7" s="155">
        <f>SUMIFS('入所申込者一覧（様式１－３用）'!$F$10:$F$259,'入所申込者一覧（様式１－３用）'!$B$10:$B$259,"要介護３",'入所申込者一覧（様式１－３用）'!$C$10:$C$259,"①３か月以内",'入所申込者一覧（様式１－３用）'!$D$10:$D$259,"在宅")</f>
        <v>0</v>
      </c>
      <c r="H7" s="155">
        <f>SUMIFS('入所申込者一覧（様式１－３用）'!$F$10:$F$259,'入所申込者一覧（様式１－３用）'!$B$10:$B$259,"要介護４",'入所申込者一覧（様式１－３用）'!$C$10:$C$259,"①３か月以内",'入所申込者一覧（様式１－３用）'!$D$10:$D$259,"在宅")</f>
        <v>0</v>
      </c>
      <c r="I7" s="155">
        <f>SUMIFS('入所申込者一覧（様式１－３用）'!$F$10:$F$259,'入所申込者一覧（様式１－３用）'!$B$10:$B$259,"要介護５",'入所申込者一覧（様式１－３用）'!$C$10:$C$259,"①３か月以内",'入所申込者一覧（様式１－３用）'!$D$10:$D$259,"在宅")</f>
        <v>0</v>
      </c>
      <c r="J7" s="437"/>
      <c r="K7" s="437"/>
      <c r="L7"/>
    </row>
    <row r="8" spans="1:12" x14ac:dyDescent="0.4">
      <c r="A8" s="451"/>
      <c r="B8" s="459" t="s">
        <v>11</v>
      </c>
      <c r="C8" s="460"/>
      <c r="D8" s="155">
        <f t="shared" si="0"/>
        <v>0</v>
      </c>
      <c r="E8" s="155">
        <f>SUMIFS('入所申込者一覧（様式１－３用）'!$F$10:$F$259,'入所申込者一覧（様式１－３用）'!$B$10:$B$259,"要介護１",'入所申込者一覧（様式１－３用）'!$C$10:$C$259,"②３か月～６か月前",'入所申込者一覧（様式１－３用）'!$D$10:$D$259,"在宅")</f>
        <v>0</v>
      </c>
      <c r="F8" s="155">
        <f>SUMIFS('入所申込者一覧（様式１－３用）'!$F$10:$F$259,'入所申込者一覧（様式１－３用）'!$B$10:$B$259,"要介護２",'入所申込者一覧（様式１－３用）'!$C$10:$C$259,"②３か月～６か月前",'入所申込者一覧（様式１－３用）'!$D$10:$D$259,"在宅")</f>
        <v>0</v>
      </c>
      <c r="G8" s="155">
        <f>SUMIFS('入所申込者一覧（様式１－３用）'!$F$10:$F$259,'入所申込者一覧（様式１－３用）'!$B$10:$B$259,"要介護３",'入所申込者一覧（様式１－３用）'!$C$10:$C$259,"②３か月～６か月前",'入所申込者一覧（様式１－３用）'!$D$10:$D$259,"在宅")</f>
        <v>0</v>
      </c>
      <c r="H8" s="155">
        <f>SUMIFS('入所申込者一覧（様式１－３用）'!$F$10:$F$259,'入所申込者一覧（様式１－３用）'!$B$10:$B$259,"要介護４",'入所申込者一覧（様式１－３用）'!$C$10:$C$259,"②３か月～６か月前",'入所申込者一覧（様式１－３用）'!$D$10:$D$259,"在宅")</f>
        <v>0</v>
      </c>
      <c r="I8" s="155">
        <f>SUMIFS('入所申込者一覧（様式１－３用）'!$F$10:$F$259,'入所申込者一覧（様式１－３用）'!$B$10:$B$259,"要介護５",'入所申込者一覧（様式１－３用）'!$C$10:$C$259,"②３か月～６か月前",'入所申込者一覧（様式１－３用）'!$D$10:$D$259,"在宅")</f>
        <v>0</v>
      </c>
      <c r="J8" s="438"/>
      <c r="K8" s="438"/>
      <c r="L8"/>
    </row>
    <row r="9" spans="1:12" x14ac:dyDescent="0.4">
      <c r="A9" s="451"/>
      <c r="B9" s="402" t="s">
        <v>13</v>
      </c>
      <c r="C9" s="403"/>
      <c r="D9" s="155">
        <f t="shared" si="0"/>
        <v>0</v>
      </c>
      <c r="E9" s="155">
        <f>SUMIFS('入所申込者一覧（様式１－３用）'!$F$10:$F$259,'入所申込者一覧（様式１－３用）'!$B$10:$B$259,"要介護１",'入所申込者一覧（様式１－３用）'!$C$10:$C$259,"③６か月～１年前",'入所申込者一覧（様式１－３用）'!$D$10:$D$259,"在宅")</f>
        <v>0</v>
      </c>
      <c r="F9" s="155">
        <f>SUMIFS('入所申込者一覧（様式１－３用）'!$F$10:$F$259,'入所申込者一覧（様式１－３用）'!$B$10:$B$259,"要介護２",'入所申込者一覧（様式１－３用）'!$C$10:$C$259,"③６か月～１年前",'入所申込者一覧（様式１－３用）'!$D$10:$D$259,"在宅")</f>
        <v>0</v>
      </c>
      <c r="G9" s="155">
        <f>SUMIFS('入所申込者一覧（様式１－３用）'!$F$10:$F$259,'入所申込者一覧（様式１－３用）'!$B$10:$B$259,"要介護３",'入所申込者一覧（様式１－３用）'!$C$10:$C$259,"③６か月～１年前",'入所申込者一覧（様式１－３用）'!$D$10:$D$259,"在宅")</f>
        <v>0</v>
      </c>
      <c r="H9" s="155">
        <f>SUMIFS('入所申込者一覧（様式１－３用）'!$F$10:$F$259,'入所申込者一覧（様式１－３用）'!$B$10:$B$259,"要介護４",'入所申込者一覧（様式１－３用）'!$C$10:$C$259,"③６か月～１年前",'入所申込者一覧（様式１－３用）'!$D$10:$D$259,"在宅")</f>
        <v>0</v>
      </c>
      <c r="I9" s="155">
        <f>SUMIFS('入所申込者一覧（様式１－３用）'!$F$10:$F$259,'入所申込者一覧（様式１－３用）'!$B$10:$B$259,"要介護５",'入所申込者一覧（様式１－３用）'!$C$10:$C$259,"③６か月～１年前",'入所申込者一覧（様式１－３用）'!$D$10:$D$259,"在宅")</f>
        <v>0</v>
      </c>
      <c r="J9" s="438"/>
      <c r="K9" s="438"/>
      <c r="L9"/>
    </row>
    <row r="10" spans="1:12" x14ac:dyDescent="0.4">
      <c r="A10" s="451"/>
      <c r="B10" s="459" t="s">
        <v>12</v>
      </c>
      <c r="C10" s="460"/>
      <c r="D10" s="155">
        <f t="shared" si="0"/>
        <v>0</v>
      </c>
      <c r="E10" s="155">
        <f>SUMIFS('入所申込者一覧（様式１－３用）'!$F$10:$F$259,'入所申込者一覧（様式１－３用）'!$B$10:$B$259,"要介護１",'入所申込者一覧（様式１－３用）'!$C$10:$C$259,"④１～２年前",'入所申込者一覧（様式１－３用）'!$D$10:$D$259,"在宅")</f>
        <v>0</v>
      </c>
      <c r="F10" s="155">
        <f>SUMIFS('入所申込者一覧（様式１－３用）'!$F$10:$F$259,'入所申込者一覧（様式１－３用）'!$B$10:$B$259,"要介護２",'入所申込者一覧（様式１－３用）'!$C$10:$C$259,"④１～２年前",'入所申込者一覧（様式１－３用）'!$D$10:$D$259,"在宅")</f>
        <v>0</v>
      </c>
      <c r="G10" s="155">
        <f>SUMIFS('入所申込者一覧（様式１－３用）'!$F$10:$F$259,'入所申込者一覧（様式１－３用）'!$B$10:$B$259,"要介護３",'入所申込者一覧（様式１－３用）'!$C$10:$C$259,"④１～２年前",'入所申込者一覧（様式１－３用）'!$D$10:$D$259,"在宅")</f>
        <v>0</v>
      </c>
      <c r="H10" s="155">
        <f>SUMIFS('入所申込者一覧（様式１－３用）'!$F$10:$F$259,'入所申込者一覧（様式１－３用）'!$B$10:$B$259,"要介護４",'入所申込者一覧（様式１－３用）'!$C$10:$C$259,"④１～２年前",'入所申込者一覧（様式１－３用）'!$D$10:$D$259,"在宅")</f>
        <v>0</v>
      </c>
      <c r="I10" s="155">
        <f>SUMIFS('入所申込者一覧（様式１－３用）'!$F$10:$F$259,'入所申込者一覧（様式１－３用）'!$B$10:$B$259,"要介護５",'入所申込者一覧（様式１－３用）'!$C$10:$C$259,"④１～２年前",'入所申込者一覧（様式１－３用）'!$D$10:$D$259,"在宅")</f>
        <v>0</v>
      </c>
      <c r="J10" s="438"/>
      <c r="K10" s="438"/>
      <c r="L10"/>
    </row>
    <row r="11" spans="1:12" x14ac:dyDescent="0.4">
      <c r="A11" s="451"/>
      <c r="B11" s="453" t="s">
        <v>213</v>
      </c>
      <c r="C11" s="454"/>
      <c r="D11" s="155">
        <f t="shared" si="0"/>
        <v>0</v>
      </c>
      <c r="E11" s="196">
        <f>SUMIFS('入所申込者一覧（様式１－３用）'!$F$10:$F$259,'入所申込者一覧（様式１－３用）'!$B$10:$B$259,"要介護１",'入所申込者一覧（様式１－３用）'!$C$10:$C$259,"⑤２～３年前",'入所申込者一覧（様式１－３用）'!$D$10:$D$259,"在宅")</f>
        <v>0</v>
      </c>
      <c r="F11" s="196">
        <f>SUMIFS('入所申込者一覧（様式１－３用）'!$F$10:$F$259,'入所申込者一覧（様式１－３用）'!$B$10:$B$259,"要介護２",'入所申込者一覧（様式１－３用）'!$C$10:$C$259,"⑤２～３年前",'入所申込者一覧（様式１－３用）'!$D$10:$D$259,"在宅")</f>
        <v>0</v>
      </c>
      <c r="G11" s="196">
        <f>SUMIFS('入所申込者一覧（様式１－３用）'!$F$10:$F$259,'入所申込者一覧（様式１－３用）'!$B$10:$B$259,"要介護３",'入所申込者一覧（様式１－３用）'!$C$10:$C$259,"⑤２～３年前",'入所申込者一覧（様式１－３用）'!$D$10:$D$259,"在宅")</f>
        <v>0</v>
      </c>
      <c r="H11" s="196">
        <f>SUMIFS('入所申込者一覧（様式１－３用）'!$F$10:$F$259,'入所申込者一覧（様式１－３用）'!$B$10:$B$259,"要介護４",'入所申込者一覧（様式１－３用）'!$C$10:$C$259,"⑤２～３年前",'入所申込者一覧（様式１－３用）'!$D$10:$D$259,"在宅")</f>
        <v>0</v>
      </c>
      <c r="I11" s="155">
        <f>SUMIFS('入所申込者一覧（様式１－３用）'!$F$10:$F$259,'入所申込者一覧（様式１－３用）'!$B$10:$B$259,"要介護５",'入所申込者一覧（様式１－３用）'!$C$10:$C$259,"⑤２～３年前",'入所申込者一覧（様式１－３用）'!$D$10:$D$259,"在宅")</f>
        <v>0</v>
      </c>
      <c r="J11" s="438"/>
      <c r="K11" s="438"/>
      <c r="L11"/>
    </row>
    <row r="12" spans="1:12" ht="19.5" thickBot="1" x14ac:dyDescent="0.45">
      <c r="A12" s="452"/>
      <c r="B12" s="455" t="s">
        <v>207</v>
      </c>
      <c r="C12" s="456"/>
      <c r="D12" s="153">
        <f>SUM(E12:I12)</f>
        <v>0</v>
      </c>
      <c r="E12" s="153">
        <f>SUMIFS('入所申込者一覧（様式１－３用）'!$F$10:$F$259,'入所申込者一覧（様式１－３用）'!$B$10:$B$259,"要介護１",'入所申込者一覧（様式１－３用）'!$C$10:$C$259,"⑥３年以上前",'入所申込者一覧（様式１－３用）'!$D$10:$D$259,"在宅")</f>
        <v>0</v>
      </c>
      <c r="F12" s="153">
        <f>SUMIFS('入所申込者一覧（様式１－３用）'!$F$10:$F$259,'入所申込者一覧（様式１－３用）'!$B$10:$B$259,"要介護２",'入所申込者一覧（様式１－３用）'!$C$10:$C$259,"⑥３年以上前",'入所申込者一覧（様式１－３用）'!$D$10:$D$259,"在宅")</f>
        <v>0</v>
      </c>
      <c r="G12" s="153">
        <f>SUMIFS('入所申込者一覧（様式１－３用）'!$F$10:$F$259,'入所申込者一覧（様式１－３用）'!$B$10:$B$259,"要介護３",'入所申込者一覧（様式１－３用）'!$C$10:$C$259,"⑥３年以上前",'入所申込者一覧（様式１－３用）'!$D$10:$D$259,"在宅")</f>
        <v>0</v>
      </c>
      <c r="H12" s="153">
        <f>SUMIFS('入所申込者一覧（様式１－３用）'!$F$10:$F$259,'入所申込者一覧（様式１－３用）'!$B$10:$B$259,"要介護４",'入所申込者一覧（様式１－３用）'!$C$10:$C$259,"⑥３年以上前",'入所申込者一覧（様式１－３用）'!$D$10:$D$259,"在宅")</f>
        <v>0</v>
      </c>
      <c r="I12" s="153">
        <f>SUMIFS('入所申込者一覧（様式１－３用）'!$F$10:$F$259,'入所申込者一覧（様式１－３用）'!$B$10:$B$259,"要介護５",'入所申込者一覧（様式１－３用）'!$C$10:$C$259,"⑥３年以上前",'入所申込者一覧（様式１－３用）'!$D$10:$D$259,"在宅")</f>
        <v>0</v>
      </c>
      <c r="J12" s="439"/>
      <c r="K12" s="439"/>
      <c r="L12"/>
    </row>
    <row r="13" spans="1:12" x14ac:dyDescent="0.4">
      <c r="A13" s="409" t="s">
        <v>80</v>
      </c>
      <c r="B13" s="430"/>
      <c r="C13" s="410"/>
      <c r="D13" s="154">
        <f t="shared" si="0"/>
        <v>0</v>
      </c>
      <c r="E13" s="154">
        <f>E14+E15+E16+E17+E18+E20+E22+E23+E25+E27</f>
        <v>0</v>
      </c>
      <c r="F13" s="154">
        <f>F14+F15+F16+F17+F18+F20+F22+F23+F25+F27</f>
        <v>0</v>
      </c>
      <c r="G13" s="154">
        <f>G14+G15+G16+G17+G18+G20+G22+G23+G25+G27</f>
        <v>0</v>
      </c>
      <c r="H13" s="154">
        <f>H14+H15+H16+H17+H18+H20+H22+H23+H25+H27</f>
        <v>0</v>
      </c>
      <c r="I13" s="154">
        <f>I14+I15+I16+I17+I18+I20+I22+I23+I25+I27</f>
        <v>0</v>
      </c>
      <c r="J13" s="96" t="str">
        <f>IF(+D5=+D6+D13,"○","×")</f>
        <v>○</v>
      </c>
      <c r="K13" s="97" t="s">
        <v>88</v>
      </c>
      <c r="L13"/>
    </row>
    <row r="14" spans="1:12" x14ac:dyDescent="0.4">
      <c r="A14" s="427" t="s">
        <v>83</v>
      </c>
      <c r="B14" s="402" t="s">
        <v>14</v>
      </c>
      <c r="C14" s="403"/>
      <c r="D14" s="155">
        <f t="shared" si="0"/>
        <v>0</v>
      </c>
      <c r="E14" s="155">
        <f>SUMIFS('入所申込者一覧（様式１－３用）'!$F$10:$F$259,'入所申込者一覧（様式１－３用）'!$B$10:$B$259,"要介護１",'入所申込者一覧（様式１－３用）'!$E$10:$E$259,"①介護医療院")</f>
        <v>0</v>
      </c>
      <c r="F14" s="155">
        <f>SUMIFS('入所申込者一覧（様式１－３用）'!$F$10:$F$259,'入所申込者一覧（様式１－３用）'!$B$10:$B$259,"要介護２",'入所申込者一覧（様式１－３用）'!$E$10:$E$259,"①介護医療院")</f>
        <v>0</v>
      </c>
      <c r="G14" s="155">
        <f>SUMIFS('入所申込者一覧（様式１－３用）'!$F$10:$F$259,'入所申込者一覧（様式１－３用）'!$B$10:$B$259,"要介護３",'入所申込者一覧（様式１－３用）'!$E$10:$E$259,"①介護医療院")</f>
        <v>0</v>
      </c>
      <c r="H14" s="155">
        <f>SUMIFS('入所申込者一覧（様式１－３用）'!$F$10:$F$259,'入所申込者一覧（様式１－３用）'!$B$10:$B$259,"要介護４",'入所申込者一覧（様式１－３用）'!$E$10:$E$259,"①介護医療院")</f>
        <v>0</v>
      </c>
      <c r="I14" s="155">
        <f>SUMIFS('入所申込者一覧（様式１－３用）'!$F$10:$F$259,'入所申込者一覧（様式１－３用）'!$B$10:$B$259,"要介護５",'入所申込者一覧（様式１－３用）'!$E$10:$E$259,"①介護医療院")</f>
        <v>0</v>
      </c>
      <c r="J14" s="428"/>
      <c r="K14" s="428"/>
      <c r="L14"/>
    </row>
    <row r="15" spans="1:12" x14ac:dyDescent="0.4">
      <c r="A15" s="427"/>
      <c r="B15" s="402" t="s">
        <v>271</v>
      </c>
      <c r="C15" s="403"/>
      <c r="D15" s="155">
        <f t="shared" si="0"/>
        <v>0</v>
      </c>
      <c r="E15" s="155">
        <f>SUMIFS('入所申込者一覧（様式１－３用）'!$F$10:$F$259,'入所申込者一覧（様式１－３用）'!$B$10:$B$259,"要介護１",'入所申込者一覧（様式１－３用）'!$E$10:$E$259,"②介護老人保健施設")</f>
        <v>0</v>
      </c>
      <c r="F15" s="155">
        <f>SUMIFS('入所申込者一覧（様式１－３用）'!$F$10:$F$259,'入所申込者一覧（様式１－３用）'!$B$10:$B$259,"要介護２",'入所申込者一覧（様式１－３用）'!$E$10:$E$259,"②介護老人保健施設")</f>
        <v>0</v>
      </c>
      <c r="G15" s="155">
        <f>SUMIFS('入所申込者一覧（様式１－３用）'!$F$10:$F$259,'入所申込者一覧（様式１－３用）'!$B$10:$B$259,"要介護３",'入所申込者一覧（様式１－３用）'!$E$10:$E$259,"②介護老人保健施設")</f>
        <v>0</v>
      </c>
      <c r="H15" s="155">
        <f>SUMIFS('入所申込者一覧（様式１－３用）'!$F$10:$F$259,'入所申込者一覧（様式１－３用）'!$B$10:$B$259,"要介護４",'入所申込者一覧（様式１－３用）'!$E$10:$E$259,"②介護老人保健施設")</f>
        <v>0</v>
      </c>
      <c r="I15" s="155">
        <f>SUMIFS('入所申込者一覧（様式１－３用）'!$F$10:$F$259,'入所申込者一覧（様式１－３用）'!$B$10:$B$259,"要介護５",'入所申込者一覧（様式１－３用）'!$E$10:$E$259,"②介護老人保健施設")</f>
        <v>0</v>
      </c>
      <c r="J15" s="429"/>
      <c r="K15" s="429"/>
      <c r="L15"/>
    </row>
    <row r="16" spans="1:12" ht="30" customHeight="1" x14ac:dyDescent="0.4">
      <c r="A16" s="427"/>
      <c r="B16" s="394" t="s">
        <v>279</v>
      </c>
      <c r="C16" s="395"/>
      <c r="D16" s="155">
        <f t="shared" si="0"/>
        <v>0</v>
      </c>
      <c r="E16" s="155">
        <f>SUMIFS('入所申込者一覧（様式１－３用）'!$F$10:$F$259,'入所申込者一覧（様式１－３用）'!$B$10:$B$259,"要介護１",'入所申込者一覧（様式１－３用）'!$E$10:$E$259,"③医療機関（病院又は診療所）")</f>
        <v>0</v>
      </c>
      <c r="F16" s="155">
        <f>SUMIFS('入所申込者一覧（様式１－３用）'!$F$10:$F$259,'入所申込者一覧（様式１－３用）'!$B$10:$B$259,"要介護２",'入所申込者一覧（様式１－３用）'!$E$10:$E$259,"③医療機関（病院又は診療所）")</f>
        <v>0</v>
      </c>
      <c r="G16" s="155">
        <f>SUMIFS('入所申込者一覧（様式１－３用）'!$F$10:$F$259,'入所申込者一覧（様式１－３用）'!$B$10:$B$259,"要介護３",'入所申込者一覧（様式１－３用）'!$E$10:$E$259,"③医療機関（病院又は診療所）")</f>
        <v>0</v>
      </c>
      <c r="H16" s="155">
        <f>SUMIFS('入所申込者一覧（様式１－３用）'!$F$10:$F$259,'入所申込者一覧（様式１－３用）'!$B$10:$B$259,"要介護４",'入所申込者一覧（様式１－３用）'!$E$10:$E$259,"③医療機関（病院又は診療所）")</f>
        <v>0</v>
      </c>
      <c r="I16" s="155">
        <f>SUMIFS('入所申込者一覧（様式１－３用）'!$F$10:$F$259,'入所申込者一覧（様式１－３用）'!$B$10:$B$259,"要介護５",'入所申込者一覧（様式１－３用）'!$E$10:$E$259,"③医療機関（病院又は診療所）")</f>
        <v>0</v>
      </c>
      <c r="J16" s="429"/>
      <c r="K16" s="429"/>
      <c r="L16"/>
    </row>
    <row r="17" spans="1:12" ht="18" customHeight="1" x14ac:dyDescent="0.4">
      <c r="A17" s="427"/>
      <c r="B17" s="394" t="s">
        <v>273</v>
      </c>
      <c r="C17" s="395"/>
      <c r="D17" s="155">
        <f t="shared" si="0"/>
        <v>0</v>
      </c>
      <c r="E17" s="155">
        <f>SUMIFS('入所申込者一覧（様式１－３用）'!$F$10:$F$259,'入所申込者一覧（様式１－３用）'!$B$10:$B$259,"要介護１",'入所申込者一覧（様式１－３用）'!$E$10:$E$259,"④他の特別養護老人ホーム")</f>
        <v>0</v>
      </c>
      <c r="F17" s="155">
        <f>SUMIFS('入所申込者一覧（様式１－３用）'!$F$10:$F$259,'入所申込者一覧（様式１－３用）'!$B$10:$B$259,"要介護２",'入所申込者一覧（様式１－３用）'!$E$10:$E$259,"④他の特別養護老人ホーム")</f>
        <v>0</v>
      </c>
      <c r="G17" s="155">
        <f>SUMIFS('入所申込者一覧（様式１－３用）'!$F$10:$F$259,'入所申込者一覧（様式１－３用）'!$B$10:$B$259,"要介護３",'入所申込者一覧（様式１－３用）'!$E$10:$E$259,"④他の特別養護老人ホーム")</f>
        <v>0</v>
      </c>
      <c r="H17" s="155">
        <f>SUMIFS('入所申込者一覧（様式１－３用）'!$F$10:$F$259,'入所申込者一覧（様式１－３用）'!$B$10:$B$259,"要介護４",'入所申込者一覧（様式１－３用）'!$E$10:$E$259,"④他の特別養護老人ホーム")</f>
        <v>0</v>
      </c>
      <c r="I17" s="155">
        <f>SUMIFS('入所申込者一覧（様式１－３用）'!$F$10:$F$259,'入所申込者一覧（様式１－３用）'!$B$10:$B$259,"要介護５",'入所申込者一覧（様式１－３用）'!$E$10:$E$259,"④他の特別養護老人ホーム")</f>
        <v>0</v>
      </c>
      <c r="J17" s="429"/>
      <c r="K17" s="429"/>
      <c r="L17"/>
    </row>
    <row r="18" spans="1:12" x14ac:dyDescent="0.4">
      <c r="A18" s="427"/>
      <c r="B18" s="453" t="s">
        <v>274</v>
      </c>
      <c r="C18" s="454"/>
      <c r="D18" s="155">
        <f t="shared" si="0"/>
        <v>0</v>
      </c>
      <c r="E18" s="155">
        <f>SUMIFS('入所申込者一覧（様式１－３用）'!$F$10:$F$259,'入所申込者一覧（様式１－３用）'!$B$10:$B$259,"要介護１",'入所申込者一覧（様式１－３用）'!$E$10:$E$259,"⑤養護老人ホーム")</f>
        <v>0</v>
      </c>
      <c r="F18" s="155">
        <f>SUMIFS('入所申込者一覧（様式１－３用）'!$F$10:$F$259,'入所申込者一覧（様式１－３用）'!$B$10:$B$259,"要介護２",'入所申込者一覧（様式１－３用）'!$E$10:$E$259,"⑤養護老人ホーム")</f>
        <v>0</v>
      </c>
      <c r="G18" s="155">
        <f>SUMIFS('入所申込者一覧（様式１－３用）'!$F$10:$F$259,'入所申込者一覧（様式１－３用）'!$B$10:$B$259,"要介護３",'入所申込者一覧（様式１－３用）'!$E$10:$E$259,"⑤養護老人ホーム")</f>
        <v>0</v>
      </c>
      <c r="H18" s="155">
        <f>SUMIFS('入所申込者一覧（様式１－３用）'!$F$10:$F$259,'入所申込者一覧（様式１－３用）'!$B$10:$B$259,"要介護４",'入所申込者一覧（様式１－３用）'!$E$10:$E$259,"⑤養護老人ホーム")</f>
        <v>0</v>
      </c>
      <c r="I18" s="155">
        <f>SUMIFS('入所申込者一覧（様式１－３用）'!$F$10:$F$259,'入所申込者一覧（様式１－３用）'!$B$10:$B$259,"要介護５",'入所申込者一覧（様式１－３用）'!$E$10:$E$259,"⑤養護老人ホーム")</f>
        <v>0</v>
      </c>
      <c r="J18" s="429"/>
      <c r="K18" s="429"/>
      <c r="L18"/>
    </row>
    <row r="19" spans="1:12" x14ac:dyDescent="0.4">
      <c r="A19" s="427"/>
      <c r="B19" s="267"/>
      <c r="C19" s="266" t="s">
        <v>249</v>
      </c>
      <c r="D19" s="155">
        <f t="shared" si="0"/>
        <v>0</v>
      </c>
      <c r="E19" s="155">
        <f>SUMIFS('入所申込者一覧（様式１－３用）'!$F$10:$F$259,'入所申込者一覧（様式１－３用）'!$B$10:$B$259,"要介護１",'入所申込者一覧（様式１－３用）'!$E$10:$E$259,"⑤養護老人ホーム",'入所申込者一覧（様式１－３用）'!$G$10:$G$259,"○")</f>
        <v>0</v>
      </c>
      <c r="F19" s="155">
        <f>SUMIFS('入所申込者一覧（様式１－３用）'!$F$10:$F$259,'入所申込者一覧（様式１－３用）'!$B$10:$B$259,"要介護２",'入所申込者一覧（様式１－３用）'!$E$10:$E$259,"⑤養護老人ホーム",'入所申込者一覧（様式１－３用）'!$G$10:$G$259,"○")</f>
        <v>0</v>
      </c>
      <c r="G19" s="155">
        <f>SUMIFS('入所申込者一覧（様式１－３用）'!$F$10:$F$259,'入所申込者一覧（様式１－３用）'!$B$10:$B$259,"要介護３",'入所申込者一覧（様式１－３用）'!$E$10:$E$259,"⑤養護老人ホーム",'入所申込者一覧（様式１－３用）'!$G$10:$G$259,"○")</f>
        <v>0</v>
      </c>
      <c r="H19" s="155">
        <f>SUMIFS('入所申込者一覧（様式１－３用）'!$F$10:$F$259,'入所申込者一覧（様式１－３用）'!$B$10:$B$259,"要介護４",'入所申込者一覧（様式１－３用）'!$E$10:$E$259,"⑤養護老人ホーム",'入所申込者一覧（様式１－３用）'!$G$10:$G$259,"○")</f>
        <v>0</v>
      </c>
      <c r="I19" s="155">
        <f>SUMIFS('入所申込者一覧（様式１－３用）'!$F$10:$F$259,'入所申込者一覧（様式１－３用）'!$B$10:$B$259,"要介護５",'入所申込者一覧（様式１－３用）'!$E$10:$E$259,"⑤養護老人ホーム",'入所申込者一覧（様式１－３用）'!$G$10:$G$259,"○")</f>
        <v>0</v>
      </c>
      <c r="J19" s="429"/>
      <c r="K19" s="429"/>
      <c r="L19"/>
    </row>
    <row r="20" spans="1:12" x14ac:dyDescent="0.4">
      <c r="A20" s="427"/>
      <c r="B20" s="453" t="s">
        <v>275</v>
      </c>
      <c r="C20" s="454"/>
      <c r="D20" s="155">
        <f t="shared" si="0"/>
        <v>0</v>
      </c>
      <c r="E20" s="155">
        <f>SUMIFS('入所申込者一覧（様式１－３用）'!$F$10:$F$259,'入所申込者一覧（様式１－３用）'!$B$10:$B$259,"要介護１",'入所申込者一覧（様式１－３用）'!$E$10:$E$259,"⑥軽費老人ホーム")</f>
        <v>0</v>
      </c>
      <c r="F20" s="155">
        <f>SUMIFS('入所申込者一覧（様式１－３用）'!$F$10:$F$259,'入所申込者一覧（様式１－３用）'!$B$10:$B$259,"要介護２",'入所申込者一覧（様式１－３用）'!$E$10:$E$259,"⑥軽費老人ホーム")</f>
        <v>0</v>
      </c>
      <c r="G20" s="155">
        <f>SUMIFS('入所申込者一覧（様式１－３用）'!$F$10:$F$259,'入所申込者一覧（様式１－３用）'!$B$10:$B$259,"要介護３",'入所申込者一覧（様式１－３用）'!$E$10:$E$259,"⑥軽費老人ホーム")</f>
        <v>0</v>
      </c>
      <c r="H20" s="155">
        <f>SUMIFS('入所申込者一覧（様式１－３用）'!$F$10:$F$259,'入所申込者一覧（様式１－３用）'!$B$10:$B$259,"要介護４",'入所申込者一覧（様式１－３用）'!$E$10:$E$259,"⑥軽費老人ホーム")</f>
        <v>0</v>
      </c>
      <c r="I20" s="155">
        <f>SUMIFS('入所申込者一覧（様式１－３用）'!$F$10:$F$259,'入所申込者一覧（様式１－３用）'!$B$10:$B$259,"要介護５",'入所申込者一覧（様式１－３用）'!$E$10:$E$259,"⑥軽費老人ホーム")</f>
        <v>0</v>
      </c>
      <c r="J20" s="429"/>
      <c r="K20" s="429"/>
      <c r="L20"/>
    </row>
    <row r="21" spans="1:12" x14ac:dyDescent="0.4">
      <c r="A21" s="427"/>
      <c r="B21" s="262"/>
      <c r="C21" s="265" t="s">
        <v>249</v>
      </c>
      <c r="D21" s="155">
        <f t="shared" si="0"/>
        <v>0</v>
      </c>
      <c r="E21" s="155">
        <f>SUMIFS('入所申込者一覧（様式１－３用）'!$F$10:$F$259,'入所申込者一覧（様式１－３用）'!$B$10:$B$259,"要介護１",'入所申込者一覧（様式１－３用）'!$E$10:$E$259,"⑥軽費老人ホーム",'入所申込者一覧（様式１－３用）'!$G$10:$G$259,"○")</f>
        <v>0</v>
      </c>
      <c r="F21" s="155">
        <f>SUMIFS('入所申込者一覧（様式１－３用）'!$F$10:$F$259,'入所申込者一覧（様式１－３用）'!$B$10:$B$259,"要介護２",'入所申込者一覧（様式１－３用）'!$E$10:$E$259,"⑥軽費老人ホーム",'入所申込者一覧（様式１－３用）'!$G$10:$G$259,"○")</f>
        <v>0</v>
      </c>
      <c r="G21" s="155">
        <f>SUMIFS('入所申込者一覧（様式１－３用）'!$F$10:$F$259,'入所申込者一覧（様式１－３用）'!$B$10:$B$259,"要介護３",'入所申込者一覧（様式１－３用）'!$E$10:$E$259,"⑥軽費老人ホーム",'入所申込者一覧（様式１－３用）'!$G$10:$G$259,"○")</f>
        <v>0</v>
      </c>
      <c r="H21" s="155">
        <f>SUMIFS('入所申込者一覧（様式１－３用）'!$F$10:$F$259,'入所申込者一覧（様式１－３用）'!$B$10:$B$259,"要介護４",'入所申込者一覧（様式１－３用）'!$E$10:$E$259,"⑥軽費老人ホーム",'入所申込者一覧（様式１－３用）'!$G$10:$G$259,"○")</f>
        <v>0</v>
      </c>
      <c r="I21" s="155">
        <f>SUMIFS('入所申込者一覧（様式１－３用）'!$F$10:$F$259,'入所申込者一覧（様式１－３用）'!$B$10:$B$259,"要介護５",'入所申込者一覧（様式１－３用）'!$E$10:$E$259,"⑥軽費老人ホーム",'入所申込者一覧（様式１－３用）'!$G$10:$G$259,"○")</f>
        <v>0</v>
      </c>
      <c r="J21" s="429"/>
      <c r="K21" s="429"/>
      <c r="L21"/>
    </row>
    <row r="22" spans="1:12" x14ac:dyDescent="0.4">
      <c r="A22" s="427"/>
      <c r="B22" s="251"/>
      <c r="C22" s="78" t="s">
        <v>276</v>
      </c>
      <c r="D22" s="155">
        <f t="shared" si="0"/>
        <v>0</v>
      </c>
      <c r="E22" s="155">
        <f>SUMIFS('入所申込者一覧（様式１－３用）'!$F$10:$F$259,'入所申込者一覧（様式１－３用）'!$B$10:$B$259,"要介護１",'入所申込者一覧（様式１－３用）'!$E$10:$E$259,"⑦グループホーム")</f>
        <v>0</v>
      </c>
      <c r="F22" s="155">
        <f>SUMIFS('入所申込者一覧（様式１－３用）'!$F$10:$F$259,'入所申込者一覧（様式１－３用）'!$B$10:$B$259,"要介護２",'入所申込者一覧（様式１－３用）'!$E$10:$E$259,"⑦グループホーム")</f>
        <v>0</v>
      </c>
      <c r="G22" s="155">
        <f>SUMIFS('入所申込者一覧（様式１－３用）'!$F$10:$F$259,'入所申込者一覧（様式１－３用）'!$B$10:$B$259,"要介護３",'入所申込者一覧（様式１－３用）'!$E$10:$E$259,"⑦グループホーム")</f>
        <v>0</v>
      </c>
      <c r="H22" s="155">
        <f>SUMIFS('入所申込者一覧（様式１－３用）'!$F$10:$F$259,'入所申込者一覧（様式１－３用）'!$B$10:$B$259,"要介護４",'入所申込者一覧（様式１－３用）'!$E$10:$E$259,"⑦グループホーム")</f>
        <v>0</v>
      </c>
      <c r="I22" s="155">
        <f>SUMIFS('入所申込者一覧（様式１－３用）'!$F$10:$F$259,'入所申込者一覧（様式１－３用）'!$B$10:$B$259,"要介護５",'入所申込者一覧（様式１－３用）'!$E$10:$E$259,"⑦グループホーム")</f>
        <v>0</v>
      </c>
      <c r="J22" s="429"/>
      <c r="K22" s="429"/>
      <c r="L22"/>
    </row>
    <row r="23" spans="1:12" x14ac:dyDescent="0.4">
      <c r="A23" s="427"/>
      <c r="B23" s="453" t="s">
        <v>277</v>
      </c>
      <c r="C23" s="454"/>
      <c r="D23" s="155">
        <f t="shared" si="0"/>
        <v>0</v>
      </c>
      <c r="E23" s="155">
        <f>SUMIFS('入所申込者一覧（様式１－３用）'!$F$10:$F$259,'入所申込者一覧（様式１－３用）'!$B$10:$B$259,"要介護１",'入所申込者一覧（様式１－３用）'!$E$10:$E$259,"⑧有料老人ホーム")</f>
        <v>0</v>
      </c>
      <c r="F23" s="155">
        <f>SUMIFS('入所申込者一覧（様式１－３用）'!$F$10:$F$259,'入所申込者一覧（様式１－３用）'!$B$10:$B$259,"要介護２",'入所申込者一覧（様式１－３用）'!$E$10:$E$259,"⑧有料老人ホーム")</f>
        <v>0</v>
      </c>
      <c r="G23" s="155">
        <f>SUMIFS('入所申込者一覧（様式１－３用）'!$F$10:$F$259,'入所申込者一覧（様式１－３用）'!$B$10:$B$259,"要介護３",'入所申込者一覧（様式１－３用）'!$E$10:$E$259,"⑧有料老人ホーム")</f>
        <v>0</v>
      </c>
      <c r="H23" s="155">
        <f>SUMIFS('入所申込者一覧（様式１－３用）'!$F$10:$F$259,'入所申込者一覧（様式１－３用）'!$B$10:$B$259,"要介護４",'入所申込者一覧（様式１－３用）'!$E$10:$E$259,"⑧有料老人ホーム")</f>
        <v>0</v>
      </c>
      <c r="I23" s="155">
        <f>SUMIFS('入所申込者一覧（様式１－３用）'!$F$10:$F$259,'入所申込者一覧（様式１－３用）'!$B$10:$B$259,"要介護５",'入所申込者一覧（様式１－３用）'!$E$10:$E$259,"⑧有料老人ホーム")</f>
        <v>0</v>
      </c>
      <c r="J23" s="429"/>
      <c r="K23" s="429"/>
      <c r="L23"/>
    </row>
    <row r="24" spans="1:12" x14ac:dyDescent="0.4">
      <c r="A24" s="427"/>
      <c r="B24" s="262"/>
      <c r="C24" s="265" t="s">
        <v>249</v>
      </c>
      <c r="D24" s="155">
        <f t="shared" si="0"/>
        <v>0</v>
      </c>
      <c r="E24" s="155">
        <f>SUMIFS('入所申込者一覧（様式１－３用）'!$F$10:$F$259,'入所申込者一覧（様式１－３用）'!$B$10:$B$259,"要介護１",'入所申込者一覧（様式１－３用）'!$E$10:$E$259,"⑧有料老人ホーム",'入所申込者一覧（様式１－３用）'!$G$10:$G$259,"○")</f>
        <v>0</v>
      </c>
      <c r="F24" s="155">
        <f>SUMIFS('入所申込者一覧（様式１－３用）'!$F$10:$F$259,'入所申込者一覧（様式１－３用）'!$B$10:$B$259,"要介護２",'入所申込者一覧（様式１－３用）'!$E$10:$E$259,"⑧有料老人ホーム",'入所申込者一覧（様式１－３用）'!$G$10:$G$259,"○")</f>
        <v>0</v>
      </c>
      <c r="G24" s="155">
        <f>SUMIFS('入所申込者一覧（様式１－３用）'!$F$10:$F$259,'入所申込者一覧（様式１－３用）'!$B$10:$B$259,"要介護３",'入所申込者一覧（様式１－３用）'!$E$10:$E$259,"⑧有料老人ホーム",'入所申込者一覧（様式１－３用）'!$G$10:$G$259,"○")</f>
        <v>0</v>
      </c>
      <c r="H24" s="155">
        <f>SUMIFS('入所申込者一覧（様式１－３用）'!$F$10:$F$259,'入所申込者一覧（様式１－３用）'!$B$10:$B$259,"要介護４",'入所申込者一覧（様式１－３用）'!$E$10:$E$259,"⑧有料老人ホーム",'入所申込者一覧（様式１－３用）'!$G$10:$G$259,"○")</f>
        <v>0</v>
      </c>
      <c r="I24" s="155">
        <f>SUMIFS('入所申込者一覧（様式１－３用）'!$F$10:$F$259,'入所申込者一覧（様式１－３用）'!$B$10:$B$259,"要介護５",'入所申込者一覧（様式１－３用）'!$E$10:$E$259,"⑧有料老人ホーム",'入所申込者一覧（様式１－３用）'!$G$10:$G$259,"○")</f>
        <v>0</v>
      </c>
      <c r="J24" s="429"/>
      <c r="K24" s="429"/>
      <c r="L24"/>
    </row>
    <row r="25" spans="1:12" ht="31.5" customHeight="1" x14ac:dyDescent="0.4">
      <c r="A25" s="427"/>
      <c r="B25" s="396" t="s">
        <v>264</v>
      </c>
      <c r="C25" s="397"/>
      <c r="D25" s="155">
        <f t="shared" si="0"/>
        <v>0</v>
      </c>
      <c r="E25" s="155">
        <f>SUMIFS('入所申込者一覧（様式１－３用）'!$F$10:$F$259,'入所申込者一覧（様式１－３用）'!$B$10:$B$259,"要介護１",'入所申込者一覧（様式１－３用）'!$E$10:$E$259,"⑨サービス付き高齢者向け住宅")</f>
        <v>0</v>
      </c>
      <c r="F25" s="155">
        <f>SUMIFS('入所申込者一覧（様式１－３用）'!$F$10:$F$259,'入所申込者一覧（様式１－３用）'!$B$10:$B$259,"要介護２",'入所申込者一覧（様式１－３用）'!$E$10:$E$259,"⑨サービス付き高齢者向け住宅")</f>
        <v>0</v>
      </c>
      <c r="G25" s="155">
        <f>SUMIFS('入所申込者一覧（様式１－３用）'!$F$10:$F$259,'入所申込者一覧（様式１－３用）'!$B$10:$B$259,"要介護３",'入所申込者一覧（様式１－３用）'!$E$10:$E$259,"⑨サービス付き高齢者向け住宅")</f>
        <v>0</v>
      </c>
      <c r="H25" s="155">
        <f>SUMIFS('入所申込者一覧（様式１－３用）'!$F$10:$F$259,'入所申込者一覧（様式１－３用）'!$B$10:$B$259,"要介護４",'入所申込者一覧（様式１－３用）'!$E$10:$E$259,"⑨サービス付き高齢者向け住宅")</f>
        <v>0</v>
      </c>
      <c r="I25" s="155">
        <f>SUMIFS('入所申込者一覧（様式１－３用）'!$F$10:$F$259,'入所申込者一覧（様式１－３用）'!$B$10:$B$259,"要介護５",'入所申込者一覧（様式１－３用）'!$E$10:$E$259,"⑨サービス付き高齢者向け住宅")</f>
        <v>0</v>
      </c>
      <c r="J25" s="429"/>
      <c r="K25" s="429"/>
      <c r="L25"/>
    </row>
    <row r="26" spans="1:12" x14ac:dyDescent="0.4">
      <c r="A26" s="427"/>
      <c r="B26" s="267"/>
      <c r="C26" s="266" t="s">
        <v>249</v>
      </c>
      <c r="D26" s="155">
        <f t="shared" si="0"/>
        <v>0</v>
      </c>
      <c r="E26" s="155">
        <f>SUMIFS('入所申込者一覧（様式１－３用）'!$F$10:$F$259,'入所申込者一覧（様式１－３用）'!$B$10:$B$259,"要介護１",'入所申込者一覧（様式１－３用）'!$E$10:$E$259,"⑨サービス付き高齢者向け住宅",'入所申込者一覧（様式１－３用）'!$G$10:$G$259,"○")</f>
        <v>0</v>
      </c>
      <c r="F26" s="155">
        <f>SUMIFS('入所申込者一覧（様式１－３用）'!$F$10:$F$259,'入所申込者一覧（様式１－３用）'!$B$10:$B$259,"要介護２",'入所申込者一覧（様式１－３用）'!$E$10:$E$259,"⑨サービス付き高齢者向け住宅",'入所申込者一覧（様式１－３用）'!$G$10:$G$259,"○")</f>
        <v>0</v>
      </c>
      <c r="G26" s="155">
        <f>SUMIFS('入所申込者一覧（様式１－３用）'!$F$10:$F$259,'入所申込者一覧（様式１－３用）'!$B$10:$B$259,"要介護３",'入所申込者一覧（様式１－３用）'!$E$10:$E$259,"⑨サービス付き高齢者向け住宅",'入所申込者一覧（様式１－３用）'!$G$10:$G$259,"○")</f>
        <v>0</v>
      </c>
      <c r="H26" s="155">
        <f>SUMIFS('入所申込者一覧（様式１－３用）'!$F$10:$F$259,'入所申込者一覧（様式１－３用）'!$B$10:$B$259,"要介護４",'入所申込者一覧（様式１－３用）'!$E$10:$E$259,"⑨サービス付き高齢者向け住宅",'入所申込者一覧（様式１－３用）'!$G$10:$G$259,"○")</f>
        <v>0</v>
      </c>
      <c r="I26" s="155">
        <f>SUMIFS('入所申込者一覧（様式１－３用）'!$F$10:$F$259,'入所申込者一覧（様式１－３用）'!$B$10:$B$259,"要介護５",'入所申込者一覧（様式１－３用）'!$E$10:$E$259,"⑨サービス付き高齢者向け住宅",'入所申込者一覧（様式１－３用）'!$G$10:$G$259,"○")</f>
        <v>0</v>
      </c>
      <c r="J26" s="429"/>
      <c r="K26" s="429"/>
      <c r="L26"/>
    </row>
    <row r="27" spans="1:12" x14ac:dyDescent="0.4">
      <c r="A27" s="427"/>
      <c r="B27" s="251"/>
      <c r="C27" s="78" t="s">
        <v>278</v>
      </c>
      <c r="D27" s="155">
        <f t="shared" si="0"/>
        <v>0</v>
      </c>
      <c r="E27" s="155">
        <f>SUMIFS('入所申込者一覧（様式１－３用）'!$F$10:$F$259,'入所申込者一覧（様式１－３用）'!$B$10:$B$259,"要介護１",'入所申込者一覧（様式１－３用）'!$E$10:$E$259,"⑩その他")</f>
        <v>0</v>
      </c>
      <c r="F27" s="155">
        <f>SUMIFS('入所申込者一覧（様式１－３用）'!$F$10:$F$259,'入所申込者一覧（様式１－３用）'!$B$10:$B$259,"要介護２",'入所申込者一覧（様式１－３用）'!$E$10:$E$259,"⑩その他")</f>
        <v>0</v>
      </c>
      <c r="G27" s="155">
        <f>SUMIFS('入所申込者一覧（様式１－３用）'!$F$10:$F$259,'入所申込者一覧（様式１－３用）'!$B$10:$B$259,"要介護３",'入所申込者一覧（様式１－３用）'!$E$10:$E$259,"⑩その他")</f>
        <v>0</v>
      </c>
      <c r="H27" s="155">
        <f>SUMIFS('入所申込者一覧（様式１－３用）'!$F$10:$F$259,'入所申込者一覧（様式１－３用）'!$B$10:$B$259,"要介護４",'入所申込者一覧（様式１－３用）'!$E$10:$E$259,"⑩その他")</f>
        <v>0</v>
      </c>
      <c r="I27" s="155">
        <f>SUMIFS('入所申込者一覧（様式１－３用）'!$F$10:$F$259,'入所申込者一覧（様式１－３用）'!$B$10:$B$259,"要介護５",'入所申込者一覧（様式１－３用）'!$E$10:$E$259,"⑩その他")</f>
        <v>0</v>
      </c>
      <c r="J27" s="408"/>
      <c r="K27" s="408"/>
      <c r="L27"/>
    </row>
    <row r="28" spans="1:12" ht="18.75" customHeight="1" x14ac:dyDescent="0.4">
      <c r="A28" s="450" t="s">
        <v>2</v>
      </c>
      <c r="B28" s="458" t="s">
        <v>10</v>
      </c>
      <c r="C28" s="403"/>
      <c r="D28" s="155">
        <f t="shared" si="0"/>
        <v>0</v>
      </c>
      <c r="E28" s="155">
        <f>SUMIFS('入所申込者一覧（様式１－３用）'!$F$10:$F$259,'入所申込者一覧（様式１－３用）'!$B$10:$B$259,"要介護１",'入所申込者一覧（様式１－３用）'!$C$10:$C$259,"①３か月以内",'入所申込者一覧（様式１－３用）'!$D$10:$D$259,"在宅以外")</f>
        <v>0</v>
      </c>
      <c r="F28" s="155">
        <f>SUMIFS('入所申込者一覧（様式１－３用）'!$F$10:$F$259,'入所申込者一覧（様式１－３用）'!$B$10:$B$259,"要介護２",'入所申込者一覧（様式１－３用）'!$C$10:$C$259,"①３か月以内",'入所申込者一覧（様式１－３用）'!$D$10:$D$259,"在宅以外")</f>
        <v>0</v>
      </c>
      <c r="G28" s="155">
        <f>SUMIFS('入所申込者一覧（様式１－３用）'!$F$10:$F$259,'入所申込者一覧（様式１－３用）'!$B$10:$B$259,"要介護３",'入所申込者一覧（様式１－３用）'!$C$10:$C$259,"①３か月以内",'入所申込者一覧（様式１－３用）'!$D$10:$D$259,"在宅以外")</f>
        <v>0</v>
      </c>
      <c r="H28" s="155">
        <f>SUMIFS('入所申込者一覧（様式１－３用）'!$F$10:$F$259,'入所申込者一覧（様式１－３用）'!$B$10:$B$259,"要介護４",'入所申込者一覧（様式１－３用）'!$C$10:$C$259,"①３か月以内",'入所申込者一覧（様式１－３用）'!$D$10:$D$259,"在宅以外")</f>
        <v>0</v>
      </c>
      <c r="I28" s="155">
        <f>SUMIFS('入所申込者一覧（様式１－３用）'!$F$10:$F$259,'入所申込者一覧（様式１－３用）'!$B$10:$B$259,"要介護５",'入所申込者一覧（様式１－３用）'!$C$10:$C$259,"①３か月以内",'入所申込者一覧（様式１－３用）'!$D$10:$D$259,"在宅以外")</f>
        <v>0</v>
      </c>
      <c r="J28" s="437"/>
      <c r="K28" s="437"/>
      <c r="L28"/>
    </row>
    <row r="29" spans="1:12" x14ac:dyDescent="0.4">
      <c r="A29" s="451"/>
      <c r="B29" s="458" t="s">
        <v>11</v>
      </c>
      <c r="C29" s="403"/>
      <c r="D29" s="155">
        <f t="shared" si="0"/>
        <v>0</v>
      </c>
      <c r="E29" s="155">
        <f>SUMIFS('入所申込者一覧（様式１－３用）'!$F$10:$F$259,'入所申込者一覧（様式１－３用）'!$B$10:$B$259,"要介護１",'入所申込者一覧（様式１－３用）'!$C$10:$C$259,"②３か月～６か月前",'入所申込者一覧（様式１－３用）'!$D$10:$D$259,"在宅以外")</f>
        <v>0</v>
      </c>
      <c r="F29" s="155">
        <f>SUMIFS('入所申込者一覧（様式１－３用）'!$F$10:$F$259,'入所申込者一覧（様式１－３用）'!$B$10:$B$259,"要介護２",'入所申込者一覧（様式１－３用）'!$C$10:$C$259,"②３か月～６か月前",'入所申込者一覧（様式１－３用）'!$D$10:$D$259,"在宅以外")</f>
        <v>0</v>
      </c>
      <c r="G29" s="155">
        <f>SUMIFS('入所申込者一覧（様式１－３用）'!$F$10:$F$259,'入所申込者一覧（様式１－３用）'!$B$10:$B$259,"要介護３",'入所申込者一覧（様式１－３用）'!$C$10:$C$259,"②３か月～６か月前",'入所申込者一覧（様式１－３用）'!$D$10:$D$259,"在宅以外")</f>
        <v>0</v>
      </c>
      <c r="H29" s="155">
        <f>SUMIFS('入所申込者一覧（様式１－３用）'!$F$10:$F$259,'入所申込者一覧（様式１－３用）'!$B$10:$B$259,"要介護４",'入所申込者一覧（様式１－３用）'!$C$10:$C$259,"②３か月～６か月前",'入所申込者一覧（様式１－３用）'!$D$10:$D$259,"在宅以外")</f>
        <v>0</v>
      </c>
      <c r="I29" s="155">
        <f>SUMIFS('入所申込者一覧（様式１－３用）'!$F$10:$F$259,'入所申込者一覧（様式１－３用）'!$B$10:$B$259,"要介護５",'入所申込者一覧（様式１－３用）'!$C$10:$C$259,"②３か月～６か月前",'入所申込者一覧（様式１－３用）'!$D$10:$D$259,"在宅以外")</f>
        <v>0</v>
      </c>
      <c r="J29" s="438"/>
      <c r="K29" s="438"/>
      <c r="L29"/>
    </row>
    <row r="30" spans="1:12" x14ac:dyDescent="0.4">
      <c r="A30" s="451"/>
      <c r="B30" s="458" t="s">
        <v>13</v>
      </c>
      <c r="C30" s="403"/>
      <c r="D30" s="155">
        <f t="shared" si="0"/>
        <v>0</v>
      </c>
      <c r="E30" s="155">
        <f>SUMIFS('入所申込者一覧（様式１－３用）'!$F$10:$F$259,'入所申込者一覧（様式１－３用）'!$B$10:$B$259,"要介護１",'入所申込者一覧（様式１－３用）'!$C$10:$C$259,"③６か月～１年前",'入所申込者一覧（様式１－３用）'!$D$10:$D$259,"在宅以外")</f>
        <v>0</v>
      </c>
      <c r="F30" s="155">
        <f>SUMIFS('入所申込者一覧（様式１－３用）'!$F$10:$F$259,'入所申込者一覧（様式１－３用）'!$B$10:$B$259,"要介護２",'入所申込者一覧（様式１－３用）'!$C$10:$C$259,"③６か月～１年前",'入所申込者一覧（様式１－３用）'!$D$10:$D$259,"在宅以外")</f>
        <v>0</v>
      </c>
      <c r="G30" s="155">
        <f>SUMIFS('入所申込者一覧（様式１－３用）'!$F$10:$F$259,'入所申込者一覧（様式１－３用）'!$B$10:$B$259,"要介護３",'入所申込者一覧（様式１－３用）'!$C$10:$C$259,"③６か月～１年前",'入所申込者一覧（様式１－３用）'!$D$10:$D$259,"在宅以外")</f>
        <v>0</v>
      </c>
      <c r="H30" s="155">
        <f>SUMIFS('入所申込者一覧（様式１－３用）'!$F$10:$F$259,'入所申込者一覧（様式１－３用）'!$B$10:$B$259,"要介護４",'入所申込者一覧（様式１－３用）'!$C$10:$C$259,"③６か月～１年前",'入所申込者一覧（様式１－３用）'!$D$10:$D$259,"在宅以外")</f>
        <v>0</v>
      </c>
      <c r="I30" s="155">
        <f>SUMIFS('入所申込者一覧（様式１－３用）'!$F$10:$F$259,'入所申込者一覧（様式１－３用）'!$B$10:$B$259,"要介護５",'入所申込者一覧（様式１－３用）'!$C$10:$C$259,"③６か月～１年前",'入所申込者一覧（様式１－３用）'!$D$10:$D$259,"在宅以外")</f>
        <v>0</v>
      </c>
      <c r="J30" s="438"/>
      <c r="K30" s="438"/>
      <c r="L30"/>
    </row>
    <row r="31" spans="1:12" x14ac:dyDescent="0.4">
      <c r="A31" s="451"/>
      <c r="B31" s="458" t="s">
        <v>251</v>
      </c>
      <c r="C31" s="403"/>
      <c r="D31" s="155">
        <f t="shared" si="0"/>
        <v>0</v>
      </c>
      <c r="E31" s="155">
        <f>SUMIFS('入所申込者一覧（様式１－３用）'!$F$10:$F$259,'入所申込者一覧（様式１－３用）'!$B$10:$B$259,"要介護１",'入所申込者一覧（様式１－３用）'!$C$10:$C$259,"④１～２年前",'入所申込者一覧（様式１－３用）'!$D$10:$D$259,"在宅以外")</f>
        <v>0</v>
      </c>
      <c r="F31" s="155">
        <f>SUMIFS('入所申込者一覧（様式１－３用）'!$F$10:$F$259,'入所申込者一覧（様式１－３用）'!$B$10:$B$259,"要介護２",'入所申込者一覧（様式１－３用）'!$C$10:$C$259,"④１～２年前",'入所申込者一覧（様式１－３用）'!$D$10:$D$259,"在宅以外")</f>
        <v>0</v>
      </c>
      <c r="G31" s="155">
        <f>SUMIFS('入所申込者一覧（様式１－３用）'!$F$10:$F$259,'入所申込者一覧（様式１－３用）'!$B$10:$B$259,"要介護３",'入所申込者一覧（様式１－３用）'!$C$10:$C$259,"④１～２年前",'入所申込者一覧（様式１－３用）'!$D$10:$D$259,"在宅以外")</f>
        <v>0</v>
      </c>
      <c r="H31" s="155">
        <f>SUMIFS('入所申込者一覧（様式１－３用）'!$F$10:$F$259,'入所申込者一覧（様式１－３用）'!$B$10:$B$259,"要介護４",'入所申込者一覧（様式１－３用）'!$C$10:$C$259,"④１～２年前",'入所申込者一覧（様式１－３用）'!$D$10:$D$259,"在宅以外")</f>
        <v>0</v>
      </c>
      <c r="I31" s="155">
        <f>SUMIFS('入所申込者一覧（様式１－３用）'!$F$10:$F$259,'入所申込者一覧（様式１－３用）'!$B$10:$B$259,"要介護５",'入所申込者一覧（様式１－３用）'!$C$10:$C$259,"④１～２年前",'入所申込者一覧（様式１－３用）'!$D$10:$D$259,"在宅以外")</f>
        <v>0</v>
      </c>
      <c r="J31" s="438"/>
      <c r="K31" s="438"/>
      <c r="L31"/>
    </row>
    <row r="32" spans="1:12" x14ac:dyDescent="0.4">
      <c r="A32" s="451"/>
      <c r="B32" s="458" t="s">
        <v>215</v>
      </c>
      <c r="C32" s="403"/>
      <c r="D32" s="155">
        <f t="shared" si="0"/>
        <v>0</v>
      </c>
      <c r="E32" s="155">
        <f>SUMIFS('入所申込者一覧（様式１－３用）'!$F$10:$F$259,'入所申込者一覧（様式１－３用）'!$B$10:$B$259,"要介護１",'入所申込者一覧（様式１－３用）'!$C$10:$C$259,"⑤２～３年前",'入所申込者一覧（様式１－３用）'!$D$10:$D$259,"在宅以外")</f>
        <v>0</v>
      </c>
      <c r="F32" s="155">
        <f>SUMIFS('入所申込者一覧（様式１－３用）'!$F$10:$F$259,'入所申込者一覧（様式１－３用）'!$B$10:$B$259,"要介護２",'入所申込者一覧（様式１－３用）'!$C$10:$C$259,"⑤２～３年前",'入所申込者一覧（様式１－３用）'!$D$10:$D$259,"在宅以外")</f>
        <v>0</v>
      </c>
      <c r="G32" s="155">
        <f>SUMIFS('入所申込者一覧（様式１－３用）'!$F$10:$F$259,'入所申込者一覧（様式１－３用）'!$B$10:$B$259,"要介護３",'入所申込者一覧（様式１－３用）'!$C$10:$C$259,"⑤２～３年前",'入所申込者一覧（様式１－３用）'!$D$10:$D$259,"在宅以外")</f>
        <v>0</v>
      </c>
      <c r="H32" s="155">
        <f>SUMIFS('入所申込者一覧（様式１－３用）'!$F$10:$F$259,'入所申込者一覧（様式１－３用）'!$B$10:$B$259,"要介護４",'入所申込者一覧（様式１－３用）'!$C$10:$C$259,"⑤２～３年前",'入所申込者一覧（様式１－３用）'!$D$10:$D$259,"在宅以外")</f>
        <v>0</v>
      </c>
      <c r="I32" s="155">
        <f>SUMIFS('入所申込者一覧（様式１－３用）'!$F$10:$F$259,'入所申込者一覧（様式１－３用）'!$B$10:$B$259,"要介護５",'入所申込者一覧（様式１－３用）'!$C$10:$C$259,"⑤２～３年前",'入所申込者一覧（様式１－３用）'!$D$10:$D$259,"在宅以外")</f>
        <v>0</v>
      </c>
      <c r="J32" s="438"/>
      <c r="K32" s="438"/>
      <c r="L32"/>
    </row>
    <row r="33" spans="1:12" x14ac:dyDescent="0.4">
      <c r="A33" s="457"/>
      <c r="B33" s="458" t="s">
        <v>207</v>
      </c>
      <c r="C33" s="403"/>
      <c r="D33" s="198">
        <f>SUM(E33:I33)</f>
        <v>0</v>
      </c>
      <c r="E33" s="155">
        <f>SUMIFS('入所申込者一覧（様式１－３用）'!$F$10:$F$259,'入所申込者一覧（様式１－３用）'!$B$10:$B$259,"要介護１",'入所申込者一覧（様式１－３用）'!$C$10:$C$259,"⑥３年以上前",'入所申込者一覧（様式１－３用）'!$D$10:$D$259,"在宅以外")</f>
        <v>0</v>
      </c>
      <c r="F33" s="195">
        <f>SUMIFS('入所申込者一覧（様式１－３用）'!$F$10:$F$259,'入所申込者一覧（様式１－３用）'!$B$10:$B$259,"要介護２",'入所申込者一覧（様式１－３用）'!$C$10:$C$259,"⑥３年以上前",'入所申込者一覧（様式１－３用）'!$D$10:$D$259,"在宅以外")</f>
        <v>0</v>
      </c>
      <c r="G33" s="198">
        <f>SUMIFS('入所申込者一覧（様式１－３用）'!$F$10:$F$259,'入所申込者一覧（様式１－３用）'!$B$10:$B$259,"要介護３",'入所申込者一覧（様式１－３用）'!$C$10:$C$259,"⑥３年以上前",'入所申込者一覧（様式１－３用）'!$D$10:$D$259,"在宅以外")</f>
        <v>0</v>
      </c>
      <c r="H33" s="155">
        <f>SUMIFS('入所申込者一覧（様式１－３用）'!$F$10:$F$259,'入所申込者一覧（様式１－３用）'!$B$10:$B$259,"要介護４",'入所申込者一覧（様式１－３用）'!$C$10:$C$259,"⑥３年以上前",'入所申込者一覧（様式１－３用）'!$D$10:$D$259,"在宅以外")</f>
        <v>0</v>
      </c>
      <c r="I33" s="195">
        <f>SUMIFS('入所申込者一覧（様式１－３用）'!$F$10:$F$259,'入所申込者一覧（様式１－３用）'!$B$10:$B$259,"要介護５",'入所申込者一覧（様式１－３用）'!$C$10:$C$259,"⑥３年以上前",'入所申込者一覧（様式１－３用）'!$D$10:$D$259,"在宅以外")</f>
        <v>0</v>
      </c>
      <c r="J33" s="449"/>
      <c r="K33" s="449"/>
      <c r="L33" s="203"/>
    </row>
    <row r="34" spans="1:12" x14ac:dyDescent="0.4">
      <c r="A34" s="191"/>
      <c r="B34" s="258"/>
      <c r="C34" s="206"/>
      <c r="D34" s="103"/>
      <c r="E34" s="103"/>
      <c r="F34" s="103"/>
      <c r="G34" s="103"/>
      <c r="H34" s="103"/>
      <c r="I34" s="103"/>
      <c r="J34" s="99"/>
      <c r="K34" s="99"/>
      <c r="L34" s="1"/>
    </row>
    <row r="35" spans="1:12" x14ac:dyDescent="0.4">
      <c r="C35" s="88" t="s">
        <v>196</v>
      </c>
      <c r="D35" s="86"/>
      <c r="E35" s="103"/>
      <c r="F35" s="103"/>
      <c r="G35" s="103"/>
      <c r="H35" s="103"/>
      <c r="I35" s="103"/>
      <c r="J35" s="103"/>
      <c r="K35" s="99"/>
      <c r="L35" s="1"/>
    </row>
    <row r="36" spans="1:12" x14ac:dyDescent="0.4">
      <c r="A36" s="209"/>
      <c r="B36" s="209"/>
      <c r="C36" s="209"/>
      <c r="D36" s="210"/>
      <c r="E36" s="174" t="s">
        <v>78</v>
      </c>
      <c r="F36" s="90" t="s">
        <v>3</v>
      </c>
      <c r="G36" s="90" t="s">
        <v>4</v>
      </c>
      <c r="H36" s="174" t="s">
        <v>5</v>
      </c>
      <c r="I36" s="174" t="s">
        <v>6</v>
      </c>
      <c r="J36" s="174" t="s">
        <v>7</v>
      </c>
      <c r="K36" s="99"/>
      <c r="L36" s="1"/>
    </row>
    <row r="37" spans="1:12" ht="19.5" thickBot="1" x14ac:dyDescent="0.45">
      <c r="A37" s="207" t="s">
        <v>197</v>
      </c>
      <c r="B37" s="207"/>
      <c r="C37" s="207"/>
      <c r="D37" s="176"/>
      <c r="E37" s="153">
        <f>SUM(E38:E39)</f>
        <v>0</v>
      </c>
      <c r="F37" s="153">
        <f t="shared" ref="F37:J37" si="2">SUM(F38:F39)</f>
        <v>0</v>
      </c>
      <c r="G37" s="153">
        <f t="shared" si="2"/>
        <v>0</v>
      </c>
      <c r="H37" s="153">
        <f t="shared" si="2"/>
        <v>0</v>
      </c>
      <c r="I37" s="153">
        <f t="shared" si="2"/>
        <v>0</v>
      </c>
      <c r="J37" s="153">
        <f t="shared" si="2"/>
        <v>0</v>
      </c>
      <c r="K37" s="99"/>
      <c r="L37" s="1"/>
    </row>
    <row r="38" spans="1:12" x14ac:dyDescent="0.4">
      <c r="A38" s="208" t="s">
        <v>214</v>
      </c>
      <c r="B38" s="213"/>
      <c r="C38" s="408" t="s">
        <v>198</v>
      </c>
      <c r="D38" s="408"/>
      <c r="E38" s="154">
        <f>SUM(F38:J38)</f>
        <v>0</v>
      </c>
      <c r="F38" s="154">
        <f>COUNTIFS('入所申込者一覧（様式１－３用）'!B10:B259,"要介護１",'入所申込者一覧（様式１－３用）'!D10:D259,"在宅")</f>
        <v>0</v>
      </c>
      <c r="G38" s="154">
        <f>COUNTIFS('入所申込者一覧（様式１－３用）'!B10:B259,"要介護２",'入所申込者一覧（様式１－３用）'!D10:D259,"在宅")</f>
        <v>0</v>
      </c>
      <c r="H38" s="154">
        <f>COUNTIFS('入所申込者一覧（様式１－３用）'!B10:B259,"要介護３",'入所申込者一覧（様式１－３用）'!D10:D259,"在宅")</f>
        <v>0</v>
      </c>
      <c r="I38" s="154">
        <f>COUNTIFS('入所申込者一覧（様式１－３用）'!B10:B259,"要介護４",'入所申込者一覧（様式１－３用）'!D10:D259,"在宅")</f>
        <v>0</v>
      </c>
      <c r="J38" s="154">
        <f>COUNTIFS('入所申込者一覧（様式１－３用）'!B10:B259,"要介護５",'入所申込者一覧（様式１－３用）'!D10:D259,"在宅")</f>
        <v>0</v>
      </c>
      <c r="K38" s="99"/>
      <c r="L38" s="1"/>
    </row>
    <row r="39" spans="1:12" x14ac:dyDescent="0.4">
      <c r="A39" s="176"/>
      <c r="B39" s="207"/>
      <c r="C39" s="409" t="s">
        <v>199</v>
      </c>
      <c r="D39" s="410"/>
      <c r="E39" s="154">
        <f>SUM(F39:J39)</f>
        <v>0</v>
      </c>
      <c r="F39" s="154">
        <f>COUNTIFS('入所申込者一覧（様式１－３用）'!B10:B259,"要介護１",'入所申込者一覧（様式１－３用）'!D10:D259,"在宅以外")</f>
        <v>0</v>
      </c>
      <c r="G39" s="154">
        <f>COUNTIFS('入所申込者一覧（様式１－３用）'!B10:B259,"要介護２",'入所申込者一覧（様式１－３用）'!D10:D259,"在宅以外")</f>
        <v>0</v>
      </c>
      <c r="H39" s="154">
        <f>COUNTIFS('入所申込者一覧（様式１－３用）'!B10:B259,"要介護３",'入所申込者一覧（様式１－３用）'!D10:D259,"在宅以外")</f>
        <v>0</v>
      </c>
      <c r="I39" s="154">
        <f>COUNTIFS('入所申込者一覧（様式１－３用）'!B10:B259,"要介護４",'入所申込者一覧（様式１－３用）'!D10:D259,"在宅以外")</f>
        <v>0</v>
      </c>
      <c r="J39" s="154">
        <f>COUNTIFS('入所申込者一覧（様式１－３用）'!B10:B259,"要介護５",'入所申込者一覧（様式１－３用）'!D10:D259,"在宅以外")</f>
        <v>0</v>
      </c>
      <c r="K39" s="99"/>
      <c r="L39" s="1"/>
    </row>
    <row r="40" spans="1:12" x14ac:dyDescent="0.4">
      <c r="A40" s="191"/>
      <c r="B40" s="259"/>
      <c r="C40" s="197"/>
      <c r="D40" s="103"/>
      <c r="E40" s="103"/>
      <c r="F40" s="103"/>
      <c r="G40" s="103"/>
      <c r="H40" s="103"/>
      <c r="I40" s="103"/>
      <c r="J40" s="99"/>
      <c r="K40" s="99"/>
      <c r="L40" s="1"/>
    </row>
    <row r="41" spans="1:12" x14ac:dyDescent="0.4">
      <c r="A41" s="211"/>
      <c r="B41" s="211"/>
      <c r="C41" s="211"/>
      <c r="D41" s="212"/>
      <c r="E41" s="174" t="s">
        <v>78</v>
      </c>
      <c r="F41" s="90" t="s">
        <v>3</v>
      </c>
      <c r="G41" s="90" t="s">
        <v>4</v>
      </c>
      <c r="H41" s="174" t="s">
        <v>5</v>
      </c>
      <c r="I41" s="174" t="s">
        <v>6</v>
      </c>
      <c r="J41" s="174" t="s">
        <v>7</v>
      </c>
      <c r="K41" s="99"/>
      <c r="L41" s="1"/>
    </row>
    <row r="42" spans="1:12" ht="19.5" thickBot="1" x14ac:dyDescent="0.45">
      <c r="A42" s="193" t="s">
        <v>200</v>
      </c>
      <c r="B42" s="193"/>
      <c r="C42" s="193"/>
      <c r="D42" s="175"/>
      <c r="E42" s="153">
        <f>SUM(E43:E44)</f>
        <v>0</v>
      </c>
      <c r="F42" s="153">
        <f>SUM(F43:F44)</f>
        <v>0</v>
      </c>
      <c r="G42" s="153">
        <f t="shared" ref="G42:J42" si="3">SUM(G43:G44)</f>
        <v>0</v>
      </c>
      <c r="H42" s="153">
        <f t="shared" si="3"/>
        <v>0</v>
      </c>
      <c r="I42" s="153">
        <f t="shared" si="3"/>
        <v>0</v>
      </c>
      <c r="J42" s="153">
        <f t="shared" si="3"/>
        <v>0</v>
      </c>
      <c r="K42" s="99"/>
      <c r="L42" s="1"/>
    </row>
    <row r="43" spans="1:12" x14ac:dyDescent="0.4">
      <c r="A43" s="213" t="s">
        <v>214</v>
      </c>
      <c r="B43" s="213"/>
      <c r="C43" s="408" t="s">
        <v>201</v>
      </c>
      <c r="D43" s="408"/>
      <c r="E43" s="154">
        <f>SUM(F43:J43)</f>
        <v>0</v>
      </c>
      <c r="F43" s="154">
        <f>E6</f>
        <v>0</v>
      </c>
      <c r="G43" s="154">
        <f>F6</f>
        <v>0</v>
      </c>
      <c r="H43" s="154">
        <f>G6</f>
        <v>0</v>
      </c>
      <c r="I43" s="154">
        <f>H6</f>
        <v>0</v>
      </c>
      <c r="J43" s="154">
        <f>I6</f>
        <v>0</v>
      </c>
      <c r="K43" s="99"/>
      <c r="L43" s="1"/>
    </row>
    <row r="44" spans="1:12" x14ac:dyDescent="0.4">
      <c r="A44" s="176"/>
      <c r="B44" s="207"/>
      <c r="C44" s="409" t="s">
        <v>202</v>
      </c>
      <c r="D44" s="410"/>
      <c r="E44" s="154">
        <f>SUM(F44:J44)</f>
        <v>0</v>
      </c>
      <c r="F44" s="154">
        <f>E13</f>
        <v>0</v>
      </c>
      <c r="G44" s="154">
        <f>F13</f>
        <v>0</v>
      </c>
      <c r="H44" s="154">
        <f>G13</f>
        <v>0</v>
      </c>
      <c r="I44" s="154">
        <f>H13</f>
        <v>0</v>
      </c>
      <c r="J44" s="154">
        <f>I13</f>
        <v>0</v>
      </c>
      <c r="K44" s="99"/>
      <c r="L44" s="1"/>
    </row>
    <row r="45" spans="1:12" x14ac:dyDescent="0.4">
      <c r="A45" s="390"/>
      <c r="B45" s="390"/>
      <c r="C45" s="390"/>
      <c r="D45" s="103"/>
      <c r="E45" s="103"/>
      <c r="F45" s="103"/>
      <c r="G45" s="103"/>
      <c r="H45" s="103"/>
      <c r="I45" s="103"/>
      <c r="J45" s="88"/>
      <c r="K45" s="99"/>
      <c r="L45" s="1"/>
    </row>
    <row r="46" spans="1:12" x14ac:dyDescent="0.4">
      <c r="A46" s="312"/>
      <c r="B46" s="312"/>
      <c r="C46" s="312"/>
      <c r="D46" s="313"/>
      <c r="E46" s="303" t="s">
        <v>78</v>
      </c>
      <c r="F46" s="90" t="s">
        <v>3</v>
      </c>
      <c r="G46" s="90" t="s">
        <v>4</v>
      </c>
      <c r="H46" s="303" t="s">
        <v>5</v>
      </c>
      <c r="I46" s="303" t="s">
        <v>6</v>
      </c>
      <c r="J46" s="303" t="s">
        <v>7</v>
      </c>
      <c r="K46" s="99"/>
      <c r="L46" s="1"/>
    </row>
    <row r="47" spans="1:12" ht="19.5" thickBot="1" x14ac:dyDescent="0.45">
      <c r="A47" s="305" t="s">
        <v>203</v>
      </c>
      <c r="B47" s="306"/>
      <c r="C47" s="306"/>
      <c r="D47" s="314"/>
      <c r="E47" s="311">
        <f>SUM(E48:E49)</f>
        <v>0</v>
      </c>
      <c r="F47" s="311">
        <f t="shared" ref="F47:J47" si="4">SUM(F48:F49)</f>
        <v>0</v>
      </c>
      <c r="G47" s="311">
        <f t="shared" si="4"/>
        <v>0</v>
      </c>
      <c r="H47" s="311">
        <f t="shared" si="4"/>
        <v>0</v>
      </c>
      <c r="I47" s="311">
        <f t="shared" si="4"/>
        <v>0</v>
      </c>
      <c r="J47" s="311">
        <f t="shared" si="4"/>
        <v>0</v>
      </c>
      <c r="K47" s="99"/>
      <c r="L47" s="1"/>
    </row>
    <row r="48" spans="1:12" x14ac:dyDescent="0.4">
      <c r="A48" s="208" t="s">
        <v>214</v>
      </c>
      <c r="B48" s="213"/>
      <c r="C48" s="408" t="s">
        <v>204</v>
      </c>
      <c r="D48" s="408"/>
      <c r="E48" s="154">
        <f>SUM(F48:J48)</f>
        <v>0</v>
      </c>
      <c r="F48" s="154">
        <f t="shared" ref="F48:J49" si="5">F38-F43</f>
        <v>0</v>
      </c>
      <c r="G48" s="154">
        <f t="shared" si="5"/>
        <v>0</v>
      </c>
      <c r="H48" s="154">
        <f t="shared" si="5"/>
        <v>0</v>
      </c>
      <c r="I48" s="154">
        <f t="shared" si="5"/>
        <v>0</v>
      </c>
      <c r="J48" s="154">
        <f t="shared" si="5"/>
        <v>0</v>
      </c>
      <c r="K48" s="83"/>
    </row>
    <row r="49" spans="1:36" x14ac:dyDescent="0.4">
      <c r="A49" s="304"/>
      <c r="B49" s="310"/>
      <c r="C49" s="409" t="s">
        <v>205</v>
      </c>
      <c r="D49" s="410"/>
      <c r="E49" s="154">
        <f>SUM(F49:J49)</f>
        <v>0</v>
      </c>
      <c r="F49" s="154">
        <f t="shared" si="5"/>
        <v>0</v>
      </c>
      <c r="G49" s="154">
        <f t="shared" si="5"/>
        <v>0</v>
      </c>
      <c r="H49" s="154">
        <f t="shared" si="5"/>
        <v>0</v>
      </c>
      <c r="I49" s="154">
        <f t="shared" si="5"/>
        <v>0</v>
      </c>
      <c r="J49" s="154">
        <f t="shared" si="5"/>
        <v>0</v>
      </c>
      <c r="K49" s="83"/>
    </row>
    <row r="50" spans="1:36" x14ac:dyDescent="0.4">
      <c r="A50" s="88"/>
      <c r="B50" s="88"/>
      <c r="C50" s="214"/>
      <c r="D50" s="214"/>
      <c r="E50" s="215"/>
      <c r="F50" s="215"/>
      <c r="G50" s="215"/>
      <c r="H50" s="215"/>
      <c r="I50" s="215"/>
      <c r="J50" s="215"/>
      <c r="K50" s="83"/>
    </row>
    <row r="51" spans="1:36" x14ac:dyDescent="0.4">
      <c r="A51" s="60" t="s">
        <v>128</v>
      </c>
      <c r="B51" s="60"/>
      <c r="C51" s="82"/>
      <c r="D51" s="82"/>
      <c r="E51" s="82"/>
      <c r="F51" s="82"/>
      <c r="G51" s="82"/>
      <c r="H51" s="82"/>
      <c r="I51" s="82"/>
      <c r="J51" s="86"/>
      <c r="K51" s="82"/>
      <c r="L51"/>
      <c r="X51" s="61"/>
    </row>
    <row r="52" spans="1:36" x14ac:dyDescent="0.4">
      <c r="A52" s="418"/>
      <c r="B52" s="419"/>
      <c r="C52" s="420"/>
      <c r="D52" s="98" t="s">
        <v>3</v>
      </c>
      <c r="E52" s="64" t="s">
        <v>111</v>
      </c>
      <c r="F52" s="64" t="s">
        <v>5</v>
      </c>
      <c r="G52" s="64" t="s">
        <v>6</v>
      </c>
      <c r="H52" s="64" t="s">
        <v>7</v>
      </c>
      <c r="I52" s="64" t="s">
        <v>78</v>
      </c>
      <c r="J52" s="73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431"/>
      <c r="Y52" s="43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x14ac:dyDescent="0.4">
      <c r="A53" s="412" t="s">
        <v>92</v>
      </c>
      <c r="B53" s="390"/>
      <c r="C53" s="413"/>
      <c r="D53" s="114"/>
      <c r="E53" s="115"/>
      <c r="F53" s="115"/>
      <c r="G53" s="114"/>
      <c r="H53" s="114"/>
      <c r="I53" s="70">
        <f>COUNTA(D53:H53)</f>
        <v>0</v>
      </c>
      <c r="J53" s="74"/>
      <c r="K53" s="99"/>
      <c r="L53" s="68"/>
      <c r="M53" s="67"/>
      <c r="N53" s="68"/>
      <c r="O53" s="67"/>
      <c r="P53" s="68"/>
      <c r="Q53" s="67"/>
      <c r="R53" s="69"/>
      <c r="S53" s="69"/>
      <c r="T53" s="69"/>
      <c r="U53" s="69"/>
      <c r="V53" s="69"/>
      <c r="W53" s="69"/>
      <c r="X53" s="414"/>
      <c r="Y53" s="415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x14ac:dyDescent="0.4">
      <c r="A54" s="421"/>
      <c r="B54" s="422"/>
      <c r="C54" s="423"/>
      <c r="D54" s="114"/>
      <c r="E54" s="115"/>
      <c r="F54" s="115"/>
      <c r="G54" s="114"/>
      <c r="H54" s="114"/>
      <c r="I54" s="70">
        <f>COUNTA(D54:H54)</f>
        <v>0</v>
      </c>
      <c r="J54" s="74"/>
      <c r="K54" s="99"/>
      <c r="L54" s="68"/>
      <c r="M54" s="67"/>
      <c r="N54" s="68"/>
      <c r="O54" s="67"/>
      <c r="P54" s="68"/>
      <c r="Q54" s="67"/>
      <c r="R54" s="69"/>
      <c r="S54" s="69"/>
      <c r="T54" s="69"/>
      <c r="U54" s="69"/>
      <c r="V54" s="69"/>
      <c r="W54" s="69"/>
      <c r="X54" s="414"/>
      <c r="Y54" s="415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x14ac:dyDescent="0.4">
      <c r="A55" s="424"/>
      <c r="B55" s="425"/>
      <c r="C55" s="426"/>
      <c r="D55" s="114"/>
      <c r="E55" s="115"/>
      <c r="F55" s="115"/>
      <c r="G55" s="114"/>
      <c r="H55" s="114"/>
      <c r="I55" s="70">
        <f>COUNTA(D55:H55)</f>
        <v>0</v>
      </c>
      <c r="J55" s="74"/>
      <c r="K55" s="99"/>
      <c r="L55" s="68"/>
      <c r="M55" s="67"/>
      <c r="N55" s="68"/>
      <c r="O55" s="67"/>
      <c r="P55" s="68"/>
      <c r="Q55" s="67"/>
      <c r="R55" s="69"/>
      <c r="S55" s="69"/>
      <c r="T55" s="69"/>
      <c r="U55" s="69"/>
      <c r="V55" s="69"/>
      <c r="W55" s="69"/>
      <c r="X55" s="414"/>
      <c r="Y55" s="415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4">
      <c r="A56" s="398" t="s">
        <v>91</v>
      </c>
      <c r="B56" s="411"/>
      <c r="C56" s="399"/>
      <c r="D56" s="100">
        <f>COUNTA(D53:D55)</f>
        <v>0</v>
      </c>
      <c r="E56" s="100">
        <f>COUNTA(E53:E55)</f>
        <v>0</v>
      </c>
      <c r="F56" s="100">
        <f>COUNTA(F53:F55)</f>
        <v>0</v>
      </c>
      <c r="G56" s="100">
        <f>COUNTA(G53:G55)</f>
        <v>0</v>
      </c>
      <c r="H56" s="100">
        <f>COUNTA(H53:H55)</f>
        <v>0</v>
      </c>
      <c r="I56" s="71">
        <f>SUM(D56:H56)</f>
        <v>0</v>
      </c>
      <c r="J56" s="75"/>
      <c r="K56" s="76"/>
      <c r="L56" s="76"/>
      <c r="M56" s="77"/>
      <c r="N56" s="68"/>
      <c r="O56" s="67"/>
      <c r="P56" s="68"/>
      <c r="Q56" s="67"/>
      <c r="R56" s="416"/>
      <c r="S56" s="416"/>
      <c r="T56" s="69"/>
      <c r="U56" s="69"/>
      <c r="V56" s="69"/>
      <c r="W56" s="69"/>
      <c r="X56" s="414"/>
      <c r="Y56" s="415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x14ac:dyDescent="0.4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/>
      <c r="X57" s="61"/>
    </row>
    <row r="58" spans="1:36" x14ac:dyDescent="0.4">
      <c r="A58" s="82" t="s">
        <v>136</v>
      </c>
      <c r="B58" s="82"/>
      <c r="C58" s="82"/>
      <c r="D58" s="82"/>
      <c r="E58" s="82"/>
      <c r="F58" s="82"/>
      <c r="G58" s="82"/>
      <c r="H58" s="82"/>
      <c r="I58" s="82"/>
      <c r="J58" s="82" t="s">
        <v>97</v>
      </c>
      <c r="K58" s="82"/>
    </row>
    <row r="59" spans="1:36" x14ac:dyDescent="0.4">
      <c r="A59" s="82" t="s">
        <v>137</v>
      </c>
      <c r="B59" s="82"/>
      <c r="C59" s="82"/>
      <c r="D59" s="82"/>
      <c r="E59" s="82"/>
      <c r="F59" s="82"/>
      <c r="G59" s="82"/>
      <c r="H59" s="82"/>
      <c r="I59" s="82"/>
      <c r="J59" s="82" t="s">
        <v>99</v>
      </c>
      <c r="K59" s="82"/>
    </row>
    <row r="60" spans="1:36" x14ac:dyDescent="0.4">
      <c r="A60" s="82" t="s">
        <v>169</v>
      </c>
      <c r="B60" s="82"/>
      <c r="C60" s="82"/>
      <c r="D60" s="82"/>
      <c r="E60" s="82"/>
      <c r="F60" s="82"/>
      <c r="G60" s="82"/>
      <c r="H60" s="82"/>
      <c r="I60" s="82"/>
      <c r="J60" s="103" t="s">
        <v>138</v>
      </c>
      <c r="K60" s="82"/>
    </row>
    <row r="61" spans="1:36" x14ac:dyDescent="0.4">
      <c r="A61" s="82"/>
      <c r="B61" s="82"/>
      <c r="C61" s="82" t="s">
        <v>170</v>
      </c>
      <c r="D61" s="82"/>
      <c r="E61" s="82"/>
      <c r="F61" s="82"/>
      <c r="G61" s="82"/>
      <c r="H61" s="82"/>
      <c r="I61" s="82"/>
      <c r="J61" s="104" t="s">
        <v>101</v>
      </c>
      <c r="K61" s="82"/>
    </row>
    <row r="62" spans="1:36" x14ac:dyDescent="0.4">
      <c r="A62" s="82" t="s">
        <v>100</v>
      </c>
      <c r="B62" s="82"/>
      <c r="C62" s="82"/>
      <c r="D62" s="82"/>
      <c r="E62" s="82"/>
      <c r="F62" s="82"/>
      <c r="G62" s="82"/>
      <c r="H62" s="82"/>
      <c r="I62" s="82"/>
      <c r="J62" s="105"/>
      <c r="K62" s="83"/>
    </row>
    <row r="63" spans="1:36" x14ac:dyDescent="0.4">
      <c r="A63" s="82" t="s">
        <v>168</v>
      </c>
      <c r="B63" s="82"/>
      <c r="C63" s="82" t="s">
        <v>139</v>
      </c>
      <c r="D63" s="82"/>
      <c r="E63" s="82"/>
      <c r="F63" s="82"/>
      <c r="G63" s="82"/>
      <c r="H63" s="82"/>
      <c r="I63" s="82"/>
      <c r="J63" s="93"/>
      <c r="K63" s="83"/>
    </row>
    <row r="64" spans="1:36" x14ac:dyDescent="0.4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3"/>
    </row>
  </sheetData>
  <mergeCells count="49">
    <mergeCell ref="X56:Y56"/>
    <mergeCell ref="A52:C52"/>
    <mergeCell ref="X52:Y52"/>
    <mergeCell ref="A53:C55"/>
    <mergeCell ref="X53:Y53"/>
    <mergeCell ref="X54:Y54"/>
    <mergeCell ref="X55:Y55"/>
    <mergeCell ref="A56:C56"/>
    <mergeCell ref="R56:S56"/>
    <mergeCell ref="A14:A27"/>
    <mergeCell ref="A28:A33"/>
    <mergeCell ref="J28:J33"/>
    <mergeCell ref="K28:K33"/>
    <mergeCell ref="C38:D38"/>
    <mergeCell ref="C39:D39"/>
    <mergeCell ref="C43:D43"/>
    <mergeCell ref="C44:D44"/>
    <mergeCell ref="A45:C45"/>
    <mergeCell ref="C48:D48"/>
    <mergeCell ref="C49:D49"/>
    <mergeCell ref="A5:C5"/>
    <mergeCell ref="A4:C4"/>
    <mergeCell ref="A6:C6"/>
    <mergeCell ref="A7:A12"/>
    <mergeCell ref="J7:J12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K7:K12"/>
    <mergeCell ref="J14:J27"/>
    <mergeCell ref="K14:K27"/>
    <mergeCell ref="A13:C13"/>
    <mergeCell ref="B18:C18"/>
    <mergeCell ref="B20:C20"/>
    <mergeCell ref="B23:C23"/>
    <mergeCell ref="B25:C25"/>
    <mergeCell ref="B28:C28"/>
    <mergeCell ref="B29:C29"/>
    <mergeCell ref="B30:C30"/>
    <mergeCell ref="B31:C31"/>
    <mergeCell ref="B32:C32"/>
    <mergeCell ref="B33:C33"/>
  </mergeCells>
  <phoneticPr fontId="1"/>
  <pageMargins left="0.7" right="0.7" top="0.75" bottom="0.75" header="0.3" footer="0.3"/>
  <pageSetup paperSize="9" scale="6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127"/>
  <sheetViews>
    <sheetView workbookViewId="0">
      <selection activeCell="E22" sqref="E22"/>
    </sheetView>
  </sheetViews>
  <sheetFormatPr defaultRowHeight="18.75" x14ac:dyDescent="0.4"/>
  <cols>
    <col min="1" max="6" width="21.5" customWidth="1"/>
    <col min="7" max="7" width="22.125" style="2" customWidth="1"/>
    <col min="8" max="8" width="5" style="2" customWidth="1"/>
    <col min="9" max="10" width="16.5" customWidth="1"/>
    <col min="11" max="11" width="15.25" customWidth="1"/>
  </cols>
  <sheetData>
    <row r="1" spans="1:12" x14ac:dyDescent="0.4">
      <c r="A1" s="82" t="s">
        <v>145</v>
      </c>
      <c r="B1" s="82"/>
      <c r="C1" s="82"/>
      <c r="D1" s="82"/>
      <c r="E1" s="82"/>
      <c r="F1" s="82"/>
      <c r="G1" s="82"/>
      <c r="H1" s="82"/>
      <c r="I1" s="82"/>
      <c r="J1" s="82"/>
      <c r="K1" s="83"/>
      <c r="L1" s="2"/>
    </row>
    <row r="2" spans="1:12" x14ac:dyDescent="0.4">
      <c r="A2" s="82"/>
      <c r="B2" s="82"/>
      <c r="C2" s="82"/>
      <c r="D2" s="82"/>
      <c r="E2" s="82"/>
      <c r="F2" s="82" t="s">
        <v>135</v>
      </c>
      <c r="G2" s="82"/>
      <c r="H2" s="82"/>
      <c r="I2" s="82"/>
      <c r="K2" s="83"/>
      <c r="L2" s="2"/>
    </row>
    <row r="3" spans="1:12" x14ac:dyDescent="0.4">
      <c r="A3" s="82" t="s">
        <v>159</v>
      </c>
      <c r="B3" s="82"/>
      <c r="C3" s="82"/>
      <c r="D3" s="82"/>
      <c r="E3" s="82"/>
      <c r="F3" s="82"/>
      <c r="G3" s="82"/>
      <c r="H3" s="82"/>
      <c r="I3" s="82"/>
      <c r="J3" s="82"/>
      <c r="K3" s="83"/>
      <c r="L3" s="2"/>
    </row>
    <row r="4" spans="1:12" x14ac:dyDescent="0.4">
      <c r="A4" s="82"/>
      <c r="B4" s="82"/>
      <c r="C4" s="82"/>
      <c r="D4" s="82"/>
      <c r="E4" s="82" t="s">
        <v>146</v>
      </c>
      <c r="F4" s="82"/>
      <c r="G4" s="82"/>
      <c r="H4" s="82"/>
      <c r="J4" s="82"/>
      <c r="K4" s="83"/>
      <c r="L4" s="2"/>
    </row>
    <row r="5" spans="1:12" x14ac:dyDescent="0.4">
      <c r="A5" s="156" t="s">
        <v>90</v>
      </c>
      <c r="B5" s="156"/>
      <c r="C5" s="156" t="s">
        <v>133</v>
      </c>
      <c r="D5" s="157"/>
      <c r="E5" s="156" t="s">
        <v>134</v>
      </c>
      <c r="F5" s="157"/>
      <c r="G5" s="161"/>
      <c r="H5" s="88"/>
      <c r="I5" s="99"/>
      <c r="J5" s="88"/>
      <c r="K5" s="88"/>
      <c r="L5" s="2"/>
    </row>
    <row r="6" spans="1:12" x14ac:dyDescent="0.4">
      <c r="A6" s="390" t="s">
        <v>85</v>
      </c>
      <c r="B6" s="391"/>
      <c r="C6" s="391"/>
      <c r="D6" s="391"/>
      <c r="E6" s="391"/>
      <c r="F6" s="391"/>
      <c r="G6" s="99"/>
      <c r="H6" s="252"/>
      <c r="I6" s="99"/>
      <c r="J6" s="99"/>
      <c r="K6" s="99"/>
      <c r="L6" s="2"/>
    </row>
    <row r="7" spans="1:12" x14ac:dyDescent="0.4">
      <c r="A7" s="392" t="s">
        <v>147</v>
      </c>
      <c r="B7" s="393"/>
      <c r="C7" s="393"/>
      <c r="D7" s="393"/>
      <c r="E7" s="393"/>
      <c r="F7" s="393"/>
      <c r="G7" s="159"/>
      <c r="H7" s="247"/>
      <c r="I7" s="159"/>
      <c r="J7" s="159"/>
      <c r="K7" s="159"/>
      <c r="L7" s="2"/>
    </row>
    <row r="8" spans="1:12" x14ac:dyDescent="0.4">
      <c r="A8" s="107" t="s">
        <v>148</v>
      </c>
      <c r="B8" s="106"/>
      <c r="C8" s="106"/>
      <c r="D8" s="106"/>
      <c r="E8" s="106"/>
      <c r="F8" s="106"/>
      <c r="G8" s="106"/>
      <c r="H8" s="247"/>
      <c r="I8" s="106"/>
      <c r="J8" s="106"/>
      <c r="K8" s="106"/>
      <c r="L8" s="2"/>
    </row>
    <row r="9" spans="1:12" x14ac:dyDescent="0.4">
      <c r="A9" s="106"/>
      <c r="B9" s="106"/>
      <c r="C9" s="106"/>
      <c r="D9" s="106" t="s">
        <v>167</v>
      </c>
      <c r="E9" s="106"/>
      <c r="F9" s="106"/>
      <c r="G9" s="106"/>
      <c r="H9" s="247"/>
      <c r="I9" s="106"/>
      <c r="J9" s="106"/>
      <c r="K9" s="106"/>
      <c r="L9" s="2"/>
    </row>
    <row r="10" spans="1:12" x14ac:dyDescent="0.4">
      <c r="A10" s="107" t="s">
        <v>149</v>
      </c>
      <c r="B10" s="106"/>
      <c r="C10" s="106"/>
      <c r="D10" s="106"/>
      <c r="E10" s="106"/>
      <c r="F10" s="106"/>
      <c r="G10" s="106"/>
      <c r="H10" s="247"/>
      <c r="I10" s="106"/>
      <c r="J10" s="106"/>
      <c r="K10" s="106"/>
      <c r="L10" s="2"/>
    </row>
    <row r="11" spans="1:12" x14ac:dyDescent="0.4">
      <c r="A11" s="106"/>
      <c r="B11" s="107" t="s">
        <v>150</v>
      </c>
      <c r="C11" s="106"/>
      <c r="D11" s="106"/>
      <c r="E11" s="106"/>
      <c r="F11" s="106"/>
      <c r="G11" s="106"/>
      <c r="H11" s="247"/>
      <c r="I11" s="106"/>
      <c r="J11" s="106"/>
      <c r="K11" s="106"/>
      <c r="L11" s="2"/>
    </row>
    <row r="12" spans="1:12" x14ac:dyDescent="0.4">
      <c r="A12" s="106"/>
      <c r="B12" s="107"/>
      <c r="C12" s="106"/>
      <c r="D12" s="106"/>
      <c r="E12" s="106"/>
      <c r="F12" s="106"/>
      <c r="G12" s="106"/>
      <c r="H12" s="247"/>
      <c r="I12" s="106"/>
      <c r="J12" s="106"/>
      <c r="K12" s="106"/>
      <c r="L12" s="2"/>
    </row>
    <row r="13" spans="1:12" x14ac:dyDescent="0.4">
      <c r="A13" s="107" t="s">
        <v>151</v>
      </c>
      <c r="B13" s="106"/>
      <c r="C13" s="106"/>
      <c r="D13" s="106"/>
      <c r="E13" s="106"/>
      <c r="F13" s="106"/>
      <c r="G13" s="106"/>
      <c r="H13" s="247"/>
      <c r="I13" s="106"/>
      <c r="J13" s="106"/>
      <c r="K13" s="106"/>
      <c r="L13" s="2"/>
    </row>
    <row r="14" spans="1:12" x14ac:dyDescent="0.4">
      <c r="A14" s="107"/>
      <c r="B14" s="106" t="s">
        <v>152</v>
      </c>
      <c r="C14" s="107" t="s">
        <v>153</v>
      </c>
      <c r="D14" s="106"/>
      <c r="E14" s="106"/>
      <c r="F14" s="106"/>
      <c r="G14" s="106"/>
      <c r="H14" s="247"/>
      <c r="I14" s="106"/>
      <c r="J14" s="106"/>
      <c r="K14" s="106"/>
      <c r="L14" s="2"/>
    </row>
    <row r="15" spans="1:12" x14ac:dyDescent="0.4">
      <c r="A15" s="107"/>
      <c r="B15" s="107" t="s">
        <v>154</v>
      </c>
      <c r="C15" s="106"/>
      <c r="D15" s="106"/>
      <c r="E15" s="106"/>
      <c r="F15" s="106"/>
      <c r="G15" s="106"/>
      <c r="H15" s="247"/>
      <c r="I15" s="106"/>
      <c r="J15" s="106"/>
      <c r="K15" s="106"/>
      <c r="L15" s="2"/>
    </row>
    <row r="16" spans="1:12" x14ac:dyDescent="0.4">
      <c r="A16" s="106"/>
      <c r="B16" s="107" t="s">
        <v>155</v>
      </c>
      <c r="C16" s="106"/>
      <c r="D16" s="106"/>
      <c r="E16" s="106"/>
      <c r="F16" s="106"/>
      <c r="G16" s="106"/>
      <c r="H16" s="247"/>
      <c r="I16" s="106"/>
      <c r="J16" s="106"/>
      <c r="K16" s="106"/>
      <c r="L16" s="2"/>
    </row>
    <row r="17" spans="1:12" x14ac:dyDescent="0.4">
      <c r="A17" s="159"/>
      <c r="B17" s="107"/>
      <c r="C17" s="159"/>
      <c r="D17" s="159"/>
      <c r="E17" s="159"/>
      <c r="F17" s="159"/>
      <c r="G17" s="159"/>
      <c r="H17" s="247"/>
      <c r="I17" s="159"/>
      <c r="J17" s="159"/>
      <c r="K17" s="159"/>
      <c r="L17" s="2"/>
    </row>
    <row r="18" spans="1:12" x14ac:dyDescent="0.4">
      <c r="A18" s="82" t="s">
        <v>76</v>
      </c>
      <c r="B18" s="82"/>
      <c r="C18" s="82"/>
      <c r="D18" s="82"/>
      <c r="E18" s="163" t="s">
        <v>172</v>
      </c>
      <c r="F18" s="82"/>
      <c r="I18" s="2"/>
    </row>
    <row r="19" spans="1:12" ht="27" x14ac:dyDescent="0.4">
      <c r="A19" s="146" t="s">
        <v>0</v>
      </c>
      <c r="B19" s="146" t="s">
        <v>8</v>
      </c>
      <c r="C19" s="146" t="s">
        <v>2</v>
      </c>
      <c r="D19" s="146" t="s">
        <v>9</v>
      </c>
      <c r="E19" s="146" t="s">
        <v>162</v>
      </c>
      <c r="F19" s="146" t="s">
        <v>1</v>
      </c>
      <c r="G19" s="261" t="s">
        <v>248</v>
      </c>
      <c r="H19" s="3"/>
      <c r="I19" s="171" t="s">
        <v>183</v>
      </c>
      <c r="J19" s="103"/>
    </row>
    <row r="20" spans="1:12" x14ac:dyDescent="0.4">
      <c r="A20" s="144"/>
      <c r="B20" s="147"/>
      <c r="C20" s="147"/>
      <c r="D20" s="147"/>
      <c r="E20" s="147"/>
      <c r="F20" s="147"/>
      <c r="G20" s="248"/>
      <c r="H20" s="3"/>
      <c r="I20" s="169" t="s">
        <v>184</v>
      </c>
      <c r="J20" s="170"/>
    </row>
    <row r="21" spans="1:12" x14ac:dyDescent="0.4">
      <c r="A21" s="144"/>
      <c r="B21" s="162"/>
      <c r="C21" s="162"/>
      <c r="D21" s="162"/>
      <c r="E21" s="302"/>
      <c r="F21" s="248"/>
      <c r="G21" s="248"/>
      <c r="H21" s="3"/>
      <c r="I21" s="164" t="s">
        <v>174</v>
      </c>
      <c r="J21" s="165" t="s">
        <v>178</v>
      </c>
    </row>
    <row r="22" spans="1:12" x14ac:dyDescent="0.4">
      <c r="A22" s="144"/>
      <c r="B22" s="162"/>
      <c r="C22" s="162"/>
      <c r="D22" s="162"/>
      <c r="E22" s="302"/>
      <c r="F22" s="248"/>
      <c r="G22" s="248"/>
      <c r="H22" s="3"/>
      <c r="I22" s="164" t="s">
        <v>173</v>
      </c>
      <c r="J22" s="165" t="s">
        <v>179</v>
      </c>
    </row>
    <row r="23" spans="1:12" x14ac:dyDescent="0.4">
      <c r="A23" s="144"/>
      <c r="B23" s="162"/>
      <c r="C23" s="162"/>
      <c r="D23" s="162"/>
      <c r="E23" s="302"/>
      <c r="F23" s="248"/>
      <c r="G23" s="248"/>
      <c r="H23" s="3"/>
      <c r="I23" s="164" t="s">
        <v>175</v>
      </c>
      <c r="J23" s="165" t="s">
        <v>180</v>
      </c>
    </row>
    <row r="24" spans="1:12" x14ac:dyDescent="0.4">
      <c r="A24" s="144"/>
      <c r="B24" s="162"/>
      <c r="C24" s="162"/>
      <c r="D24" s="162"/>
      <c r="E24" s="302"/>
      <c r="F24" s="248"/>
      <c r="G24" s="248"/>
      <c r="H24" s="3"/>
      <c r="I24" s="164" t="s">
        <v>176</v>
      </c>
      <c r="J24" s="165" t="s">
        <v>182</v>
      </c>
    </row>
    <row r="25" spans="1:12" x14ac:dyDescent="0.4">
      <c r="A25" s="144"/>
      <c r="B25" s="160"/>
      <c r="C25" s="160"/>
      <c r="D25" s="160"/>
      <c r="E25" s="302"/>
      <c r="F25" s="248"/>
      <c r="G25" s="248"/>
      <c r="H25" s="3"/>
      <c r="I25" s="166" t="s">
        <v>177</v>
      </c>
      <c r="J25" s="167" t="s">
        <v>181</v>
      </c>
    </row>
    <row r="26" spans="1:12" x14ac:dyDescent="0.4">
      <c r="A26" s="144"/>
      <c r="B26" s="160"/>
      <c r="C26" s="160"/>
      <c r="D26" s="160"/>
      <c r="E26" s="302"/>
      <c r="F26" s="248"/>
      <c r="G26" s="248"/>
      <c r="H26" s="3"/>
      <c r="I26" s="3"/>
    </row>
    <row r="27" spans="1:12" x14ac:dyDescent="0.4">
      <c r="A27" s="144"/>
      <c r="B27" s="160"/>
      <c r="C27" s="160"/>
      <c r="D27" s="160"/>
      <c r="E27" s="302"/>
      <c r="F27" s="248"/>
      <c r="G27" s="248"/>
      <c r="H27" s="3"/>
      <c r="I27" s="3"/>
    </row>
    <row r="28" spans="1:12" x14ac:dyDescent="0.4">
      <c r="A28" s="144"/>
      <c r="B28" s="160"/>
      <c r="C28" s="160"/>
      <c r="D28" s="160"/>
      <c r="E28" s="302"/>
      <c r="F28" s="248"/>
      <c r="G28" s="248"/>
      <c r="H28" s="3"/>
      <c r="I28" s="3"/>
    </row>
    <row r="29" spans="1:12" x14ac:dyDescent="0.4">
      <c r="A29" s="144"/>
      <c r="B29" s="160"/>
      <c r="C29" s="160"/>
      <c r="D29" s="160"/>
      <c r="E29" s="302"/>
      <c r="F29" s="248"/>
      <c r="G29" s="248"/>
      <c r="H29" s="3"/>
      <c r="I29" s="3"/>
    </row>
    <row r="30" spans="1:12" x14ac:dyDescent="0.4">
      <c r="A30" s="144"/>
      <c r="B30" s="160"/>
      <c r="C30" s="160"/>
      <c r="D30" s="160"/>
      <c r="E30" s="302"/>
      <c r="F30" s="248"/>
      <c r="G30" s="248"/>
      <c r="H30" s="3"/>
      <c r="I30" s="3"/>
    </row>
    <row r="31" spans="1:12" x14ac:dyDescent="0.4">
      <c r="A31" s="144"/>
      <c r="B31" s="160"/>
      <c r="C31" s="160"/>
      <c r="D31" s="160"/>
      <c r="E31" s="302"/>
      <c r="F31" s="248"/>
      <c r="G31" s="248"/>
      <c r="H31" s="3"/>
      <c r="I31" s="3"/>
    </row>
    <row r="32" spans="1:12" x14ac:dyDescent="0.4">
      <c r="A32" s="144"/>
      <c r="B32" s="160"/>
      <c r="C32" s="160"/>
      <c r="D32" s="160"/>
      <c r="E32" s="302"/>
      <c r="F32" s="248"/>
      <c r="G32" s="248"/>
      <c r="H32" s="3"/>
      <c r="I32" s="3"/>
    </row>
    <row r="33" spans="1:9" x14ac:dyDescent="0.4">
      <c r="A33" s="144"/>
      <c r="B33" s="160"/>
      <c r="C33" s="160"/>
      <c r="D33" s="160"/>
      <c r="E33" s="302"/>
      <c r="F33" s="248"/>
      <c r="G33" s="248"/>
      <c r="H33" s="3"/>
      <c r="I33" s="3"/>
    </row>
    <row r="34" spans="1:9" x14ac:dyDescent="0.4">
      <c r="A34" s="144"/>
      <c r="B34" s="160"/>
      <c r="C34" s="160"/>
      <c r="D34" s="160"/>
      <c r="E34" s="302"/>
      <c r="F34" s="248"/>
      <c r="G34" s="248"/>
      <c r="H34" s="3"/>
      <c r="I34" s="3"/>
    </row>
    <row r="35" spans="1:9" x14ac:dyDescent="0.4">
      <c r="A35" s="144"/>
      <c r="B35" s="160"/>
      <c r="C35" s="160"/>
      <c r="D35" s="160"/>
      <c r="E35" s="302"/>
      <c r="F35" s="248"/>
      <c r="G35" s="248"/>
      <c r="H35" s="3"/>
      <c r="I35" s="3"/>
    </row>
    <row r="36" spans="1:9" x14ac:dyDescent="0.4">
      <c r="A36" s="144"/>
      <c r="B36" s="160"/>
      <c r="C36" s="160"/>
      <c r="D36" s="160"/>
      <c r="E36" s="302"/>
      <c r="F36" s="248"/>
      <c r="G36" s="248"/>
      <c r="H36" s="3"/>
      <c r="I36" s="3"/>
    </row>
    <row r="37" spans="1:9" x14ac:dyDescent="0.4">
      <c r="A37" s="144"/>
      <c r="B37" s="160"/>
      <c r="C37" s="160"/>
      <c r="D37" s="160"/>
      <c r="E37" s="302"/>
      <c r="F37" s="248"/>
      <c r="G37" s="248"/>
      <c r="H37" s="3"/>
      <c r="I37" s="3"/>
    </row>
    <row r="38" spans="1:9" x14ac:dyDescent="0.4">
      <c r="A38" s="144"/>
      <c r="B38" s="160"/>
      <c r="C38" s="160"/>
      <c r="D38" s="160"/>
      <c r="E38" s="302"/>
      <c r="F38" s="248"/>
      <c r="G38" s="248"/>
      <c r="H38" s="3"/>
      <c r="I38" s="3"/>
    </row>
    <row r="39" spans="1:9" x14ac:dyDescent="0.4">
      <c r="A39" s="144"/>
      <c r="B39" s="160"/>
      <c r="C39" s="160"/>
      <c r="D39" s="160"/>
      <c r="E39" s="302"/>
      <c r="F39" s="248"/>
      <c r="G39" s="248"/>
      <c r="H39" s="3"/>
      <c r="I39" s="3"/>
    </row>
    <row r="40" spans="1:9" x14ac:dyDescent="0.4">
      <c r="A40" s="144"/>
      <c r="B40" s="160"/>
      <c r="C40" s="160"/>
      <c r="D40" s="160"/>
      <c r="E40" s="302"/>
      <c r="F40" s="248"/>
      <c r="G40" s="248"/>
      <c r="H40" s="3"/>
      <c r="I40" s="3"/>
    </row>
    <row r="41" spans="1:9" x14ac:dyDescent="0.4">
      <c r="A41" s="144"/>
      <c r="B41" s="160"/>
      <c r="C41" s="160"/>
      <c r="D41" s="160"/>
      <c r="E41" s="302"/>
      <c r="F41" s="248"/>
      <c r="G41" s="248"/>
      <c r="H41" s="3"/>
      <c r="I41" s="3"/>
    </row>
    <row r="42" spans="1:9" x14ac:dyDescent="0.4">
      <c r="A42" s="144"/>
      <c r="B42" s="160"/>
      <c r="C42" s="160"/>
      <c r="D42" s="160"/>
      <c r="E42" s="302"/>
      <c r="F42" s="248"/>
      <c r="G42" s="248"/>
      <c r="H42" s="3"/>
      <c r="I42" s="3"/>
    </row>
    <row r="43" spans="1:9" x14ac:dyDescent="0.4">
      <c r="A43" s="144"/>
      <c r="B43" s="160"/>
      <c r="C43" s="160"/>
      <c r="D43" s="160"/>
      <c r="E43" s="302"/>
      <c r="F43" s="248"/>
      <c r="G43" s="248"/>
      <c r="H43" s="3"/>
      <c r="I43" s="3"/>
    </row>
    <row r="44" spans="1:9" x14ac:dyDescent="0.4">
      <c r="A44" s="144"/>
      <c r="B44" s="160"/>
      <c r="C44" s="160"/>
      <c r="D44" s="160"/>
      <c r="E44" s="302"/>
      <c r="F44" s="248"/>
      <c r="G44" s="248"/>
      <c r="H44" s="3"/>
      <c r="I44" s="3"/>
    </row>
    <row r="45" spans="1:9" x14ac:dyDescent="0.4">
      <c r="A45" s="144"/>
      <c r="B45" s="160"/>
      <c r="C45" s="160"/>
      <c r="D45" s="160"/>
      <c r="E45" s="302"/>
      <c r="F45" s="248"/>
      <c r="G45" s="248"/>
      <c r="H45" s="3"/>
      <c r="I45" s="3"/>
    </row>
    <row r="46" spans="1:9" x14ac:dyDescent="0.4">
      <c r="A46" s="144"/>
      <c r="B46" s="160"/>
      <c r="C46" s="160"/>
      <c r="D46" s="160"/>
      <c r="E46" s="302"/>
      <c r="F46" s="248"/>
      <c r="G46" s="248"/>
      <c r="H46" s="3"/>
      <c r="I46" s="3"/>
    </row>
    <row r="47" spans="1:9" x14ac:dyDescent="0.4">
      <c r="A47" s="144"/>
      <c r="B47" s="160"/>
      <c r="C47" s="160"/>
      <c r="D47" s="160"/>
      <c r="E47" s="302"/>
      <c r="F47" s="248"/>
      <c r="G47" s="248"/>
      <c r="H47" s="3"/>
      <c r="I47" s="3"/>
    </row>
    <row r="48" spans="1:9" x14ac:dyDescent="0.4">
      <c r="A48" s="144"/>
      <c r="B48" s="160"/>
      <c r="C48" s="160"/>
      <c r="D48" s="160"/>
      <c r="E48" s="302"/>
      <c r="F48" s="248"/>
      <c r="G48" s="248"/>
      <c r="H48" s="3"/>
      <c r="I48" s="3"/>
    </row>
    <row r="49" spans="1:9" x14ac:dyDescent="0.4">
      <c r="A49" s="144"/>
      <c r="B49" s="160"/>
      <c r="C49" s="160"/>
      <c r="D49" s="160"/>
      <c r="E49" s="302"/>
      <c r="F49" s="248"/>
      <c r="G49" s="248"/>
      <c r="H49" s="3"/>
      <c r="I49" s="3"/>
    </row>
    <row r="50" spans="1:9" x14ac:dyDescent="0.4">
      <c r="A50" s="144"/>
      <c r="B50" s="160"/>
      <c r="C50" s="160"/>
      <c r="D50" s="160"/>
      <c r="E50" s="302"/>
      <c r="F50" s="248"/>
      <c r="G50" s="248"/>
      <c r="H50" s="3"/>
      <c r="I50" s="3"/>
    </row>
    <row r="51" spans="1:9" x14ac:dyDescent="0.4">
      <c r="A51" s="144"/>
      <c r="B51" s="160"/>
      <c r="C51" s="160"/>
      <c r="D51" s="160"/>
      <c r="E51" s="302"/>
      <c r="F51" s="248"/>
      <c r="G51" s="248"/>
      <c r="H51" s="3"/>
      <c r="I51" s="3"/>
    </row>
    <row r="52" spans="1:9" x14ac:dyDescent="0.4">
      <c r="A52" s="144"/>
      <c r="B52" s="160"/>
      <c r="C52" s="160"/>
      <c r="D52" s="160"/>
      <c r="E52" s="302"/>
      <c r="F52" s="248"/>
      <c r="G52" s="248"/>
      <c r="H52" s="3"/>
      <c r="I52" s="3"/>
    </row>
    <row r="53" spans="1:9" x14ac:dyDescent="0.4">
      <c r="A53" s="144"/>
      <c r="B53" s="160"/>
      <c r="C53" s="160"/>
      <c r="D53" s="160"/>
      <c r="E53" s="302"/>
      <c r="F53" s="248"/>
      <c r="G53" s="248"/>
      <c r="H53" s="3"/>
      <c r="I53" s="3"/>
    </row>
    <row r="54" spans="1:9" x14ac:dyDescent="0.4">
      <c r="A54" s="144"/>
      <c r="B54" s="160"/>
      <c r="C54" s="160"/>
      <c r="D54" s="160"/>
      <c r="E54" s="302"/>
      <c r="F54" s="248"/>
      <c r="G54" s="248"/>
      <c r="H54" s="3"/>
      <c r="I54" s="3"/>
    </row>
    <row r="55" spans="1:9" x14ac:dyDescent="0.4">
      <c r="A55" s="144"/>
      <c r="B55" s="160"/>
      <c r="C55" s="160"/>
      <c r="D55" s="160"/>
      <c r="E55" s="302"/>
      <c r="F55" s="248"/>
      <c r="G55" s="248"/>
      <c r="H55" s="3"/>
      <c r="I55" s="3"/>
    </row>
    <row r="56" spans="1:9" x14ac:dyDescent="0.4">
      <c r="A56" s="144"/>
      <c r="B56" s="160"/>
      <c r="C56" s="160"/>
      <c r="D56" s="160"/>
      <c r="E56" s="302"/>
      <c r="F56" s="248"/>
      <c r="G56" s="248"/>
      <c r="H56" s="3"/>
      <c r="I56" s="3"/>
    </row>
    <row r="57" spans="1:9" x14ac:dyDescent="0.4">
      <c r="A57" s="144"/>
      <c r="B57" s="160"/>
      <c r="C57" s="160"/>
      <c r="D57" s="160"/>
      <c r="E57" s="302"/>
      <c r="F57" s="248"/>
      <c r="G57" s="248"/>
      <c r="H57" s="3"/>
      <c r="I57" s="3"/>
    </row>
    <row r="58" spans="1:9" x14ac:dyDescent="0.4">
      <c r="A58" s="144"/>
      <c r="B58" s="160"/>
      <c r="C58" s="160"/>
      <c r="D58" s="160"/>
      <c r="E58" s="302"/>
      <c r="F58" s="248"/>
      <c r="G58" s="248"/>
      <c r="H58" s="3"/>
      <c r="I58" s="3"/>
    </row>
    <row r="59" spans="1:9" x14ac:dyDescent="0.4">
      <c r="A59" s="144"/>
      <c r="B59" s="160"/>
      <c r="C59" s="160"/>
      <c r="D59" s="160"/>
      <c r="E59" s="302"/>
      <c r="F59" s="248"/>
      <c r="G59" s="248"/>
      <c r="H59" s="3"/>
      <c r="I59" s="3"/>
    </row>
    <row r="60" spans="1:9" x14ac:dyDescent="0.4">
      <c r="A60" s="144"/>
      <c r="B60" s="160"/>
      <c r="C60" s="160"/>
      <c r="D60" s="160"/>
      <c r="E60" s="302"/>
      <c r="F60" s="248"/>
      <c r="G60" s="248"/>
      <c r="H60" s="3"/>
      <c r="I60" s="3"/>
    </row>
    <row r="61" spans="1:9" x14ac:dyDescent="0.4">
      <c r="A61" s="144"/>
      <c r="B61" s="160"/>
      <c r="C61" s="160"/>
      <c r="D61" s="160"/>
      <c r="E61" s="302"/>
      <c r="F61" s="248"/>
      <c r="G61" s="248"/>
      <c r="H61" s="3"/>
      <c r="I61" s="3"/>
    </row>
    <row r="62" spans="1:9" x14ac:dyDescent="0.4">
      <c r="A62" s="144"/>
      <c r="B62" s="160"/>
      <c r="C62" s="160"/>
      <c r="D62" s="160"/>
      <c r="E62" s="302"/>
      <c r="F62" s="248"/>
      <c r="G62" s="248"/>
      <c r="H62" s="3"/>
      <c r="I62" s="3"/>
    </row>
    <row r="63" spans="1:9" x14ac:dyDescent="0.4">
      <c r="A63" s="144"/>
      <c r="B63" s="160"/>
      <c r="C63" s="160"/>
      <c r="D63" s="160"/>
      <c r="E63" s="302"/>
      <c r="F63" s="248"/>
      <c r="G63" s="248"/>
      <c r="H63" s="3"/>
      <c r="I63" s="3"/>
    </row>
    <row r="64" spans="1:9" x14ac:dyDescent="0.4">
      <c r="A64" s="144"/>
      <c r="B64" s="160"/>
      <c r="C64" s="160"/>
      <c r="D64" s="160"/>
      <c r="E64" s="302"/>
      <c r="F64" s="248"/>
      <c r="G64" s="248"/>
      <c r="H64" s="3"/>
      <c r="I64" s="3"/>
    </row>
    <row r="65" spans="1:9" x14ac:dyDescent="0.4">
      <c r="A65" s="144"/>
      <c r="B65" s="160"/>
      <c r="C65" s="160"/>
      <c r="D65" s="160"/>
      <c r="E65" s="302"/>
      <c r="F65" s="248"/>
      <c r="G65" s="248"/>
      <c r="H65" s="3"/>
      <c r="I65" s="3"/>
    </row>
    <row r="66" spans="1:9" x14ac:dyDescent="0.4">
      <c r="A66" s="144"/>
      <c r="B66" s="160"/>
      <c r="C66" s="160"/>
      <c r="D66" s="160"/>
      <c r="E66" s="302"/>
      <c r="F66" s="248"/>
      <c r="G66" s="248"/>
      <c r="H66" s="3"/>
      <c r="I66" s="3"/>
    </row>
    <row r="67" spans="1:9" x14ac:dyDescent="0.4">
      <c r="A67" s="144"/>
      <c r="B67" s="160"/>
      <c r="C67" s="160"/>
      <c r="D67" s="160"/>
      <c r="E67" s="302"/>
      <c r="F67" s="248"/>
      <c r="G67" s="248"/>
      <c r="H67" s="3"/>
      <c r="I67" s="3"/>
    </row>
    <row r="68" spans="1:9" x14ac:dyDescent="0.4">
      <c r="A68" s="144"/>
      <c r="B68" s="160"/>
      <c r="C68" s="160"/>
      <c r="D68" s="160"/>
      <c r="E68" s="302"/>
      <c r="F68" s="248"/>
      <c r="G68" s="248"/>
      <c r="H68" s="3"/>
      <c r="I68" s="3"/>
    </row>
    <row r="69" spans="1:9" x14ac:dyDescent="0.4">
      <c r="A69" s="144"/>
      <c r="B69" s="160"/>
      <c r="C69" s="160"/>
      <c r="D69" s="160"/>
      <c r="E69" s="302"/>
      <c r="F69" s="248"/>
      <c r="G69" s="248"/>
      <c r="H69" s="3"/>
      <c r="I69" s="3"/>
    </row>
    <row r="70" spans="1:9" x14ac:dyDescent="0.4">
      <c r="A70" s="144"/>
      <c r="B70" s="160"/>
      <c r="C70" s="160"/>
      <c r="D70" s="160"/>
      <c r="E70" s="302"/>
      <c r="F70" s="248"/>
      <c r="G70" s="248"/>
      <c r="H70" s="3"/>
      <c r="I70" s="3"/>
    </row>
    <row r="71" spans="1:9" x14ac:dyDescent="0.4">
      <c r="A71" s="144"/>
      <c r="B71" s="160"/>
      <c r="C71" s="160"/>
      <c r="D71" s="160"/>
      <c r="E71" s="302"/>
      <c r="F71" s="248"/>
      <c r="G71" s="248"/>
      <c r="H71" s="3"/>
      <c r="I71" s="3"/>
    </row>
    <row r="72" spans="1:9" x14ac:dyDescent="0.4">
      <c r="A72" s="144"/>
      <c r="B72" s="160"/>
      <c r="C72" s="160"/>
      <c r="D72" s="160"/>
      <c r="E72" s="302"/>
      <c r="F72" s="248"/>
      <c r="G72" s="248"/>
      <c r="H72" s="3"/>
      <c r="I72" s="3"/>
    </row>
    <row r="73" spans="1:9" x14ac:dyDescent="0.4">
      <c r="A73" s="144"/>
      <c r="B73" s="160"/>
      <c r="C73" s="160"/>
      <c r="D73" s="160"/>
      <c r="E73" s="302"/>
      <c r="F73" s="248"/>
      <c r="G73" s="248"/>
      <c r="H73" s="3"/>
      <c r="I73" s="3"/>
    </row>
    <row r="74" spans="1:9" x14ac:dyDescent="0.4">
      <c r="A74" s="144"/>
      <c r="B74" s="160"/>
      <c r="C74" s="160"/>
      <c r="D74" s="160"/>
      <c r="E74" s="302"/>
      <c r="F74" s="248"/>
      <c r="G74" s="248"/>
      <c r="H74" s="3"/>
      <c r="I74" s="3"/>
    </row>
    <row r="75" spans="1:9" x14ac:dyDescent="0.4">
      <c r="A75" s="144"/>
      <c r="B75" s="160"/>
      <c r="C75" s="160"/>
      <c r="D75" s="160"/>
      <c r="E75" s="302"/>
      <c r="F75" s="248"/>
      <c r="G75" s="248"/>
      <c r="H75" s="3"/>
      <c r="I75" s="3"/>
    </row>
    <row r="76" spans="1:9" x14ac:dyDescent="0.4">
      <c r="A76" s="144"/>
      <c r="B76" s="160"/>
      <c r="C76" s="160"/>
      <c r="D76" s="160"/>
      <c r="E76" s="302"/>
      <c r="F76" s="248"/>
      <c r="G76" s="248"/>
      <c r="H76" s="3"/>
      <c r="I76" s="3"/>
    </row>
    <row r="77" spans="1:9" x14ac:dyDescent="0.4">
      <c r="A77" s="144"/>
      <c r="B77" s="160"/>
      <c r="C77" s="160"/>
      <c r="D77" s="160"/>
      <c r="E77" s="302"/>
      <c r="F77" s="248"/>
      <c r="G77" s="248"/>
      <c r="H77" s="3"/>
      <c r="I77" s="3"/>
    </row>
    <row r="78" spans="1:9" x14ac:dyDescent="0.4">
      <c r="A78" s="144"/>
      <c r="B78" s="160"/>
      <c r="C78" s="160"/>
      <c r="D78" s="160"/>
      <c r="E78" s="302"/>
      <c r="F78" s="248"/>
      <c r="G78" s="248"/>
      <c r="H78" s="3"/>
      <c r="I78" s="3"/>
    </row>
    <row r="79" spans="1:9" x14ac:dyDescent="0.4">
      <c r="A79" s="144"/>
      <c r="B79" s="160"/>
      <c r="C79" s="160"/>
      <c r="D79" s="160"/>
      <c r="E79" s="302"/>
      <c r="F79" s="248"/>
      <c r="G79" s="248"/>
      <c r="H79" s="3"/>
      <c r="I79" s="3"/>
    </row>
    <row r="80" spans="1:9" x14ac:dyDescent="0.4">
      <c r="A80" s="144"/>
      <c r="B80" s="160"/>
      <c r="C80" s="160"/>
      <c r="D80" s="160"/>
      <c r="E80" s="302"/>
      <c r="F80" s="248"/>
      <c r="G80" s="248"/>
      <c r="H80" s="3"/>
      <c r="I80" s="3"/>
    </row>
    <row r="81" spans="1:9" x14ac:dyDescent="0.4">
      <c r="A81" s="144"/>
      <c r="B81" s="160"/>
      <c r="C81" s="160"/>
      <c r="D81" s="160"/>
      <c r="E81" s="302"/>
      <c r="F81" s="248"/>
      <c r="G81" s="248"/>
      <c r="H81" s="3"/>
      <c r="I81" s="3"/>
    </row>
    <row r="82" spans="1:9" x14ac:dyDescent="0.4">
      <c r="A82" s="144"/>
      <c r="B82" s="160"/>
      <c r="C82" s="160"/>
      <c r="D82" s="160"/>
      <c r="E82" s="302"/>
      <c r="F82" s="248"/>
      <c r="G82" s="248"/>
      <c r="H82" s="3"/>
      <c r="I82" s="3"/>
    </row>
    <row r="83" spans="1:9" x14ac:dyDescent="0.4">
      <c r="A83" s="144"/>
      <c r="B83" s="160"/>
      <c r="C83" s="160"/>
      <c r="D83" s="160"/>
      <c r="E83" s="302"/>
      <c r="F83" s="248"/>
      <c r="G83" s="248"/>
      <c r="H83" s="3"/>
      <c r="I83" s="3"/>
    </row>
    <row r="84" spans="1:9" x14ac:dyDescent="0.4">
      <c r="A84" s="144"/>
      <c r="B84" s="160"/>
      <c r="C84" s="160"/>
      <c r="D84" s="160"/>
      <c r="E84" s="302"/>
      <c r="F84" s="248"/>
      <c r="G84" s="248"/>
      <c r="H84" s="3"/>
      <c r="I84" s="3"/>
    </row>
    <row r="85" spans="1:9" x14ac:dyDescent="0.4">
      <c r="A85" s="144"/>
      <c r="B85" s="160"/>
      <c r="C85" s="160"/>
      <c r="D85" s="160"/>
      <c r="E85" s="302"/>
      <c r="F85" s="248"/>
      <c r="G85" s="248"/>
      <c r="H85" s="3"/>
      <c r="I85" s="3"/>
    </row>
    <row r="86" spans="1:9" x14ac:dyDescent="0.4">
      <c r="A86" s="144"/>
      <c r="B86" s="160"/>
      <c r="C86" s="160"/>
      <c r="D86" s="160"/>
      <c r="E86" s="302"/>
      <c r="F86" s="248"/>
      <c r="G86" s="248"/>
      <c r="H86" s="3"/>
      <c r="I86" s="3"/>
    </row>
    <row r="87" spans="1:9" x14ac:dyDescent="0.4">
      <c r="A87" s="144"/>
      <c r="B87" s="160"/>
      <c r="C87" s="160"/>
      <c r="D87" s="160"/>
      <c r="E87" s="302"/>
      <c r="F87" s="248"/>
      <c r="G87" s="248"/>
      <c r="H87" s="3"/>
      <c r="I87" s="3"/>
    </row>
    <row r="88" spans="1:9" x14ac:dyDescent="0.4">
      <c r="A88" s="144"/>
      <c r="B88" s="160"/>
      <c r="C88" s="160"/>
      <c r="D88" s="160"/>
      <c r="E88" s="302"/>
      <c r="F88" s="248"/>
      <c r="G88" s="248"/>
      <c r="H88" s="3"/>
      <c r="I88" s="3"/>
    </row>
    <row r="89" spans="1:9" x14ac:dyDescent="0.4">
      <c r="A89" s="144"/>
      <c r="B89" s="160"/>
      <c r="C89" s="160"/>
      <c r="D89" s="160"/>
      <c r="E89" s="302"/>
      <c r="F89" s="248"/>
      <c r="G89" s="248"/>
      <c r="H89" s="3"/>
      <c r="I89" s="3"/>
    </row>
    <row r="90" spans="1:9" x14ac:dyDescent="0.4">
      <c r="A90" s="144"/>
      <c r="B90" s="160"/>
      <c r="C90" s="160"/>
      <c r="D90" s="160"/>
      <c r="E90" s="302"/>
      <c r="F90" s="248"/>
      <c r="G90" s="248"/>
      <c r="H90" s="3"/>
      <c r="I90" s="3"/>
    </row>
    <row r="91" spans="1:9" x14ac:dyDescent="0.4">
      <c r="A91" s="144"/>
      <c r="B91" s="160"/>
      <c r="C91" s="160"/>
      <c r="D91" s="160"/>
      <c r="E91" s="302"/>
      <c r="F91" s="248"/>
      <c r="G91" s="248"/>
      <c r="H91" s="3"/>
      <c r="I91" s="3"/>
    </row>
    <row r="92" spans="1:9" x14ac:dyDescent="0.4">
      <c r="A92" s="144"/>
      <c r="B92" s="160"/>
      <c r="C92" s="160"/>
      <c r="D92" s="160"/>
      <c r="E92" s="302"/>
      <c r="F92" s="248"/>
      <c r="G92" s="248"/>
      <c r="H92" s="3"/>
      <c r="I92" s="3"/>
    </row>
    <row r="93" spans="1:9" x14ac:dyDescent="0.4">
      <c r="A93" s="144"/>
      <c r="B93" s="160"/>
      <c r="C93" s="160"/>
      <c r="D93" s="160"/>
      <c r="E93" s="302"/>
      <c r="F93" s="248"/>
      <c r="G93" s="248"/>
      <c r="H93" s="3"/>
      <c r="I93" s="3"/>
    </row>
    <row r="94" spans="1:9" x14ac:dyDescent="0.4">
      <c r="A94" s="144"/>
      <c r="B94" s="160"/>
      <c r="C94" s="160"/>
      <c r="D94" s="160"/>
      <c r="E94" s="302"/>
      <c r="F94" s="248"/>
      <c r="G94" s="248"/>
      <c r="H94" s="3"/>
      <c r="I94" s="3"/>
    </row>
    <row r="95" spans="1:9" x14ac:dyDescent="0.4">
      <c r="A95" s="144"/>
      <c r="B95" s="160"/>
      <c r="C95" s="160"/>
      <c r="D95" s="160"/>
      <c r="E95" s="302"/>
      <c r="F95" s="248"/>
      <c r="G95" s="248"/>
      <c r="H95" s="3"/>
      <c r="I95" s="3"/>
    </row>
    <row r="96" spans="1:9" x14ac:dyDescent="0.4">
      <c r="A96" s="144"/>
      <c r="B96" s="160"/>
      <c r="C96" s="160"/>
      <c r="D96" s="160"/>
      <c r="E96" s="302"/>
      <c r="F96" s="248"/>
      <c r="G96" s="248"/>
      <c r="H96" s="3"/>
      <c r="I96" s="3"/>
    </row>
    <row r="97" spans="1:9" x14ac:dyDescent="0.4">
      <c r="A97" s="144"/>
      <c r="B97" s="160"/>
      <c r="C97" s="160"/>
      <c r="D97" s="160"/>
      <c r="E97" s="302"/>
      <c r="F97" s="248"/>
      <c r="G97" s="248"/>
      <c r="H97" s="3"/>
      <c r="I97" s="3"/>
    </row>
    <row r="98" spans="1:9" x14ac:dyDescent="0.4">
      <c r="A98" s="144"/>
      <c r="B98" s="160"/>
      <c r="C98" s="160"/>
      <c r="D98" s="160"/>
      <c r="E98" s="302"/>
      <c r="F98" s="248"/>
      <c r="G98" s="248"/>
      <c r="H98" s="3"/>
      <c r="I98" s="3"/>
    </row>
    <row r="99" spans="1:9" x14ac:dyDescent="0.4">
      <c r="A99" s="144"/>
      <c r="B99" s="160"/>
      <c r="C99" s="160"/>
      <c r="D99" s="160"/>
      <c r="E99" s="302"/>
      <c r="F99" s="248"/>
      <c r="G99" s="248"/>
      <c r="H99" s="3"/>
      <c r="I99" s="3"/>
    </row>
    <row r="100" spans="1:9" x14ac:dyDescent="0.4">
      <c r="A100" s="144"/>
      <c r="B100" s="160"/>
      <c r="C100" s="160"/>
      <c r="D100" s="160"/>
      <c r="E100" s="302"/>
      <c r="F100" s="248"/>
      <c r="G100" s="248"/>
      <c r="H100" s="3"/>
      <c r="I100" s="3"/>
    </row>
    <row r="101" spans="1:9" x14ac:dyDescent="0.4">
      <c r="A101" s="144"/>
      <c r="B101" s="160"/>
      <c r="C101" s="160"/>
      <c r="D101" s="160"/>
      <c r="E101" s="302"/>
      <c r="F101" s="248"/>
      <c r="G101" s="248"/>
      <c r="H101" s="3"/>
      <c r="I101" s="3"/>
    </row>
    <row r="102" spans="1:9" x14ac:dyDescent="0.4">
      <c r="A102" s="144"/>
      <c r="B102" s="160"/>
      <c r="C102" s="160"/>
      <c r="D102" s="160"/>
      <c r="E102" s="302"/>
      <c r="F102" s="248"/>
      <c r="G102" s="248"/>
      <c r="H102" s="3"/>
      <c r="I102" s="3"/>
    </row>
    <row r="103" spans="1:9" x14ac:dyDescent="0.4">
      <c r="A103" s="144"/>
      <c r="B103" s="160"/>
      <c r="C103" s="160"/>
      <c r="D103" s="160"/>
      <c r="E103" s="302"/>
      <c r="F103" s="248"/>
      <c r="G103" s="248"/>
      <c r="H103" s="3"/>
      <c r="I103" s="3"/>
    </row>
    <row r="104" spans="1:9" x14ac:dyDescent="0.4">
      <c r="A104" s="144"/>
      <c r="B104" s="160"/>
      <c r="C104" s="160"/>
      <c r="D104" s="160"/>
      <c r="E104" s="302"/>
      <c r="F104" s="248"/>
      <c r="G104" s="248"/>
      <c r="H104" s="3"/>
      <c r="I104" s="3"/>
    </row>
    <row r="105" spans="1:9" x14ac:dyDescent="0.4">
      <c r="A105" s="144"/>
      <c r="B105" s="160"/>
      <c r="C105" s="160"/>
      <c r="D105" s="160"/>
      <c r="E105" s="302"/>
      <c r="F105" s="248"/>
      <c r="G105" s="248"/>
      <c r="H105" s="3"/>
      <c r="I105" s="3"/>
    </row>
    <row r="106" spans="1:9" x14ac:dyDescent="0.4">
      <c r="A106" s="144"/>
      <c r="B106" s="160"/>
      <c r="C106" s="160"/>
      <c r="D106" s="160"/>
      <c r="E106" s="302"/>
      <c r="F106" s="248"/>
      <c r="G106" s="248"/>
      <c r="H106" s="3"/>
      <c r="I106" s="3"/>
    </row>
    <row r="107" spans="1:9" x14ac:dyDescent="0.4">
      <c r="A107" s="144"/>
      <c r="B107" s="160"/>
      <c r="C107" s="160"/>
      <c r="D107" s="160"/>
      <c r="E107" s="302"/>
      <c r="F107" s="248"/>
      <c r="G107" s="248"/>
      <c r="H107" s="3"/>
      <c r="I107" s="3"/>
    </row>
    <row r="108" spans="1:9" x14ac:dyDescent="0.4">
      <c r="A108" s="144"/>
      <c r="B108" s="160"/>
      <c r="C108" s="160"/>
      <c r="D108" s="160"/>
      <c r="E108" s="302"/>
      <c r="F108" s="248"/>
      <c r="G108" s="248"/>
      <c r="H108" s="3"/>
      <c r="I108" s="3"/>
    </row>
    <row r="109" spans="1:9" x14ac:dyDescent="0.4">
      <c r="A109" s="144"/>
      <c r="B109" s="160"/>
      <c r="C109" s="160"/>
      <c r="D109" s="160"/>
      <c r="E109" s="302"/>
      <c r="F109" s="248"/>
      <c r="G109" s="248"/>
      <c r="H109" s="3"/>
      <c r="I109" s="3"/>
    </row>
    <row r="110" spans="1:9" x14ac:dyDescent="0.4">
      <c r="A110" s="144"/>
      <c r="B110" s="160"/>
      <c r="C110" s="160"/>
      <c r="D110" s="160"/>
      <c r="E110" s="302"/>
      <c r="F110" s="248"/>
      <c r="G110" s="248"/>
      <c r="H110" s="3"/>
      <c r="I110" s="3"/>
    </row>
    <row r="111" spans="1:9" x14ac:dyDescent="0.4">
      <c r="A111" s="144"/>
      <c r="B111" s="160"/>
      <c r="C111" s="160"/>
      <c r="D111" s="160"/>
      <c r="E111" s="302"/>
      <c r="F111" s="248"/>
      <c r="G111" s="248"/>
      <c r="H111" s="3"/>
      <c r="I111" s="3"/>
    </row>
    <row r="112" spans="1:9" x14ac:dyDescent="0.4">
      <c r="A112" s="144"/>
      <c r="B112" s="160"/>
      <c r="C112" s="160"/>
      <c r="D112" s="160"/>
      <c r="E112" s="302"/>
      <c r="F112" s="248"/>
      <c r="G112" s="248"/>
      <c r="H112" s="3"/>
      <c r="I112" s="3"/>
    </row>
    <row r="113" spans="1:9" x14ac:dyDescent="0.4">
      <c r="A113" s="144"/>
      <c r="B113" s="160"/>
      <c r="C113" s="160"/>
      <c r="D113" s="160"/>
      <c r="E113" s="302"/>
      <c r="F113" s="248"/>
      <c r="G113" s="248"/>
      <c r="H113" s="3"/>
      <c r="I113" s="3"/>
    </row>
    <row r="114" spans="1:9" x14ac:dyDescent="0.4">
      <c r="A114" s="144"/>
      <c r="B114" s="160"/>
      <c r="C114" s="160"/>
      <c r="D114" s="160"/>
      <c r="E114" s="302"/>
      <c r="F114" s="248"/>
      <c r="G114" s="248"/>
      <c r="H114" s="3"/>
      <c r="I114" s="3"/>
    </row>
    <row r="115" spans="1:9" x14ac:dyDescent="0.4">
      <c r="A115" s="144"/>
      <c r="B115" s="160"/>
      <c r="C115" s="160"/>
      <c r="D115" s="160"/>
      <c r="E115" s="302"/>
      <c r="F115" s="248"/>
      <c r="G115" s="248"/>
      <c r="H115" s="3"/>
      <c r="I115" s="3"/>
    </row>
    <row r="116" spans="1:9" x14ac:dyDescent="0.4">
      <c r="A116" s="144"/>
      <c r="B116" s="160"/>
      <c r="C116" s="160"/>
      <c r="D116" s="160"/>
      <c r="E116" s="302"/>
      <c r="F116" s="248"/>
      <c r="G116" s="248"/>
      <c r="H116" s="3"/>
      <c r="I116" s="3"/>
    </row>
    <row r="117" spans="1:9" x14ac:dyDescent="0.4">
      <c r="A117" s="144"/>
      <c r="B117" s="160"/>
      <c r="C117" s="160"/>
      <c r="D117" s="160"/>
      <c r="E117" s="302"/>
      <c r="F117" s="248"/>
      <c r="G117" s="248"/>
      <c r="H117" s="3"/>
      <c r="I117" s="3"/>
    </row>
    <row r="118" spans="1:9" x14ac:dyDescent="0.4">
      <c r="A118" s="144"/>
      <c r="B118" s="160"/>
      <c r="C118" s="160"/>
      <c r="D118" s="160"/>
      <c r="E118" s="302"/>
      <c r="F118" s="248"/>
      <c r="G118" s="248"/>
      <c r="H118" s="3"/>
      <c r="I118" s="3"/>
    </row>
    <row r="119" spans="1:9" x14ac:dyDescent="0.4">
      <c r="A119" s="144"/>
      <c r="B119" s="160"/>
      <c r="C119" s="160"/>
      <c r="D119" s="160"/>
      <c r="E119" s="302"/>
      <c r="F119" s="248"/>
      <c r="G119" s="248"/>
      <c r="H119" s="3"/>
      <c r="I119" s="3"/>
    </row>
    <row r="120" spans="1:9" x14ac:dyDescent="0.4">
      <c r="A120" s="89"/>
      <c r="B120" s="85"/>
      <c r="C120" s="85"/>
      <c r="D120" s="151"/>
      <c r="E120" s="150" t="s">
        <v>131</v>
      </c>
      <c r="F120" s="145">
        <f>COUNTA(F20:F119)</f>
        <v>0</v>
      </c>
      <c r="G120" s="3"/>
      <c r="H120" s="3"/>
    </row>
    <row r="121" spans="1:9" x14ac:dyDescent="0.4">
      <c r="A121" s="152"/>
      <c r="B121" s="86"/>
      <c r="C121" s="86"/>
      <c r="D121" s="102"/>
      <c r="E121" s="150" t="s">
        <v>132</v>
      </c>
      <c r="F121" s="145">
        <f>SUM(F20:F119)</f>
        <v>0</v>
      </c>
      <c r="G121" s="3"/>
      <c r="H121" s="3"/>
    </row>
    <row r="122" spans="1:9" x14ac:dyDescent="0.4">
      <c r="A122" s="82"/>
      <c r="B122" s="82"/>
      <c r="C122" s="82"/>
      <c r="D122" s="82"/>
      <c r="E122" s="87"/>
      <c r="F122" s="88"/>
      <c r="G122" s="3"/>
      <c r="H122" s="3"/>
    </row>
    <row r="123" spans="1:9" x14ac:dyDescent="0.4">
      <c r="A123" s="86"/>
      <c r="B123" s="86"/>
      <c r="C123" s="86" t="s">
        <v>189</v>
      </c>
      <c r="D123" s="99" t="s">
        <v>191</v>
      </c>
      <c r="E123" s="99" t="s">
        <v>188</v>
      </c>
      <c r="F123" s="99" t="s">
        <v>190</v>
      </c>
      <c r="G123" s="168" t="s">
        <v>192</v>
      </c>
      <c r="H123" s="168"/>
    </row>
    <row r="124" spans="1:9" x14ac:dyDescent="0.4">
      <c r="A124" s="86"/>
      <c r="B124" s="86"/>
      <c r="C124" s="86"/>
      <c r="D124" s="86" t="s">
        <v>193</v>
      </c>
      <c r="E124" s="86">
        <f>COUNTIF(D20:D119,"在宅")</f>
        <v>0</v>
      </c>
      <c r="F124" s="86">
        <f>COUNTIF(D20:D119,"在宅以外")</f>
        <v>0</v>
      </c>
      <c r="G124" s="83">
        <f>E124+F124</f>
        <v>0</v>
      </c>
      <c r="H124" s="83"/>
    </row>
    <row r="125" spans="1:9" x14ac:dyDescent="0.4">
      <c r="A125" s="82"/>
      <c r="B125" s="82"/>
      <c r="C125" s="82"/>
      <c r="D125" s="82" t="s">
        <v>194</v>
      </c>
      <c r="E125" s="82">
        <f>SUMIF(D20:D119,"在宅",F20:F119)</f>
        <v>0</v>
      </c>
      <c r="F125" s="82">
        <f>SUMIF(D20:D119,"在宅以外",F20:F119)</f>
        <v>0</v>
      </c>
      <c r="G125" s="83">
        <f>E125+F125</f>
        <v>0</v>
      </c>
      <c r="H125" s="83"/>
    </row>
    <row r="126" spans="1:9" x14ac:dyDescent="0.4">
      <c r="A126" s="82"/>
      <c r="B126" s="82"/>
      <c r="C126" s="82"/>
      <c r="D126" s="82" t="s">
        <v>195</v>
      </c>
      <c r="E126" s="82">
        <f>E124-E125</f>
        <v>0</v>
      </c>
      <c r="F126" s="86">
        <f>F124-F125</f>
        <v>0</v>
      </c>
      <c r="G126" s="83">
        <f>G124-G125</f>
        <v>0</v>
      </c>
      <c r="H126" s="83"/>
    </row>
    <row r="127" spans="1:9" x14ac:dyDescent="0.4">
      <c r="A127" s="82"/>
      <c r="B127" s="82"/>
      <c r="C127" s="82"/>
      <c r="D127" s="82"/>
      <c r="E127" s="82"/>
      <c r="F127" s="82"/>
    </row>
  </sheetData>
  <mergeCells count="2">
    <mergeCell ref="A6:F6"/>
    <mergeCell ref="A7:F7"/>
  </mergeCells>
  <phoneticPr fontId="1"/>
  <dataValidations count="5">
    <dataValidation type="list" allowBlank="1" showInputMessage="1" showErrorMessage="1" sqref="B20:B119">
      <formula1>"　,要介護１,要介護２,要介護３,要介護４,要介護５"</formula1>
    </dataValidation>
    <dataValidation type="list" allowBlank="1" showInputMessage="1" showErrorMessage="1" sqref="C20:C119">
      <formula1>"　,①３か月以内,②３か月～６か月前,③６か月～１年前,④１～２年前,⑤２～３年前,⑥３年以上前"</formula1>
    </dataValidation>
    <dataValidation type="list" allowBlank="1" showInputMessage="1" showErrorMessage="1" sqref="D20:D119">
      <formula1>"　,在宅,在宅以外"</formula1>
    </dataValidation>
    <dataValidation type="list" allowBlank="1" showInputMessage="1" showErrorMessage="1" sqref="G20:G119">
      <formula1>"○"</formula1>
    </dataValidation>
    <dataValidation type="list" allowBlank="1" showInputMessage="1" showErrorMessage="1" sqref="E20:E119">
      <formula1>"　,①介護医療院,②介護老人保健施設,③医療機関（病院又は診療所）,④他の特別養護老人ホーム,⑤養護老人ホーム,⑥軽費老人ホーム,⑦グループホーム,⑧有料老人ホーム,⑨サービス付き高齢者向け住宅,⑩その他"</formula1>
    </dataValidation>
  </dataValidations>
  <pageMargins left="0.7" right="0.7" top="0.75" bottom="0.75" header="0.3" footer="0.3"/>
  <pageSetup paperSize="9" scale="3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J58"/>
  <sheetViews>
    <sheetView zoomScaleNormal="100" workbookViewId="0">
      <selection activeCell="M12" sqref="M12"/>
    </sheetView>
  </sheetViews>
  <sheetFormatPr defaultRowHeight="18.75" x14ac:dyDescent="0.4"/>
  <cols>
    <col min="1" max="2" width="4.25" customWidth="1"/>
    <col min="3" max="3" width="19.875" customWidth="1"/>
    <col min="4" max="10" width="10.375" customWidth="1"/>
    <col min="11" max="11" width="10.375" style="2" customWidth="1"/>
    <col min="12" max="12" width="16.5" style="2" customWidth="1"/>
    <col min="13" max="13" width="16.5" customWidth="1"/>
    <col min="15" max="15" width="15.25" customWidth="1"/>
  </cols>
  <sheetData>
    <row r="1" spans="1:12" x14ac:dyDescent="0.4">
      <c r="A1" s="82" t="s">
        <v>145</v>
      </c>
      <c r="B1" s="82"/>
      <c r="C1" s="82"/>
      <c r="D1" s="82"/>
      <c r="E1" s="82"/>
      <c r="F1" s="82"/>
      <c r="G1" s="82"/>
      <c r="H1" s="82"/>
      <c r="I1" s="82"/>
      <c r="J1" s="82"/>
      <c r="K1" s="83"/>
    </row>
    <row r="2" spans="1:12" x14ac:dyDescent="0.4">
      <c r="A2" s="82"/>
      <c r="B2" s="82"/>
      <c r="C2" s="82"/>
      <c r="D2" s="82"/>
      <c r="E2" s="82"/>
      <c r="F2" s="82"/>
      <c r="G2" s="82"/>
      <c r="H2" s="82"/>
      <c r="I2" s="82"/>
      <c r="J2" s="82"/>
      <c r="K2" s="83"/>
    </row>
    <row r="3" spans="1:12" x14ac:dyDescent="0.4">
      <c r="A3" s="82" t="s">
        <v>77</v>
      </c>
      <c r="B3" s="82"/>
      <c r="C3" s="82"/>
      <c r="D3" s="82"/>
      <c r="E3" s="82"/>
      <c r="F3" s="82"/>
      <c r="G3" s="82"/>
      <c r="H3" s="82"/>
      <c r="I3" s="82"/>
      <c r="J3" s="82"/>
      <c r="K3" s="83"/>
    </row>
    <row r="4" spans="1:12" x14ac:dyDescent="0.4">
      <c r="A4" s="404"/>
      <c r="B4" s="404"/>
      <c r="C4" s="404"/>
      <c r="D4" s="146" t="s">
        <v>78</v>
      </c>
      <c r="E4" s="90" t="s">
        <v>3</v>
      </c>
      <c r="F4" s="90" t="s">
        <v>4</v>
      </c>
      <c r="G4" s="146" t="s">
        <v>5</v>
      </c>
      <c r="H4" s="146" t="s">
        <v>6</v>
      </c>
      <c r="I4" s="146" t="s">
        <v>7</v>
      </c>
      <c r="J4" s="90" t="s">
        <v>81</v>
      </c>
      <c r="K4" s="78"/>
      <c r="L4"/>
    </row>
    <row r="5" spans="1:12" ht="19.5" thickBot="1" x14ac:dyDescent="0.45">
      <c r="A5" s="417" t="s">
        <v>89</v>
      </c>
      <c r="B5" s="417"/>
      <c r="C5" s="417"/>
      <c r="D5" s="153">
        <f t="shared" ref="D5:D32" si="0">SUM(E5:I5)</f>
        <v>0</v>
      </c>
      <c r="E5" s="153">
        <f>E6+E13</f>
        <v>0</v>
      </c>
      <c r="F5" s="153">
        <f>F6+F13</f>
        <v>0</v>
      </c>
      <c r="G5" s="153">
        <f>G6+G13</f>
        <v>0</v>
      </c>
      <c r="H5" s="153">
        <f>H6+H13</f>
        <v>0</v>
      </c>
      <c r="I5" s="153">
        <f>I6+I13</f>
        <v>0</v>
      </c>
      <c r="J5" s="149" t="str">
        <f>IF('入所申込者一覧（様式３用）'!$F$121=+D5,"○","×")</f>
        <v>○</v>
      </c>
      <c r="K5" s="92" t="s">
        <v>87</v>
      </c>
      <c r="L5"/>
    </row>
    <row r="6" spans="1:12" x14ac:dyDescent="0.4">
      <c r="A6" s="408" t="s">
        <v>79</v>
      </c>
      <c r="B6" s="408"/>
      <c r="C6" s="408"/>
      <c r="D6" s="154">
        <f t="shared" si="0"/>
        <v>0</v>
      </c>
      <c r="E6" s="154">
        <f>SUM(E7:E12)</f>
        <v>0</v>
      </c>
      <c r="F6" s="154">
        <f t="shared" ref="F6:I6" si="1">SUM(F7:F12)</f>
        <v>0</v>
      </c>
      <c r="G6" s="154">
        <f t="shared" si="1"/>
        <v>0</v>
      </c>
      <c r="H6" s="154">
        <f t="shared" si="1"/>
        <v>0</v>
      </c>
      <c r="I6" s="154">
        <f t="shared" si="1"/>
        <v>0</v>
      </c>
      <c r="J6" s="94"/>
      <c r="K6" s="148"/>
      <c r="L6"/>
    </row>
    <row r="7" spans="1:12" ht="18.75" customHeight="1" x14ac:dyDescent="0.4">
      <c r="A7" s="442" t="s">
        <v>2</v>
      </c>
      <c r="B7" s="453" t="s">
        <v>10</v>
      </c>
      <c r="C7" s="454"/>
      <c r="D7" s="155">
        <f t="shared" si="0"/>
        <v>0</v>
      </c>
      <c r="E7" s="155">
        <f>SUMIFS('入所申込者一覧（様式３用）'!$F$20:$F$119,'入所申込者一覧（様式３用）'!$B$20:$B$119,"要介護１",'入所申込者一覧（様式３用）'!$C$20:$C$119,"①３か月以内",'入所申込者一覧（様式３用）'!$D$20:$D$119,"在宅")</f>
        <v>0</v>
      </c>
      <c r="F7" s="155">
        <f>SUMIFS('入所申込者一覧（様式３用）'!$F$20:$F$119,'入所申込者一覧（様式３用）'!$B$20:$B$119,"要介護２",'入所申込者一覧（様式３用）'!$C$20:$C$119,"①３か月以内",'入所申込者一覧（様式３用）'!$D$20:$D$119,"在宅")</f>
        <v>0</v>
      </c>
      <c r="G7" s="155">
        <f>SUMIFS('入所申込者一覧（様式３用）'!$F$20:$F$119,'入所申込者一覧（様式３用）'!$B$20:$B$119,"要介護３",'入所申込者一覧（様式３用）'!$C$20:$C$119,"①３か月以内",'入所申込者一覧（様式３用）'!$D$20:$D$119,"在宅")</f>
        <v>0</v>
      </c>
      <c r="H7" s="155">
        <f>SUMIFS('入所申込者一覧（様式３用）'!$F$20:$F$119,'入所申込者一覧（様式３用）'!$B$20:$B$119,"要介護４",'入所申込者一覧（様式３用）'!$C$20:$C$119,"①３か月以内",'入所申込者一覧（様式３用）'!$D$20:$D$119,"在宅")</f>
        <v>0</v>
      </c>
      <c r="I7" s="155">
        <f>SUMIFS('入所申込者一覧（様式３用）'!$F$20:$F$119,'入所申込者一覧（様式３用）'!$B$20:$B$119,"要介護５",'入所申込者一覧（様式３用）'!$C$20:$C$119,"①３か月以内",'入所申込者一覧（様式３用）'!$D$20:$D$119,"在宅")</f>
        <v>0</v>
      </c>
      <c r="J7" s="437"/>
      <c r="K7" s="437"/>
      <c r="L7"/>
    </row>
    <row r="8" spans="1:12" x14ac:dyDescent="0.4">
      <c r="A8" s="443"/>
      <c r="B8" s="459" t="s">
        <v>11</v>
      </c>
      <c r="C8" s="460"/>
      <c r="D8" s="155">
        <f t="shared" si="0"/>
        <v>0</v>
      </c>
      <c r="E8" s="155">
        <f>SUMIFS('入所申込者一覧（様式３用）'!$F$20:$F$119,'入所申込者一覧（様式３用）'!$B$20:$B$119,"要介護１",'入所申込者一覧（様式３用）'!$C$20:$C$119,"②３か月～６か月前",'入所申込者一覧（様式３用）'!$D$20:$D$119,"在宅")</f>
        <v>0</v>
      </c>
      <c r="F8" s="155">
        <f>SUMIFS('入所申込者一覧（様式３用）'!$F$20:$F$119,'入所申込者一覧（様式３用）'!$B$20:$B$119,"要介護２",'入所申込者一覧（様式３用）'!$C$20:$C$119,"②３か月～６か月前",'入所申込者一覧（様式３用）'!$D$20:$D$119,"在宅")</f>
        <v>0</v>
      </c>
      <c r="G8" s="155">
        <f>SUMIFS('入所申込者一覧（様式３用）'!$F$20:$F$119,'入所申込者一覧（様式３用）'!$B$20:$B$119,"要介護３",'入所申込者一覧（様式３用）'!$C$20:$C$119,"②３か月～６か月前",'入所申込者一覧（様式３用）'!$D$20:$D$119,"在宅")</f>
        <v>0</v>
      </c>
      <c r="H8" s="155">
        <f>SUMIFS('入所申込者一覧（様式３用）'!$F$20:$F$119,'入所申込者一覧（様式３用）'!$B$20:$B$119,"要介護４",'入所申込者一覧（様式３用）'!$C$20:$C$119,"②３か月～６か月前",'入所申込者一覧（様式３用）'!$D$20:$D$119,"在宅")</f>
        <v>0</v>
      </c>
      <c r="I8" s="155">
        <f>SUMIFS('入所申込者一覧（様式３用）'!$F$20:$F$119,'入所申込者一覧（様式３用）'!$B$20:$B$119,"要介護５",'入所申込者一覧（様式３用）'!$C$20:$C$119,"②３か月～６か月前",'入所申込者一覧（様式３用）'!$D$20:$D$119,"在宅")</f>
        <v>0</v>
      </c>
      <c r="J8" s="438"/>
      <c r="K8" s="438"/>
      <c r="L8"/>
    </row>
    <row r="9" spans="1:12" x14ac:dyDescent="0.4">
      <c r="A9" s="443"/>
      <c r="B9" s="459" t="s">
        <v>13</v>
      </c>
      <c r="C9" s="460"/>
      <c r="D9" s="155">
        <f t="shared" si="0"/>
        <v>0</v>
      </c>
      <c r="E9" s="155">
        <f>SUMIFS('入所申込者一覧（様式３用）'!$F$20:$F$119,'入所申込者一覧（様式３用）'!$B$20:$B$119,"要介護１",'入所申込者一覧（様式３用）'!$C$20:$C$119,"③６か月～１年前",'入所申込者一覧（様式３用）'!$D$20:$D$119,"在宅")</f>
        <v>0</v>
      </c>
      <c r="F9" s="155">
        <f>SUMIFS('入所申込者一覧（様式３用）'!$F$20:$F$119,'入所申込者一覧（様式３用）'!$B$20:$B$119,"要介護２",'入所申込者一覧（様式３用）'!$C$20:$C$119,"③６か月～１年前",'入所申込者一覧（様式３用）'!$D$20:$D$119,"在宅")</f>
        <v>0</v>
      </c>
      <c r="G9" s="155">
        <f>SUMIFS('入所申込者一覧（様式３用）'!$F$20:$F$119,'入所申込者一覧（様式３用）'!$B$20:$B$119,"要介護３",'入所申込者一覧（様式３用）'!$C$20:$C$119,"③６か月～１年前",'入所申込者一覧（様式３用）'!$D$20:$D$119,"在宅")</f>
        <v>0</v>
      </c>
      <c r="H9" s="155">
        <f>SUMIFS('入所申込者一覧（様式３用）'!$F$20:$F$119,'入所申込者一覧（様式３用）'!$B$20:$B$119,"要介護４",'入所申込者一覧（様式３用）'!$C$20:$C$119,"③６か月～１年前",'入所申込者一覧（様式３用）'!$D$20:$D$119,"在宅")</f>
        <v>0</v>
      </c>
      <c r="I9" s="155">
        <f>SUMIFS('入所申込者一覧（様式３用）'!$F$20:$F$119,'入所申込者一覧（様式３用）'!$B$20:$B$119,"要介護５",'入所申込者一覧（様式３用）'!$C$20:$C$119,"③６か月～１年前",'入所申込者一覧（様式３用）'!$D$20:$D$119,"在宅")</f>
        <v>0</v>
      </c>
      <c r="J9" s="438"/>
      <c r="K9" s="438"/>
      <c r="L9"/>
    </row>
    <row r="10" spans="1:12" x14ac:dyDescent="0.4">
      <c r="A10" s="443"/>
      <c r="B10" s="459" t="s">
        <v>12</v>
      </c>
      <c r="C10" s="460"/>
      <c r="D10" s="155">
        <f t="shared" si="0"/>
        <v>0</v>
      </c>
      <c r="E10" s="155">
        <f>SUMIFS('入所申込者一覧（様式３用）'!$F$20:$F$119,'入所申込者一覧（様式３用）'!$B$20:$B$119,"要介護１",'入所申込者一覧（様式３用）'!$C$20:$C$119,"④１～２年前",'入所申込者一覧（様式３用）'!$D$20:$D$119,"在宅")</f>
        <v>0</v>
      </c>
      <c r="F10" s="155">
        <f>SUMIFS('入所申込者一覧（様式３用）'!$F$20:$F$119,'入所申込者一覧（様式３用）'!$B$20:$B$119,"要介護２",'入所申込者一覧（様式３用）'!$C$20:$C$119,"④１～２年前",'入所申込者一覧（様式３用）'!$D$20:$D$119,"在宅")</f>
        <v>0</v>
      </c>
      <c r="G10" s="155">
        <f>SUMIFS('入所申込者一覧（様式３用）'!$F$20:$F$119,'入所申込者一覧（様式３用）'!$B$20:$B$119,"要介護３",'入所申込者一覧（様式３用）'!$C$20:$C$119,"④１～２年前",'入所申込者一覧（様式３用）'!$D$20:$D$119,"在宅")</f>
        <v>0</v>
      </c>
      <c r="H10" s="155">
        <f>SUMIFS('入所申込者一覧（様式３用）'!$F$20:$F$119,'入所申込者一覧（様式３用）'!$B$20:$B$119,"要介護４",'入所申込者一覧（様式３用）'!$C$20:$C$119,"④１～２年前",'入所申込者一覧（様式３用）'!$D$20:$D$119,"在宅")</f>
        <v>0</v>
      </c>
      <c r="I10" s="155">
        <f>SUMIFS('入所申込者一覧（様式３用）'!$F$20:$F$119,'入所申込者一覧（様式３用）'!$B$20:$B$119,"要介護５",'入所申込者一覧（様式３用）'!$C$20:$C$119,"④１～２年前",'入所申込者一覧（様式３用）'!$D$20:$D$119,"在宅")</f>
        <v>0</v>
      </c>
      <c r="J10" s="438"/>
      <c r="K10" s="438"/>
      <c r="L10"/>
    </row>
    <row r="11" spans="1:12" x14ac:dyDescent="0.4">
      <c r="A11" s="443"/>
      <c r="B11" s="459" t="s">
        <v>213</v>
      </c>
      <c r="C11" s="460"/>
      <c r="D11" s="196">
        <f t="shared" si="0"/>
        <v>0</v>
      </c>
      <c r="E11" s="155">
        <f>SUMIFS('入所申込者一覧（様式３用）'!$F$20:$F$119,'入所申込者一覧（様式３用）'!$B$20:$B$119,"要介護１",'入所申込者一覧（様式３用）'!$C$20:$C$119,"⑤２～３年前",'入所申込者一覧（様式３用）'!$D$20:$D$119,"在宅")</f>
        <v>0</v>
      </c>
      <c r="F11" s="155">
        <f>SUMIFS('入所申込者一覧（様式３用）'!$F$20:$F$119,'入所申込者一覧（様式３用）'!$B$20:$B$119,"要介護２",'入所申込者一覧（様式３用）'!$C$20:$C$119,"⑤２～３年前",'入所申込者一覧（様式３用）'!$D$20:$D$119,"在宅")</f>
        <v>0</v>
      </c>
      <c r="G11" s="155">
        <f>SUMIFS('入所申込者一覧（様式３用）'!$F$20:$F$119,'入所申込者一覧（様式３用）'!$B$20:$B$119,"要介護３",'入所申込者一覧（様式３用）'!$C$20:$C$119,"⑤２～３年前",'入所申込者一覧（様式３用）'!$D$20:$D$119,"在宅")</f>
        <v>0</v>
      </c>
      <c r="H11" s="196">
        <f>SUMIFS('入所申込者一覧（様式３用）'!$F$20:$F$119,'入所申込者一覧（様式３用）'!$B$20:$B$119,"要介護４",'入所申込者一覧（様式３用）'!$C$20:$C$119,"⑤２～３年前",'入所申込者一覧（様式３用）'!$D$20:$D$119,"在宅")</f>
        <v>0</v>
      </c>
      <c r="I11" s="196">
        <f>SUMIFS('入所申込者一覧（様式３用）'!$F$20:$F$119,'入所申込者一覧（様式３用）'!$B$20:$B$119,"要介護５",'入所申込者一覧（様式３用）'!$C$20:$C$119,"⑤２～３年前",'入所申込者一覧（様式３用）'!$D$20:$D$119,"在宅")</f>
        <v>0</v>
      </c>
      <c r="J11" s="438"/>
      <c r="K11" s="438"/>
      <c r="L11"/>
    </row>
    <row r="12" spans="1:12" ht="19.5" thickBot="1" x14ac:dyDescent="0.45">
      <c r="A12" s="444"/>
      <c r="B12" s="462" t="s">
        <v>207</v>
      </c>
      <c r="C12" s="463"/>
      <c r="D12" s="153">
        <f>SUM(E12:I12)</f>
        <v>0</v>
      </c>
      <c r="E12" s="204">
        <f>SUMIFS('入所申込者一覧（様式３用）'!$F$20:$F$119,'入所申込者一覧（様式３用）'!$B$20:$B$119,"要介護１",'入所申込者一覧（様式３用）'!$C$20:$C$119,"⑥３年以上前",'入所申込者一覧（様式３用）'!$D$20:$D$119,"在宅")</f>
        <v>0</v>
      </c>
      <c r="F12" s="204">
        <f>SUMIFS('入所申込者一覧（様式３用）'!$F$20:$F$119,'入所申込者一覧（様式３用）'!$B$20:$B$119,"要介護２",'入所申込者一覧（様式３用）'!$C$20:$C$119,"⑥３年以上前",'入所申込者一覧（様式３用）'!$D$20:$D$119,"在宅")</f>
        <v>0</v>
      </c>
      <c r="G12" s="204">
        <f>SUMIFS('入所申込者一覧（様式３用）'!$F$20:$F$119,'入所申込者一覧（様式３用）'!$B$20:$B$119,"要介護３",'入所申込者一覧（様式３用）'!$C$20:$C$119,"⑥３年以上前",'入所申込者一覧（様式３用）'!$D$20:$D$119,"在宅")</f>
        <v>0</v>
      </c>
      <c r="H12" s="153">
        <f>SUMIFS('入所申込者一覧（様式３用）'!$F$20:$F$119,'入所申込者一覧（様式３用）'!$B$20:$B$119,"要介護４",'入所申込者一覧（様式３用）'!$C$20:$C$119,"⑥３年以上前",'入所申込者一覧（様式３用）'!$D$20:$D$119,"在宅")</f>
        <v>0</v>
      </c>
      <c r="I12" s="153">
        <f>SUMIFS('入所申込者一覧（様式３用）'!$F$20:$F$119,'入所申込者一覧（様式３用）'!$B$20:$B$119,"要介護５",'入所申込者一覧（様式３用）'!$C$20:$C$119,"⑥３年以上前",'入所申込者一覧（様式３用）'!$D$20:$D$119,"在宅")</f>
        <v>0</v>
      </c>
      <c r="J12" s="439"/>
      <c r="K12" s="439"/>
      <c r="L12"/>
    </row>
    <row r="13" spans="1:12" x14ac:dyDescent="0.4">
      <c r="A13" s="409" t="s">
        <v>80</v>
      </c>
      <c r="B13" s="430"/>
      <c r="C13" s="410"/>
      <c r="D13" s="154">
        <f t="shared" si="0"/>
        <v>0</v>
      </c>
      <c r="E13" s="154">
        <f>E14+E15+E16+E17+E18+E20+E22+E23+E25+E27</f>
        <v>0</v>
      </c>
      <c r="F13" s="154">
        <f>F14+F15+F16+F17+F18+F20+F22+F23+F25+F27</f>
        <v>0</v>
      </c>
      <c r="G13" s="154">
        <f>G14+G15+G16+G17+G18+G20+G22+G23+G25+G27</f>
        <v>0</v>
      </c>
      <c r="H13" s="154">
        <f>H14+H15+H16+H17+H18+H20+H22+H23+H25+H27</f>
        <v>0</v>
      </c>
      <c r="I13" s="154">
        <f>I14+I15+I16+I17+I18+I20+I22+I23+I25+I27</f>
        <v>0</v>
      </c>
      <c r="J13" s="96" t="str">
        <f>IF(+D5=+D6+D13,"○","×")</f>
        <v>○</v>
      </c>
      <c r="K13" s="97" t="s">
        <v>88</v>
      </c>
      <c r="L13"/>
    </row>
    <row r="14" spans="1:12" x14ac:dyDescent="0.4">
      <c r="A14" s="427" t="s">
        <v>83</v>
      </c>
      <c r="B14" s="402" t="s">
        <v>14</v>
      </c>
      <c r="C14" s="403"/>
      <c r="D14" s="155">
        <f t="shared" si="0"/>
        <v>0</v>
      </c>
      <c r="E14" s="155">
        <f>SUMIFS('入所申込者一覧（様式３用）'!$F$20:$F$119,'入所申込者一覧（様式３用）'!$B$20:$B$119,"要介護１",'入所申込者一覧（様式３用）'!$E$20:$E$119,"①介護医療院")</f>
        <v>0</v>
      </c>
      <c r="F14" s="155">
        <f>SUMIFS('入所申込者一覧（様式３用）'!$F$20:$F$119,'入所申込者一覧（様式３用）'!$B$20:$B$119,"要介護２",'入所申込者一覧（様式３用）'!$E$20:$E$119,"①介護医療院")</f>
        <v>0</v>
      </c>
      <c r="G14" s="155">
        <f>SUMIFS('入所申込者一覧（様式３用）'!$F$20:$F$119,'入所申込者一覧（様式３用）'!$B$20:$B$119,"要介護３",'入所申込者一覧（様式３用）'!$E$20:$E$119,"①介護医療院")</f>
        <v>0</v>
      </c>
      <c r="H14" s="155">
        <f>SUMIFS('入所申込者一覧（様式３用）'!$F$20:$F$119,'入所申込者一覧（様式３用）'!$B$20:$B$119,"要介護４",'入所申込者一覧（様式３用）'!$E$20:$E$119,"①介護医療院")</f>
        <v>0</v>
      </c>
      <c r="I14" s="155">
        <f>SUMIFS('入所申込者一覧（様式３用）'!$F$20:$F$119,'入所申込者一覧（様式３用）'!$B$20:$B$119,"要介護５",'入所申込者一覧（様式３用）'!$E$20:$E$119,"①介護医療院")</f>
        <v>0</v>
      </c>
      <c r="J14" s="428"/>
      <c r="K14" s="428"/>
      <c r="L14"/>
    </row>
    <row r="15" spans="1:12" x14ac:dyDescent="0.4">
      <c r="A15" s="427"/>
      <c r="B15" s="402" t="s">
        <v>271</v>
      </c>
      <c r="C15" s="403"/>
      <c r="D15" s="155">
        <f t="shared" si="0"/>
        <v>0</v>
      </c>
      <c r="E15" s="155">
        <f>SUMIFS('入所申込者一覧（様式３用）'!$F$20:$F$119,'入所申込者一覧（様式３用）'!$B$20:$B$119,"要介護１",'入所申込者一覧（様式３用）'!$E$20:$E$119,"②介護老人保健施設")</f>
        <v>0</v>
      </c>
      <c r="F15" s="155">
        <f>SUMIFS('入所申込者一覧（様式３用）'!$F$20:$F$119,'入所申込者一覧（様式３用）'!$B$20:$B$119,"要介護２",'入所申込者一覧（様式３用）'!$E$20:$E$119,"②介護老人保健施設")</f>
        <v>0</v>
      </c>
      <c r="G15" s="155">
        <f>SUMIFS('入所申込者一覧（様式３用）'!$F$20:$F$119,'入所申込者一覧（様式３用）'!$B$20:$B$119,"要介護３",'入所申込者一覧（様式３用）'!$E$20:$E$119,"②介護老人保健施設")</f>
        <v>0</v>
      </c>
      <c r="H15" s="155">
        <f>SUMIFS('入所申込者一覧（様式３用）'!$F$20:$F$119,'入所申込者一覧（様式３用）'!$B$20:$B$119,"要介護４",'入所申込者一覧（様式３用）'!$E$20:$E$119,"②介護老人保健施設")</f>
        <v>0</v>
      </c>
      <c r="I15" s="155">
        <f>SUMIFS('入所申込者一覧（様式３用）'!$F$20:$F$119,'入所申込者一覧（様式３用）'!$B$20:$B$119,"要介護５",'入所申込者一覧（様式３用）'!$E$20:$E$119,"②介護老人保健施設")</f>
        <v>0</v>
      </c>
      <c r="J15" s="429"/>
      <c r="K15" s="429"/>
      <c r="L15"/>
    </row>
    <row r="16" spans="1:12" ht="31.5" customHeight="1" x14ac:dyDescent="0.4">
      <c r="A16" s="427"/>
      <c r="B16" s="394" t="s">
        <v>272</v>
      </c>
      <c r="C16" s="395"/>
      <c r="D16" s="155">
        <f t="shared" si="0"/>
        <v>0</v>
      </c>
      <c r="E16" s="155">
        <f>SUMIFS('入所申込者一覧（様式３用）'!$F$20:$F$119,'入所申込者一覧（様式３用）'!$B$20:$B$119,"要介護１",'入所申込者一覧（様式３用）'!$E$20:$E$119,"③医療機関（病院又は診療所）")</f>
        <v>0</v>
      </c>
      <c r="F16" s="155">
        <f>SUMIFS('入所申込者一覧（様式３用）'!$F$20:$F$119,'入所申込者一覧（様式３用）'!$B$20:$B$119,"要介護２",'入所申込者一覧（様式３用）'!$E$20:$E$119,"③医療機関（病院又は診療所）")</f>
        <v>0</v>
      </c>
      <c r="G16" s="155">
        <f>SUMIFS('入所申込者一覧（様式３用）'!$F$20:$F$119,'入所申込者一覧（様式３用）'!$B$20:$B$119,"要介護３",'入所申込者一覧（様式３用）'!$E$20:$E$119,"③医療機関（病院又は診療所）")</f>
        <v>0</v>
      </c>
      <c r="H16" s="155">
        <f>SUMIFS('入所申込者一覧（様式３用）'!$F$20:$F$119,'入所申込者一覧（様式３用）'!$B$20:$B$119,"要介護４",'入所申込者一覧（様式３用）'!$E$20:$E$119,"③医療機関（病院又は診療所）")</f>
        <v>0</v>
      </c>
      <c r="I16" s="155">
        <f>SUMIFS('入所申込者一覧（様式３用）'!$F$20:$F$119,'入所申込者一覧（様式３用）'!$B$20:$B$119,"要介護５",'入所申込者一覧（様式３用）'!$E$20:$E$119,"③医療機関（病院又は診療所）")</f>
        <v>0</v>
      </c>
      <c r="J16" s="429"/>
      <c r="K16" s="429"/>
      <c r="L16"/>
    </row>
    <row r="17" spans="1:12" x14ac:dyDescent="0.4">
      <c r="A17" s="427"/>
      <c r="B17" s="394" t="s">
        <v>273</v>
      </c>
      <c r="C17" s="395"/>
      <c r="D17" s="155">
        <f t="shared" si="0"/>
        <v>0</v>
      </c>
      <c r="E17" s="155">
        <f>SUMIFS('入所申込者一覧（様式３用）'!$F$20:$F$119,'入所申込者一覧（様式３用）'!$B$20:$B$119,"要介護１",'入所申込者一覧（様式３用）'!$E$20:$E$119,"④他の特別養護老人ホーム")</f>
        <v>0</v>
      </c>
      <c r="F17" s="155">
        <f>SUMIFS('入所申込者一覧（様式３用）'!$F$20:$F$119,'入所申込者一覧（様式３用）'!$B$20:$B$119,"要介護２",'入所申込者一覧（様式３用）'!$E$20:$E$119,"④他の特別養護老人ホーム")</f>
        <v>0</v>
      </c>
      <c r="G17" s="155">
        <f>SUMIFS('入所申込者一覧（様式３用）'!$F$20:$F$119,'入所申込者一覧（様式３用）'!$B$20:$B$119,"要介護３",'入所申込者一覧（様式３用）'!$E$20:$E$119,"④他の特別養護老人ホーム")</f>
        <v>0</v>
      </c>
      <c r="H17" s="155">
        <f>SUMIFS('入所申込者一覧（様式３用）'!$F$20:$F$119,'入所申込者一覧（様式３用）'!$B$20:$B$119,"要介護４",'入所申込者一覧（様式３用）'!$E$20:$E$119,"④他の特別養護老人ホーム")</f>
        <v>0</v>
      </c>
      <c r="I17" s="155">
        <f>SUMIFS('入所申込者一覧（様式３用）'!$F$20:$F$119,'入所申込者一覧（様式３用）'!$B$20:$B$119,"要介護５",'入所申込者一覧（様式３用）'!$E$20:$E$119,"④他の特別養護老人ホーム")</f>
        <v>0</v>
      </c>
      <c r="J17" s="429"/>
      <c r="K17" s="429"/>
      <c r="L17"/>
    </row>
    <row r="18" spans="1:12" x14ac:dyDescent="0.4">
      <c r="A18" s="427"/>
      <c r="B18" s="453" t="s">
        <v>274</v>
      </c>
      <c r="C18" s="454"/>
      <c r="D18" s="155">
        <f t="shared" si="0"/>
        <v>0</v>
      </c>
      <c r="E18" s="155">
        <f>SUMIFS('入所申込者一覧（様式３用）'!$F$20:$F$119,'入所申込者一覧（様式３用）'!$B$20:$B$119,"要介護１",'入所申込者一覧（様式３用）'!$E$20:$E$119,"⑤養護老人ホーム")</f>
        <v>0</v>
      </c>
      <c r="F18" s="155">
        <f>SUMIFS('入所申込者一覧（様式３用）'!$F$20:$F$119,'入所申込者一覧（様式３用）'!$B$20:$B$119,"要介護２",'入所申込者一覧（様式３用）'!$E$20:$E$119,"⑤養護老人ホーム")</f>
        <v>0</v>
      </c>
      <c r="G18" s="155">
        <f>SUMIFS('入所申込者一覧（様式３用）'!$F$20:$F$119,'入所申込者一覧（様式３用）'!$B$20:$B$119,"要介護３",'入所申込者一覧（様式３用）'!$E$20:$E$119,"⑤養護老人ホーム")</f>
        <v>0</v>
      </c>
      <c r="H18" s="155">
        <f>SUMIFS('入所申込者一覧（様式３用）'!$F$20:$F$119,'入所申込者一覧（様式３用）'!$B$20:$B$119,"要介護４",'入所申込者一覧（様式３用）'!$E$20:$E$119,"⑤養護老人ホーム")</f>
        <v>0</v>
      </c>
      <c r="I18" s="155">
        <f>SUMIFS('入所申込者一覧（様式３用）'!$F$20:$F$119,'入所申込者一覧（様式３用）'!$B$20:$B$119,"要介護５",'入所申込者一覧（様式３用）'!$E$20:$E$119,"⑤養護老人ホーム")</f>
        <v>0</v>
      </c>
      <c r="J18" s="429"/>
      <c r="K18" s="429"/>
      <c r="L18"/>
    </row>
    <row r="19" spans="1:12" x14ac:dyDescent="0.4">
      <c r="A19" s="427"/>
      <c r="B19" s="262"/>
      <c r="C19" s="265" t="s">
        <v>249</v>
      </c>
      <c r="D19" s="155">
        <f t="shared" si="0"/>
        <v>0</v>
      </c>
      <c r="E19" s="155">
        <f>SUMIFS('入所申込者一覧（様式３用）'!$F$20:$F$119,'入所申込者一覧（様式３用）'!$B$20:$B$119,"要介護１",'入所申込者一覧（様式３用）'!$E$20:$E$119,"⑤養護老人ホーム",'入所申込者一覧（様式３用）'!$G$20:$G$119,"○")</f>
        <v>0</v>
      </c>
      <c r="F19" s="155">
        <f>SUMIFS('入所申込者一覧（様式３用）'!$F$20:$F$119,'入所申込者一覧（様式３用）'!$B$20:$B$119,"要介護２",'入所申込者一覧（様式３用）'!$E$20:$E$119,"⑤養護老人ホーム",'入所申込者一覧（様式３用）'!$G$20:$G$119,"○")</f>
        <v>0</v>
      </c>
      <c r="G19" s="155">
        <f>SUMIFS('入所申込者一覧（様式３用）'!$F$20:$F$119,'入所申込者一覧（様式３用）'!$B$20:$B$119,"要介護３",'入所申込者一覧（様式３用）'!$E$20:$E$119,"⑤養護老人ホーム",'入所申込者一覧（様式３用）'!$G$20:$G$119,"○")</f>
        <v>0</v>
      </c>
      <c r="H19" s="155">
        <f>SUMIFS('入所申込者一覧（様式３用）'!$F$20:$F$119,'入所申込者一覧（様式３用）'!$B$20:$B$119,"要介護４",'入所申込者一覧（様式３用）'!$E$20:$E$119,"⑤養護老人ホーム",'入所申込者一覧（様式３用）'!$G$20:$G$119,"○")</f>
        <v>0</v>
      </c>
      <c r="I19" s="155">
        <f>SUMIFS('入所申込者一覧（様式３用）'!$F$20:$F$119,'入所申込者一覧（様式３用）'!$B$20:$B$119,"要介護５",'入所申込者一覧（様式３用）'!$E$20:$E$119,"⑤養護老人ホーム",'入所申込者一覧（様式３用）'!$G$20:$G$119,"○")</f>
        <v>0</v>
      </c>
      <c r="J19" s="429"/>
      <c r="K19" s="429"/>
      <c r="L19"/>
    </row>
    <row r="20" spans="1:12" x14ac:dyDescent="0.4">
      <c r="A20" s="427"/>
      <c r="B20" s="453" t="s">
        <v>275</v>
      </c>
      <c r="C20" s="454"/>
      <c r="D20" s="155">
        <f t="shared" si="0"/>
        <v>0</v>
      </c>
      <c r="E20" s="155">
        <f>SUMIFS('入所申込者一覧（様式３用）'!$F$20:$F$119,'入所申込者一覧（様式３用）'!$B$20:$B$119,"要介護１",'入所申込者一覧（様式３用）'!$E$20:$E$119,"⑥軽費老人ホーム")</f>
        <v>0</v>
      </c>
      <c r="F20" s="155">
        <f>SUMIFS('入所申込者一覧（様式３用）'!$F$20:$F$119,'入所申込者一覧（様式３用）'!$B$20:$B$119,"要介護２",'入所申込者一覧（様式３用）'!$E$20:$E$119,"⑥軽費老人ホーム")</f>
        <v>0</v>
      </c>
      <c r="G20" s="155">
        <f>SUMIFS('入所申込者一覧（様式３用）'!$F$20:$F$119,'入所申込者一覧（様式３用）'!$B$20:$B$119,"要介護３",'入所申込者一覧（様式３用）'!$E$20:$E$119,"⑥軽費老人ホーム")</f>
        <v>0</v>
      </c>
      <c r="H20" s="155">
        <f>SUMIFS('入所申込者一覧（様式３用）'!$F$20:$F$119,'入所申込者一覧（様式３用）'!$B$20:$B$119,"要介護４",'入所申込者一覧（様式３用）'!$E$20:$E$119,"⑥軽費老人ホーム")</f>
        <v>0</v>
      </c>
      <c r="I20" s="155">
        <f>SUMIFS('入所申込者一覧（様式３用）'!$F$20:$F$119,'入所申込者一覧（様式３用）'!$B$20:$B$119,"要介護５",'入所申込者一覧（様式３用）'!$E$20:$E$119,"⑥軽費老人ホーム")</f>
        <v>0</v>
      </c>
      <c r="J20" s="429"/>
      <c r="K20" s="429"/>
      <c r="L20"/>
    </row>
    <row r="21" spans="1:12" x14ac:dyDescent="0.4">
      <c r="A21" s="427"/>
      <c r="B21" s="262"/>
      <c r="C21" s="265" t="s">
        <v>249</v>
      </c>
      <c r="D21" s="155">
        <f t="shared" si="0"/>
        <v>0</v>
      </c>
      <c r="E21" s="155">
        <f>SUMIFS('入所申込者一覧（様式３用）'!$F$20:$F$119,'入所申込者一覧（様式３用）'!$B$20:$B$119,"要介護１",'入所申込者一覧（様式３用）'!$E$20:$E$119,"⑥軽費老人ホーム",'入所申込者一覧（様式３用）'!$G$20:$G$119,"○")</f>
        <v>0</v>
      </c>
      <c r="F21" s="155">
        <f>SUMIFS('入所申込者一覧（様式３用）'!$F$20:$F$119,'入所申込者一覧（様式３用）'!$B$20:$B$119,"要介護２",'入所申込者一覧（様式３用）'!$E$20:$E$119,"⑥軽費老人ホーム",'入所申込者一覧（様式３用）'!$G$20:$G$119,"○")</f>
        <v>0</v>
      </c>
      <c r="G21" s="155">
        <f>SUMIFS('入所申込者一覧（様式３用）'!$F$20:$F$119,'入所申込者一覧（様式３用）'!$B$20:$B$119,"要介護３",'入所申込者一覧（様式３用）'!$E$20:$E$119,"⑥軽費老人ホーム",'入所申込者一覧（様式３用）'!$G$20:$G$119,"○")</f>
        <v>0</v>
      </c>
      <c r="H21" s="155">
        <f>SUMIFS('入所申込者一覧（様式３用）'!$F$20:$F$119,'入所申込者一覧（様式３用）'!$B$20:$B$119,"要介護４",'入所申込者一覧（様式３用）'!$E$20:$E$119,"⑥軽費老人ホーム",'入所申込者一覧（様式３用）'!$G$20:$G$119,"○")</f>
        <v>0</v>
      </c>
      <c r="I21" s="155">
        <f>SUMIFS('入所申込者一覧（様式３用）'!$F$20:$F$119,'入所申込者一覧（様式３用）'!$B$20:$B$119,"要介護５",'入所申込者一覧（様式３用）'!$E$20:$E$119,"⑥軽費老人ホーム",'入所申込者一覧（様式３用）'!$G$20:$G$119,"○")</f>
        <v>0</v>
      </c>
      <c r="J21" s="429"/>
      <c r="K21" s="429"/>
      <c r="L21"/>
    </row>
    <row r="22" spans="1:12" x14ac:dyDescent="0.4">
      <c r="A22" s="427"/>
      <c r="B22" s="402" t="s">
        <v>276</v>
      </c>
      <c r="C22" s="403"/>
      <c r="D22" s="155">
        <f t="shared" si="0"/>
        <v>0</v>
      </c>
      <c r="E22" s="155">
        <f>SUMIFS('入所申込者一覧（様式３用）'!$F$20:$F$119,'入所申込者一覧（様式３用）'!$B$20:$B$119,"要介護１",'入所申込者一覧（様式３用）'!$E$20:$E$119,"⑦グループホーム")</f>
        <v>0</v>
      </c>
      <c r="F22" s="155">
        <f>SUMIFS('入所申込者一覧（様式３用）'!$F$20:$F$119,'入所申込者一覧（様式３用）'!$B$20:$B$119,"要介護２",'入所申込者一覧（様式３用）'!$E$20:$E$119,"⑦グループホーム")</f>
        <v>0</v>
      </c>
      <c r="G22" s="155">
        <f>SUMIFS('入所申込者一覧（様式３用）'!$F$20:$F$119,'入所申込者一覧（様式３用）'!$B$20:$B$119,"要介護３",'入所申込者一覧（様式３用）'!$E$20:$E$119,"⑦グループホーム")</f>
        <v>0</v>
      </c>
      <c r="H22" s="155">
        <f>SUMIFS('入所申込者一覧（様式３用）'!$F$20:$F$119,'入所申込者一覧（様式３用）'!$B$20:$B$119,"要介護４",'入所申込者一覧（様式３用）'!$E$20:$E$119,"⑦グループホーム")</f>
        <v>0</v>
      </c>
      <c r="I22" s="155">
        <f>SUMIFS('入所申込者一覧（様式３用）'!$F$20:$F$119,'入所申込者一覧（様式３用）'!$B$20:$B$119,"要介護５",'入所申込者一覧（様式３用）'!$E$20:$E$119,"⑦グループホーム")</f>
        <v>0</v>
      </c>
      <c r="J22" s="429"/>
      <c r="K22" s="429"/>
      <c r="L22"/>
    </row>
    <row r="23" spans="1:12" x14ac:dyDescent="0.4">
      <c r="A23" s="427"/>
      <c r="B23" s="453" t="s">
        <v>277</v>
      </c>
      <c r="C23" s="454"/>
      <c r="D23" s="155">
        <f t="shared" si="0"/>
        <v>0</v>
      </c>
      <c r="E23" s="155">
        <f>SUMIFS('入所申込者一覧（様式３用）'!$F$20:$F$119,'入所申込者一覧（様式３用）'!$B$20:$B$119,"要介護１",'入所申込者一覧（様式３用）'!$E$20:$E$119,"⑧有料老人ホーム")</f>
        <v>0</v>
      </c>
      <c r="F23" s="155">
        <f>SUMIFS('入所申込者一覧（様式３用）'!$F$20:$F$119,'入所申込者一覧（様式３用）'!$B$20:$B$119,"要介護２",'入所申込者一覧（様式３用）'!$E$20:$E$119,"⑧有料老人ホーム")</f>
        <v>0</v>
      </c>
      <c r="G23" s="155">
        <f>SUMIFS('入所申込者一覧（様式３用）'!$F$20:$F$119,'入所申込者一覧（様式３用）'!$B$20:$B$119,"要介護３",'入所申込者一覧（様式３用）'!$E$20:$E$119,"⑧有料老人ホーム")</f>
        <v>0</v>
      </c>
      <c r="H23" s="155">
        <f>SUMIFS('入所申込者一覧（様式３用）'!$F$20:$F$119,'入所申込者一覧（様式３用）'!$B$20:$B$119,"要介護４",'入所申込者一覧（様式３用）'!$E$20:$E$119,"⑧有料老人ホーム")</f>
        <v>0</v>
      </c>
      <c r="I23" s="155">
        <f>SUMIFS('入所申込者一覧（様式３用）'!$F$20:$F$119,'入所申込者一覧（様式３用）'!$B$20:$B$119,"要介護５",'入所申込者一覧（様式３用）'!$E$20:$E$119,"⑧有料老人ホーム")</f>
        <v>0</v>
      </c>
      <c r="J23" s="429"/>
      <c r="K23" s="429"/>
      <c r="L23"/>
    </row>
    <row r="24" spans="1:12" x14ac:dyDescent="0.4">
      <c r="A24" s="427"/>
      <c r="B24" s="262"/>
      <c r="C24" s="265" t="s">
        <v>249</v>
      </c>
      <c r="D24" s="155">
        <f t="shared" si="0"/>
        <v>0</v>
      </c>
      <c r="E24" s="155">
        <f>SUMIFS('入所申込者一覧（様式３用）'!$F$20:$F$119,'入所申込者一覧（様式３用）'!$B$20:$B$119,"要介護１",'入所申込者一覧（様式３用）'!$E$20:$E$119,"⑧有料老人ホーム",'入所申込者一覧（様式３用）'!$G$20:$G$119,"○")</f>
        <v>0</v>
      </c>
      <c r="F24" s="155">
        <f>SUMIFS('入所申込者一覧（様式３用）'!$F$20:$F$119,'入所申込者一覧（様式３用）'!$B$20:$B$119,"要介護２",'入所申込者一覧（様式３用）'!$E$20:$E$119,"⑧有料老人ホーム",'入所申込者一覧（様式３用）'!$G$20:$G$119,"○")</f>
        <v>0</v>
      </c>
      <c r="G24" s="155">
        <f>SUMIFS('入所申込者一覧（様式３用）'!$F$20:$F$119,'入所申込者一覧（様式３用）'!$B$20:$B$119,"要介護３",'入所申込者一覧（様式３用）'!$E$20:$E$119,"⑧有料老人ホーム",'入所申込者一覧（様式３用）'!$G$20:$G$119,"○")</f>
        <v>0</v>
      </c>
      <c r="H24" s="155">
        <f>SUMIFS('入所申込者一覧（様式３用）'!$F$20:$F$119,'入所申込者一覧（様式３用）'!$B$20:$B$119,"要介護４",'入所申込者一覧（様式３用）'!$E$20:$E$119,"⑧有料老人ホーム",'入所申込者一覧（様式３用）'!$G$20:$G$119,"○")</f>
        <v>0</v>
      </c>
      <c r="I24" s="155">
        <f>SUMIFS('入所申込者一覧（様式３用）'!$F$20:$F$119,'入所申込者一覧（様式３用）'!$B$20:$B$119,"要介護５",'入所申込者一覧（様式３用）'!$E$20:$E$119,"⑧有料老人ホーム",'入所申込者一覧（様式３用）'!$G$20:$G$119,"○")</f>
        <v>0</v>
      </c>
      <c r="J24" s="429"/>
      <c r="K24" s="429"/>
      <c r="L24"/>
    </row>
    <row r="25" spans="1:12" ht="31.5" customHeight="1" x14ac:dyDescent="0.4">
      <c r="A25" s="427"/>
      <c r="B25" s="396" t="s">
        <v>280</v>
      </c>
      <c r="C25" s="397"/>
      <c r="D25" s="155">
        <f t="shared" si="0"/>
        <v>0</v>
      </c>
      <c r="E25" s="155">
        <f>SUMIFS('入所申込者一覧（様式３用）'!$F$20:$F$119,'入所申込者一覧（様式３用）'!$B$20:$B$119,"要介護１",'入所申込者一覧（様式３用）'!$E$20:$E$119,"⑨サービス付き高齢者向け住宅")</f>
        <v>0</v>
      </c>
      <c r="F25" s="155">
        <f>SUMIFS('入所申込者一覧（様式３用）'!$F$20:$F$119,'入所申込者一覧（様式３用）'!$B$20:$B$119,"要介護２",'入所申込者一覧（様式３用）'!$E$20:$E$119,"⑨サービス付き高齢者向け住宅")</f>
        <v>0</v>
      </c>
      <c r="G25" s="155">
        <f>SUMIFS('入所申込者一覧（様式３用）'!$F$20:$F$119,'入所申込者一覧（様式３用）'!$B$20:$B$119,"要介護３",'入所申込者一覧（様式３用）'!$E$20:$E$119,"⑨サービス付き高齢者向け住宅")</f>
        <v>0</v>
      </c>
      <c r="H25" s="155">
        <f>SUMIFS('入所申込者一覧（様式３用）'!$F$20:$F$119,'入所申込者一覧（様式３用）'!$B$20:$B$119,"要介護４",'入所申込者一覧（様式３用）'!$E$20:$E$119,"⑨サービス付き高齢者向け住宅")</f>
        <v>0</v>
      </c>
      <c r="I25" s="155">
        <f>SUMIFS('入所申込者一覧（様式３用）'!$F$20:$F$119,'入所申込者一覧（様式３用）'!$B$20:$B$119,"要介護５",'入所申込者一覧（様式３用）'!$E$20:$E$119,"⑨サービス付き高齢者向け住宅")</f>
        <v>0</v>
      </c>
      <c r="J25" s="429"/>
      <c r="K25" s="429"/>
      <c r="L25"/>
    </row>
    <row r="26" spans="1:12" x14ac:dyDescent="0.4">
      <c r="A26" s="427"/>
      <c r="B26" s="267"/>
      <c r="C26" s="266" t="s">
        <v>249</v>
      </c>
      <c r="D26" s="155">
        <f t="shared" si="0"/>
        <v>0</v>
      </c>
      <c r="E26" s="155">
        <f>SUMIFS('入所申込者一覧（様式３用）'!$F$20:$F$119,'入所申込者一覧（様式３用）'!$B$20:$B$119,"要介護１",'入所申込者一覧（様式３用）'!$E$20:$E$119,"⑨サービス付き高齢者向け住宅",'入所申込者一覧（様式３用）'!$G$20:$G$119,"○")</f>
        <v>0</v>
      </c>
      <c r="F26" s="155">
        <f>SUMIFS('入所申込者一覧（様式３用）'!$F$20:$F$119,'入所申込者一覧（様式３用）'!$B$20:$B$119,"要介護２",'入所申込者一覧（様式３用）'!$E$20:$E$119,"⑨サービス付き高齢者向け住宅",'入所申込者一覧（様式３用）'!$G$20:$G$119,"○")</f>
        <v>0</v>
      </c>
      <c r="G26" s="155">
        <f>SUMIFS('入所申込者一覧（様式３用）'!$F$20:$F$119,'入所申込者一覧（様式３用）'!$B$20:$B$119,"要介護３",'入所申込者一覧（様式３用）'!$E$20:$E$119,"⑨サービス付き高齢者向け住宅",'入所申込者一覧（様式３用）'!$G$20:$G$119,"○")</f>
        <v>0</v>
      </c>
      <c r="H26" s="155">
        <f>SUMIFS('入所申込者一覧（様式３用）'!$F$20:$F$119,'入所申込者一覧（様式３用）'!$B$20:$B$119,"要介護４",'入所申込者一覧（様式３用）'!$E$20:$E$119,"⑨サービス付き高齢者向け住宅",'入所申込者一覧（様式３用）'!$G$20:$G$119,"○")</f>
        <v>0</v>
      </c>
      <c r="I26" s="155">
        <f>SUMIFS('入所申込者一覧（様式３用）'!$F$20:$F$119,'入所申込者一覧（様式３用）'!$B$20:$B$119,"要介護５",'入所申込者一覧（様式３用）'!$E$20:$E$119,"⑨サービス付き高齢者向け住宅",'入所申込者一覧（様式３用）'!$G$20:$G$119,"○")</f>
        <v>0</v>
      </c>
      <c r="J26" s="429"/>
      <c r="K26" s="429"/>
      <c r="L26"/>
    </row>
    <row r="27" spans="1:12" x14ac:dyDescent="0.4">
      <c r="A27" s="427"/>
      <c r="B27" s="402" t="s">
        <v>278</v>
      </c>
      <c r="C27" s="403"/>
      <c r="D27" s="155">
        <f t="shared" si="0"/>
        <v>0</v>
      </c>
      <c r="E27" s="155">
        <f>SUMIFS('入所申込者一覧（様式３用）'!$F$20:$F$119,'入所申込者一覧（様式３用）'!$B$20:$B$119,"要介護１",'入所申込者一覧（様式３用）'!$E$20:$E$119,"⑩その他")</f>
        <v>0</v>
      </c>
      <c r="F27" s="155">
        <f>SUMIFS('入所申込者一覧（様式３用）'!$F$20:$F$119,'入所申込者一覧（様式３用）'!$B$20:$B$119,"要介護２",'入所申込者一覧（様式３用）'!$E$20:$E$119,"⑩その他")</f>
        <v>0</v>
      </c>
      <c r="G27" s="155">
        <f>SUMIFS('入所申込者一覧（様式３用）'!$F$20:$F$119,'入所申込者一覧（様式３用）'!$B$20:$B$119,"要介護３",'入所申込者一覧（様式３用）'!$E$20:$E$119,"⑩その他")</f>
        <v>0</v>
      </c>
      <c r="H27" s="155">
        <f>SUMIFS('入所申込者一覧（様式３用）'!$F$20:$F$119,'入所申込者一覧（様式３用）'!$B$20:$B$119,"要介護４",'入所申込者一覧（様式３用）'!$E$20:$E$119,"⑩その他")</f>
        <v>0</v>
      </c>
      <c r="I27" s="155">
        <f>SUMIFS('入所申込者一覧（様式３用）'!$F$20:$F$119,'入所申込者一覧（様式３用）'!$B$20:$B$119,"要介護５",'入所申込者一覧（様式３用）'!$E$20:$E$119,"⑩その他")</f>
        <v>0</v>
      </c>
      <c r="J27" s="408"/>
      <c r="K27" s="408"/>
      <c r="L27"/>
    </row>
    <row r="28" spans="1:12" ht="18.75" customHeight="1" x14ac:dyDescent="0.4">
      <c r="A28" s="450" t="s">
        <v>2</v>
      </c>
      <c r="B28" s="458" t="s">
        <v>10</v>
      </c>
      <c r="C28" s="403"/>
      <c r="D28" s="155">
        <f t="shared" si="0"/>
        <v>0</v>
      </c>
      <c r="E28" s="155">
        <f>SUMIFS('入所申込者一覧（様式３用）'!$F$20:$F$119,'入所申込者一覧（様式３用）'!$B$20:$B$119,"要介護１",'入所申込者一覧（様式３用）'!$C$20:$C$119,"①３か月以内",'入所申込者一覧（様式３用）'!$D$20:$D$119,"在宅以外")</f>
        <v>0</v>
      </c>
      <c r="F28" s="155">
        <f>SUMIFS('入所申込者一覧（様式３用）'!$F$20:$F$119,'入所申込者一覧（様式３用）'!$B$20:$B$119,"要介護２",'入所申込者一覧（様式３用）'!$C$20:$C$119,"①３か月以内",'入所申込者一覧（様式３用）'!$D$20:$D$119,"在宅以外")</f>
        <v>0</v>
      </c>
      <c r="G28" s="155">
        <f>SUMIFS('入所申込者一覧（様式３用）'!$F$20:$F$119,'入所申込者一覧（様式３用）'!$B$20:$B$119,"要介護３",'入所申込者一覧（様式３用）'!$C$20:$C$119,"①３か月以内",'入所申込者一覧（様式３用）'!$D$20:$D$119,"在宅以外")</f>
        <v>0</v>
      </c>
      <c r="H28" s="155">
        <f>SUMIFS('入所申込者一覧（様式３用）'!$F$20:$F$119,'入所申込者一覧（様式３用）'!$B$20:$B$119,"要介護４",'入所申込者一覧（様式３用）'!$C$20:$C$119,"①３か月以内",'入所申込者一覧（様式３用）'!$D$20:$D$119,"在宅以外")</f>
        <v>0</v>
      </c>
      <c r="I28" s="155">
        <f>SUMIFS('入所申込者一覧（様式３用）'!$F$20:$F$119,'入所申込者一覧（様式３用）'!$B$20:$B$119,"要介護５",'入所申込者一覧（様式３用）'!$C$20:$C$119,"①３か月以内",'入所申込者一覧（様式３用）'!$D$20:$D$119,"在宅以外")</f>
        <v>0</v>
      </c>
      <c r="J28" s="437"/>
      <c r="K28" s="437"/>
      <c r="L28"/>
    </row>
    <row r="29" spans="1:12" x14ac:dyDescent="0.4">
      <c r="A29" s="451"/>
      <c r="B29" s="461" t="s">
        <v>11</v>
      </c>
      <c r="C29" s="460"/>
      <c r="D29" s="155">
        <f t="shared" si="0"/>
        <v>0</v>
      </c>
      <c r="E29" s="155">
        <f>SUMIFS('入所申込者一覧（様式３用）'!$F$20:$F$119,'入所申込者一覧（様式３用）'!$B$20:$B$119,"要介護１",'入所申込者一覧（様式３用）'!$C$20:$C$119,"②３か月～６か月前",'入所申込者一覧（様式３用）'!$D$20:$D$119,"在宅以外")</f>
        <v>0</v>
      </c>
      <c r="F29" s="155">
        <f>SUMIFS('入所申込者一覧（様式３用）'!$F$20:$F$119,'入所申込者一覧（様式３用）'!$B$20:$B$119,"要介護２",'入所申込者一覧（様式３用）'!$C$20:$C$119,"②３か月～６か月前",'入所申込者一覧（様式３用）'!$D$20:$D$119,"在宅以外")</f>
        <v>0</v>
      </c>
      <c r="G29" s="155">
        <f>SUMIFS('入所申込者一覧（様式３用）'!$F$20:$F$119,'入所申込者一覧（様式３用）'!$B$20:$B$119,"要介護３",'入所申込者一覧（様式３用）'!$C$20:$C$119,"②３か月～６か月前",'入所申込者一覧（様式３用）'!$D$20:$D$119,"在宅以外")</f>
        <v>0</v>
      </c>
      <c r="H29" s="155">
        <f>SUMIFS('入所申込者一覧（様式３用）'!$F$20:$F$119,'入所申込者一覧（様式３用）'!$B$20:$B$119,"要介護４",'入所申込者一覧（様式３用）'!$C$20:$C$119,"②３か月～６か月前",'入所申込者一覧（様式３用）'!$D$20:$D$119,"在宅以外")</f>
        <v>0</v>
      </c>
      <c r="I29" s="155">
        <f>SUMIFS('入所申込者一覧（様式３用）'!$F$20:$F$119,'入所申込者一覧（様式３用）'!$B$20:$B$119,"要介護５",'入所申込者一覧（様式３用）'!$C$20:$C$119,"②３か月～６か月前",'入所申込者一覧（様式３用）'!$D$20:$D$119,"在宅以外")</f>
        <v>0</v>
      </c>
      <c r="J29" s="438"/>
      <c r="K29" s="438"/>
      <c r="L29"/>
    </row>
    <row r="30" spans="1:12" x14ac:dyDescent="0.4">
      <c r="A30" s="451"/>
      <c r="B30" s="458" t="s">
        <v>13</v>
      </c>
      <c r="C30" s="403"/>
      <c r="D30" s="155">
        <f t="shared" si="0"/>
        <v>0</v>
      </c>
      <c r="E30" s="155">
        <f>SUMIFS('入所申込者一覧（様式３用）'!$F$20:$F$119,'入所申込者一覧（様式３用）'!$B$20:$B$119,"要介護１",'入所申込者一覧（様式３用）'!$C$20:$C$119,"③６か月～１年前",'入所申込者一覧（様式３用）'!$D$20:$D$119,"在宅以外")</f>
        <v>0</v>
      </c>
      <c r="F30" s="155">
        <f>SUMIFS('入所申込者一覧（様式３用）'!$F$20:$F$119,'入所申込者一覧（様式３用）'!$B$20:$B$119,"要介護２",'入所申込者一覧（様式３用）'!$C$20:$C$119,"③６か月～１年前",'入所申込者一覧（様式３用）'!$D$20:$D$119,"在宅以外")</f>
        <v>0</v>
      </c>
      <c r="G30" s="155">
        <f>SUMIFS('入所申込者一覧（様式３用）'!$F$20:$F$119,'入所申込者一覧（様式３用）'!$B$20:$B$119,"要介護３",'入所申込者一覧（様式３用）'!$C$20:$C$119,"③６か月～１年前",'入所申込者一覧（様式３用）'!$D$20:$D$119,"在宅以外")</f>
        <v>0</v>
      </c>
      <c r="H30" s="155">
        <f>SUMIFS('入所申込者一覧（様式３用）'!$F$20:$F$119,'入所申込者一覧（様式３用）'!$B$20:$B$119,"要介護４",'入所申込者一覧（様式３用）'!$C$20:$C$119,"③６か月～１年前",'入所申込者一覧（様式３用）'!$D$20:$D$119,"在宅以外")</f>
        <v>0</v>
      </c>
      <c r="I30" s="155">
        <f>SUMIFS('入所申込者一覧（様式３用）'!$F$20:$F$119,'入所申込者一覧（様式３用）'!$B$20:$B$119,"要介護５",'入所申込者一覧（様式３用）'!$C$20:$C$119,"③６か月～１年前",'入所申込者一覧（様式３用）'!$D$20:$D$119,"在宅以外")</f>
        <v>0</v>
      </c>
      <c r="J30" s="438"/>
      <c r="K30" s="438"/>
      <c r="L30"/>
    </row>
    <row r="31" spans="1:12" x14ac:dyDescent="0.4">
      <c r="A31" s="451"/>
      <c r="B31" s="458" t="s">
        <v>12</v>
      </c>
      <c r="C31" s="403"/>
      <c r="D31" s="155">
        <f t="shared" si="0"/>
        <v>0</v>
      </c>
      <c r="E31" s="155">
        <f>SUMIFS('入所申込者一覧（様式３用）'!$F$20:$F$119,'入所申込者一覧（様式３用）'!$B$20:$B$119,"要介護１",'入所申込者一覧（様式３用）'!$C$20:$C$119,"④１～２年前",'入所申込者一覧（様式３用）'!$D$20:$D$119,"在宅以外")</f>
        <v>0</v>
      </c>
      <c r="F31" s="155">
        <f>SUMIFS('入所申込者一覧（様式３用）'!$F$20:$F$119,'入所申込者一覧（様式３用）'!$B$20:$B$119,"要介護２",'入所申込者一覧（様式３用）'!$C$20:$C$119,"④１～２年前",'入所申込者一覧（様式３用）'!$D$20:$D$119,"在宅以外")</f>
        <v>0</v>
      </c>
      <c r="G31" s="155">
        <f>SUMIFS('入所申込者一覧（様式３用）'!$F$20:$F$119,'入所申込者一覧（様式３用）'!$B$20:$B$119,"要介護３",'入所申込者一覧（様式３用）'!$C$20:$C$119,"④１～２年前",'入所申込者一覧（様式３用）'!$D$20:$D$119,"在宅以外")</f>
        <v>0</v>
      </c>
      <c r="H31" s="155">
        <f>SUMIFS('入所申込者一覧（様式３用）'!$F$20:$F$119,'入所申込者一覧（様式３用）'!$B$20:$B$119,"要介護４",'入所申込者一覧（様式３用）'!$C$20:$C$119,"④１～２年前",'入所申込者一覧（様式３用）'!$D$20:$D$119,"在宅以外")</f>
        <v>0</v>
      </c>
      <c r="I31" s="155">
        <f>SUMIFS('入所申込者一覧（様式３用）'!$F$20:$F$119,'入所申込者一覧（様式３用）'!$B$20:$B$119,"要介護５",'入所申込者一覧（様式３用）'!$C$20:$C$119,"④１～２年前",'入所申込者一覧（様式３用）'!$D$20:$D$119,"在宅以外")</f>
        <v>0</v>
      </c>
      <c r="J31" s="438"/>
      <c r="K31" s="438"/>
      <c r="L31"/>
    </row>
    <row r="32" spans="1:12" x14ac:dyDescent="0.4">
      <c r="A32" s="451"/>
      <c r="B32" s="461" t="s">
        <v>213</v>
      </c>
      <c r="C32" s="460"/>
      <c r="D32" s="155">
        <f t="shared" si="0"/>
        <v>0</v>
      </c>
      <c r="E32" s="155">
        <f>SUMIFS('入所申込者一覧（様式３用）'!$F$20:$F$119,'入所申込者一覧（様式３用）'!$B$20:$B$119,"要介護１",'入所申込者一覧（様式３用）'!$C$20:$C$119,"⑤２～３年前",'入所申込者一覧（様式３用）'!$D$20:$D$119,"在宅以外")</f>
        <v>0</v>
      </c>
      <c r="F32" s="155">
        <f>SUMIFS('入所申込者一覧（様式３用）'!$F$20:$F$119,'入所申込者一覧（様式３用）'!$B$20:$B$119,"要介護２",'入所申込者一覧（様式３用）'!$C$20:$C$119,"⑤２～３年前",'入所申込者一覧（様式３用）'!$D$20:$D$119,"在宅以外")</f>
        <v>0</v>
      </c>
      <c r="G32" s="155">
        <f>SUMIFS('入所申込者一覧（様式３用）'!$F$20:$F$119,'入所申込者一覧（様式３用）'!$B$20:$B$119,"要介護３",'入所申込者一覧（様式３用）'!$C$20:$C$119,"⑤２～３年前",'入所申込者一覧（様式３用）'!$D$20:$D$119,"在宅以外")</f>
        <v>0</v>
      </c>
      <c r="H32" s="155">
        <f>SUMIFS('入所申込者一覧（様式３用）'!$F$20:$F$119,'入所申込者一覧（様式３用）'!$B$20:$B$119,"要介護４",'入所申込者一覧（様式３用）'!$C$20:$C$119,"⑤２～３年前",'入所申込者一覧（様式３用）'!$D$20:$D$119,"在宅以外")</f>
        <v>0</v>
      </c>
      <c r="I32" s="155">
        <f>SUMIFS('入所申込者一覧（様式３用）'!$F$20:$F$119,'入所申込者一覧（様式３用）'!$B$20:$B$119,"要介護５",'入所申込者一覧（様式３用）'!$C$20:$C$119,"⑤２～３年前",'入所申込者一覧（様式３用）'!$D$20:$D$119,"在宅以外")</f>
        <v>0</v>
      </c>
      <c r="J32" s="438"/>
      <c r="K32" s="438"/>
      <c r="L32"/>
    </row>
    <row r="33" spans="1:12" ht="19.5" thickBot="1" x14ac:dyDescent="0.45">
      <c r="A33" s="452"/>
      <c r="B33" s="455" t="s">
        <v>207</v>
      </c>
      <c r="C33" s="456"/>
      <c r="D33" s="199">
        <f>SUM(E33:I33)</f>
        <v>0</v>
      </c>
      <c r="E33" s="205">
        <f>SUMIFS('入所申込者一覧（様式３用）'!$F$20:$F$119,'入所申込者一覧（様式３用）'!$B$20:$B$119,"要介護１",'入所申込者一覧（様式３用）'!$C$20:$C$119,"⑥３年以上前",'入所申込者一覧（様式３用）'!$D$20:$D$119,"在宅以外")</f>
        <v>0</v>
      </c>
      <c r="F33" s="205">
        <f>SUMIFS('入所申込者一覧（様式３用）'!$F$20:$F$119,'入所申込者一覧（様式３用）'!$B$20:$B$119,"要介護２",'入所申込者一覧（様式３用）'!$C$20:$C$119,"⑥３年以上前",'入所申込者一覧（様式３用）'!$D$20:$D$119,"在宅以外")</f>
        <v>0</v>
      </c>
      <c r="G33" s="153">
        <f>SUMIFS('入所申込者一覧（様式３用）'!$F$20:$F$119,'入所申込者一覧（様式３用）'!$B$20:$B$119,"要介護３",'入所申込者一覧（様式３用）'!$C$20:$C$119,"⑥３年以上前",'入所申込者一覧（様式３用）'!$D$20:$D$119,"在宅以外")</f>
        <v>0</v>
      </c>
      <c r="H33" s="199">
        <f>SUMIFS('入所申込者一覧（様式３用）'!$F$20:$F$119,'入所申込者一覧（様式３用）'!$B$20:$B$119,"要介護４",'入所申込者一覧（様式３用）'!$C$20:$C$119,"⑥３年以上前",'入所申込者一覧（様式３用）'!$D$20:$D$119,"在宅以外")</f>
        <v>0</v>
      </c>
      <c r="I33" s="205">
        <f>SUMIFS('入所申込者一覧（様式３用）'!$F$20:$F$119,'入所申込者一覧（様式３用）'!$B$20:$B$119,"要介護５",'入所申込者一覧（様式３用）'!$C$20:$C$119,"⑥３年以上前",'入所申込者一覧（様式３用）'!$D$20:$D$119,"在宅以外")</f>
        <v>0</v>
      </c>
      <c r="J33" s="439"/>
      <c r="K33" s="439"/>
      <c r="L33" s="203"/>
    </row>
    <row r="34" spans="1:12" x14ac:dyDescent="0.4">
      <c r="A34" s="191"/>
      <c r="B34" s="259"/>
      <c r="C34" s="86"/>
      <c r="D34" s="103"/>
      <c r="E34" s="103"/>
      <c r="F34" s="103"/>
      <c r="G34" s="103"/>
      <c r="H34" s="103"/>
      <c r="I34" s="103"/>
      <c r="J34" s="99"/>
      <c r="K34" s="99"/>
      <c r="L34" s="1"/>
    </row>
    <row r="35" spans="1:12" x14ac:dyDescent="0.4">
      <c r="C35" s="88" t="s">
        <v>196</v>
      </c>
      <c r="D35" s="86"/>
      <c r="E35" s="103"/>
      <c r="F35" s="103"/>
      <c r="G35" s="103"/>
      <c r="H35" s="103"/>
      <c r="I35" s="103"/>
      <c r="J35" s="103"/>
      <c r="K35" s="99"/>
      <c r="L35" s="1"/>
    </row>
    <row r="36" spans="1:12" x14ac:dyDescent="0.4">
      <c r="A36" s="209"/>
      <c r="B36" s="209"/>
      <c r="C36" s="209"/>
      <c r="D36" s="210"/>
      <c r="E36" s="174" t="s">
        <v>78</v>
      </c>
      <c r="F36" s="90" t="s">
        <v>3</v>
      </c>
      <c r="G36" s="90" t="s">
        <v>4</v>
      </c>
      <c r="H36" s="174" t="s">
        <v>5</v>
      </c>
      <c r="I36" s="174" t="s">
        <v>6</v>
      </c>
      <c r="J36" s="174" t="s">
        <v>7</v>
      </c>
      <c r="K36" s="99"/>
      <c r="L36" s="1"/>
    </row>
    <row r="37" spans="1:12" ht="19.5" thickBot="1" x14ac:dyDescent="0.45">
      <c r="A37" s="207" t="s">
        <v>197</v>
      </c>
      <c r="B37" s="207"/>
      <c r="C37" s="207"/>
      <c r="D37" s="176"/>
      <c r="E37" s="153">
        <f>SUM(E38:E39)</f>
        <v>0</v>
      </c>
      <c r="F37" s="153">
        <f t="shared" ref="F37:J37" si="2">SUM(F38:F39)</f>
        <v>0</v>
      </c>
      <c r="G37" s="153">
        <f t="shared" si="2"/>
        <v>0</v>
      </c>
      <c r="H37" s="153">
        <f t="shared" si="2"/>
        <v>0</v>
      </c>
      <c r="I37" s="153">
        <f t="shared" si="2"/>
        <v>0</v>
      </c>
      <c r="J37" s="153">
        <f t="shared" si="2"/>
        <v>0</v>
      </c>
      <c r="K37" s="99"/>
      <c r="L37" s="1"/>
    </row>
    <row r="38" spans="1:12" x14ac:dyDescent="0.4">
      <c r="A38" s="208" t="s">
        <v>214</v>
      </c>
      <c r="B38" s="213"/>
      <c r="C38" s="408" t="s">
        <v>198</v>
      </c>
      <c r="D38" s="408"/>
      <c r="E38" s="154">
        <f>SUM(F38:J38)</f>
        <v>0</v>
      </c>
      <c r="F38" s="154">
        <f>COUNTIFS('入所申込者一覧（様式３用）'!B20:B119,"要介護１",'入所申込者一覧（様式３用）'!D20:D119,"在宅")</f>
        <v>0</v>
      </c>
      <c r="G38" s="154">
        <f>COUNTIFS('入所申込者一覧（様式３用）'!B20:B119,"要介護２",'入所申込者一覧（様式３用）'!D20:D119,"在宅")</f>
        <v>0</v>
      </c>
      <c r="H38" s="154">
        <f>COUNTIFS('入所申込者一覧（様式３用）'!B20:B119,"要介護３",'入所申込者一覧（様式３用）'!D20:D119,"在宅")</f>
        <v>0</v>
      </c>
      <c r="I38" s="154">
        <f>COUNTIFS('入所申込者一覧（様式３用）'!B20:B119,"要介護４",'入所申込者一覧（様式３用）'!D20:D119,"在宅")</f>
        <v>0</v>
      </c>
      <c r="J38" s="154">
        <f>COUNTIFS('入所申込者一覧（様式３用）'!B20:B119,"要介護５",'入所申込者一覧（様式３用）'!D20:D119,"在宅")</f>
        <v>0</v>
      </c>
      <c r="K38" s="99"/>
      <c r="L38" s="1"/>
    </row>
    <row r="39" spans="1:12" x14ac:dyDescent="0.4">
      <c r="A39" s="176"/>
      <c r="B39" s="207"/>
      <c r="C39" s="409" t="s">
        <v>199</v>
      </c>
      <c r="D39" s="410"/>
      <c r="E39" s="154">
        <f>SUM(F39:J39)</f>
        <v>0</v>
      </c>
      <c r="F39" s="154">
        <f>COUNTIFS('入所申込者一覧（様式３用）'!B20:B119,"要介護１",'入所申込者一覧（様式３用）'!D20:D119,"在宅以外")</f>
        <v>0</v>
      </c>
      <c r="G39" s="154">
        <f>COUNTIFS('入所申込者一覧（様式３用）'!B20:B119,"要介護２",'入所申込者一覧（様式３用）'!D20:D119,"在宅以外")</f>
        <v>0</v>
      </c>
      <c r="H39" s="154">
        <f>COUNTIFS('入所申込者一覧（様式３用）'!B20:B119,"要介護３",'入所申込者一覧（様式３用）'!D20:D119,"在宅以外")</f>
        <v>0</v>
      </c>
      <c r="I39" s="154">
        <f>COUNTIFS('入所申込者一覧（様式３用）'!B20:B119,"要介護４",'入所申込者一覧（様式３用）'!D20:D119,"在宅以外")</f>
        <v>0</v>
      </c>
      <c r="J39" s="154">
        <f>COUNTIFS('入所申込者一覧（様式３用）'!B20:B119,"要介護５",'入所申込者一覧（様式３用）'!D20:D119,"在宅以外")</f>
        <v>0</v>
      </c>
      <c r="K39" s="99"/>
      <c r="L39" s="1"/>
    </row>
    <row r="40" spans="1:12" x14ac:dyDescent="0.4">
      <c r="A40" s="191"/>
      <c r="B40" s="259"/>
      <c r="C40" s="197"/>
      <c r="D40" s="103"/>
      <c r="E40" s="103"/>
      <c r="F40" s="103"/>
      <c r="G40" s="103"/>
      <c r="H40" s="103"/>
      <c r="I40" s="103"/>
      <c r="J40" s="99"/>
      <c r="K40" s="99"/>
      <c r="L40" s="1"/>
    </row>
    <row r="41" spans="1:12" x14ac:dyDescent="0.4">
      <c r="A41" s="211"/>
      <c r="B41" s="211"/>
      <c r="C41" s="211"/>
      <c r="D41" s="212"/>
      <c r="E41" s="174" t="s">
        <v>78</v>
      </c>
      <c r="F41" s="90" t="s">
        <v>3</v>
      </c>
      <c r="G41" s="90" t="s">
        <v>4</v>
      </c>
      <c r="H41" s="174" t="s">
        <v>5</v>
      </c>
      <c r="I41" s="174" t="s">
        <v>6</v>
      </c>
      <c r="J41" s="174" t="s">
        <v>7</v>
      </c>
      <c r="K41" s="99"/>
      <c r="L41" s="1"/>
    </row>
    <row r="42" spans="1:12" ht="19.5" thickBot="1" x14ac:dyDescent="0.45">
      <c r="A42" s="193" t="s">
        <v>200</v>
      </c>
      <c r="B42" s="193"/>
      <c r="C42" s="193"/>
      <c r="D42" s="175"/>
      <c r="E42" s="153">
        <f>SUM(E43:E44)</f>
        <v>0</v>
      </c>
      <c r="F42" s="153">
        <f>SUM(F43:F44)</f>
        <v>0</v>
      </c>
      <c r="G42" s="153">
        <f t="shared" ref="G42:J42" si="3">SUM(G43:G44)</f>
        <v>0</v>
      </c>
      <c r="H42" s="153">
        <f t="shared" si="3"/>
        <v>0</v>
      </c>
      <c r="I42" s="153">
        <f t="shared" si="3"/>
        <v>0</v>
      </c>
      <c r="J42" s="153">
        <f t="shared" si="3"/>
        <v>0</v>
      </c>
      <c r="K42" s="99"/>
      <c r="L42" s="1"/>
    </row>
    <row r="43" spans="1:12" x14ac:dyDescent="0.4">
      <c r="A43" s="213" t="s">
        <v>214</v>
      </c>
      <c r="B43" s="213"/>
      <c r="C43" s="408" t="s">
        <v>201</v>
      </c>
      <c r="D43" s="408"/>
      <c r="E43" s="154">
        <f>SUM(F43:J43)</f>
        <v>0</v>
      </c>
      <c r="F43" s="154">
        <f>E6</f>
        <v>0</v>
      </c>
      <c r="G43" s="154">
        <f>F6</f>
        <v>0</v>
      </c>
      <c r="H43" s="154">
        <f>G6</f>
        <v>0</v>
      </c>
      <c r="I43" s="154">
        <f>H6</f>
        <v>0</v>
      </c>
      <c r="J43" s="154">
        <f>I6</f>
        <v>0</v>
      </c>
      <c r="K43" s="99"/>
      <c r="L43" s="1"/>
    </row>
    <row r="44" spans="1:12" x14ac:dyDescent="0.4">
      <c r="A44" s="176"/>
      <c r="B44" s="207"/>
      <c r="C44" s="409" t="s">
        <v>202</v>
      </c>
      <c r="D44" s="410"/>
      <c r="E44" s="154">
        <f>SUM(F44:J44)</f>
        <v>0</v>
      </c>
      <c r="F44" s="154">
        <f>E13</f>
        <v>0</v>
      </c>
      <c r="G44" s="154">
        <f>F13</f>
        <v>0</v>
      </c>
      <c r="H44" s="154">
        <f>G13</f>
        <v>0</v>
      </c>
      <c r="I44" s="154">
        <f>H13</f>
        <v>0</v>
      </c>
      <c r="J44" s="154">
        <f>I13</f>
        <v>0</v>
      </c>
      <c r="K44" s="99"/>
      <c r="L44" s="1"/>
    </row>
    <row r="45" spans="1:12" x14ac:dyDescent="0.4">
      <c r="A45" s="390"/>
      <c r="B45" s="390"/>
      <c r="C45" s="390"/>
      <c r="D45" s="103"/>
      <c r="E45" s="103"/>
      <c r="F45" s="103"/>
      <c r="G45" s="103"/>
      <c r="H45" s="103"/>
      <c r="I45" s="103"/>
      <c r="J45" s="88"/>
      <c r="K45" s="99"/>
      <c r="L45" s="1"/>
    </row>
    <row r="46" spans="1:12" x14ac:dyDescent="0.4">
      <c r="A46" s="312"/>
      <c r="B46" s="312"/>
      <c r="C46" s="312"/>
      <c r="D46" s="313"/>
      <c r="E46" s="303" t="s">
        <v>78</v>
      </c>
      <c r="F46" s="90" t="s">
        <v>3</v>
      </c>
      <c r="G46" s="90" t="s">
        <v>4</v>
      </c>
      <c r="H46" s="303" t="s">
        <v>5</v>
      </c>
      <c r="I46" s="303" t="s">
        <v>6</v>
      </c>
      <c r="J46" s="303" t="s">
        <v>7</v>
      </c>
      <c r="K46" s="99"/>
      <c r="L46" s="1"/>
    </row>
    <row r="47" spans="1:12" ht="19.5" thickBot="1" x14ac:dyDescent="0.45">
      <c r="A47" s="305" t="s">
        <v>203</v>
      </c>
      <c r="B47" s="306"/>
      <c r="C47" s="306"/>
      <c r="D47" s="314"/>
      <c r="E47" s="311">
        <f>SUM(E48:E49)</f>
        <v>0</v>
      </c>
      <c r="F47" s="311">
        <f t="shared" ref="F47:J47" si="4">SUM(F48:F49)</f>
        <v>0</v>
      </c>
      <c r="G47" s="311">
        <f t="shared" si="4"/>
        <v>0</v>
      </c>
      <c r="H47" s="311">
        <f t="shared" si="4"/>
        <v>0</v>
      </c>
      <c r="I47" s="311">
        <f t="shared" si="4"/>
        <v>0</v>
      </c>
      <c r="J47" s="311">
        <f t="shared" si="4"/>
        <v>0</v>
      </c>
      <c r="K47" s="99"/>
      <c r="L47" s="1"/>
    </row>
    <row r="48" spans="1:12" x14ac:dyDescent="0.4">
      <c r="A48" s="208" t="s">
        <v>214</v>
      </c>
      <c r="B48" s="213"/>
      <c r="C48" s="408" t="s">
        <v>204</v>
      </c>
      <c r="D48" s="408"/>
      <c r="E48" s="154">
        <f>SUM(F48:J48)</f>
        <v>0</v>
      </c>
      <c r="F48" s="154">
        <f t="shared" ref="F48:J49" si="5">F38-F43</f>
        <v>0</v>
      </c>
      <c r="G48" s="154">
        <f t="shared" si="5"/>
        <v>0</v>
      </c>
      <c r="H48" s="154">
        <f t="shared" si="5"/>
        <v>0</v>
      </c>
      <c r="I48" s="154">
        <f t="shared" si="5"/>
        <v>0</v>
      </c>
      <c r="J48" s="154">
        <f t="shared" si="5"/>
        <v>0</v>
      </c>
      <c r="K48" s="99"/>
      <c r="L48" s="1"/>
    </row>
    <row r="49" spans="1:36" x14ac:dyDescent="0.4">
      <c r="A49" s="304"/>
      <c r="B49" s="310"/>
      <c r="C49" s="409" t="s">
        <v>205</v>
      </c>
      <c r="D49" s="410"/>
      <c r="E49" s="154">
        <f>SUM(F49:J49)</f>
        <v>0</v>
      </c>
      <c r="F49" s="154">
        <f t="shared" si="5"/>
        <v>0</v>
      </c>
      <c r="G49" s="154">
        <f t="shared" si="5"/>
        <v>0</v>
      </c>
      <c r="H49" s="154">
        <f t="shared" si="5"/>
        <v>0</v>
      </c>
      <c r="I49" s="154">
        <f t="shared" si="5"/>
        <v>0</v>
      </c>
      <c r="J49" s="154">
        <f t="shared" si="5"/>
        <v>0</v>
      </c>
      <c r="K49" s="83"/>
    </row>
    <row r="50" spans="1:36" x14ac:dyDescent="0.4">
      <c r="A50" s="88"/>
      <c r="B50" s="88"/>
      <c r="C50" s="214"/>
      <c r="D50" s="214"/>
      <c r="E50" s="215"/>
      <c r="F50" s="215"/>
      <c r="G50" s="215"/>
      <c r="H50" s="215"/>
      <c r="I50" s="215"/>
      <c r="J50" s="215"/>
      <c r="K50" s="83"/>
    </row>
    <row r="51" spans="1:36" x14ac:dyDescent="0.4">
      <c r="A51" s="60" t="s">
        <v>128</v>
      </c>
      <c r="B51" s="60"/>
      <c r="C51" s="82"/>
      <c r="D51" s="82"/>
      <c r="E51" s="82"/>
      <c r="F51" s="82"/>
      <c r="G51" s="82"/>
      <c r="H51" s="82"/>
      <c r="I51" s="82"/>
      <c r="J51" s="86"/>
      <c r="K51" s="82"/>
      <c r="L51"/>
      <c r="X51" s="61"/>
    </row>
    <row r="52" spans="1:36" x14ac:dyDescent="0.4">
      <c r="A52" s="418"/>
      <c r="B52" s="419"/>
      <c r="C52" s="420"/>
      <c r="D52" s="98" t="s">
        <v>3</v>
      </c>
      <c r="E52" s="64" t="s">
        <v>111</v>
      </c>
      <c r="F52" s="64" t="s">
        <v>5</v>
      </c>
      <c r="G52" s="64" t="s">
        <v>6</v>
      </c>
      <c r="H52" s="64" t="s">
        <v>7</v>
      </c>
      <c r="I52" s="64" t="s">
        <v>78</v>
      </c>
      <c r="J52" s="73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431"/>
      <c r="Y52" s="43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x14ac:dyDescent="0.4">
      <c r="A53" s="412" t="s">
        <v>92</v>
      </c>
      <c r="B53" s="390"/>
      <c r="C53" s="413"/>
      <c r="D53" s="114"/>
      <c r="E53" s="115"/>
      <c r="F53" s="115"/>
      <c r="G53" s="114"/>
      <c r="H53" s="114"/>
      <c r="I53" s="70">
        <f>COUNTA(D53:H53)</f>
        <v>0</v>
      </c>
      <c r="J53" s="74"/>
      <c r="K53" s="99"/>
      <c r="L53" s="68"/>
      <c r="M53" s="67"/>
      <c r="N53" s="68"/>
      <c r="O53" s="67"/>
      <c r="P53" s="68"/>
      <c r="Q53" s="67"/>
      <c r="R53" s="69"/>
      <c r="S53" s="69"/>
      <c r="T53" s="69"/>
      <c r="U53" s="69"/>
      <c r="V53" s="69"/>
      <c r="W53" s="69"/>
      <c r="X53" s="414"/>
      <c r="Y53" s="415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x14ac:dyDescent="0.4">
      <c r="A54" s="421"/>
      <c r="B54" s="422"/>
      <c r="C54" s="423"/>
      <c r="D54" s="114"/>
      <c r="E54" s="115"/>
      <c r="F54" s="115"/>
      <c r="G54" s="114"/>
      <c r="H54" s="114"/>
      <c r="I54" s="70">
        <f>COUNTA(D54:H54)</f>
        <v>0</v>
      </c>
      <c r="J54" s="74"/>
      <c r="K54" s="99"/>
      <c r="L54" s="68"/>
      <c r="M54" s="67"/>
      <c r="N54" s="68"/>
      <c r="O54" s="67"/>
      <c r="P54" s="68"/>
      <c r="Q54" s="67"/>
      <c r="R54" s="69"/>
      <c r="S54" s="69"/>
      <c r="T54" s="69"/>
      <c r="U54" s="69"/>
      <c r="V54" s="69"/>
      <c r="W54" s="69"/>
      <c r="X54" s="414"/>
      <c r="Y54" s="415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x14ac:dyDescent="0.4">
      <c r="A55" s="424"/>
      <c r="B55" s="425"/>
      <c r="C55" s="426"/>
      <c r="D55" s="114"/>
      <c r="E55" s="115"/>
      <c r="F55" s="115"/>
      <c r="G55" s="114"/>
      <c r="H55" s="114"/>
      <c r="I55" s="70">
        <f>COUNTA(D55:H55)</f>
        <v>0</v>
      </c>
      <c r="J55" s="74"/>
      <c r="K55" s="99"/>
      <c r="L55" s="68"/>
      <c r="M55" s="67"/>
      <c r="N55" s="68"/>
      <c r="O55" s="67"/>
      <c r="P55" s="68"/>
      <c r="Q55" s="67"/>
      <c r="R55" s="69"/>
      <c r="S55" s="69"/>
      <c r="T55" s="69"/>
      <c r="U55" s="69"/>
      <c r="V55" s="69"/>
      <c r="W55" s="69"/>
      <c r="X55" s="414"/>
      <c r="Y55" s="415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4">
      <c r="A56" s="398" t="s">
        <v>91</v>
      </c>
      <c r="B56" s="411"/>
      <c r="C56" s="399"/>
      <c r="D56" s="100">
        <f>COUNTA(D53:D55)</f>
        <v>0</v>
      </c>
      <c r="E56" s="100">
        <f>COUNTA(E53:E55)</f>
        <v>0</v>
      </c>
      <c r="F56" s="100">
        <f>COUNTA(F53:F55)</f>
        <v>0</v>
      </c>
      <c r="G56" s="100">
        <f>COUNTA(G53:G55)</f>
        <v>0</v>
      </c>
      <c r="H56" s="100">
        <f>COUNTA(H53:H55)</f>
        <v>0</v>
      </c>
      <c r="I56" s="71">
        <f>SUM(D56:H56)</f>
        <v>0</v>
      </c>
      <c r="J56" s="75"/>
      <c r="K56" s="76"/>
      <c r="L56" s="76"/>
      <c r="M56" s="77"/>
      <c r="N56" s="68"/>
      <c r="O56" s="67"/>
      <c r="P56" s="68"/>
      <c r="Q56" s="67"/>
      <c r="R56" s="416"/>
      <c r="S56" s="416"/>
      <c r="T56" s="69"/>
      <c r="U56" s="69"/>
      <c r="V56" s="69"/>
      <c r="W56" s="69"/>
      <c r="X56" s="414"/>
      <c r="Y56" s="415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x14ac:dyDescent="0.4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/>
      <c r="X57" s="61"/>
    </row>
    <row r="58" spans="1:36" x14ac:dyDescent="0.4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3"/>
    </row>
  </sheetData>
  <mergeCells count="51">
    <mergeCell ref="A45:C45"/>
    <mergeCell ref="C48:D48"/>
    <mergeCell ref="C49:D49"/>
    <mergeCell ref="A28:A33"/>
    <mergeCell ref="X56:Y56"/>
    <mergeCell ref="A52:C52"/>
    <mergeCell ref="X52:Y52"/>
    <mergeCell ref="A53:C55"/>
    <mergeCell ref="X53:Y53"/>
    <mergeCell ref="X54:Y54"/>
    <mergeCell ref="X55:Y55"/>
    <mergeCell ref="A56:C56"/>
    <mergeCell ref="R56:S56"/>
    <mergeCell ref="C44:D44"/>
    <mergeCell ref="B32:C32"/>
    <mergeCell ref="B33:C33"/>
    <mergeCell ref="A4:C4"/>
    <mergeCell ref="A5:C5"/>
    <mergeCell ref="A6:C6"/>
    <mergeCell ref="C43:D43"/>
    <mergeCell ref="K28:K33"/>
    <mergeCell ref="C38:D38"/>
    <mergeCell ref="C39:D39"/>
    <mergeCell ref="J14:J27"/>
    <mergeCell ref="K14:K27"/>
    <mergeCell ref="A7:A12"/>
    <mergeCell ref="J7:J12"/>
    <mergeCell ref="K7:K12"/>
    <mergeCell ref="A13:C13"/>
    <mergeCell ref="A14:A27"/>
    <mergeCell ref="J28:J33"/>
    <mergeCell ref="B7:C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8:C18"/>
    <mergeCell ref="B20:C20"/>
    <mergeCell ref="B23:C23"/>
    <mergeCell ref="B22:C22"/>
    <mergeCell ref="B25:C25"/>
    <mergeCell ref="B27:C27"/>
    <mergeCell ref="B28:C28"/>
    <mergeCell ref="B29:C29"/>
    <mergeCell ref="B30:C30"/>
    <mergeCell ref="B31:C31"/>
  </mergeCells>
  <phoneticPr fontId="1"/>
  <pageMargins left="0.7" right="0.7" top="0.75" bottom="0.75" header="0.3" footer="0.3"/>
  <pageSetup paperSize="9" scale="6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N28"/>
  <sheetViews>
    <sheetView topLeftCell="A7" zoomScale="70" zoomScaleNormal="70" workbookViewId="0">
      <selection activeCell="M18" sqref="M18"/>
    </sheetView>
  </sheetViews>
  <sheetFormatPr defaultRowHeight="13.5" x14ac:dyDescent="0.4"/>
  <cols>
    <col min="1" max="1" width="3" style="4" customWidth="1"/>
    <col min="2" max="2" width="16.875" style="4" customWidth="1"/>
    <col min="3" max="3" width="5.25" style="4" customWidth="1"/>
    <col min="4" max="4" width="6.875" style="4" customWidth="1"/>
    <col min="5" max="5" width="6.625" style="4" customWidth="1"/>
    <col min="6" max="10" width="5.375" style="4" customWidth="1"/>
    <col min="11" max="11" width="5.25" style="4" customWidth="1"/>
    <col min="12" max="24" width="5.125" style="4" customWidth="1"/>
    <col min="25" max="29" width="4.625" style="4" customWidth="1"/>
    <col min="30" max="30" width="5.125" style="4" customWidth="1"/>
    <col min="31" max="35" width="4.625" style="4" customWidth="1"/>
    <col min="36" max="36" width="5.125" style="4" customWidth="1"/>
    <col min="37" max="41" width="4.625" style="4" customWidth="1"/>
    <col min="42" max="42" width="5.125" style="4" customWidth="1"/>
    <col min="43" max="47" width="4.625" style="4" customWidth="1"/>
    <col min="48" max="48" width="5.125" style="4" customWidth="1"/>
    <col min="49" max="53" width="4.625" style="4" customWidth="1"/>
    <col min="54" max="54" width="5.125" style="4" customWidth="1"/>
    <col min="55" max="59" width="4.625" style="4" customWidth="1"/>
    <col min="60" max="60" width="5.125" style="4" customWidth="1"/>
    <col min="61" max="65" width="4.625" style="4" customWidth="1"/>
    <col min="66" max="66" width="5.125" style="4" customWidth="1"/>
    <col min="67" max="71" width="4.625" style="4" customWidth="1"/>
    <col min="72" max="72" width="5.125" style="4" customWidth="1"/>
    <col min="73" max="77" width="4.625" style="4" customWidth="1"/>
    <col min="78" max="78" width="5.125" style="4" customWidth="1"/>
    <col min="79" max="83" width="4.625" style="4" customWidth="1"/>
    <col min="84" max="84" width="5.125" style="4" customWidth="1"/>
    <col min="85" max="89" width="4.625" style="4" customWidth="1"/>
    <col min="90" max="90" width="5.125" style="4" customWidth="1"/>
    <col min="91" max="95" width="4.625" style="4" customWidth="1"/>
    <col min="96" max="96" width="5.125" style="4" customWidth="1"/>
    <col min="97" max="101" width="4.625" style="4" customWidth="1"/>
    <col min="102" max="102" width="5.125" style="4" customWidth="1"/>
    <col min="103" max="107" width="4.625" style="4" customWidth="1"/>
    <col min="108" max="108" width="4.25" style="4" customWidth="1"/>
    <col min="109" max="114" width="5.125" style="4" customWidth="1"/>
    <col min="115" max="116" width="6.125" style="4" customWidth="1"/>
    <col min="117" max="117" width="7.625" style="4" customWidth="1"/>
    <col min="118" max="118" width="13.25" style="4" customWidth="1"/>
    <col min="119" max="119" width="6.125" style="4" customWidth="1"/>
    <col min="120" max="120" width="7" style="4" customWidth="1"/>
    <col min="121" max="274" width="9" style="4"/>
    <col min="275" max="275" width="3" style="4" customWidth="1"/>
    <col min="276" max="276" width="16.875" style="4" customWidth="1"/>
    <col min="277" max="277" width="5.25" style="4" customWidth="1"/>
    <col min="278" max="278" width="6.875" style="4" customWidth="1"/>
    <col min="279" max="279" width="6.625" style="4" customWidth="1"/>
    <col min="280" max="284" width="5.375" style="4" customWidth="1"/>
    <col min="285" max="285" width="5.25" style="4" customWidth="1"/>
    <col min="286" max="298" width="5.125" style="4" customWidth="1"/>
    <col min="299" max="303" width="4.625" style="4" customWidth="1"/>
    <col min="304" max="304" width="5.125" style="4" customWidth="1"/>
    <col min="305" max="309" width="4.625" style="4" customWidth="1"/>
    <col min="310" max="310" width="5.125" style="4" customWidth="1"/>
    <col min="311" max="315" width="4.625" style="4" customWidth="1"/>
    <col min="316" max="316" width="5.125" style="4" customWidth="1"/>
    <col min="317" max="321" width="4.625" style="4" customWidth="1"/>
    <col min="322" max="322" width="5.125" style="4" customWidth="1"/>
    <col min="323" max="327" width="4.625" style="4" customWidth="1"/>
    <col min="328" max="328" width="5.125" style="4" customWidth="1"/>
    <col min="329" max="333" width="4.625" style="4" customWidth="1"/>
    <col min="334" max="334" width="5.125" style="4" customWidth="1"/>
    <col min="335" max="339" width="4.625" style="4" customWidth="1"/>
    <col min="340" max="340" width="5.125" style="4" customWidth="1"/>
    <col min="341" max="345" width="4.625" style="4" customWidth="1"/>
    <col min="346" max="346" width="5.125" style="4" customWidth="1"/>
    <col min="347" max="351" width="4.625" style="4" customWidth="1"/>
    <col min="352" max="352" width="5.125" style="4" customWidth="1"/>
    <col min="353" max="357" width="4.625" style="4" customWidth="1"/>
    <col min="358" max="358" width="5.125" style="4" customWidth="1"/>
    <col min="359" max="363" width="4.625" style="4" customWidth="1"/>
    <col min="364" max="364" width="4.25" style="4" customWidth="1"/>
    <col min="365" max="370" width="5.125" style="4" customWidth="1"/>
    <col min="371" max="372" width="6.125" style="4" customWidth="1"/>
    <col min="373" max="373" width="7.625" style="4" customWidth="1"/>
    <col min="374" max="374" width="13.25" style="4" customWidth="1"/>
    <col min="375" max="375" width="6.125" style="4" customWidth="1"/>
    <col min="376" max="376" width="7" style="4" customWidth="1"/>
    <col min="377" max="530" width="9" style="4"/>
    <col min="531" max="531" width="3" style="4" customWidth="1"/>
    <col min="532" max="532" width="16.875" style="4" customWidth="1"/>
    <col min="533" max="533" width="5.25" style="4" customWidth="1"/>
    <col min="534" max="534" width="6.875" style="4" customWidth="1"/>
    <col min="535" max="535" width="6.625" style="4" customWidth="1"/>
    <col min="536" max="540" width="5.375" style="4" customWidth="1"/>
    <col min="541" max="541" width="5.25" style="4" customWidth="1"/>
    <col min="542" max="554" width="5.125" style="4" customWidth="1"/>
    <col min="555" max="559" width="4.625" style="4" customWidth="1"/>
    <col min="560" max="560" width="5.125" style="4" customWidth="1"/>
    <col min="561" max="565" width="4.625" style="4" customWidth="1"/>
    <col min="566" max="566" width="5.125" style="4" customWidth="1"/>
    <col min="567" max="571" width="4.625" style="4" customWidth="1"/>
    <col min="572" max="572" width="5.125" style="4" customWidth="1"/>
    <col min="573" max="577" width="4.625" style="4" customWidth="1"/>
    <col min="578" max="578" width="5.125" style="4" customWidth="1"/>
    <col min="579" max="583" width="4.625" style="4" customWidth="1"/>
    <col min="584" max="584" width="5.125" style="4" customWidth="1"/>
    <col min="585" max="589" width="4.625" style="4" customWidth="1"/>
    <col min="590" max="590" width="5.125" style="4" customWidth="1"/>
    <col min="591" max="595" width="4.625" style="4" customWidth="1"/>
    <col min="596" max="596" width="5.125" style="4" customWidth="1"/>
    <col min="597" max="601" width="4.625" style="4" customWidth="1"/>
    <col min="602" max="602" width="5.125" style="4" customWidth="1"/>
    <col min="603" max="607" width="4.625" style="4" customWidth="1"/>
    <col min="608" max="608" width="5.125" style="4" customWidth="1"/>
    <col min="609" max="613" width="4.625" style="4" customWidth="1"/>
    <col min="614" max="614" width="5.125" style="4" customWidth="1"/>
    <col min="615" max="619" width="4.625" style="4" customWidth="1"/>
    <col min="620" max="620" width="4.25" style="4" customWidth="1"/>
    <col min="621" max="626" width="5.125" style="4" customWidth="1"/>
    <col min="627" max="628" width="6.125" style="4" customWidth="1"/>
    <col min="629" max="629" width="7.625" style="4" customWidth="1"/>
    <col min="630" max="630" width="13.25" style="4" customWidth="1"/>
    <col min="631" max="631" width="6.125" style="4" customWidth="1"/>
    <col min="632" max="632" width="7" style="4" customWidth="1"/>
    <col min="633" max="786" width="9" style="4"/>
    <col min="787" max="787" width="3" style="4" customWidth="1"/>
    <col min="788" max="788" width="16.875" style="4" customWidth="1"/>
    <col min="789" max="789" width="5.25" style="4" customWidth="1"/>
    <col min="790" max="790" width="6.875" style="4" customWidth="1"/>
    <col min="791" max="791" width="6.625" style="4" customWidth="1"/>
    <col min="792" max="796" width="5.375" style="4" customWidth="1"/>
    <col min="797" max="797" width="5.25" style="4" customWidth="1"/>
    <col min="798" max="810" width="5.125" style="4" customWidth="1"/>
    <col min="811" max="815" width="4.625" style="4" customWidth="1"/>
    <col min="816" max="816" width="5.125" style="4" customWidth="1"/>
    <col min="817" max="821" width="4.625" style="4" customWidth="1"/>
    <col min="822" max="822" width="5.125" style="4" customWidth="1"/>
    <col min="823" max="827" width="4.625" style="4" customWidth="1"/>
    <col min="828" max="828" width="5.125" style="4" customWidth="1"/>
    <col min="829" max="833" width="4.625" style="4" customWidth="1"/>
    <col min="834" max="834" width="5.125" style="4" customWidth="1"/>
    <col min="835" max="839" width="4.625" style="4" customWidth="1"/>
    <col min="840" max="840" width="5.125" style="4" customWidth="1"/>
    <col min="841" max="845" width="4.625" style="4" customWidth="1"/>
    <col min="846" max="846" width="5.125" style="4" customWidth="1"/>
    <col min="847" max="851" width="4.625" style="4" customWidth="1"/>
    <col min="852" max="852" width="5.125" style="4" customWidth="1"/>
    <col min="853" max="857" width="4.625" style="4" customWidth="1"/>
    <col min="858" max="858" width="5.125" style="4" customWidth="1"/>
    <col min="859" max="863" width="4.625" style="4" customWidth="1"/>
    <col min="864" max="864" width="5.125" style="4" customWidth="1"/>
    <col min="865" max="869" width="4.625" style="4" customWidth="1"/>
    <col min="870" max="870" width="5.125" style="4" customWidth="1"/>
    <col min="871" max="875" width="4.625" style="4" customWidth="1"/>
    <col min="876" max="876" width="4.25" style="4" customWidth="1"/>
    <col min="877" max="882" width="5.125" style="4" customWidth="1"/>
    <col min="883" max="884" width="6.125" style="4" customWidth="1"/>
    <col min="885" max="885" width="7.625" style="4" customWidth="1"/>
    <col min="886" max="886" width="13.25" style="4" customWidth="1"/>
    <col min="887" max="887" width="6.125" style="4" customWidth="1"/>
    <col min="888" max="888" width="7" style="4" customWidth="1"/>
    <col min="889" max="1042" width="9" style="4"/>
    <col min="1043" max="1043" width="3" style="4" customWidth="1"/>
    <col min="1044" max="1044" width="16.875" style="4" customWidth="1"/>
    <col min="1045" max="1045" width="5.25" style="4" customWidth="1"/>
    <col min="1046" max="1046" width="6.875" style="4" customWidth="1"/>
    <col min="1047" max="1047" width="6.625" style="4" customWidth="1"/>
    <col min="1048" max="1052" width="5.375" style="4" customWidth="1"/>
    <col min="1053" max="1053" width="5.25" style="4" customWidth="1"/>
    <col min="1054" max="1066" width="5.125" style="4" customWidth="1"/>
    <col min="1067" max="1071" width="4.625" style="4" customWidth="1"/>
    <col min="1072" max="1072" width="5.125" style="4" customWidth="1"/>
    <col min="1073" max="1077" width="4.625" style="4" customWidth="1"/>
    <col min="1078" max="1078" width="5.125" style="4" customWidth="1"/>
    <col min="1079" max="1083" width="4.625" style="4" customWidth="1"/>
    <col min="1084" max="1084" width="5.125" style="4" customWidth="1"/>
    <col min="1085" max="1089" width="4.625" style="4" customWidth="1"/>
    <col min="1090" max="1090" width="5.125" style="4" customWidth="1"/>
    <col min="1091" max="1095" width="4.625" style="4" customWidth="1"/>
    <col min="1096" max="1096" width="5.125" style="4" customWidth="1"/>
    <col min="1097" max="1101" width="4.625" style="4" customWidth="1"/>
    <col min="1102" max="1102" width="5.125" style="4" customWidth="1"/>
    <col min="1103" max="1107" width="4.625" style="4" customWidth="1"/>
    <col min="1108" max="1108" width="5.125" style="4" customWidth="1"/>
    <col min="1109" max="1113" width="4.625" style="4" customWidth="1"/>
    <col min="1114" max="1114" width="5.125" style="4" customWidth="1"/>
    <col min="1115" max="1119" width="4.625" style="4" customWidth="1"/>
    <col min="1120" max="1120" width="5.125" style="4" customWidth="1"/>
    <col min="1121" max="1125" width="4.625" style="4" customWidth="1"/>
    <col min="1126" max="1126" width="5.125" style="4" customWidth="1"/>
    <col min="1127" max="1131" width="4.625" style="4" customWidth="1"/>
    <col min="1132" max="1132" width="4.25" style="4" customWidth="1"/>
    <col min="1133" max="1138" width="5.125" style="4" customWidth="1"/>
    <col min="1139" max="1140" width="6.125" style="4" customWidth="1"/>
    <col min="1141" max="1141" width="7.625" style="4" customWidth="1"/>
    <col min="1142" max="1142" width="13.25" style="4" customWidth="1"/>
    <col min="1143" max="1143" width="6.125" style="4" customWidth="1"/>
    <col min="1144" max="1144" width="7" style="4" customWidth="1"/>
    <col min="1145" max="1298" width="9" style="4"/>
    <col min="1299" max="1299" width="3" style="4" customWidth="1"/>
    <col min="1300" max="1300" width="16.875" style="4" customWidth="1"/>
    <col min="1301" max="1301" width="5.25" style="4" customWidth="1"/>
    <col min="1302" max="1302" width="6.875" style="4" customWidth="1"/>
    <col min="1303" max="1303" width="6.625" style="4" customWidth="1"/>
    <col min="1304" max="1308" width="5.375" style="4" customWidth="1"/>
    <col min="1309" max="1309" width="5.25" style="4" customWidth="1"/>
    <col min="1310" max="1322" width="5.125" style="4" customWidth="1"/>
    <col min="1323" max="1327" width="4.625" style="4" customWidth="1"/>
    <col min="1328" max="1328" width="5.125" style="4" customWidth="1"/>
    <col min="1329" max="1333" width="4.625" style="4" customWidth="1"/>
    <col min="1334" max="1334" width="5.125" style="4" customWidth="1"/>
    <col min="1335" max="1339" width="4.625" style="4" customWidth="1"/>
    <col min="1340" max="1340" width="5.125" style="4" customWidth="1"/>
    <col min="1341" max="1345" width="4.625" style="4" customWidth="1"/>
    <col min="1346" max="1346" width="5.125" style="4" customWidth="1"/>
    <col min="1347" max="1351" width="4.625" style="4" customWidth="1"/>
    <col min="1352" max="1352" width="5.125" style="4" customWidth="1"/>
    <col min="1353" max="1357" width="4.625" style="4" customWidth="1"/>
    <col min="1358" max="1358" width="5.125" style="4" customWidth="1"/>
    <col min="1359" max="1363" width="4.625" style="4" customWidth="1"/>
    <col min="1364" max="1364" width="5.125" style="4" customWidth="1"/>
    <col min="1365" max="1369" width="4.625" style="4" customWidth="1"/>
    <col min="1370" max="1370" width="5.125" style="4" customWidth="1"/>
    <col min="1371" max="1375" width="4.625" style="4" customWidth="1"/>
    <col min="1376" max="1376" width="5.125" style="4" customWidth="1"/>
    <col min="1377" max="1381" width="4.625" style="4" customWidth="1"/>
    <col min="1382" max="1382" width="5.125" style="4" customWidth="1"/>
    <col min="1383" max="1387" width="4.625" style="4" customWidth="1"/>
    <col min="1388" max="1388" width="4.25" style="4" customWidth="1"/>
    <col min="1389" max="1394" width="5.125" style="4" customWidth="1"/>
    <col min="1395" max="1396" width="6.125" style="4" customWidth="1"/>
    <col min="1397" max="1397" width="7.625" style="4" customWidth="1"/>
    <col min="1398" max="1398" width="13.25" style="4" customWidth="1"/>
    <col min="1399" max="1399" width="6.125" style="4" customWidth="1"/>
    <col min="1400" max="1400" width="7" style="4" customWidth="1"/>
    <col min="1401" max="1554" width="9" style="4"/>
    <col min="1555" max="1555" width="3" style="4" customWidth="1"/>
    <col min="1556" max="1556" width="16.875" style="4" customWidth="1"/>
    <col min="1557" max="1557" width="5.25" style="4" customWidth="1"/>
    <col min="1558" max="1558" width="6.875" style="4" customWidth="1"/>
    <col min="1559" max="1559" width="6.625" style="4" customWidth="1"/>
    <col min="1560" max="1564" width="5.375" style="4" customWidth="1"/>
    <col min="1565" max="1565" width="5.25" style="4" customWidth="1"/>
    <col min="1566" max="1578" width="5.125" style="4" customWidth="1"/>
    <col min="1579" max="1583" width="4.625" style="4" customWidth="1"/>
    <col min="1584" max="1584" width="5.125" style="4" customWidth="1"/>
    <col min="1585" max="1589" width="4.625" style="4" customWidth="1"/>
    <col min="1590" max="1590" width="5.125" style="4" customWidth="1"/>
    <col min="1591" max="1595" width="4.625" style="4" customWidth="1"/>
    <col min="1596" max="1596" width="5.125" style="4" customWidth="1"/>
    <col min="1597" max="1601" width="4.625" style="4" customWidth="1"/>
    <col min="1602" max="1602" width="5.125" style="4" customWidth="1"/>
    <col min="1603" max="1607" width="4.625" style="4" customWidth="1"/>
    <col min="1608" max="1608" width="5.125" style="4" customWidth="1"/>
    <col min="1609" max="1613" width="4.625" style="4" customWidth="1"/>
    <col min="1614" max="1614" width="5.125" style="4" customWidth="1"/>
    <col min="1615" max="1619" width="4.625" style="4" customWidth="1"/>
    <col min="1620" max="1620" width="5.125" style="4" customWidth="1"/>
    <col min="1621" max="1625" width="4.625" style="4" customWidth="1"/>
    <col min="1626" max="1626" width="5.125" style="4" customWidth="1"/>
    <col min="1627" max="1631" width="4.625" style="4" customWidth="1"/>
    <col min="1632" max="1632" width="5.125" style="4" customWidth="1"/>
    <col min="1633" max="1637" width="4.625" style="4" customWidth="1"/>
    <col min="1638" max="1638" width="5.125" style="4" customWidth="1"/>
    <col min="1639" max="1643" width="4.625" style="4" customWidth="1"/>
    <col min="1644" max="1644" width="4.25" style="4" customWidth="1"/>
    <col min="1645" max="1650" width="5.125" style="4" customWidth="1"/>
    <col min="1651" max="1652" width="6.125" style="4" customWidth="1"/>
    <col min="1653" max="1653" width="7.625" style="4" customWidth="1"/>
    <col min="1654" max="1654" width="13.25" style="4" customWidth="1"/>
    <col min="1655" max="1655" width="6.125" style="4" customWidth="1"/>
    <col min="1656" max="1656" width="7" style="4" customWidth="1"/>
    <col min="1657" max="1810" width="9" style="4"/>
    <col min="1811" max="1811" width="3" style="4" customWidth="1"/>
    <col min="1812" max="1812" width="16.875" style="4" customWidth="1"/>
    <col min="1813" max="1813" width="5.25" style="4" customWidth="1"/>
    <col min="1814" max="1814" width="6.875" style="4" customWidth="1"/>
    <col min="1815" max="1815" width="6.625" style="4" customWidth="1"/>
    <col min="1816" max="1820" width="5.375" style="4" customWidth="1"/>
    <col min="1821" max="1821" width="5.25" style="4" customWidth="1"/>
    <col min="1822" max="1834" width="5.125" style="4" customWidth="1"/>
    <col min="1835" max="1839" width="4.625" style="4" customWidth="1"/>
    <col min="1840" max="1840" width="5.125" style="4" customWidth="1"/>
    <col min="1841" max="1845" width="4.625" style="4" customWidth="1"/>
    <col min="1846" max="1846" width="5.125" style="4" customWidth="1"/>
    <col min="1847" max="1851" width="4.625" style="4" customWidth="1"/>
    <col min="1852" max="1852" width="5.125" style="4" customWidth="1"/>
    <col min="1853" max="1857" width="4.625" style="4" customWidth="1"/>
    <col min="1858" max="1858" width="5.125" style="4" customWidth="1"/>
    <col min="1859" max="1863" width="4.625" style="4" customWidth="1"/>
    <col min="1864" max="1864" width="5.125" style="4" customWidth="1"/>
    <col min="1865" max="1869" width="4.625" style="4" customWidth="1"/>
    <col min="1870" max="1870" width="5.125" style="4" customWidth="1"/>
    <col min="1871" max="1875" width="4.625" style="4" customWidth="1"/>
    <col min="1876" max="1876" width="5.125" style="4" customWidth="1"/>
    <col min="1877" max="1881" width="4.625" style="4" customWidth="1"/>
    <col min="1882" max="1882" width="5.125" style="4" customWidth="1"/>
    <col min="1883" max="1887" width="4.625" style="4" customWidth="1"/>
    <col min="1888" max="1888" width="5.125" style="4" customWidth="1"/>
    <col min="1889" max="1893" width="4.625" style="4" customWidth="1"/>
    <col min="1894" max="1894" width="5.125" style="4" customWidth="1"/>
    <col min="1895" max="1899" width="4.625" style="4" customWidth="1"/>
    <col min="1900" max="1900" width="4.25" style="4" customWidth="1"/>
    <col min="1901" max="1906" width="5.125" style="4" customWidth="1"/>
    <col min="1907" max="1908" width="6.125" style="4" customWidth="1"/>
    <col min="1909" max="1909" width="7.625" style="4" customWidth="1"/>
    <col min="1910" max="1910" width="13.25" style="4" customWidth="1"/>
    <col min="1911" max="1911" width="6.125" style="4" customWidth="1"/>
    <col min="1912" max="1912" width="7" style="4" customWidth="1"/>
    <col min="1913" max="2066" width="9" style="4"/>
    <col min="2067" max="2067" width="3" style="4" customWidth="1"/>
    <col min="2068" max="2068" width="16.875" style="4" customWidth="1"/>
    <col min="2069" max="2069" width="5.25" style="4" customWidth="1"/>
    <col min="2070" max="2070" width="6.875" style="4" customWidth="1"/>
    <col min="2071" max="2071" width="6.625" style="4" customWidth="1"/>
    <col min="2072" max="2076" width="5.375" style="4" customWidth="1"/>
    <col min="2077" max="2077" width="5.25" style="4" customWidth="1"/>
    <col min="2078" max="2090" width="5.125" style="4" customWidth="1"/>
    <col min="2091" max="2095" width="4.625" style="4" customWidth="1"/>
    <col min="2096" max="2096" width="5.125" style="4" customWidth="1"/>
    <col min="2097" max="2101" width="4.625" style="4" customWidth="1"/>
    <col min="2102" max="2102" width="5.125" style="4" customWidth="1"/>
    <col min="2103" max="2107" width="4.625" style="4" customWidth="1"/>
    <col min="2108" max="2108" width="5.125" style="4" customWidth="1"/>
    <col min="2109" max="2113" width="4.625" style="4" customWidth="1"/>
    <col min="2114" max="2114" width="5.125" style="4" customWidth="1"/>
    <col min="2115" max="2119" width="4.625" style="4" customWidth="1"/>
    <col min="2120" max="2120" width="5.125" style="4" customWidth="1"/>
    <col min="2121" max="2125" width="4.625" style="4" customWidth="1"/>
    <col min="2126" max="2126" width="5.125" style="4" customWidth="1"/>
    <col min="2127" max="2131" width="4.625" style="4" customWidth="1"/>
    <col min="2132" max="2132" width="5.125" style="4" customWidth="1"/>
    <col min="2133" max="2137" width="4.625" style="4" customWidth="1"/>
    <col min="2138" max="2138" width="5.125" style="4" customWidth="1"/>
    <col min="2139" max="2143" width="4.625" style="4" customWidth="1"/>
    <col min="2144" max="2144" width="5.125" style="4" customWidth="1"/>
    <col min="2145" max="2149" width="4.625" style="4" customWidth="1"/>
    <col min="2150" max="2150" width="5.125" style="4" customWidth="1"/>
    <col min="2151" max="2155" width="4.625" style="4" customWidth="1"/>
    <col min="2156" max="2156" width="4.25" style="4" customWidth="1"/>
    <col min="2157" max="2162" width="5.125" style="4" customWidth="1"/>
    <col min="2163" max="2164" width="6.125" style="4" customWidth="1"/>
    <col min="2165" max="2165" width="7.625" style="4" customWidth="1"/>
    <col min="2166" max="2166" width="13.25" style="4" customWidth="1"/>
    <col min="2167" max="2167" width="6.125" style="4" customWidth="1"/>
    <col min="2168" max="2168" width="7" style="4" customWidth="1"/>
    <col min="2169" max="2322" width="9" style="4"/>
    <col min="2323" max="2323" width="3" style="4" customWidth="1"/>
    <col min="2324" max="2324" width="16.875" style="4" customWidth="1"/>
    <col min="2325" max="2325" width="5.25" style="4" customWidth="1"/>
    <col min="2326" max="2326" width="6.875" style="4" customWidth="1"/>
    <col min="2327" max="2327" width="6.625" style="4" customWidth="1"/>
    <col min="2328" max="2332" width="5.375" style="4" customWidth="1"/>
    <col min="2333" max="2333" width="5.25" style="4" customWidth="1"/>
    <col min="2334" max="2346" width="5.125" style="4" customWidth="1"/>
    <col min="2347" max="2351" width="4.625" style="4" customWidth="1"/>
    <col min="2352" max="2352" width="5.125" style="4" customWidth="1"/>
    <col min="2353" max="2357" width="4.625" style="4" customWidth="1"/>
    <col min="2358" max="2358" width="5.125" style="4" customWidth="1"/>
    <col min="2359" max="2363" width="4.625" style="4" customWidth="1"/>
    <col min="2364" max="2364" width="5.125" style="4" customWidth="1"/>
    <col min="2365" max="2369" width="4.625" style="4" customWidth="1"/>
    <col min="2370" max="2370" width="5.125" style="4" customWidth="1"/>
    <col min="2371" max="2375" width="4.625" style="4" customWidth="1"/>
    <col min="2376" max="2376" width="5.125" style="4" customWidth="1"/>
    <col min="2377" max="2381" width="4.625" style="4" customWidth="1"/>
    <col min="2382" max="2382" width="5.125" style="4" customWidth="1"/>
    <col min="2383" max="2387" width="4.625" style="4" customWidth="1"/>
    <col min="2388" max="2388" width="5.125" style="4" customWidth="1"/>
    <col min="2389" max="2393" width="4.625" style="4" customWidth="1"/>
    <col min="2394" max="2394" width="5.125" style="4" customWidth="1"/>
    <col min="2395" max="2399" width="4.625" style="4" customWidth="1"/>
    <col min="2400" max="2400" width="5.125" style="4" customWidth="1"/>
    <col min="2401" max="2405" width="4.625" style="4" customWidth="1"/>
    <col min="2406" max="2406" width="5.125" style="4" customWidth="1"/>
    <col min="2407" max="2411" width="4.625" style="4" customWidth="1"/>
    <col min="2412" max="2412" width="4.25" style="4" customWidth="1"/>
    <col min="2413" max="2418" width="5.125" style="4" customWidth="1"/>
    <col min="2419" max="2420" width="6.125" style="4" customWidth="1"/>
    <col min="2421" max="2421" width="7.625" style="4" customWidth="1"/>
    <col min="2422" max="2422" width="13.25" style="4" customWidth="1"/>
    <col min="2423" max="2423" width="6.125" style="4" customWidth="1"/>
    <col min="2424" max="2424" width="7" style="4" customWidth="1"/>
    <col min="2425" max="2578" width="9" style="4"/>
    <col min="2579" max="2579" width="3" style="4" customWidth="1"/>
    <col min="2580" max="2580" width="16.875" style="4" customWidth="1"/>
    <col min="2581" max="2581" width="5.25" style="4" customWidth="1"/>
    <col min="2582" max="2582" width="6.875" style="4" customWidth="1"/>
    <col min="2583" max="2583" width="6.625" style="4" customWidth="1"/>
    <col min="2584" max="2588" width="5.375" style="4" customWidth="1"/>
    <col min="2589" max="2589" width="5.25" style="4" customWidth="1"/>
    <col min="2590" max="2602" width="5.125" style="4" customWidth="1"/>
    <col min="2603" max="2607" width="4.625" style="4" customWidth="1"/>
    <col min="2608" max="2608" width="5.125" style="4" customWidth="1"/>
    <col min="2609" max="2613" width="4.625" style="4" customWidth="1"/>
    <col min="2614" max="2614" width="5.125" style="4" customWidth="1"/>
    <col min="2615" max="2619" width="4.625" style="4" customWidth="1"/>
    <col min="2620" max="2620" width="5.125" style="4" customWidth="1"/>
    <col min="2621" max="2625" width="4.625" style="4" customWidth="1"/>
    <col min="2626" max="2626" width="5.125" style="4" customWidth="1"/>
    <col min="2627" max="2631" width="4.625" style="4" customWidth="1"/>
    <col min="2632" max="2632" width="5.125" style="4" customWidth="1"/>
    <col min="2633" max="2637" width="4.625" style="4" customWidth="1"/>
    <col min="2638" max="2638" width="5.125" style="4" customWidth="1"/>
    <col min="2639" max="2643" width="4.625" style="4" customWidth="1"/>
    <col min="2644" max="2644" width="5.125" style="4" customWidth="1"/>
    <col min="2645" max="2649" width="4.625" style="4" customWidth="1"/>
    <col min="2650" max="2650" width="5.125" style="4" customWidth="1"/>
    <col min="2651" max="2655" width="4.625" style="4" customWidth="1"/>
    <col min="2656" max="2656" width="5.125" style="4" customWidth="1"/>
    <col min="2657" max="2661" width="4.625" style="4" customWidth="1"/>
    <col min="2662" max="2662" width="5.125" style="4" customWidth="1"/>
    <col min="2663" max="2667" width="4.625" style="4" customWidth="1"/>
    <col min="2668" max="2668" width="4.25" style="4" customWidth="1"/>
    <col min="2669" max="2674" width="5.125" style="4" customWidth="1"/>
    <col min="2675" max="2676" width="6.125" style="4" customWidth="1"/>
    <col min="2677" max="2677" width="7.625" style="4" customWidth="1"/>
    <col min="2678" max="2678" width="13.25" style="4" customWidth="1"/>
    <col min="2679" max="2679" width="6.125" style="4" customWidth="1"/>
    <col min="2680" max="2680" width="7" style="4" customWidth="1"/>
    <col min="2681" max="2834" width="9" style="4"/>
    <col min="2835" max="2835" width="3" style="4" customWidth="1"/>
    <col min="2836" max="2836" width="16.875" style="4" customWidth="1"/>
    <col min="2837" max="2837" width="5.25" style="4" customWidth="1"/>
    <col min="2838" max="2838" width="6.875" style="4" customWidth="1"/>
    <col min="2839" max="2839" width="6.625" style="4" customWidth="1"/>
    <col min="2840" max="2844" width="5.375" style="4" customWidth="1"/>
    <col min="2845" max="2845" width="5.25" style="4" customWidth="1"/>
    <col min="2846" max="2858" width="5.125" style="4" customWidth="1"/>
    <col min="2859" max="2863" width="4.625" style="4" customWidth="1"/>
    <col min="2864" max="2864" width="5.125" style="4" customWidth="1"/>
    <col min="2865" max="2869" width="4.625" style="4" customWidth="1"/>
    <col min="2870" max="2870" width="5.125" style="4" customWidth="1"/>
    <col min="2871" max="2875" width="4.625" style="4" customWidth="1"/>
    <col min="2876" max="2876" width="5.125" style="4" customWidth="1"/>
    <col min="2877" max="2881" width="4.625" style="4" customWidth="1"/>
    <col min="2882" max="2882" width="5.125" style="4" customWidth="1"/>
    <col min="2883" max="2887" width="4.625" style="4" customWidth="1"/>
    <col min="2888" max="2888" width="5.125" style="4" customWidth="1"/>
    <col min="2889" max="2893" width="4.625" style="4" customWidth="1"/>
    <col min="2894" max="2894" width="5.125" style="4" customWidth="1"/>
    <col min="2895" max="2899" width="4.625" style="4" customWidth="1"/>
    <col min="2900" max="2900" width="5.125" style="4" customWidth="1"/>
    <col min="2901" max="2905" width="4.625" style="4" customWidth="1"/>
    <col min="2906" max="2906" width="5.125" style="4" customWidth="1"/>
    <col min="2907" max="2911" width="4.625" style="4" customWidth="1"/>
    <col min="2912" max="2912" width="5.125" style="4" customWidth="1"/>
    <col min="2913" max="2917" width="4.625" style="4" customWidth="1"/>
    <col min="2918" max="2918" width="5.125" style="4" customWidth="1"/>
    <col min="2919" max="2923" width="4.625" style="4" customWidth="1"/>
    <col min="2924" max="2924" width="4.25" style="4" customWidth="1"/>
    <col min="2925" max="2930" width="5.125" style="4" customWidth="1"/>
    <col min="2931" max="2932" width="6.125" style="4" customWidth="1"/>
    <col min="2933" max="2933" width="7.625" style="4" customWidth="1"/>
    <col min="2934" max="2934" width="13.25" style="4" customWidth="1"/>
    <col min="2935" max="2935" width="6.125" style="4" customWidth="1"/>
    <col min="2936" max="2936" width="7" style="4" customWidth="1"/>
    <col min="2937" max="3090" width="9" style="4"/>
    <col min="3091" max="3091" width="3" style="4" customWidth="1"/>
    <col min="3092" max="3092" width="16.875" style="4" customWidth="1"/>
    <col min="3093" max="3093" width="5.25" style="4" customWidth="1"/>
    <col min="3094" max="3094" width="6.875" style="4" customWidth="1"/>
    <col min="3095" max="3095" width="6.625" style="4" customWidth="1"/>
    <col min="3096" max="3100" width="5.375" style="4" customWidth="1"/>
    <col min="3101" max="3101" width="5.25" style="4" customWidth="1"/>
    <col min="3102" max="3114" width="5.125" style="4" customWidth="1"/>
    <col min="3115" max="3119" width="4.625" style="4" customWidth="1"/>
    <col min="3120" max="3120" width="5.125" style="4" customWidth="1"/>
    <col min="3121" max="3125" width="4.625" style="4" customWidth="1"/>
    <col min="3126" max="3126" width="5.125" style="4" customWidth="1"/>
    <col min="3127" max="3131" width="4.625" style="4" customWidth="1"/>
    <col min="3132" max="3132" width="5.125" style="4" customWidth="1"/>
    <col min="3133" max="3137" width="4.625" style="4" customWidth="1"/>
    <col min="3138" max="3138" width="5.125" style="4" customWidth="1"/>
    <col min="3139" max="3143" width="4.625" style="4" customWidth="1"/>
    <col min="3144" max="3144" width="5.125" style="4" customWidth="1"/>
    <col min="3145" max="3149" width="4.625" style="4" customWidth="1"/>
    <col min="3150" max="3150" width="5.125" style="4" customWidth="1"/>
    <col min="3151" max="3155" width="4.625" style="4" customWidth="1"/>
    <col min="3156" max="3156" width="5.125" style="4" customWidth="1"/>
    <col min="3157" max="3161" width="4.625" style="4" customWidth="1"/>
    <col min="3162" max="3162" width="5.125" style="4" customWidth="1"/>
    <col min="3163" max="3167" width="4.625" style="4" customWidth="1"/>
    <col min="3168" max="3168" width="5.125" style="4" customWidth="1"/>
    <col min="3169" max="3173" width="4.625" style="4" customWidth="1"/>
    <col min="3174" max="3174" width="5.125" style="4" customWidth="1"/>
    <col min="3175" max="3179" width="4.625" style="4" customWidth="1"/>
    <col min="3180" max="3180" width="4.25" style="4" customWidth="1"/>
    <col min="3181" max="3186" width="5.125" style="4" customWidth="1"/>
    <col min="3187" max="3188" width="6.125" style="4" customWidth="1"/>
    <col min="3189" max="3189" width="7.625" style="4" customWidth="1"/>
    <col min="3190" max="3190" width="13.25" style="4" customWidth="1"/>
    <col min="3191" max="3191" width="6.125" style="4" customWidth="1"/>
    <col min="3192" max="3192" width="7" style="4" customWidth="1"/>
    <col min="3193" max="3346" width="9" style="4"/>
    <col min="3347" max="3347" width="3" style="4" customWidth="1"/>
    <col min="3348" max="3348" width="16.875" style="4" customWidth="1"/>
    <col min="3349" max="3349" width="5.25" style="4" customWidth="1"/>
    <col min="3350" max="3350" width="6.875" style="4" customWidth="1"/>
    <col min="3351" max="3351" width="6.625" style="4" customWidth="1"/>
    <col min="3352" max="3356" width="5.375" style="4" customWidth="1"/>
    <col min="3357" max="3357" width="5.25" style="4" customWidth="1"/>
    <col min="3358" max="3370" width="5.125" style="4" customWidth="1"/>
    <col min="3371" max="3375" width="4.625" style="4" customWidth="1"/>
    <col min="3376" max="3376" width="5.125" style="4" customWidth="1"/>
    <col min="3377" max="3381" width="4.625" style="4" customWidth="1"/>
    <col min="3382" max="3382" width="5.125" style="4" customWidth="1"/>
    <col min="3383" max="3387" width="4.625" style="4" customWidth="1"/>
    <col min="3388" max="3388" width="5.125" style="4" customWidth="1"/>
    <col min="3389" max="3393" width="4.625" style="4" customWidth="1"/>
    <col min="3394" max="3394" width="5.125" style="4" customWidth="1"/>
    <col min="3395" max="3399" width="4.625" style="4" customWidth="1"/>
    <col min="3400" max="3400" width="5.125" style="4" customWidth="1"/>
    <col min="3401" max="3405" width="4.625" style="4" customWidth="1"/>
    <col min="3406" max="3406" width="5.125" style="4" customWidth="1"/>
    <col min="3407" max="3411" width="4.625" style="4" customWidth="1"/>
    <col min="3412" max="3412" width="5.125" style="4" customWidth="1"/>
    <col min="3413" max="3417" width="4.625" style="4" customWidth="1"/>
    <col min="3418" max="3418" width="5.125" style="4" customWidth="1"/>
    <col min="3419" max="3423" width="4.625" style="4" customWidth="1"/>
    <col min="3424" max="3424" width="5.125" style="4" customWidth="1"/>
    <col min="3425" max="3429" width="4.625" style="4" customWidth="1"/>
    <col min="3430" max="3430" width="5.125" style="4" customWidth="1"/>
    <col min="3431" max="3435" width="4.625" style="4" customWidth="1"/>
    <col min="3436" max="3436" width="4.25" style="4" customWidth="1"/>
    <col min="3437" max="3442" width="5.125" style="4" customWidth="1"/>
    <col min="3443" max="3444" width="6.125" style="4" customWidth="1"/>
    <col min="3445" max="3445" width="7.625" style="4" customWidth="1"/>
    <col min="3446" max="3446" width="13.25" style="4" customWidth="1"/>
    <col min="3447" max="3447" width="6.125" style="4" customWidth="1"/>
    <col min="3448" max="3448" width="7" style="4" customWidth="1"/>
    <col min="3449" max="3602" width="9" style="4"/>
    <col min="3603" max="3603" width="3" style="4" customWidth="1"/>
    <col min="3604" max="3604" width="16.875" style="4" customWidth="1"/>
    <col min="3605" max="3605" width="5.25" style="4" customWidth="1"/>
    <col min="3606" max="3606" width="6.875" style="4" customWidth="1"/>
    <col min="3607" max="3607" width="6.625" style="4" customWidth="1"/>
    <col min="3608" max="3612" width="5.375" style="4" customWidth="1"/>
    <col min="3613" max="3613" width="5.25" style="4" customWidth="1"/>
    <col min="3614" max="3626" width="5.125" style="4" customWidth="1"/>
    <col min="3627" max="3631" width="4.625" style="4" customWidth="1"/>
    <col min="3632" max="3632" width="5.125" style="4" customWidth="1"/>
    <col min="3633" max="3637" width="4.625" style="4" customWidth="1"/>
    <col min="3638" max="3638" width="5.125" style="4" customWidth="1"/>
    <col min="3639" max="3643" width="4.625" style="4" customWidth="1"/>
    <col min="3644" max="3644" width="5.125" style="4" customWidth="1"/>
    <col min="3645" max="3649" width="4.625" style="4" customWidth="1"/>
    <col min="3650" max="3650" width="5.125" style="4" customWidth="1"/>
    <col min="3651" max="3655" width="4.625" style="4" customWidth="1"/>
    <col min="3656" max="3656" width="5.125" style="4" customWidth="1"/>
    <col min="3657" max="3661" width="4.625" style="4" customWidth="1"/>
    <col min="3662" max="3662" width="5.125" style="4" customWidth="1"/>
    <col min="3663" max="3667" width="4.625" style="4" customWidth="1"/>
    <col min="3668" max="3668" width="5.125" style="4" customWidth="1"/>
    <col min="3669" max="3673" width="4.625" style="4" customWidth="1"/>
    <col min="3674" max="3674" width="5.125" style="4" customWidth="1"/>
    <col min="3675" max="3679" width="4.625" style="4" customWidth="1"/>
    <col min="3680" max="3680" width="5.125" style="4" customWidth="1"/>
    <col min="3681" max="3685" width="4.625" style="4" customWidth="1"/>
    <col min="3686" max="3686" width="5.125" style="4" customWidth="1"/>
    <col min="3687" max="3691" width="4.625" style="4" customWidth="1"/>
    <col min="3692" max="3692" width="4.25" style="4" customWidth="1"/>
    <col min="3693" max="3698" width="5.125" style="4" customWidth="1"/>
    <col min="3699" max="3700" width="6.125" style="4" customWidth="1"/>
    <col min="3701" max="3701" width="7.625" style="4" customWidth="1"/>
    <col min="3702" max="3702" width="13.25" style="4" customWidth="1"/>
    <col min="3703" max="3703" width="6.125" style="4" customWidth="1"/>
    <col min="3704" max="3704" width="7" style="4" customWidth="1"/>
    <col min="3705" max="3858" width="9" style="4"/>
    <col min="3859" max="3859" width="3" style="4" customWidth="1"/>
    <col min="3860" max="3860" width="16.875" style="4" customWidth="1"/>
    <col min="3861" max="3861" width="5.25" style="4" customWidth="1"/>
    <col min="3862" max="3862" width="6.875" style="4" customWidth="1"/>
    <col min="3863" max="3863" width="6.625" style="4" customWidth="1"/>
    <col min="3864" max="3868" width="5.375" style="4" customWidth="1"/>
    <col min="3869" max="3869" width="5.25" style="4" customWidth="1"/>
    <col min="3870" max="3882" width="5.125" style="4" customWidth="1"/>
    <col min="3883" max="3887" width="4.625" style="4" customWidth="1"/>
    <col min="3888" max="3888" width="5.125" style="4" customWidth="1"/>
    <col min="3889" max="3893" width="4.625" style="4" customWidth="1"/>
    <col min="3894" max="3894" width="5.125" style="4" customWidth="1"/>
    <col min="3895" max="3899" width="4.625" style="4" customWidth="1"/>
    <col min="3900" max="3900" width="5.125" style="4" customWidth="1"/>
    <col min="3901" max="3905" width="4.625" style="4" customWidth="1"/>
    <col min="3906" max="3906" width="5.125" style="4" customWidth="1"/>
    <col min="3907" max="3911" width="4.625" style="4" customWidth="1"/>
    <col min="3912" max="3912" width="5.125" style="4" customWidth="1"/>
    <col min="3913" max="3917" width="4.625" style="4" customWidth="1"/>
    <col min="3918" max="3918" width="5.125" style="4" customWidth="1"/>
    <col min="3919" max="3923" width="4.625" style="4" customWidth="1"/>
    <col min="3924" max="3924" width="5.125" style="4" customWidth="1"/>
    <col min="3925" max="3929" width="4.625" style="4" customWidth="1"/>
    <col min="3930" max="3930" width="5.125" style="4" customWidth="1"/>
    <col min="3931" max="3935" width="4.625" style="4" customWidth="1"/>
    <col min="3936" max="3936" width="5.125" style="4" customWidth="1"/>
    <col min="3937" max="3941" width="4.625" style="4" customWidth="1"/>
    <col min="3942" max="3942" width="5.125" style="4" customWidth="1"/>
    <col min="3943" max="3947" width="4.625" style="4" customWidth="1"/>
    <col min="3948" max="3948" width="4.25" style="4" customWidth="1"/>
    <col min="3949" max="3954" width="5.125" style="4" customWidth="1"/>
    <col min="3955" max="3956" width="6.125" style="4" customWidth="1"/>
    <col min="3957" max="3957" width="7.625" style="4" customWidth="1"/>
    <col min="3958" max="3958" width="13.25" style="4" customWidth="1"/>
    <col min="3959" max="3959" width="6.125" style="4" customWidth="1"/>
    <col min="3960" max="3960" width="7" style="4" customWidth="1"/>
    <col min="3961" max="4114" width="9" style="4"/>
    <col min="4115" max="4115" width="3" style="4" customWidth="1"/>
    <col min="4116" max="4116" width="16.875" style="4" customWidth="1"/>
    <col min="4117" max="4117" width="5.25" style="4" customWidth="1"/>
    <col min="4118" max="4118" width="6.875" style="4" customWidth="1"/>
    <col min="4119" max="4119" width="6.625" style="4" customWidth="1"/>
    <col min="4120" max="4124" width="5.375" style="4" customWidth="1"/>
    <col min="4125" max="4125" width="5.25" style="4" customWidth="1"/>
    <col min="4126" max="4138" width="5.125" style="4" customWidth="1"/>
    <col min="4139" max="4143" width="4.625" style="4" customWidth="1"/>
    <col min="4144" max="4144" width="5.125" style="4" customWidth="1"/>
    <col min="4145" max="4149" width="4.625" style="4" customWidth="1"/>
    <col min="4150" max="4150" width="5.125" style="4" customWidth="1"/>
    <col min="4151" max="4155" width="4.625" style="4" customWidth="1"/>
    <col min="4156" max="4156" width="5.125" style="4" customWidth="1"/>
    <col min="4157" max="4161" width="4.625" style="4" customWidth="1"/>
    <col min="4162" max="4162" width="5.125" style="4" customWidth="1"/>
    <col min="4163" max="4167" width="4.625" style="4" customWidth="1"/>
    <col min="4168" max="4168" width="5.125" style="4" customWidth="1"/>
    <col min="4169" max="4173" width="4.625" style="4" customWidth="1"/>
    <col min="4174" max="4174" width="5.125" style="4" customWidth="1"/>
    <col min="4175" max="4179" width="4.625" style="4" customWidth="1"/>
    <col min="4180" max="4180" width="5.125" style="4" customWidth="1"/>
    <col min="4181" max="4185" width="4.625" style="4" customWidth="1"/>
    <col min="4186" max="4186" width="5.125" style="4" customWidth="1"/>
    <col min="4187" max="4191" width="4.625" style="4" customWidth="1"/>
    <col min="4192" max="4192" width="5.125" style="4" customWidth="1"/>
    <col min="4193" max="4197" width="4.625" style="4" customWidth="1"/>
    <col min="4198" max="4198" width="5.125" style="4" customWidth="1"/>
    <col min="4199" max="4203" width="4.625" style="4" customWidth="1"/>
    <col min="4204" max="4204" width="4.25" style="4" customWidth="1"/>
    <col min="4205" max="4210" width="5.125" style="4" customWidth="1"/>
    <col min="4211" max="4212" width="6.125" style="4" customWidth="1"/>
    <col min="4213" max="4213" width="7.625" style="4" customWidth="1"/>
    <col min="4214" max="4214" width="13.25" style="4" customWidth="1"/>
    <col min="4215" max="4215" width="6.125" style="4" customWidth="1"/>
    <col min="4216" max="4216" width="7" style="4" customWidth="1"/>
    <col min="4217" max="4370" width="9" style="4"/>
    <col min="4371" max="4371" width="3" style="4" customWidth="1"/>
    <col min="4372" max="4372" width="16.875" style="4" customWidth="1"/>
    <col min="4373" max="4373" width="5.25" style="4" customWidth="1"/>
    <col min="4374" max="4374" width="6.875" style="4" customWidth="1"/>
    <col min="4375" max="4375" width="6.625" style="4" customWidth="1"/>
    <col min="4376" max="4380" width="5.375" style="4" customWidth="1"/>
    <col min="4381" max="4381" width="5.25" style="4" customWidth="1"/>
    <col min="4382" max="4394" width="5.125" style="4" customWidth="1"/>
    <col min="4395" max="4399" width="4.625" style="4" customWidth="1"/>
    <col min="4400" max="4400" width="5.125" style="4" customWidth="1"/>
    <col min="4401" max="4405" width="4.625" style="4" customWidth="1"/>
    <col min="4406" max="4406" width="5.125" style="4" customWidth="1"/>
    <col min="4407" max="4411" width="4.625" style="4" customWidth="1"/>
    <col min="4412" max="4412" width="5.125" style="4" customWidth="1"/>
    <col min="4413" max="4417" width="4.625" style="4" customWidth="1"/>
    <col min="4418" max="4418" width="5.125" style="4" customWidth="1"/>
    <col min="4419" max="4423" width="4.625" style="4" customWidth="1"/>
    <col min="4424" max="4424" width="5.125" style="4" customWidth="1"/>
    <col min="4425" max="4429" width="4.625" style="4" customWidth="1"/>
    <col min="4430" max="4430" width="5.125" style="4" customWidth="1"/>
    <col min="4431" max="4435" width="4.625" style="4" customWidth="1"/>
    <col min="4436" max="4436" width="5.125" style="4" customWidth="1"/>
    <col min="4437" max="4441" width="4.625" style="4" customWidth="1"/>
    <col min="4442" max="4442" width="5.125" style="4" customWidth="1"/>
    <col min="4443" max="4447" width="4.625" style="4" customWidth="1"/>
    <col min="4448" max="4448" width="5.125" style="4" customWidth="1"/>
    <col min="4449" max="4453" width="4.625" style="4" customWidth="1"/>
    <col min="4454" max="4454" width="5.125" style="4" customWidth="1"/>
    <col min="4455" max="4459" width="4.625" style="4" customWidth="1"/>
    <col min="4460" max="4460" width="4.25" style="4" customWidth="1"/>
    <col min="4461" max="4466" width="5.125" style="4" customWidth="1"/>
    <col min="4467" max="4468" width="6.125" style="4" customWidth="1"/>
    <col min="4469" max="4469" width="7.625" style="4" customWidth="1"/>
    <col min="4470" max="4470" width="13.25" style="4" customWidth="1"/>
    <col min="4471" max="4471" width="6.125" style="4" customWidth="1"/>
    <col min="4472" max="4472" width="7" style="4" customWidth="1"/>
    <col min="4473" max="4626" width="9" style="4"/>
    <col min="4627" max="4627" width="3" style="4" customWidth="1"/>
    <col min="4628" max="4628" width="16.875" style="4" customWidth="1"/>
    <col min="4629" max="4629" width="5.25" style="4" customWidth="1"/>
    <col min="4630" max="4630" width="6.875" style="4" customWidth="1"/>
    <col min="4631" max="4631" width="6.625" style="4" customWidth="1"/>
    <col min="4632" max="4636" width="5.375" style="4" customWidth="1"/>
    <col min="4637" max="4637" width="5.25" style="4" customWidth="1"/>
    <col min="4638" max="4650" width="5.125" style="4" customWidth="1"/>
    <col min="4651" max="4655" width="4.625" style="4" customWidth="1"/>
    <col min="4656" max="4656" width="5.125" style="4" customWidth="1"/>
    <col min="4657" max="4661" width="4.625" style="4" customWidth="1"/>
    <col min="4662" max="4662" width="5.125" style="4" customWidth="1"/>
    <col min="4663" max="4667" width="4.625" style="4" customWidth="1"/>
    <col min="4668" max="4668" width="5.125" style="4" customWidth="1"/>
    <col min="4669" max="4673" width="4.625" style="4" customWidth="1"/>
    <col min="4674" max="4674" width="5.125" style="4" customWidth="1"/>
    <col min="4675" max="4679" width="4.625" style="4" customWidth="1"/>
    <col min="4680" max="4680" width="5.125" style="4" customWidth="1"/>
    <col min="4681" max="4685" width="4.625" style="4" customWidth="1"/>
    <col min="4686" max="4686" width="5.125" style="4" customWidth="1"/>
    <col min="4687" max="4691" width="4.625" style="4" customWidth="1"/>
    <col min="4692" max="4692" width="5.125" style="4" customWidth="1"/>
    <col min="4693" max="4697" width="4.625" style="4" customWidth="1"/>
    <col min="4698" max="4698" width="5.125" style="4" customWidth="1"/>
    <col min="4699" max="4703" width="4.625" style="4" customWidth="1"/>
    <col min="4704" max="4704" width="5.125" style="4" customWidth="1"/>
    <col min="4705" max="4709" width="4.625" style="4" customWidth="1"/>
    <col min="4710" max="4710" width="5.125" style="4" customWidth="1"/>
    <col min="4711" max="4715" width="4.625" style="4" customWidth="1"/>
    <col min="4716" max="4716" width="4.25" style="4" customWidth="1"/>
    <col min="4717" max="4722" width="5.125" style="4" customWidth="1"/>
    <col min="4723" max="4724" width="6.125" style="4" customWidth="1"/>
    <col min="4725" max="4725" width="7.625" style="4" customWidth="1"/>
    <col min="4726" max="4726" width="13.25" style="4" customWidth="1"/>
    <col min="4727" max="4727" width="6.125" style="4" customWidth="1"/>
    <col min="4728" max="4728" width="7" style="4" customWidth="1"/>
    <col min="4729" max="4882" width="9" style="4"/>
    <col min="4883" max="4883" width="3" style="4" customWidth="1"/>
    <col min="4884" max="4884" width="16.875" style="4" customWidth="1"/>
    <col min="4885" max="4885" width="5.25" style="4" customWidth="1"/>
    <col min="4886" max="4886" width="6.875" style="4" customWidth="1"/>
    <col min="4887" max="4887" width="6.625" style="4" customWidth="1"/>
    <col min="4888" max="4892" width="5.375" style="4" customWidth="1"/>
    <col min="4893" max="4893" width="5.25" style="4" customWidth="1"/>
    <col min="4894" max="4906" width="5.125" style="4" customWidth="1"/>
    <col min="4907" max="4911" width="4.625" style="4" customWidth="1"/>
    <col min="4912" max="4912" width="5.125" style="4" customWidth="1"/>
    <col min="4913" max="4917" width="4.625" style="4" customWidth="1"/>
    <col min="4918" max="4918" width="5.125" style="4" customWidth="1"/>
    <col min="4919" max="4923" width="4.625" style="4" customWidth="1"/>
    <col min="4924" max="4924" width="5.125" style="4" customWidth="1"/>
    <col min="4925" max="4929" width="4.625" style="4" customWidth="1"/>
    <col min="4930" max="4930" width="5.125" style="4" customWidth="1"/>
    <col min="4931" max="4935" width="4.625" style="4" customWidth="1"/>
    <col min="4936" max="4936" width="5.125" style="4" customWidth="1"/>
    <col min="4937" max="4941" width="4.625" style="4" customWidth="1"/>
    <col min="4942" max="4942" width="5.125" style="4" customWidth="1"/>
    <col min="4943" max="4947" width="4.625" style="4" customWidth="1"/>
    <col min="4948" max="4948" width="5.125" style="4" customWidth="1"/>
    <col min="4949" max="4953" width="4.625" style="4" customWidth="1"/>
    <col min="4954" max="4954" width="5.125" style="4" customWidth="1"/>
    <col min="4955" max="4959" width="4.625" style="4" customWidth="1"/>
    <col min="4960" max="4960" width="5.125" style="4" customWidth="1"/>
    <col min="4961" max="4965" width="4.625" style="4" customWidth="1"/>
    <col min="4966" max="4966" width="5.125" style="4" customWidth="1"/>
    <col min="4967" max="4971" width="4.625" style="4" customWidth="1"/>
    <col min="4972" max="4972" width="4.25" style="4" customWidth="1"/>
    <col min="4973" max="4978" width="5.125" style="4" customWidth="1"/>
    <col min="4979" max="4980" width="6.125" style="4" customWidth="1"/>
    <col min="4981" max="4981" width="7.625" style="4" customWidth="1"/>
    <col min="4982" max="4982" width="13.25" style="4" customWidth="1"/>
    <col min="4983" max="4983" width="6.125" style="4" customWidth="1"/>
    <col min="4984" max="4984" width="7" style="4" customWidth="1"/>
    <col min="4985" max="5138" width="9" style="4"/>
    <col min="5139" max="5139" width="3" style="4" customWidth="1"/>
    <col min="5140" max="5140" width="16.875" style="4" customWidth="1"/>
    <col min="5141" max="5141" width="5.25" style="4" customWidth="1"/>
    <col min="5142" max="5142" width="6.875" style="4" customWidth="1"/>
    <col min="5143" max="5143" width="6.625" style="4" customWidth="1"/>
    <col min="5144" max="5148" width="5.375" style="4" customWidth="1"/>
    <col min="5149" max="5149" width="5.25" style="4" customWidth="1"/>
    <col min="5150" max="5162" width="5.125" style="4" customWidth="1"/>
    <col min="5163" max="5167" width="4.625" style="4" customWidth="1"/>
    <col min="5168" max="5168" width="5.125" style="4" customWidth="1"/>
    <col min="5169" max="5173" width="4.625" style="4" customWidth="1"/>
    <col min="5174" max="5174" width="5.125" style="4" customWidth="1"/>
    <col min="5175" max="5179" width="4.625" style="4" customWidth="1"/>
    <col min="5180" max="5180" width="5.125" style="4" customWidth="1"/>
    <col min="5181" max="5185" width="4.625" style="4" customWidth="1"/>
    <col min="5186" max="5186" width="5.125" style="4" customWidth="1"/>
    <col min="5187" max="5191" width="4.625" style="4" customWidth="1"/>
    <col min="5192" max="5192" width="5.125" style="4" customWidth="1"/>
    <col min="5193" max="5197" width="4.625" style="4" customWidth="1"/>
    <col min="5198" max="5198" width="5.125" style="4" customWidth="1"/>
    <col min="5199" max="5203" width="4.625" style="4" customWidth="1"/>
    <col min="5204" max="5204" width="5.125" style="4" customWidth="1"/>
    <col min="5205" max="5209" width="4.625" style="4" customWidth="1"/>
    <col min="5210" max="5210" width="5.125" style="4" customWidth="1"/>
    <col min="5211" max="5215" width="4.625" style="4" customWidth="1"/>
    <col min="5216" max="5216" width="5.125" style="4" customWidth="1"/>
    <col min="5217" max="5221" width="4.625" style="4" customWidth="1"/>
    <col min="5222" max="5222" width="5.125" style="4" customWidth="1"/>
    <col min="5223" max="5227" width="4.625" style="4" customWidth="1"/>
    <col min="5228" max="5228" width="4.25" style="4" customWidth="1"/>
    <col min="5229" max="5234" width="5.125" style="4" customWidth="1"/>
    <col min="5235" max="5236" width="6.125" style="4" customWidth="1"/>
    <col min="5237" max="5237" width="7.625" style="4" customWidth="1"/>
    <col min="5238" max="5238" width="13.25" style="4" customWidth="1"/>
    <col min="5239" max="5239" width="6.125" style="4" customWidth="1"/>
    <col min="5240" max="5240" width="7" style="4" customWidth="1"/>
    <col min="5241" max="5394" width="9" style="4"/>
    <col min="5395" max="5395" width="3" style="4" customWidth="1"/>
    <col min="5396" max="5396" width="16.875" style="4" customWidth="1"/>
    <col min="5397" max="5397" width="5.25" style="4" customWidth="1"/>
    <col min="5398" max="5398" width="6.875" style="4" customWidth="1"/>
    <col min="5399" max="5399" width="6.625" style="4" customWidth="1"/>
    <col min="5400" max="5404" width="5.375" style="4" customWidth="1"/>
    <col min="5405" max="5405" width="5.25" style="4" customWidth="1"/>
    <col min="5406" max="5418" width="5.125" style="4" customWidth="1"/>
    <col min="5419" max="5423" width="4.625" style="4" customWidth="1"/>
    <col min="5424" max="5424" width="5.125" style="4" customWidth="1"/>
    <col min="5425" max="5429" width="4.625" style="4" customWidth="1"/>
    <col min="5430" max="5430" width="5.125" style="4" customWidth="1"/>
    <col min="5431" max="5435" width="4.625" style="4" customWidth="1"/>
    <col min="5436" max="5436" width="5.125" style="4" customWidth="1"/>
    <col min="5437" max="5441" width="4.625" style="4" customWidth="1"/>
    <col min="5442" max="5442" width="5.125" style="4" customWidth="1"/>
    <col min="5443" max="5447" width="4.625" style="4" customWidth="1"/>
    <col min="5448" max="5448" width="5.125" style="4" customWidth="1"/>
    <col min="5449" max="5453" width="4.625" style="4" customWidth="1"/>
    <col min="5454" max="5454" width="5.125" style="4" customWidth="1"/>
    <col min="5455" max="5459" width="4.625" style="4" customWidth="1"/>
    <col min="5460" max="5460" width="5.125" style="4" customWidth="1"/>
    <col min="5461" max="5465" width="4.625" style="4" customWidth="1"/>
    <col min="5466" max="5466" width="5.125" style="4" customWidth="1"/>
    <col min="5467" max="5471" width="4.625" style="4" customWidth="1"/>
    <col min="5472" max="5472" width="5.125" style="4" customWidth="1"/>
    <col min="5473" max="5477" width="4.625" style="4" customWidth="1"/>
    <col min="5478" max="5478" width="5.125" style="4" customWidth="1"/>
    <col min="5479" max="5483" width="4.625" style="4" customWidth="1"/>
    <col min="5484" max="5484" width="4.25" style="4" customWidth="1"/>
    <col min="5485" max="5490" width="5.125" style="4" customWidth="1"/>
    <col min="5491" max="5492" width="6.125" style="4" customWidth="1"/>
    <col min="5493" max="5493" width="7.625" style="4" customWidth="1"/>
    <col min="5494" max="5494" width="13.25" style="4" customWidth="1"/>
    <col min="5495" max="5495" width="6.125" style="4" customWidth="1"/>
    <col min="5496" max="5496" width="7" style="4" customWidth="1"/>
    <col min="5497" max="5650" width="9" style="4"/>
    <col min="5651" max="5651" width="3" style="4" customWidth="1"/>
    <col min="5652" max="5652" width="16.875" style="4" customWidth="1"/>
    <col min="5653" max="5653" width="5.25" style="4" customWidth="1"/>
    <col min="5654" max="5654" width="6.875" style="4" customWidth="1"/>
    <col min="5655" max="5655" width="6.625" style="4" customWidth="1"/>
    <col min="5656" max="5660" width="5.375" style="4" customWidth="1"/>
    <col min="5661" max="5661" width="5.25" style="4" customWidth="1"/>
    <col min="5662" max="5674" width="5.125" style="4" customWidth="1"/>
    <col min="5675" max="5679" width="4.625" style="4" customWidth="1"/>
    <col min="5680" max="5680" width="5.125" style="4" customWidth="1"/>
    <col min="5681" max="5685" width="4.625" style="4" customWidth="1"/>
    <col min="5686" max="5686" width="5.125" style="4" customWidth="1"/>
    <col min="5687" max="5691" width="4.625" style="4" customWidth="1"/>
    <col min="5692" max="5692" width="5.125" style="4" customWidth="1"/>
    <col min="5693" max="5697" width="4.625" style="4" customWidth="1"/>
    <col min="5698" max="5698" width="5.125" style="4" customWidth="1"/>
    <col min="5699" max="5703" width="4.625" style="4" customWidth="1"/>
    <col min="5704" max="5704" width="5.125" style="4" customWidth="1"/>
    <col min="5705" max="5709" width="4.625" style="4" customWidth="1"/>
    <col min="5710" max="5710" width="5.125" style="4" customWidth="1"/>
    <col min="5711" max="5715" width="4.625" style="4" customWidth="1"/>
    <col min="5716" max="5716" width="5.125" style="4" customWidth="1"/>
    <col min="5717" max="5721" width="4.625" style="4" customWidth="1"/>
    <col min="5722" max="5722" width="5.125" style="4" customWidth="1"/>
    <col min="5723" max="5727" width="4.625" style="4" customWidth="1"/>
    <col min="5728" max="5728" width="5.125" style="4" customWidth="1"/>
    <col min="5729" max="5733" width="4.625" style="4" customWidth="1"/>
    <col min="5734" max="5734" width="5.125" style="4" customWidth="1"/>
    <col min="5735" max="5739" width="4.625" style="4" customWidth="1"/>
    <col min="5740" max="5740" width="4.25" style="4" customWidth="1"/>
    <col min="5741" max="5746" width="5.125" style="4" customWidth="1"/>
    <col min="5747" max="5748" width="6.125" style="4" customWidth="1"/>
    <col min="5749" max="5749" width="7.625" style="4" customWidth="1"/>
    <col min="5750" max="5750" width="13.25" style="4" customWidth="1"/>
    <col min="5751" max="5751" width="6.125" style="4" customWidth="1"/>
    <col min="5752" max="5752" width="7" style="4" customWidth="1"/>
    <col min="5753" max="5906" width="9" style="4"/>
    <col min="5907" max="5907" width="3" style="4" customWidth="1"/>
    <col min="5908" max="5908" width="16.875" style="4" customWidth="1"/>
    <col min="5909" max="5909" width="5.25" style="4" customWidth="1"/>
    <col min="5910" max="5910" width="6.875" style="4" customWidth="1"/>
    <col min="5911" max="5911" width="6.625" style="4" customWidth="1"/>
    <col min="5912" max="5916" width="5.375" style="4" customWidth="1"/>
    <col min="5917" max="5917" width="5.25" style="4" customWidth="1"/>
    <col min="5918" max="5930" width="5.125" style="4" customWidth="1"/>
    <col min="5931" max="5935" width="4.625" style="4" customWidth="1"/>
    <col min="5936" max="5936" width="5.125" style="4" customWidth="1"/>
    <col min="5937" max="5941" width="4.625" style="4" customWidth="1"/>
    <col min="5942" max="5942" width="5.125" style="4" customWidth="1"/>
    <col min="5943" max="5947" width="4.625" style="4" customWidth="1"/>
    <col min="5948" max="5948" width="5.125" style="4" customWidth="1"/>
    <col min="5949" max="5953" width="4.625" style="4" customWidth="1"/>
    <col min="5954" max="5954" width="5.125" style="4" customWidth="1"/>
    <col min="5955" max="5959" width="4.625" style="4" customWidth="1"/>
    <col min="5960" max="5960" width="5.125" style="4" customWidth="1"/>
    <col min="5961" max="5965" width="4.625" style="4" customWidth="1"/>
    <col min="5966" max="5966" width="5.125" style="4" customWidth="1"/>
    <col min="5967" max="5971" width="4.625" style="4" customWidth="1"/>
    <col min="5972" max="5972" width="5.125" style="4" customWidth="1"/>
    <col min="5973" max="5977" width="4.625" style="4" customWidth="1"/>
    <col min="5978" max="5978" width="5.125" style="4" customWidth="1"/>
    <col min="5979" max="5983" width="4.625" style="4" customWidth="1"/>
    <col min="5984" max="5984" width="5.125" style="4" customWidth="1"/>
    <col min="5985" max="5989" width="4.625" style="4" customWidth="1"/>
    <col min="5990" max="5990" width="5.125" style="4" customWidth="1"/>
    <col min="5991" max="5995" width="4.625" style="4" customWidth="1"/>
    <col min="5996" max="5996" width="4.25" style="4" customWidth="1"/>
    <col min="5997" max="6002" width="5.125" style="4" customWidth="1"/>
    <col min="6003" max="6004" width="6.125" style="4" customWidth="1"/>
    <col min="6005" max="6005" width="7.625" style="4" customWidth="1"/>
    <col min="6006" max="6006" width="13.25" style="4" customWidth="1"/>
    <col min="6007" max="6007" width="6.125" style="4" customWidth="1"/>
    <col min="6008" max="6008" width="7" style="4" customWidth="1"/>
    <col min="6009" max="6162" width="9" style="4"/>
    <col min="6163" max="6163" width="3" style="4" customWidth="1"/>
    <col min="6164" max="6164" width="16.875" style="4" customWidth="1"/>
    <col min="6165" max="6165" width="5.25" style="4" customWidth="1"/>
    <col min="6166" max="6166" width="6.875" style="4" customWidth="1"/>
    <col min="6167" max="6167" width="6.625" style="4" customWidth="1"/>
    <col min="6168" max="6172" width="5.375" style="4" customWidth="1"/>
    <col min="6173" max="6173" width="5.25" style="4" customWidth="1"/>
    <col min="6174" max="6186" width="5.125" style="4" customWidth="1"/>
    <col min="6187" max="6191" width="4.625" style="4" customWidth="1"/>
    <col min="6192" max="6192" width="5.125" style="4" customWidth="1"/>
    <col min="6193" max="6197" width="4.625" style="4" customWidth="1"/>
    <col min="6198" max="6198" width="5.125" style="4" customWidth="1"/>
    <col min="6199" max="6203" width="4.625" style="4" customWidth="1"/>
    <col min="6204" max="6204" width="5.125" style="4" customWidth="1"/>
    <col min="6205" max="6209" width="4.625" style="4" customWidth="1"/>
    <col min="6210" max="6210" width="5.125" style="4" customWidth="1"/>
    <col min="6211" max="6215" width="4.625" style="4" customWidth="1"/>
    <col min="6216" max="6216" width="5.125" style="4" customWidth="1"/>
    <col min="6217" max="6221" width="4.625" style="4" customWidth="1"/>
    <col min="6222" max="6222" width="5.125" style="4" customWidth="1"/>
    <col min="6223" max="6227" width="4.625" style="4" customWidth="1"/>
    <col min="6228" max="6228" width="5.125" style="4" customWidth="1"/>
    <col min="6229" max="6233" width="4.625" style="4" customWidth="1"/>
    <col min="6234" max="6234" width="5.125" style="4" customWidth="1"/>
    <col min="6235" max="6239" width="4.625" style="4" customWidth="1"/>
    <col min="6240" max="6240" width="5.125" style="4" customWidth="1"/>
    <col min="6241" max="6245" width="4.625" style="4" customWidth="1"/>
    <col min="6246" max="6246" width="5.125" style="4" customWidth="1"/>
    <col min="6247" max="6251" width="4.625" style="4" customWidth="1"/>
    <col min="6252" max="6252" width="4.25" style="4" customWidth="1"/>
    <col min="6253" max="6258" width="5.125" style="4" customWidth="1"/>
    <col min="6259" max="6260" width="6.125" style="4" customWidth="1"/>
    <col min="6261" max="6261" width="7.625" style="4" customWidth="1"/>
    <col min="6262" max="6262" width="13.25" style="4" customWidth="1"/>
    <col min="6263" max="6263" width="6.125" style="4" customWidth="1"/>
    <col min="6264" max="6264" width="7" style="4" customWidth="1"/>
    <col min="6265" max="6418" width="9" style="4"/>
    <col min="6419" max="6419" width="3" style="4" customWidth="1"/>
    <col min="6420" max="6420" width="16.875" style="4" customWidth="1"/>
    <col min="6421" max="6421" width="5.25" style="4" customWidth="1"/>
    <col min="6422" max="6422" width="6.875" style="4" customWidth="1"/>
    <col min="6423" max="6423" width="6.625" style="4" customWidth="1"/>
    <col min="6424" max="6428" width="5.375" style="4" customWidth="1"/>
    <col min="6429" max="6429" width="5.25" style="4" customWidth="1"/>
    <col min="6430" max="6442" width="5.125" style="4" customWidth="1"/>
    <col min="6443" max="6447" width="4.625" style="4" customWidth="1"/>
    <col min="6448" max="6448" width="5.125" style="4" customWidth="1"/>
    <col min="6449" max="6453" width="4.625" style="4" customWidth="1"/>
    <col min="6454" max="6454" width="5.125" style="4" customWidth="1"/>
    <col min="6455" max="6459" width="4.625" style="4" customWidth="1"/>
    <col min="6460" max="6460" width="5.125" style="4" customWidth="1"/>
    <col min="6461" max="6465" width="4.625" style="4" customWidth="1"/>
    <col min="6466" max="6466" width="5.125" style="4" customWidth="1"/>
    <col min="6467" max="6471" width="4.625" style="4" customWidth="1"/>
    <col min="6472" max="6472" width="5.125" style="4" customWidth="1"/>
    <col min="6473" max="6477" width="4.625" style="4" customWidth="1"/>
    <col min="6478" max="6478" width="5.125" style="4" customWidth="1"/>
    <col min="6479" max="6483" width="4.625" style="4" customWidth="1"/>
    <col min="6484" max="6484" width="5.125" style="4" customWidth="1"/>
    <col min="6485" max="6489" width="4.625" style="4" customWidth="1"/>
    <col min="6490" max="6490" width="5.125" style="4" customWidth="1"/>
    <col min="6491" max="6495" width="4.625" style="4" customWidth="1"/>
    <col min="6496" max="6496" width="5.125" style="4" customWidth="1"/>
    <col min="6497" max="6501" width="4.625" style="4" customWidth="1"/>
    <col min="6502" max="6502" width="5.125" style="4" customWidth="1"/>
    <col min="6503" max="6507" width="4.625" style="4" customWidth="1"/>
    <col min="6508" max="6508" width="4.25" style="4" customWidth="1"/>
    <col min="6509" max="6514" width="5.125" style="4" customWidth="1"/>
    <col min="6515" max="6516" width="6.125" style="4" customWidth="1"/>
    <col min="6517" max="6517" width="7.625" style="4" customWidth="1"/>
    <col min="6518" max="6518" width="13.25" style="4" customWidth="1"/>
    <col min="6519" max="6519" width="6.125" style="4" customWidth="1"/>
    <col min="6520" max="6520" width="7" style="4" customWidth="1"/>
    <col min="6521" max="6674" width="9" style="4"/>
    <col min="6675" max="6675" width="3" style="4" customWidth="1"/>
    <col min="6676" max="6676" width="16.875" style="4" customWidth="1"/>
    <col min="6677" max="6677" width="5.25" style="4" customWidth="1"/>
    <col min="6678" max="6678" width="6.875" style="4" customWidth="1"/>
    <col min="6679" max="6679" width="6.625" style="4" customWidth="1"/>
    <col min="6680" max="6684" width="5.375" style="4" customWidth="1"/>
    <col min="6685" max="6685" width="5.25" style="4" customWidth="1"/>
    <col min="6686" max="6698" width="5.125" style="4" customWidth="1"/>
    <col min="6699" max="6703" width="4.625" style="4" customWidth="1"/>
    <col min="6704" max="6704" width="5.125" style="4" customWidth="1"/>
    <col min="6705" max="6709" width="4.625" style="4" customWidth="1"/>
    <col min="6710" max="6710" width="5.125" style="4" customWidth="1"/>
    <col min="6711" max="6715" width="4.625" style="4" customWidth="1"/>
    <col min="6716" max="6716" width="5.125" style="4" customWidth="1"/>
    <col min="6717" max="6721" width="4.625" style="4" customWidth="1"/>
    <col min="6722" max="6722" width="5.125" style="4" customWidth="1"/>
    <col min="6723" max="6727" width="4.625" style="4" customWidth="1"/>
    <col min="6728" max="6728" width="5.125" style="4" customWidth="1"/>
    <col min="6729" max="6733" width="4.625" style="4" customWidth="1"/>
    <col min="6734" max="6734" width="5.125" style="4" customWidth="1"/>
    <col min="6735" max="6739" width="4.625" style="4" customWidth="1"/>
    <col min="6740" max="6740" width="5.125" style="4" customWidth="1"/>
    <col min="6741" max="6745" width="4.625" style="4" customWidth="1"/>
    <col min="6746" max="6746" width="5.125" style="4" customWidth="1"/>
    <col min="6747" max="6751" width="4.625" style="4" customWidth="1"/>
    <col min="6752" max="6752" width="5.125" style="4" customWidth="1"/>
    <col min="6753" max="6757" width="4.625" style="4" customWidth="1"/>
    <col min="6758" max="6758" width="5.125" style="4" customWidth="1"/>
    <col min="6759" max="6763" width="4.625" style="4" customWidth="1"/>
    <col min="6764" max="6764" width="4.25" style="4" customWidth="1"/>
    <col min="6765" max="6770" width="5.125" style="4" customWidth="1"/>
    <col min="6771" max="6772" width="6.125" style="4" customWidth="1"/>
    <col min="6773" max="6773" width="7.625" style="4" customWidth="1"/>
    <col min="6774" max="6774" width="13.25" style="4" customWidth="1"/>
    <col min="6775" max="6775" width="6.125" style="4" customWidth="1"/>
    <col min="6776" max="6776" width="7" style="4" customWidth="1"/>
    <col min="6777" max="6930" width="9" style="4"/>
    <col min="6931" max="6931" width="3" style="4" customWidth="1"/>
    <col min="6932" max="6932" width="16.875" style="4" customWidth="1"/>
    <col min="6933" max="6933" width="5.25" style="4" customWidth="1"/>
    <col min="6934" max="6934" width="6.875" style="4" customWidth="1"/>
    <col min="6935" max="6935" width="6.625" style="4" customWidth="1"/>
    <col min="6936" max="6940" width="5.375" style="4" customWidth="1"/>
    <col min="6941" max="6941" width="5.25" style="4" customWidth="1"/>
    <col min="6942" max="6954" width="5.125" style="4" customWidth="1"/>
    <col min="6955" max="6959" width="4.625" style="4" customWidth="1"/>
    <col min="6960" max="6960" width="5.125" style="4" customWidth="1"/>
    <col min="6961" max="6965" width="4.625" style="4" customWidth="1"/>
    <col min="6966" max="6966" width="5.125" style="4" customWidth="1"/>
    <col min="6967" max="6971" width="4.625" style="4" customWidth="1"/>
    <col min="6972" max="6972" width="5.125" style="4" customWidth="1"/>
    <col min="6973" max="6977" width="4.625" style="4" customWidth="1"/>
    <col min="6978" max="6978" width="5.125" style="4" customWidth="1"/>
    <col min="6979" max="6983" width="4.625" style="4" customWidth="1"/>
    <col min="6984" max="6984" width="5.125" style="4" customWidth="1"/>
    <col min="6985" max="6989" width="4.625" style="4" customWidth="1"/>
    <col min="6990" max="6990" width="5.125" style="4" customWidth="1"/>
    <col min="6991" max="6995" width="4.625" style="4" customWidth="1"/>
    <col min="6996" max="6996" width="5.125" style="4" customWidth="1"/>
    <col min="6997" max="7001" width="4.625" style="4" customWidth="1"/>
    <col min="7002" max="7002" width="5.125" style="4" customWidth="1"/>
    <col min="7003" max="7007" width="4.625" style="4" customWidth="1"/>
    <col min="7008" max="7008" width="5.125" style="4" customWidth="1"/>
    <col min="7009" max="7013" width="4.625" style="4" customWidth="1"/>
    <col min="7014" max="7014" width="5.125" style="4" customWidth="1"/>
    <col min="7015" max="7019" width="4.625" style="4" customWidth="1"/>
    <col min="7020" max="7020" width="4.25" style="4" customWidth="1"/>
    <col min="7021" max="7026" width="5.125" style="4" customWidth="1"/>
    <col min="7027" max="7028" width="6.125" style="4" customWidth="1"/>
    <col min="7029" max="7029" width="7.625" style="4" customWidth="1"/>
    <col min="7030" max="7030" width="13.25" style="4" customWidth="1"/>
    <col min="7031" max="7031" width="6.125" style="4" customWidth="1"/>
    <col min="7032" max="7032" width="7" style="4" customWidth="1"/>
    <col min="7033" max="7186" width="9" style="4"/>
    <col min="7187" max="7187" width="3" style="4" customWidth="1"/>
    <col min="7188" max="7188" width="16.875" style="4" customWidth="1"/>
    <col min="7189" max="7189" width="5.25" style="4" customWidth="1"/>
    <col min="7190" max="7190" width="6.875" style="4" customWidth="1"/>
    <col min="7191" max="7191" width="6.625" style="4" customWidth="1"/>
    <col min="7192" max="7196" width="5.375" style="4" customWidth="1"/>
    <col min="7197" max="7197" width="5.25" style="4" customWidth="1"/>
    <col min="7198" max="7210" width="5.125" style="4" customWidth="1"/>
    <col min="7211" max="7215" width="4.625" style="4" customWidth="1"/>
    <col min="7216" max="7216" width="5.125" style="4" customWidth="1"/>
    <col min="7217" max="7221" width="4.625" style="4" customWidth="1"/>
    <col min="7222" max="7222" width="5.125" style="4" customWidth="1"/>
    <col min="7223" max="7227" width="4.625" style="4" customWidth="1"/>
    <col min="7228" max="7228" width="5.125" style="4" customWidth="1"/>
    <col min="7229" max="7233" width="4.625" style="4" customWidth="1"/>
    <col min="7234" max="7234" width="5.125" style="4" customWidth="1"/>
    <col min="7235" max="7239" width="4.625" style="4" customWidth="1"/>
    <col min="7240" max="7240" width="5.125" style="4" customWidth="1"/>
    <col min="7241" max="7245" width="4.625" style="4" customWidth="1"/>
    <col min="7246" max="7246" width="5.125" style="4" customWidth="1"/>
    <col min="7247" max="7251" width="4.625" style="4" customWidth="1"/>
    <col min="7252" max="7252" width="5.125" style="4" customWidth="1"/>
    <col min="7253" max="7257" width="4.625" style="4" customWidth="1"/>
    <col min="7258" max="7258" width="5.125" style="4" customWidth="1"/>
    <col min="7259" max="7263" width="4.625" style="4" customWidth="1"/>
    <col min="7264" max="7264" width="5.125" style="4" customWidth="1"/>
    <col min="7265" max="7269" width="4.625" style="4" customWidth="1"/>
    <col min="7270" max="7270" width="5.125" style="4" customWidth="1"/>
    <col min="7271" max="7275" width="4.625" style="4" customWidth="1"/>
    <col min="7276" max="7276" width="4.25" style="4" customWidth="1"/>
    <col min="7277" max="7282" width="5.125" style="4" customWidth="1"/>
    <col min="7283" max="7284" width="6.125" style="4" customWidth="1"/>
    <col min="7285" max="7285" width="7.625" style="4" customWidth="1"/>
    <col min="7286" max="7286" width="13.25" style="4" customWidth="1"/>
    <col min="7287" max="7287" width="6.125" style="4" customWidth="1"/>
    <col min="7288" max="7288" width="7" style="4" customWidth="1"/>
    <col min="7289" max="7442" width="9" style="4"/>
    <col min="7443" max="7443" width="3" style="4" customWidth="1"/>
    <col min="7444" max="7444" width="16.875" style="4" customWidth="1"/>
    <col min="7445" max="7445" width="5.25" style="4" customWidth="1"/>
    <col min="7446" max="7446" width="6.875" style="4" customWidth="1"/>
    <col min="7447" max="7447" width="6.625" style="4" customWidth="1"/>
    <col min="7448" max="7452" width="5.375" style="4" customWidth="1"/>
    <col min="7453" max="7453" width="5.25" style="4" customWidth="1"/>
    <col min="7454" max="7466" width="5.125" style="4" customWidth="1"/>
    <col min="7467" max="7471" width="4.625" style="4" customWidth="1"/>
    <col min="7472" max="7472" width="5.125" style="4" customWidth="1"/>
    <col min="7473" max="7477" width="4.625" style="4" customWidth="1"/>
    <col min="7478" max="7478" width="5.125" style="4" customWidth="1"/>
    <col min="7479" max="7483" width="4.625" style="4" customWidth="1"/>
    <col min="7484" max="7484" width="5.125" style="4" customWidth="1"/>
    <col min="7485" max="7489" width="4.625" style="4" customWidth="1"/>
    <col min="7490" max="7490" width="5.125" style="4" customWidth="1"/>
    <col min="7491" max="7495" width="4.625" style="4" customWidth="1"/>
    <col min="7496" max="7496" width="5.125" style="4" customWidth="1"/>
    <col min="7497" max="7501" width="4.625" style="4" customWidth="1"/>
    <col min="7502" max="7502" width="5.125" style="4" customWidth="1"/>
    <col min="7503" max="7507" width="4.625" style="4" customWidth="1"/>
    <col min="7508" max="7508" width="5.125" style="4" customWidth="1"/>
    <col min="7509" max="7513" width="4.625" style="4" customWidth="1"/>
    <col min="7514" max="7514" width="5.125" style="4" customWidth="1"/>
    <col min="7515" max="7519" width="4.625" style="4" customWidth="1"/>
    <col min="7520" max="7520" width="5.125" style="4" customWidth="1"/>
    <col min="7521" max="7525" width="4.625" style="4" customWidth="1"/>
    <col min="7526" max="7526" width="5.125" style="4" customWidth="1"/>
    <col min="7527" max="7531" width="4.625" style="4" customWidth="1"/>
    <col min="7532" max="7532" width="4.25" style="4" customWidth="1"/>
    <col min="7533" max="7538" width="5.125" style="4" customWidth="1"/>
    <col min="7539" max="7540" width="6.125" style="4" customWidth="1"/>
    <col min="7541" max="7541" width="7.625" style="4" customWidth="1"/>
    <col min="7542" max="7542" width="13.25" style="4" customWidth="1"/>
    <col min="7543" max="7543" width="6.125" style="4" customWidth="1"/>
    <col min="7544" max="7544" width="7" style="4" customWidth="1"/>
    <col min="7545" max="7698" width="9" style="4"/>
    <col min="7699" max="7699" width="3" style="4" customWidth="1"/>
    <col min="7700" max="7700" width="16.875" style="4" customWidth="1"/>
    <col min="7701" max="7701" width="5.25" style="4" customWidth="1"/>
    <col min="7702" max="7702" width="6.875" style="4" customWidth="1"/>
    <col min="7703" max="7703" width="6.625" style="4" customWidth="1"/>
    <col min="7704" max="7708" width="5.375" style="4" customWidth="1"/>
    <col min="7709" max="7709" width="5.25" style="4" customWidth="1"/>
    <col min="7710" max="7722" width="5.125" style="4" customWidth="1"/>
    <col min="7723" max="7727" width="4.625" style="4" customWidth="1"/>
    <col min="7728" max="7728" width="5.125" style="4" customWidth="1"/>
    <col min="7729" max="7733" width="4.625" style="4" customWidth="1"/>
    <col min="7734" max="7734" width="5.125" style="4" customWidth="1"/>
    <col min="7735" max="7739" width="4.625" style="4" customWidth="1"/>
    <col min="7740" max="7740" width="5.125" style="4" customWidth="1"/>
    <col min="7741" max="7745" width="4.625" style="4" customWidth="1"/>
    <col min="7746" max="7746" width="5.125" style="4" customWidth="1"/>
    <col min="7747" max="7751" width="4.625" style="4" customWidth="1"/>
    <col min="7752" max="7752" width="5.125" style="4" customWidth="1"/>
    <col min="7753" max="7757" width="4.625" style="4" customWidth="1"/>
    <col min="7758" max="7758" width="5.125" style="4" customWidth="1"/>
    <col min="7759" max="7763" width="4.625" style="4" customWidth="1"/>
    <col min="7764" max="7764" width="5.125" style="4" customWidth="1"/>
    <col min="7765" max="7769" width="4.625" style="4" customWidth="1"/>
    <col min="7770" max="7770" width="5.125" style="4" customWidth="1"/>
    <col min="7771" max="7775" width="4.625" style="4" customWidth="1"/>
    <col min="7776" max="7776" width="5.125" style="4" customWidth="1"/>
    <col min="7777" max="7781" width="4.625" style="4" customWidth="1"/>
    <col min="7782" max="7782" width="5.125" style="4" customWidth="1"/>
    <col min="7783" max="7787" width="4.625" style="4" customWidth="1"/>
    <col min="7788" max="7788" width="4.25" style="4" customWidth="1"/>
    <col min="7789" max="7794" width="5.125" style="4" customWidth="1"/>
    <col min="7795" max="7796" width="6.125" style="4" customWidth="1"/>
    <col min="7797" max="7797" width="7.625" style="4" customWidth="1"/>
    <col min="7798" max="7798" width="13.25" style="4" customWidth="1"/>
    <col min="7799" max="7799" width="6.125" style="4" customWidth="1"/>
    <col min="7800" max="7800" width="7" style="4" customWidth="1"/>
    <col min="7801" max="7954" width="9" style="4"/>
    <col min="7955" max="7955" width="3" style="4" customWidth="1"/>
    <col min="7956" max="7956" width="16.875" style="4" customWidth="1"/>
    <col min="7957" max="7957" width="5.25" style="4" customWidth="1"/>
    <col min="7958" max="7958" width="6.875" style="4" customWidth="1"/>
    <col min="7959" max="7959" width="6.625" style="4" customWidth="1"/>
    <col min="7960" max="7964" width="5.375" style="4" customWidth="1"/>
    <col min="7965" max="7965" width="5.25" style="4" customWidth="1"/>
    <col min="7966" max="7978" width="5.125" style="4" customWidth="1"/>
    <col min="7979" max="7983" width="4.625" style="4" customWidth="1"/>
    <col min="7984" max="7984" width="5.125" style="4" customWidth="1"/>
    <col min="7985" max="7989" width="4.625" style="4" customWidth="1"/>
    <col min="7990" max="7990" width="5.125" style="4" customWidth="1"/>
    <col min="7991" max="7995" width="4.625" style="4" customWidth="1"/>
    <col min="7996" max="7996" width="5.125" style="4" customWidth="1"/>
    <col min="7997" max="8001" width="4.625" style="4" customWidth="1"/>
    <col min="8002" max="8002" width="5.125" style="4" customWidth="1"/>
    <col min="8003" max="8007" width="4.625" style="4" customWidth="1"/>
    <col min="8008" max="8008" width="5.125" style="4" customWidth="1"/>
    <col min="8009" max="8013" width="4.625" style="4" customWidth="1"/>
    <col min="8014" max="8014" width="5.125" style="4" customWidth="1"/>
    <col min="8015" max="8019" width="4.625" style="4" customWidth="1"/>
    <col min="8020" max="8020" width="5.125" style="4" customWidth="1"/>
    <col min="8021" max="8025" width="4.625" style="4" customWidth="1"/>
    <col min="8026" max="8026" width="5.125" style="4" customWidth="1"/>
    <col min="8027" max="8031" width="4.625" style="4" customWidth="1"/>
    <col min="8032" max="8032" width="5.125" style="4" customWidth="1"/>
    <col min="8033" max="8037" width="4.625" style="4" customWidth="1"/>
    <col min="8038" max="8038" width="5.125" style="4" customWidth="1"/>
    <col min="8039" max="8043" width="4.625" style="4" customWidth="1"/>
    <col min="8044" max="8044" width="4.25" style="4" customWidth="1"/>
    <col min="8045" max="8050" width="5.125" style="4" customWidth="1"/>
    <col min="8051" max="8052" width="6.125" style="4" customWidth="1"/>
    <col min="8053" max="8053" width="7.625" style="4" customWidth="1"/>
    <col min="8054" max="8054" width="13.25" style="4" customWidth="1"/>
    <col min="8055" max="8055" width="6.125" style="4" customWidth="1"/>
    <col min="8056" max="8056" width="7" style="4" customWidth="1"/>
    <col min="8057" max="8210" width="9" style="4"/>
    <col min="8211" max="8211" width="3" style="4" customWidth="1"/>
    <col min="8212" max="8212" width="16.875" style="4" customWidth="1"/>
    <col min="8213" max="8213" width="5.25" style="4" customWidth="1"/>
    <col min="8214" max="8214" width="6.875" style="4" customWidth="1"/>
    <col min="8215" max="8215" width="6.625" style="4" customWidth="1"/>
    <col min="8216" max="8220" width="5.375" style="4" customWidth="1"/>
    <col min="8221" max="8221" width="5.25" style="4" customWidth="1"/>
    <col min="8222" max="8234" width="5.125" style="4" customWidth="1"/>
    <col min="8235" max="8239" width="4.625" style="4" customWidth="1"/>
    <col min="8240" max="8240" width="5.125" style="4" customWidth="1"/>
    <col min="8241" max="8245" width="4.625" style="4" customWidth="1"/>
    <col min="8246" max="8246" width="5.125" style="4" customWidth="1"/>
    <col min="8247" max="8251" width="4.625" style="4" customWidth="1"/>
    <col min="8252" max="8252" width="5.125" style="4" customWidth="1"/>
    <col min="8253" max="8257" width="4.625" style="4" customWidth="1"/>
    <col min="8258" max="8258" width="5.125" style="4" customWidth="1"/>
    <col min="8259" max="8263" width="4.625" style="4" customWidth="1"/>
    <col min="8264" max="8264" width="5.125" style="4" customWidth="1"/>
    <col min="8265" max="8269" width="4.625" style="4" customWidth="1"/>
    <col min="8270" max="8270" width="5.125" style="4" customWidth="1"/>
    <col min="8271" max="8275" width="4.625" style="4" customWidth="1"/>
    <col min="8276" max="8276" width="5.125" style="4" customWidth="1"/>
    <col min="8277" max="8281" width="4.625" style="4" customWidth="1"/>
    <col min="8282" max="8282" width="5.125" style="4" customWidth="1"/>
    <col min="8283" max="8287" width="4.625" style="4" customWidth="1"/>
    <col min="8288" max="8288" width="5.125" style="4" customWidth="1"/>
    <col min="8289" max="8293" width="4.625" style="4" customWidth="1"/>
    <col min="8294" max="8294" width="5.125" style="4" customWidth="1"/>
    <col min="8295" max="8299" width="4.625" style="4" customWidth="1"/>
    <col min="8300" max="8300" width="4.25" style="4" customWidth="1"/>
    <col min="8301" max="8306" width="5.125" style="4" customWidth="1"/>
    <col min="8307" max="8308" width="6.125" style="4" customWidth="1"/>
    <col min="8309" max="8309" width="7.625" style="4" customWidth="1"/>
    <col min="8310" max="8310" width="13.25" style="4" customWidth="1"/>
    <col min="8311" max="8311" width="6.125" style="4" customWidth="1"/>
    <col min="8312" max="8312" width="7" style="4" customWidth="1"/>
    <col min="8313" max="8466" width="9" style="4"/>
    <col min="8467" max="8467" width="3" style="4" customWidth="1"/>
    <col min="8468" max="8468" width="16.875" style="4" customWidth="1"/>
    <col min="8469" max="8469" width="5.25" style="4" customWidth="1"/>
    <col min="8470" max="8470" width="6.875" style="4" customWidth="1"/>
    <col min="8471" max="8471" width="6.625" style="4" customWidth="1"/>
    <col min="8472" max="8476" width="5.375" style="4" customWidth="1"/>
    <col min="8477" max="8477" width="5.25" style="4" customWidth="1"/>
    <col min="8478" max="8490" width="5.125" style="4" customWidth="1"/>
    <col min="8491" max="8495" width="4.625" style="4" customWidth="1"/>
    <col min="8496" max="8496" width="5.125" style="4" customWidth="1"/>
    <col min="8497" max="8501" width="4.625" style="4" customWidth="1"/>
    <col min="8502" max="8502" width="5.125" style="4" customWidth="1"/>
    <col min="8503" max="8507" width="4.625" style="4" customWidth="1"/>
    <col min="8508" max="8508" width="5.125" style="4" customWidth="1"/>
    <col min="8509" max="8513" width="4.625" style="4" customWidth="1"/>
    <col min="8514" max="8514" width="5.125" style="4" customWidth="1"/>
    <col min="8515" max="8519" width="4.625" style="4" customWidth="1"/>
    <col min="8520" max="8520" width="5.125" style="4" customWidth="1"/>
    <col min="8521" max="8525" width="4.625" style="4" customWidth="1"/>
    <col min="8526" max="8526" width="5.125" style="4" customWidth="1"/>
    <col min="8527" max="8531" width="4.625" style="4" customWidth="1"/>
    <col min="8532" max="8532" width="5.125" style="4" customWidth="1"/>
    <col min="8533" max="8537" width="4.625" style="4" customWidth="1"/>
    <col min="8538" max="8538" width="5.125" style="4" customWidth="1"/>
    <col min="8539" max="8543" width="4.625" style="4" customWidth="1"/>
    <col min="8544" max="8544" width="5.125" style="4" customWidth="1"/>
    <col min="8545" max="8549" width="4.625" style="4" customWidth="1"/>
    <col min="8550" max="8550" width="5.125" style="4" customWidth="1"/>
    <col min="8551" max="8555" width="4.625" style="4" customWidth="1"/>
    <col min="8556" max="8556" width="4.25" style="4" customWidth="1"/>
    <col min="8557" max="8562" width="5.125" style="4" customWidth="1"/>
    <col min="8563" max="8564" width="6.125" style="4" customWidth="1"/>
    <col min="8565" max="8565" width="7.625" style="4" customWidth="1"/>
    <col min="8566" max="8566" width="13.25" style="4" customWidth="1"/>
    <col min="8567" max="8567" width="6.125" style="4" customWidth="1"/>
    <col min="8568" max="8568" width="7" style="4" customWidth="1"/>
    <col min="8569" max="8722" width="9" style="4"/>
    <col min="8723" max="8723" width="3" style="4" customWidth="1"/>
    <col min="8724" max="8724" width="16.875" style="4" customWidth="1"/>
    <col min="8725" max="8725" width="5.25" style="4" customWidth="1"/>
    <col min="8726" max="8726" width="6.875" style="4" customWidth="1"/>
    <col min="8727" max="8727" width="6.625" style="4" customWidth="1"/>
    <col min="8728" max="8732" width="5.375" style="4" customWidth="1"/>
    <col min="8733" max="8733" width="5.25" style="4" customWidth="1"/>
    <col min="8734" max="8746" width="5.125" style="4" customWidth="1"/>
    <col min="8747" max="8751" width="4.625" style="4" customWidth="1"/>
    <col min="8752" max="8752" width="5.125" style="4" customWidth="1"/>
    <col min="8753" max="8757" width="4.625" style="4" customWidth="1"/>
    <col min="8758" max="8758" width="5.125" style="4" customWidth="1"/>
    <col min="8759" max="8763" width="4.625" style="4" customWidth="1"/>
    <col min="8764" max="8764" width="5.125" style="4" customWidth="1"/>
    <col min="8765" max="8769" width="4.625" style="4" customWidth="1"/>
    <col min="8770" max="8770" width="5.125" style="4" customWidth="1"/>
    <col min="8771" max="8775" width="4.625" style="4" customWidth="1"/>
    <col min="8776" max="8776" width="5.125" style="4" customWidth="1"/>
    <col min="8777" max="8781" width="4.625" style="4" customWidth="1"/>
    <col min="8782" max="8782" width="5.125" style="4" customWidth="1"/>
    <col min="8783" max="8787" width="4.625" style="4" customWidth="1"/>
    <col min="8788" max="8788" width="5.125" style="4" customWidth="1"/>
    <col min="8789" max="8793" width="4.625" style="4" customWidth="1"/>
    <col min="8794" max="8794" width="5.125" style="4" customWidth="1"/>
    <col min="8795" max="8799" width="4.625" style="4" customWidth="1"/>
    <col min="8800" max="8800" width="5.125" style="4" customWidth="1"/>
    <col min="8801" max="8805" width="4.625" style="4" customWidth="1"/>
    <col min="8806" max="8806" width="5.125" style="4" customWidth="1"/>
    <col min="8807" max="8811" width="4.625" style="4" customWidth="1"/>
    <col min="8812" max="8812" width="4.25" style="4" customWidth="1"/>
    <col min="8813" max="8818" width="5.125" style="4" customWidth="1"/>
    <col min="8819" max="8820" width="6.125" style="4" customWidth="1"/>
    <col min="8821" max="8821" width="7.625" style="4" customWidth="1"/>
    <col min="8822" max="8822" width="13.25" style="4" customWidth="1"/>
    <col min="8823" max="8823" width="6.125" style="4" customWidth="1"/>
    <col min="8824" max="8824" width="7" style="4" customWidth="1"/>
    <col min="8825" max="8978" width="9" style="4"/>
    <col min="8979" max="8979" width="3" style="4" customWidth="1"/>
    <col min="8980" max="8980" width="16.875" style="4" customWidth="1"/>
    <col min="8981" max="8981" width="5.25" style="4" customWidth="1"/>
    <col min="8982" max="8982" width="6.875" style="4" customWidth="1"/>
    <col min="8983" max="8983" width="6.625" style="4" customWidth="1"/>
    <col min="8984" max="8988" width="5.375" style="4" customWidth="1"/>
    <col min="8989" max="8989" width="5.25" style="4" customWidth="1"/>
    <col min="8990" max="9002" width="5.125" style="4" customWidth="1"/>
    <col min="9003" max="9007" width="4.625" style="4" customWidth="1"/>
    <col min="9008" max="9008" width="5.125" style="4" customWidth="1"/>
    <col min="9009" max="9013" width="4.625" style="4" customWidth="1"/>
    <col min="9014" max="9014" width="5.125" style="4" customWidth="1"/>
    <col min="9015" max="9019" width="4.625" style="4" customWidth="1"/>
    <col min="9020" max="9020" width="5.125" style="4" customWidth="1"/>
    <col min="9021" max="9025" width="4.625" style="4" customWidth="1"/>
    <col min="9026" max="9026" width="5.125" style="4" customWidth="1"/>
    <col min="9027" max="9031" width="4.625" style="4" customWidth="1"/>
    <col min="9032" max="9032" width="5.125" style="4" customWidth="1"/>
    <col min="9033" max="9037" width="4.625" style="4" customWidth="1"/>
    <col min="9038" max="9038" width="5.125" style="4" customWidth="1"/>
    <col min="9039" max="9043" width="4.625" style="4" customWidth="1"/>
    <col min="9044" max="9044" width="5.125" style="4" customWidth="1"/>
    <col min="9045" max="9049" width="4.625" style="4" customWidth="1"/>
    <col min="9050" max="9050" width="5.125" style="4" customWidth="1"/>
    <col min="9051" max="9055" width="4.625" style="4" customWidth="1"/>
    <col min="9056" max="9056" width="5.125" style="4" customWidth="1"/>
    <col min="9057" max="9061" width="4.625" style="4" customWidth="1"/>
    <col min="9062" max="9062" width="5.125" style="4" customWidth="1"/>
    <col min="9063" max="9067" width="4.625" style="4" customWidth="1"/>
    <col min="9068" max="9068" width="4.25" style="4" customWidth="1"/>
    <col min="9069" max="9074" width="5.125" style="4" customWidth="1"/>
    <col min="9075" max="9076" width="6.125" style="4" customWidth="1"/>
    <col min="9077" max="9077" width="7.625" style="4" customWidth="1"/>
    <col min="9078" max="9078" width="13.25" style="4" customWidth="1"/>
    <col min="9079" max="9079" width="6.125" style="4" customWidth="1"/>
    <col min="9080" max="9080" width="7" style="4" customWidth="1"/>
    <col min="9081" max="9234" width="9" style="4"/>
    <col min="9235" max="9235" width="3" style="4" customWidth="1"/>
    <col min="9236" max="9236" width="16.875" style="4" customWidth="1"/>
    <col min="9237" max="9237" width="5.25" style="4" customWidth="1"/>
    <col min="9238" max="9238" width="6.875" style="4" customWidth="1"/>
    <col min="9239" max="9239" width="6.625" style="4" customWidth="1"/>
    <col min="9240" max="9244" width="5.375" style="4" customWidth="1"/>
    <col min="9245" max="9245" width="5.25" style="4" customWidth="1"/>
    <col min="9246" max="9258" width="5.125" style="4" customWidth="1"/>
    <col min="9259" max="9263" width="4.625" style="4" customWidth="1"/>
    <col min="9264" max="9264" width="5.125" style="4" customWidth="1"/>
    <col min="9265" max="9269" width="4.625" style="4" customWidth="1"/>
    <col min="9270" max="9270" width="5.125" style="4" customWidth="1"/>
    <col min="9271" max="9275" width="4.625" style="4" customWidth="1"/>
    <col min="9276" max="9276" width="5.125" style="4" customWidth="1"/>
    <col min="9277" max="9281" width="4.625" style="4" customWidth="1"/>
    <col min="9282" max="9282" width="5.125" style="4" customWidth="1"/>
    <col min="9283" max="9287" width="4.625" style="4" customWidth="1"/>
    <col min="9288" max="9288" width="5.125" style="4" customWidth="1"/>
    <col min="9289" max="9293" width="4.625" style="4" customWidth="1"/>
    <col min="9294" max="9294" width="5.125" style="4" customWidth="1"/>
    <col min="9295" max="9299" width="4.625" style="4" customWidth="1"/>
    <col min="9300" max="9300" width="5.125" style="4" customWidth="1"/>
    <col min="9301" max="9305" width="4.625" style="4" customWidth="1"/>
    <col min="9306" max="9306" width="5.125" style="4" customWidth="1"/>
    <col min="9307" max="9311" width="4.625" style="4" customWidth="1"/>
    <col min="9312" max="9312" width="5.125" style="4" customWidth="1"/>
    <col min="9313" max="9317" width="4.625" style="4" customWidth="1"/>
    <col min="9318" max="9318" width="5.125" style="4" customWidth="1"/>
    <col min="9319" max="9323" width="4.625" style="4" customWidth="1"/>
    <col min="9324" max="9324" width="4.25" style="4" customWidth="1"/>
    <col min="9325" max="9330" width="5.125" style="4" customWidth="1"/>
    <col min="9331" max="9332" width="6.125" style="4" customWidth="1"/>
    <col min="9333" max="9333" width="7.625" style="4" customWidth="1"/>
    <col min="9334" max="9334" width="13.25" style="4" customWidth="1"/>
    <col min="9335" max="9335" width="6.125" style="4" customWidth="1"/>
    <col min="9336" max="9336" width="7" style="4" customWidth="1"/>
    <col min="9337" max="9490" width="9" style="4"/>
    <col min="9491" max="9491" width="3" style="4" customWidth="1"/>
    <col min="9492" max="9492" width="16.875" style="4" customWidth="1"/>
    <col min="9493" max="9493" width="5.25" style="4" customWidth="1"/>
    <col min="9494" max="9494" width="6.875" style="4" customWidth="1"/>
    <col min="9495" max="9495" width="6.625" style="4" customWidth="1"/>
    <col min="9496" max="9500" width="5.375" style="4" customWidth="1"/>
    <col min="9501" max="9501" width="5.25" style="4" customWidth="1"/>
    <col min="9502" max="9514" width="5.125" style="4" customWidth="1"/>
    <col min="9515" max="9519" width="4.625" style="4" customWidth="1"/>
    <col min="9520" max="9520" width="5.125" style="4" customWidth="1"/>
    <col min="9521" max="9525" width="4.625" style="4" customWidth="1"/>
    <col min="9526" max="9526" width="5.125" style="4" customWidth="1"/>
    <col min="9527" max="9531" width="4.625" style="4" customWidth="1"/>
    <col min="9532" max="9532" width="5.125" style="4" customWidth="1"/>
    <col min="9533" max="9537" width="4.625" style="4" customWidth="1"/>
    <col min="9538" max="9538" width="5.125" style="4" customWidth="1"/>
    <col min="9539" max="9543" width="4.625" style="4" customWidth="1"/>
    <col min="9544" max="9544" width="5.125" style="4" customWidth="1"/>
    <col min="9545" max="9549" width="4.625" style="4" customWidth="1"/>
    <col min="9550" max="9550" width="5.125" style="4" customWidth="1"/>
    <col min="9551" max="9555" width="4.625" style="4" customWidth="1"/>
    <col min="9556" max="9556" width="5.125" style="4" customWidth="1"/>
    <col min="9557" max="9561" width="4.625" style="4" customWidth="1"/>
    <col min="9562" max="9562" width="5.125" style="4" customWidth="1"/>
    <col min="9563" max="9567" width="4.625" style="4" customWidth="1"/>
    <col min="9568" max="9568" width="5.125" style="4" customWidth="1"/>
    <col min="9569" max="9573" width="4.625" style="4" customWidth="1"/>
    <col min="9574" max="9574" width="5.125" style="4" customWidth="1"/>
    <col min="9575" max="9579" width="4.625" style="4" customWidth="1"/>
    <col min="9580" max="9580" width="4.25" style="4" customWidth="1"/>
    <col min="9581" max="9586" width="5.125" style="4" customWidth="1"/>
    <col min="9587" max="9588" width="6.125" style="4" customWidth="1"/>
    <col min="9589" max="9589" width="7.625" style="4" customWidth="1"/>
    <col min="9590" max="9590" width="13.25" style="4" customWidth="1"/>
    <col min="9591" max="9591" width="6.125" style="4" customWidth="1"/>
    <col min="9592" max="9592" width="7" style="4" customWidth="1"/>
    <col min="9593" max="9746" width="9" style="4"/>
    <col min="9747" max="9747" width="3" style="4" customWidth="1"/>
    <col min="9748" max="9748" width="16.875" style="4" customWidth="1"/>
    <col min="9749" max="9749" width="5.25" style="4" customWidth="1"/>
    <col min="9750" max="9750" width="6.875" style="4" customWidth="1"/>
    <col min="9751" max="9751" width="6.625" style="4" customWidth="1"/>
    <col min="9752" max="9756" width="5.375" style="4" customWidth="1"/>
    <col min="9757" max="9757" width="5.25" style="4" customWidth="1"/>
    <col min="9758" max="9770" width="5.125" style="4" customWidth="1"/>
    <col min="9771" max="9775" width="4.625" style="4" customWidth="1"/>
    <col min="9776" max="9776" width="5.125" style="4" customWidth="1"/>
    <col min="9777" max="9781" width="4.625" style="4" customWidth="1"/>
    <col min="9782" max="9782" width="5.125" style="4" customWidth="1"/>
    <col min="9783" max="9787" width="4.625" style="4" customWidth="1"/>
    <col min="9788" max="9788" width="5.125" style="4" customWidth="1"/>
    <col min="9789" max="9793" width="4.625" style="4" customWidth="1"/>
    <col min="9794" max="9794" width="5.125" style="4" customWidth="1"/>
    <col min="9795" max="9799" width="4.625" style="4" customWidth="1"/>
    <col min="9800" max="9800" width="5.125" style="4" customWidth="1"/>
    <col min="9801" max="9805" width="4.625" style="4" customWidth="1"/>
    <col min="9806" max="9806" width="5.125" style="4" customWidth="1"/>
    <col min="9807" max="9811" width="4.625" style="4" customWidth="1"/>
    <col min="9812" max="9812" width="5.125" style="4" customWidth="1"/>
    <col min="9813" max="9817" width="4.625" style="4" customWidth="1"/>
    <col min="9818" max="9818" width="5.125" style="4" customWidth="1"/>
    <col min="9819" max="9823" width="4.625" style="4" customWidth="1"/>
    <col min="9824" max="9824" width="5.125" style="4" customWidth="1"/>
    <col min="9825" max="9829" width="4.625" style="4" customWidth="1"/>
    <col min="9830" max="9830" width="5.125" style="4" customWidth="1"/>
    <col min="9831" max="9835" width="4.625" style="4" customWidth="1"/>
    <col min="9836" max="9836" width="4.25" style="4" customWidth="1"/>
    <col min="9837" max="9842" width="5.125" style="4" customWidth="1"/>
    <col min="9843" max="9844" width="6.125" style="4" customWidth="1"/>
    <col min="9845" max="9845" width="7.625" style="4" customWidth="1"/>
    <col min="9846" max="9846" width="13.25" style="4" customWidth="1"/>
    <col min="9847" max="9847" width="6.125" style="4" customWidth="1"/>
    <col min="9848" max="9848" width="7" style="4" customWidth="1"/>
    <col min="9849" max="10002" width="9" style="4"/>
    <col min="10003" max="10003" width="3" style="4" customWidth="1"/>
    <col min="10004" max="10004" width="16.875" style="4" customWidth="1"/>
    <col min="10005" max="10005" width="5.25" style="4" customWidth="1"/>
    <col min="10006" max="10006" width="6.875" style="4" customWidth="1"/>
    <col min="10007" max="10007" width="6.625" style="4" customWidth="1"/>
    <col min="10008" max="10012" width="5.375" style="4" customWidth="1"/>
    <col min="10013" max="10013" width="5.25" style="4" customWidth="1"/>
    <col min="10014" max="10026" width="5.125" style="4" customWidth="1"/>
    <col min="10027" max="10031" width="4.625" style="4" customWidth="1"/>
    <col min="10032" max="10032" width="5.125" style="4" customWidth="1"/>
    <col min="10033" max="10037" width="4.625" style="4" customWidth="1"/>
    <col min="10038" max="10038" width="5.125" style="4" customWidth="1"/>
    <col min="10039" max="10043" width="4.625" style="4" customWidth="1"/>
    <col min="10044" max="10044" width="5.125" style="4" customWidth="1"/>
    <col min="10045" max="10049" width="4.625" style="4" customWidth="1"/>
    <col min="10050" max="10050" width="5.125" style="4" customWidth="1"/>
    <col min="10051" max="10055" width="4.625" style="4" customWidth="1"/>
    <col min="10056" max="10056" width="5.125" style="4" customWidth="1"/>
    <col min="10057" max="10061" width="4.625" style="4" customWidth="1"/>
    <col min="10062" max="10062" width="5.125" style="4" customWidth="1"/>
    <col min="10063" max="10067" width="4.625" style="4" customWidth="1"/>
    <col min="10068" max="10068" width="5.125" style="4" customWidth="1"/>
    <col min="10069" max="10073" width="4.625" style="4" customWidth="1"/>
    <col min="10074" max="10074" width="5.125" style="4" customWidth="1"/>
    <col min="10075" max="10079" width="4.625" style="4" customWidth="1"/>
    <col min="10080" max="10080" width="5.125" style="4" customWidth="1"/>
    <col min="10081" max="10085" width="4.625" style="4" customWidth="1"/>
    <col min="10086" max="10086" width="5.125" style="4" customWidth="1"/>
    <col min="10087" max="10091" width="4.625" style="4" customWidth="1"/>
    <col min="10092" max="10092" width="4.25" style="4" customWidth="1"/>
    <col min="10093" max="10098" width="5.125" style="4" customWidth="1"/>
    <col min="10099" max="10100" width="6.125" style="4" customWidth="1"/>
    <col min="10101" max="10101" width="7.625" style="4" customWidth="1"/>
    <col min="10102" max="10102" width="13.25" style="4" customWidth="1"/>
    <col min="10103" max="10103" width="6.125" style="4" customWidth="1"/>
    <col min="10104" max="10104" width="7" style="4" customWidth="1"/>
    <col min="10105" max="10258" width="9" style="4"/>
    <col min="10259" max="10259" width="3" style="4" customWidth="1"/>
    <col min="10260" max="10260" width="16.875" style="4" customWidth="1"/>
    <col min="10261" max="10261" width="5.25" style="4" customWidth="1"/>
    <col min="10262" max="10262" width="6.875" style="4" customWidth="1"/>
    <col min="10263" max="10263" width="6.625" style="4" customWidth="1"/>
    <col min="10264" max="10268" width="5.375" style="4" customWidth="1"/>
    <col min="10269" max="10269" width="5.25" style="4" customWidth="1"/>
    <col min="10270" max="10282" width="5.125" style="4" customWidth="1"/>
    <col min="10283" max="10287" width="4.625" style="4" customWidth="1"/>
    <col min="10288" max="10288" width="5.125" style="4" customWidth="1"/>
    <col min="10289" max="10293" width="4.625" style="4" customWidth="1"/>
    <col min="10294" max="10294" width="5.125" style="4" customWidth="1"/>
    <col min="10295" max="10299" width="4.625" style="4" customWidth="1"/>
    <col min="10300" max="10300" width="5.125" style="4" customWidth="1"/>
    <col min="10301" max="10305" width="4.625" style="4" customWidth="1"/>
    <col min="10306" max="10306" width="5.125" style="4" customWidth="1"/>
    <col min="10307" max="10311" width="4.625" style="4" customWidth="1"/>
    <col min="10312" max="10312" width="5.125" style="4" customWidth="1"/>
    <col min="10313" max="10317" width="4.625" style="4" customWidth="1"/>
    <col min="10318" max="10318" width="5.125" style="4" customWidth="1"/>
    <col min="10319" max="10323" width="4.625" style="4" customWidth="1"/>
    <col min="10324" max="10324" width="5.125" style="4" customWidth="1"/>
    <col min="10325" max="10329" width="4.625" style="4" customWidth="1"/>
    <col min="10330" max="10330" width="5.125" style="4" customWidth="1"/>
    <col min="10331" max="10335" width="4.625" style="4" customWidth="1"/>
    <col min="10336" max="10336" width="5.125" style="4" customWidth="1"/>
    <col min="10337" max="10341" width="4.625" style="4" customWidth="1"/>
    <col min="10342" max="10342" width="5.125" style="4" customWidth="1"/>
    <col min="10343" max="10347" width="4.625" style="4" customWidth="1"/>
    <col min="10348" max="10348" width="4.25" style="4" customWidth="1"/>
    <col min="10349" max="10354" width="5.125" style="4" customWidth="1"/>
    <col min="10355" max="10356" width="6.125" style="4" customWidth="1"/>
    <col min="10357" max="10357" width="7.625" style="4" customWidth="1"/>
    <col min="10358" max="10358" width="13.25" style="4" customWidth="1"/>
    <col min="10359" max="10359" width="6.125" style="4" customWidth="1"/>
    <col min="10360" max="10360" width="7" style="4" customWidth="1"/>
    <col min="10361" max="10514" width="9" style="4"/>
    <col min="10515" max="10515" width="3" style="4" customWidth="1"/>
    <col min="10516" max="10516" width="16.875" style="4" customWidth="1"/>
    <col min="10517" max="10517" width="5.25" style="4" customWidth="1"/>
    <col min="10518" max="10518" width="6.875" style="4" customWidth="1"/>
    <col min="10519" max="10519" width="6.625" style="4" customWidth="1"/>
    <col min="10520" max="10524" width="5.375" style="4" customWidth="1"/>
    <col min="10525" max="10525" width="5.25" style="4" customWidth="1"/>
    <col min="10526" max="10538" width="5.125" style="4" customWidth="1"/>
    <col min="10539" max="10543" width="4.625" style="4" customWidth="1"/>
    <col min="10544" max="10544" width="5.125" style="4" customWidth="1"/>
    <col min="10545" max="10549" width="4.625" style="4" customWidth="1"/>
    <col min="10550" max="10550" width="5.125" style="4" customWidth="1"/>
    <col min="10551" max="10555" width="4.625" style="4" customWidth="1"/>
    <col min="10556" max="10556" width="5.125" style="4" customWidth="1"/>
    <col min="10557" max="10561" width="4.625" style="4" customWidth="1"/>
    <col min="10562" max="10562" width="5.125" style="4" customWidth="1"/>
    <col min="10563" max="10567" width="4.625" style="4" customWidth="1"/>
    <col min="10568" max="10568" width="5.125" style="4" customWidth="1"/>
    <col min="10569" max="10573" width="4.625" style="4" customWidth="1"/>
    <col min="10574" max="10574" width="5.125" style="4" customWidth="1"/>
    <col min="10575" max="10579" width="4.625" style="4" customWidth="1"/>
    <col min="10580" max="10580" width="5.125" style="4" customWidth="1"/>
    <col min="10581" max="10585" width="4.625" style="4" customWidth="1"/>
    <col min="10586" max="10586" width="5.125" style="4" customWidth="1"/>
    <col min="10587" max="10591" width="4.625" style="4" customWidth="1"/>
    <col min="10592" max="10592" width="5.125" style="4" customWidth="1"/>
    <col min="10593" max="10597" width="4.625" style="4" customWidth="1"/>
    <col min="10598" max="10598" width="5.125" style="4" customWidth="1"/>
    <col min="10599" max="10603" width="4.625" style="4" customWidth="1"/>
    <col min="10604" max="10604" width="4.25" style="4" customWidth="1"/>
    <col min="10605" max="10610" width="5.125" style="4" customWidth="1"/>
    <col min="10611" max="10612" width="6.125" style="4" customWidth="1"/>
    <col min="10613" max="10613" width="7.625" style="4" customWidth="1"/>
    <col min="10614" max="10614" width="13.25" style="4" customWidth="1"/>
    <col min="10615" max="10615" width="6.125" style="4" customWidth="1"/>
    <col min="10616" max="10616" width="7" style="4" customWidth="1"/>
    <col min="10617" max="10770" width="9" style="4"/>
    <col min="10771" max="10771" width="3" style="4" customWidth="1"/>
    <col min="10772" max="10772" width="16.875" style="4" customWidth="1"/>
    <col min="10773" max="10773" width="5.25" style="4" customWidth="1"/>
    <col min="10774" max="10774" width="6.875" style="4" customWidth="1"/>
    <col min="10775" max="10775" width="6.625" style="4" customWidth="1"/>
    <col min="10776" max="10780" width="5.375" style="4" customWidth="1"/>
    <col min="10781" max="10781" width="5.25" style="4" customWidth="1"/>
    <col min="10782" max="10794" width="5.125" style="4" customWidth="1"/>
    <col min="10795" max="10799" width="4.625" style="4" customWidth="1"/>
    <col min="10800" max="10800" width="5.125" style="4" customWidth="1"/>
    <col min="10801" max="10805" width="4.625" style="4" customWidth="1"/>
    <col min="10806" max="10806" width="5.125" style="4" customWidth="1"/>
    <col min="10807" max="10811" width="4.625" style="4" customWidth="1"/>
    <col min="10812" max="10812" width="5.125" style="4" customWidth="1"/>
    <col min="10813" max="10817" width="4.625" style="4" customWidth="1"/>
    <col min="10818" max="10818" width="5.125" style="4" customWidth="1"/>
    <col min="10819" max="10823" width="4.625" style="4" customWidth="1"/>
    <col min="10824" max="10824" width="5.125" style="4" customWidth="1"/>
    <col min="10825" max="10829" width="4.625" style="4" customWidth="1"/>
    <col min="10830" max="10830" width="5.125" style="4" customWidth="1"/>
    <col min="10831" max="10835" width="4.625" style="4" customWidth="1"/>
    <col min="10836" max="10836" width="5.125" style="4" customWidth="1"/>
    <col min="10837" max="10841" width="4.625" style="4" customWidth="1"/>
    <col min="10842" max="10842" width="5.125" style="4" customWidth="1"/>
    <col min="10843" max="10847" width="4.625" style="4" customWidth="1"/>
    <col min="10848" max="10848" width="5.125" style="4" customWidth="1"/>
    <col min="10849" max="10853" width="4.625" style="4" customWidth="1"/>
    <col min="10854" max="10854" width="5.125" style="4" customWidth="1"/>
    <col min="10855" max="10859" width="4.625" style="4" customWidth="1"/>
    <col min="10860" max="10860" width="4.25" style="4" customWidth="1"/>
    <col min="10861" max="10866" width="5.125" style="4" customWidth="1"/>
    <col min="10867" max="10868" width="6.125" style="4" customWidth="1"/>
    <col min="10869" max="10869" width="7.625" style="4" customWidth="1"/>
    <col min="10870" max="10870" width="13.25" style="4" customWidth="1"/>
    <col min="10871" max="10871" width="6.125" style="4" customWidth="1"/>
    <col min="10872" max="10872" width="7" style="4" customWidth="1"/>
    <col min="10873" max="11026" width="9" style="4"/>
    <col min="11027" max="11027" width="3" style="4" customWidth="1"/>
    <col min="11028" max="11028" width="16.875" style="4" customWidth="1"/>
    <col min="11029" max="11029" width="5.25" style="4" customWidth="1"/>
    <col min="11030" max="11030" width="6.875" style="4" customWidth="1"/>
    <col min="11031" max="11031" width="6.625" style="4" customWidth="1"/>
    <col min="11032" max="11036" width="5.375" style="4" customWidth="1"/>
    <col min="11037" max="11037" width="5.25" style="4" customWidth="1"/>
    <col min="11038" max="11050" width="5.125" style="4" customWidth="1"/>
    <col min="11051" max="11055" width="4.625" style="4" customWidth="1"/>
    <col min="11056" max="11056" width="5.125" style="4" customWidth="1"/>
    <col min="11057" max="11061" width="4.625" style="4" customWidth="1"/>
    <col min="11062" max="11062" width="5.125" style="4" customWidth="1"/>
    <col min="11063" max="11067" width="4.625" style="4" customWidth="1"/>
    <col min="11068" max="11068" width="5.125" style="4" customWidth="1"/>
    <col min="11069" max="11073" width="4.625" style="4" customWidth="1"/>
    <col min="11074" max="11074" width="5.125" style="4" customWidth="1"/>
    <col min="11075" max="11079" width="4.625" style="4" customWidth="1"/>
    <col min="11080" max="11080" width="5.125" style="4" customWidth="1"/>
    <col min="11081" max="11085" width="4.625" style="4" customWidth="1"/>
    <col min="11086" max="11086" width="5.125" style="4" customWidth="1"/>
    <col min="11087" max="11091" width="4.625" style="4" customWidth="1"/>
    <col min="11092" max="11092" width="5.125" style="4" customWidth="1"/>
    <col min="11093" max="11097" width="4.625" style="4" customWidth="1"/>
    <col min="11098" max="11098" width="5.125" style="4" customWidth="1"/>
    <col min="11099" max="11103" width="4.625" style="4" customWidth="1"/>
    <col min="11104" max="11104" width="5.125" style="4" customWidth="1"/>
    <col min="11105" max="11109" width="4.625" style="4" customWidth="1"/>
    <col min="11110" max="11110" width="5.125" style="4" customWidth="1"/>
    <col min="11111" max="11115" width="4.625" style="4" customWidth="1"/>
    <col min="11116" max="11116" width="4.25" style="4" customWidth="1"/>
    <col min="11117" max="11122" width="5.125" style="4" customWidth="1"/>
    <col min="11123" max="11124" width="6.125" style="4" customWidth="1"/>
    <col min="11125" max="11125" width="7.625" style="4" customWidth="1"/>
    <col min="11126" max="11126" width="13.25" style="4" customWidth="1"/>
    <col min="11127" max="11127" width="6.125" style="4" customWidth="1"/>
    <col min="11128" max="11128" width="7" style="4" customWidth="1"/>
    <col min="11129" max="11282" width="9" style="4"/>
    <col min="11283" max="11283" width="3" style="4" customWidth="1"/>
    <col min="11284" max="11284" width="16.875" style="4" customWidth="1"/>
    <col min="11285" max="11285" width="5.25" style="4" customWidth="1"/>
    <col min="11286" max="11286" width="6.875" style="4" customWidth="1"/>
    <col min="11287" max="11287" width="6.625" style="4" customWidth="1"/>
    <col min="11288" max="11292" width="5.375" style="4" customWidth="1"/>
    <col min="11293" max="11293" width="5.25" style="4" customWidth="1"/>
    <col min="11294" max="11306" width="5.125" style="4" customWidth="1"/>
    <col min="11307" max="11311" width="4.625" style="4" customWidth="1"/>
    <col min="11312" max="11312" width="5.125" style="4" customWidth="1"/>
    <col min="11313" max="11317" width="4.625" style="4" customWidth="1"/>
    <col min="11318" max="11318" width="5.125" style="4" customWidth="1"/>
    <col min="11319" max="11323" width="4.625" style="4" customWidth="1"/>
    <col min="11324" max="11324" width="5.125" style="4" customWidth="1"/>
    <col min="11325" max="11329" width="4.625" style="4" customWidth="1"/>
    <col min="11330" max="11330" width="5.125" style="4" customWidth="1"/>
    <col min="11331" max="11335" width="4.625" style="4" customWidth="1"/>
    <col min="11336" max="11336" width="5.125" style="4" customWidth="1"/>
    <col min="11337" max="11341" width="4.625" style="4" customWidth="1"/>
    <col min="11342" max="11342" width="5.125" style="4" customWidth="1"/>
    <col min="11343" max="11347" width="4.625" style="4" customWidth="1"/>
    <col min="11348" max="11348" width="5.125" style="4" customWidth="1"/>
    <col min="11349" max="11353" width="4.625" style="4" customWidth="1"/>
    <col min="11354" max="11354" width="5.125" style="4" customWidth="1"/>
    <col min="11355" max="11359" width="4.625" style="4" customWidth="1"/>
    <col min="11360" max="11360" width="5.125" style="4" customWidth="1"/>
    <col min="11361" max="11365" width="4.625" style="4" customWidth="1"/>
    <col min="11366" max="11366" width="5.125" style="4" customWidth="1"/>
    <col min="11367" max="11371" width="4.625" style="4" customWidth="1"/>
    <col min="11372" max="11372" width="4.25" style="4" customWidth="1"/>
    <col min="11373" max="11378" width="5.125" style="4" customWidth="1"/>
    <col min="11379" max="11380" width="6.125" style="4" customWidth="1"/>
    <col min="11381" max="11381" width="7.625" style="4" customWidth="1"/>
    <col min="11382" max="11382" width="13.25" style="4" customWidth="1"/>
    <col min="11383" max="11383" width="6.125" style="4" customWidth="1"/>
    <col min="11384" max="11384" width="7" style="4" customWidth="1"/>
    <col min="11385" max="11538" width="9" style="4"/>
    <col min="11539" max="11539" width="3" style="4" customWidth="1"/>
    <col min="11540" max="11540" width="16.875" style="4" customWidth="1"/>
    <col min="11541" max="11541" width="5.25" style="4" customWidth="1"/>
    <col min="11542" max="11542" width="6.875" style="4" customWidth="1"/>
    <col min="11543" max="11543" width="6.625" style="4" customWidth="1"/>
    <col min="11544" max="11548" width="5.375" style="4" customWidth="1"/>
    <col min="11549" max="11549" width="5.25" style="4" customWidth="1"/>
    <col min="11550" max="11562" width="5.125" style="4" customWidth="1"/>
    <col min="11563" max="11567" width="4.625" style="4" customWidth="1"/>
    <col min="11568" max="11568" width="5.125" style="4" customWidth="1"/>
    <col min="11569" max="11573" width="4.625" style="4" customWidth="1"/>
    <col min="11574" max="11574" width="5.125" style="4" customWidth="1"/>
    <col min="11575" max="11579" width="4.625" style="4" customWidth="1"/>
    <col min="11580" max="11580" width="5.125" style="4" customWidth="1"/>
    <col min="11581" max="11585" width="4.625" style="4" customWidth="1"/>
    <col min="11586" max="11586" width="5.125" style="4" customWidth="1"/>
    <col min="11587" max="11591" width="4.625" style="4" customWidth="1"/>
    <col min="11592" max="11592" width="5.125" style="4" customWidth="1"/>
    <col min="11593" max="11597" width="4.625" style="4" customWidth="1"/>
    <col min="11598" max="11598" width="5.125" style="4" customWidth="1"/>
    <col min="11599" max="11603" width="4.625" style="4" customWidth="1"/>
    <col min="11604" max="11604" width="5.125" style="4" customWidth="1"/>
    <col min="11605" max="11609" width="4.625" style="4" customWidth="1"/>
    <col min="11610" max="11610" width="5.125" style="4" customWidth="1"/>
    <col min="11611" max="11615" width="4.625" style="4" customWidth="1"/>
    <col min="11616" max="11616" width="5.125" style="4" customWidth="1"/>
    <col min="11617" max="11621" width="4.625" style="4" customWidth="1"/>
    <col min="11622" max="11622" width="5.125" style="4" customWidth="1"/>
    <col min="11623" max="11627" width="4.625" style="4" customWidth="1"/>
    <col min="11628" max="11628" width="4.25" style="4" customWidth="1"/>
    <col min="11629" max="11634" width="5.125" style="4" customWidth="1"/>
    <col min="11635" max="11636" width="6.125" style="4" customWidth="1"/>
    <col min="11637" max="11637" width="7.625" style="4" customWidth="1"/>
    <col min="11638" max="11638" width="13.25" style="4" customWidth="1"/>
    <col min="11639" max="11639" width="6.125" style="4" customWidth="1"/>
    <col min="11640" max="11640" width="7" style="4" customWidth="1"/>
    <col min="11641" max="11794" width="9" style="4"/>
    <col min="11795" max="11795" width="3" style="4" customWidth="1"/>
    <col min="11796" max="11796" width="16.875" style="4" customWidth="1"/>
    <col min="11797" max="11797" width="5.25" style="4" customWidth="1"/>
    <col min="11798" max="11798" width="6.875" style="4" customWidth="1"/>
    <col min="11799" max="11799" width="6.625" style="4" customWidth="1"/>
    <col min="11800" max="11804" width="5.375" style="4" customWidth="1"/>
    <col min="11805" max="11805" width="5.25" style="4" customWidth="1"/>
    <col min="11806" max="11818" width="5.125" style="4" customWidth="1"/>
    <col min="11819" max="11823" width="4.625" style="4" customWidth="1"/>
    <col min="11824" max="11824" width="5.125" style="4" customWidth="1"/>
    <col min="11825" max="11829" width="4.625" style="4" customWidth="1"/>
    <col min="11830" max="11830" width="5.125" style="4" customWidth="1"/>
    <col min="11831" max="11835" width="4.625" style="4" customWidth="1"/>
    <col min="11836" max="11836" width="5.125" style="4" customWidth="1"/>
    <col min="11837" max="11841" width="4.625" style="4" customWidth="1"/>
    <col min="11842" max="11842" width="5.125" style="4" customWidth="1"/>
    <col min="11843" max="11847" width="4.625" style="4" customWidth="1"/>
    <col min="11848" max="11848" width="5.125" style="4" customWidth="1"/>
    <col min="11849" max="11853" width="4.625" style="4" customWidth="1"/>
    <col min="11854" max="11854" width="5.125" style="4" customWidth="1"/>
    <col min="11855" max="11859" width="4.625" style="4" customWidth="1"/>
    <col min="11860" max="11860" width="5.125" style="4" customWidth="1"/>
    <col min="11861" max="11865" width="4.625" style="4" customWidth="1"/>
    <col min="11866" max="11866" width="5.125" style="4" customWidth="1"/>
    <col min="11867" max="11871" width="4.625" style="4" customWidth="1"/>
    <col min="11872" max="11872" width="5.125" style="4" customWidth="1"/>
    <col min="11873" max="11877" width="4.625" style="4" customWidth="1"/>
    <col min="11878" max="11878" width="5.125" style="4" customWidth="1"/>
    <col min="11879" max="11883" width="4.625" style="4" customWidth="1"/>
    <col min="11884" max="11884" width="4.25" style="4" customWidth="1"/>
    <col min="11885" max="11890" width="5.125" style="4" customWidth="1"/>
    <col min="11891" max="11892" width="6.125" style="4" customWidth="1"/>
    <col min="11893" max="11893" width="7.625" style="4" customWidth="1"/>
    <col min="11894" max="11894" width="13.25" style="4" customWidth="1"/>
    <col min="11895" max="11895" width="6.125" style="4" customWidth="1"/>
    <col min="11896" max="11896" width="7" style="4" customWidth="1"/>
    <col min="11897" max="12050" width="9" style="4"/>
    <col min="12051" max="12051" width="3" style="4" customWidth="1"/>
    <col min="12052" max="12052" width="16.875" style="4" customWidth="1"/>
    <col min="12053" max="12053" width="5.25" style="4" customWidth="1"/>
    <col min="12054" max="12054" width="6.875" style="4" customWidth="1"/>
    <col min="12055" max="12055" width="6.625" style="4" customWidth="1"/>
    <col min="12056" max="12060" width="5.375" style="4" customWidth="1"/>
    <col min="12061" max="12061" width="5.25" style="4" customWidth="1"/>
    <col min="12062" max="12074" width="5.125" style="4" customWidth="1"/>
    <col min="12075" max="12079" width="4.625" style="4" customWidth="1"/>
    <col min="12080" max="12080" width="5.125" style="4" customWidth="1"/>
    <col min="12081" max="12085" width="4.625" style="4" customWidth="1"/>
    <col min="12086" max="12086" width="5.125" style="4" customWidth="1"/>
    <col min="12087" max="12091" width="4.625" style="4" customWidth="1"/>
    <col min="12092" max="12092" width="5.125" style="4" customWidth="1"/>
    <col min="12093" max="12097" width="4.625" style="4" customWidth="1"/>
    <col min="12098" max="12098" width="5.125" style="4" customWidth="1"/>
    <col min="12099" max="12103" width="4.625" style="4" customWidth="1"/>
    <col min="12104" max="12104" width="5.125" style="4" customWidth="1"/>
    <col min="12105" max="12109" width="4.625" style="4" customWidth="1"/>
    <col min="12110" max="12110" width="5.125" style="4" customWidth="1"/>
    <col min="12111" max="12115" width="4.625" style="4" customWidth="1"/>
    <col min="12116" max="12116" width="5.125" style="4" customWidth="1"/>
    <col min="12117" max="12121" width="4.625" style="4" customWidth="1"/>
    <col min="12122" max="12122" width="5.125" style="4" customWidth="1"/>
    <col min="12123" max="12127" width="4.625" style="4" customWidth="1"/>
    <col min="12128" max="12128" width="5.125" style="4" customWidth="1"/>
    <col min="12129" max="12133" width="4.625" style="4" customWidth="1"/>
    <col min="12134" max="12134" width="5.125" style="4" customWidth="1"/>
    <col min="12135" max="12139" width="4.625" style="4" customWidth="1"/>
    <col min="12140" max="12140" width="4.25" style="4" customWidth="1"/>
    <col min="12141" max="12146" width="5.125" style="4" customWidth="1"/>
    <col min="12147" max="12148" width="6.125" style="4" customWidth="1"/>
    <col min="12149" max="12149" width="7.625" style="4" customWidth="1"/>
    <col min="12150" max="12150" width="13.25" style="4" customWidth="1"/>
    <col min="12151" max="12151" width="6.125" style="4" customWidth="1"/>
    <col min="12152" max="12152" width="7" style="4" customWidth="1"/>
    <col min="12153" max="12306" width="9" style="4"/>
    <col min="12307" max="12307" width="3" style="4" customWidth="1"/>
    <col min="12308" max="12308" width="16.875" style="4" customWidth="1"/>
    <col min="12309" max="12309" width="5.25" style="4" customWidth="1"/>
    <col min="12310" max="12310" width="6.875" style="4" customWidth="1"/>
    <col min="12311" max="12311" width="6.625" style="4" customWidth="1"/>
    <col min="12312" max="12316" width="5.375" style="4" customWidth="1"/>
    <col min="12317" max="12317" width="5.25" style="4" customWidth="1"/>
    <col min="12318" max="12330" width="5.125" style="4" customWidth="1"/>
    <col min="12331" max="12335" width="4.625" style="4" customWidth="1"/>
    <col min="12336" max="12336" width="5.125" style="4" customWidth="1"/>
    <col min="12337" max="12341" width="4.625" style="4" customWidth="1"/>
    <col min="12342" max="12342" width="5.125" style="4" customWidth="1"/>
    <col min="12343" max="12347" width="4.625" style="4" customWidth="1"/>
    <col min="12348" max="12348" width="5.125" style="4" customWidth="1"/>
    <col min="12349" max="12353" width="4.625" style="4" customWidth="1"/>
    <col min="12354" max="12354" width="5.125" style="4" customWidth="1"/>
    <col min="12355" max="12359" width="4.625" style="4" customWidth="1"/>
    <col min="12360" max="12360" width="5.125" style="4" customWidth="1"/>
    <col min="12361" max="12365" width="4.625" style="4" customWidth="1"/>
    <col min="12366" max="12366" width="5.125" style="4" customWidth="1"/>
    <col min="12367" max="12371" width="4.625" style="4" customWidth="1"/>
    <col min="12372" max="12372" width="5.125" style="4" customWidth="1"/>
    <col min="12373" max="12377" width="4.625" style="4" customWidth="1"/>
    <col min="12378" max="12378" width="5.125" style="4" customWidth="1"/>
    <col min="12379" max="12383" width="4.625" style="4" customWidth="1"/>
    <col min="12384" max="12384" width="5.125" style="4" customWidth="1"/>
    <col min="12385" max="12389" width="4.625" style="4" customWidth="1"/>
    <col min="12390" max="12390" width="5.125" style="4" customWidth="1"/>
    <col min="12391" max="12395" width="4.625" style="4" customWidth="1"/>
    <col min="12396" max="12396" width="4.25" style="4" customWidth="1"/>
    <col min="12397" max="12402" width="5.125" style="4" customWidth="1"/>
    <col min="12403" max="12404" width="6.125" style="4" customWidth="1"/>
    <col min="12405" max="12405" width="7.625" style="4" customWidth="1"/>
    <col min="12406" max="12406" width="13.25" style="4" customWidth="1"/>
    <col min="12407" max="12407" width="6.125" style="4" customWidth="1"/>
    <col min="12408" max="12408" width="7" style="4" customWidth="1"/>
    <col min="12409" max="12562" width="9" style="4"/>
    <col min="12563" max="12563" width="3" style="4" customWidth="1"/>
    <col min="12564" max="12564" width="16.875" style="4" customWidth="1"/>
    <col min="12565" max="12565" width="5.25" style="4" customWidth="1"/>
    <col min="12566" max="12566" width="6.875" style="4" customWidth="1"/>
    <col min="12567" max="12567" width="6.625" style="4" customWidth="1"/>
    <col min="12568" max="12572" width="5.375" style="4" customWidth="1"/>
    <col min="12573" max="12573" width="5.25" style="4" customWidth="1"/>
    <col min="12574" max="12586" width="5.125" style="4" customWidth="1"/>
    <col min="12587" max="12591" width="4.625" style="4" customWidth="1"/>
    <col min="12592" max="12592" width="5.125" style="4" customWidth="1"/>
    <col min="12593" max="12597" width="4.625" style="4" customWidth="1"/>
    <col min="12598" max="12598" width="5.125" style="4" customWidth="1"/>
    <col min="12599" max="12603" width="4.625" style="4" customWidth="1"/>
    <col min="12604" max="12604" width="5.125" style="4" customWidth="1"/>
    <col min="12605" max="12609" width="4.625" style="4" customWidth="1"/>
    <col min="12610" max="12610" width="5.125" style="4" customWidth="1"/>
    <col min="12611" max="12615" width="4.625" style="4" customWidth="1"/>
    <col min="12616" max="12616" width="5.125" style="4" customWidth="1"/>
    <col min="12617" max="12621" width="4.625" style="4" customWidth="1"/>
    <col min="12622" max="12622" width="5.125" style="4" customWidth="1"/>
    <col min="12623" max="12627" width="4.625" style="4" customWidth="1"/>
    <col min="12628" max="12628" width="5.125" style="4" customWidth="1"/>
    <col min="12629" max="12633" width="4.625" style="4" customWidth="1"/>
    <col min="12634" max="12634" width="5.125" style="4" customWidth="1"/>
    <col min="12635" max="12639" width="4.625" style="4" customWidth="1"/>
    <col min="12640" max="12640" width="5.125" style="4" customWidth="1"/>
    <col min="12641" max="12645" width="4.625" style="4" customWidth="1"/>
    <col min="12646" max="12646" width="5.125" style="4" customWidth="1"/>
    <col min="12647" max="12651" width="4.625" style="4" customWidth="1"/>
    <col min="12652" max="12652" width="4.25" style="4" customWidth="1"/>
    <col min="12653" max="12658" width="5.125" style="4" customWidth="1"/>
    <col min="12659" max="12660" width="6.125" style="4" customWidth="1"/>
    <col min="12661" max="12661" width="7.625" style="4" customWidth="1"/>
    <col min="12662" max="12662" width="13.25" style="4" customWidth="1"/>
    <col min="12663" max="12663" width="6.125" style="4" customWidth="1"/>
    <col min="12664" max="12664" width="7" style="4" customWidth="1"/>
    <col min="12665" max="12818" width="9" style="4"/>
    <col min="12819" max="12819" width="3" style="4" customWidth="1"/>
    <col min="12820" max="12820" width="16.875" style="4" customWidth="1"/>
    <col min="12821" max="12821" width="5.25" style="4" customWidth="1"/>
    <col min="12822" max="12822" width="6.875" style="4" customWidth="1"/>
    <col min="12823" max="12823" width="6.625" style="4" customWidth="1"/>
    <col min="12824" max="12828" width="5.375" style="4" customWidth="1"/>
    <col min="12829" max="12829" width="5.25" style="4" customWidth="1"/>
    <col min="12830" max="12842" width="5.125" style="4" customWidth="1"/>
    <col min="12843" max="12847" width="4.625" style="4" customWidth="1"/>
    <col min="12848" max="12848" width="5.125" style="4" customWidth="1"/>
    <col min="12849" max="12853" width="4.625" style="4" customWidth="1"/>
    <col min="12854" max="12854" width="5.125" style="4" customWidth="1"/>
    <col min="12855" max="12859" width="4.625" style="4" customWidth="1"/>
    <col min="12860" max="12860" width="5.125" style="4" customWidth="1"/>
    <col min="12861" max="12865" width="4.625" style="4" customWidth="1"/>
    <col min="12866" max="12866" width="5.125" style="4" customWidth="1"/>
    <col min="12867" max="12871" width="4.625" style="4" customWidth="1"/>
    <col min="12872" max="12872" width="5.125" style="4" customWidth="1"/>
    <col min="12873" max="12877" width="4.625" style="4" customWidth="1"/>
    <col min="12878" max="12878" width="5.125" style="4" customWidth="1"/>
    <col min="12879" max="12883" width="4.625" style="4" customWidth="1"/>
    <col min="12884" max="12884" width="5.125" style="4" customWidth="1"/>
    <col min="12885" max="12889" width="4.625" style="4" customWidth="1"/>
    <col min="12890" max="12890" width="5.125" style="4" customWidth="1"/>
    <col min="12891" max="12895" width="4.625" style="4" customWidth="1"/>
    <col min="12896" max="12896" width="5.125" style="4" customWidth="1"/>
    <col min="12897" max="12901" width="4.625" style="4" customWidth="1"/>
    <col min="12902" max="12902" width="5.125" style="4" customWidth="1"/>
    <col min="12903" max="12907" width="4.625" style="4" customWidth="1"/>
    <col min="12908" max="12908" width="4.25" style="4" customWidth="1"/>
    <col min="12909" max="12914" width="5.125" style="4" customWidth="1"/>
    <col min="12915" max="12916" width="6.125" style="4" customWidth="1"/>
    <col min="12917" max="12917" width="7.625" style="4" customWidth="1"/>
    <col min="12918" max="12918" width="13.25" style="4" customWidth="1"/>
    <col min="12919" max="12919" width="6.125" style="4" customWidth="1"/>
    <col min="12920" max="12920" width="7" style="4" customWidth="1"/>
    <col min="12921" max="13074" width="9" style="4"/>
    <col min="13075" max="13075" width="3" style="4" customWidth="1"/>
    <col min="13076" max="13076" width="16.875" style="4" customWidth="1"/>
    <col min="13077" max="13077" width="5.25" style="4" customWidth="1"/>
    <col min="13078" max="13078" width="6.875" style="4" customWidth="1"/>
    <col min="13079" max="13079" width="6.625" style="4" customWidth="1"/>
    <col min="13080" max="13084" width="5.375" style="4" customWidth="1"/>
    <col min="13085" max="13085" width="5.25" style="4" customWidth="1"/>
    <col min="13086" max="13098" width="5.125" style="4" customWidth="1"/>
    <col min="13099" max="13103" width="4.625" style="4" customWidth="1"/>
    <col min="13104" max="13104" width="5.125" style="4" customWidth="1"/>
    <col min="13105" max="13109" width="4.625" style="4" customWidth="1"/>
    <col min="13110" max="13110" width="5.125" style="4" customWidth="1"/>
    <col min="13111" max="13115" width="4.625" style="4" customWidth="1"/>
    <col min="13116" max="13116" width="5.125" style="4" customWidth="1"/>
    <col min="13117" max="13121" width="4.625" style="4" customWidth="1"/>
    <col min="13122" max="13122" width="5.125" style="4" customWidth="1"/>
    <col min="13123" max="13127" width="4.625" style="4" customWidth="1"/>
    <col min="13128" max="13128" width="5.125" style="4" customWidth="1"/>
    <col min="13129" max="13133" width="4.625" style="4" customWidth="1"/>
    <col min="13134" max="13134" width="5.125" style="4" customWidth="1"/>
    <col min="13135" max="13139" width="4.625" style="4" customWidth="1"/>
    <col min="13140" max="13140" width="5.125" style="4" customWidth="1"/>
    <col min="13141" max="13145" width="4.625" style="4" customWidth="1"/>
    <col min="13146" max="13146" width="5.125" style="4" customWidth="1"/>
    <col min="13147" max="13151" width="4.625" style="4" customWidth="1"/>
    <col min="13152" max="13152" width="5.125" style="4" customWidth="1"/>
    <col min="13153" max="13157" width="4.625" style="4" customWidth="1"/>
    <col min="13158" max="13158" width="5.125" style="4" customWidth="1"/>
    <col min="13159" max="13163" width="4.625" style="4" customWidth="1"/>
    <col min="13164" max="13164" width="4.25" style="4" customWidth="1"/>
    <col min="13165" max="13170" width="5.125" style="4" customWidth="1"/>
    <col min="13171" max="13172" width="6.125" style="4" customWidth="1"/>
    <col min="13173" max="13173" width="7.625" style="4" customWidth="1"/>
    <col min="13174" max="13174" width="13.25" style="4" customWidth="1"/>
    <col min="13175" max="13175" width="6.125" style="4" customWidth="1"/>
    <col min="13176" max="13176" width="7" style="4" customWidth="1"/>
    <col min="13177" max="13330" width="9" style="4"/>
    <col min="13331" max="13331" width="3" style="4" customWidth="1"/>
    <col min="13332" max="13332" width="16.875" style="4" customWidth="1"/>
    <col min="13333" max="13333" width="5.25" style="4" customWidth="1"/>
    <col min="13334" max="13334" width="6.875" style="4" customWidth="1"/>
    <col min="13335" max="13335" width="6.625" style="4" customWidth="1"/>
    <col min="13336" max="13340" width="5.375" style="4" customWidth="1"/>
    <col min="13341" max="13341" width="5.25" style="4" customWidth="1"/>
    <col min="13342" max="13354" width="5.125" style="4" customWidth="1"/>
    <col min="13355" max="13359" width="4.625" style="4" customWidth="1"/>
    <col min="13360" max="13360" width="5.125" style="4" customWidth="1"/>
    <col min="13361" max="13365" width="4.625" style="4" customWidth="1"/>
    <col min="13366" max="13366" width="5.125" style="4" customWidth="1"/>
    <col min="13367" max="13371" width="4.625" style="4" customWidth="1"/>
    <col min="13372" max="13372" width="5.125" style="4" customWidth="1"/>
    <col min="13373" max="13377" width="4.625" style="4" customWidth="1"/>
    <col min="13378" max="13378" width="5.125" style="4" customWidth="1"/>
    <col min="13379" max="13383" width="4.625" style="4" customWidth="1"/>
    <col min="13384" max="13384" width="5.125" style="4" customWidth="1"/>
    <col min="13385" max="13389" width="4.625" style="4" customWidth="1"/>
    <col min="13390" max="13390" width="5.125" style="4" customWidth="1"/>
    <col min="13391" max="13395" width="4.625" style="4" customWidth="1"/>
    <col min="13396" max="13396" width="5.125" style="4" customWidth="1"/>
    <col min="13397" max="13401" width="4.625" style="4" customWidth="1"/>
    <col min="13402" max="13402" width="5.125" style="4" customWidth="1"/>
    <col min="13403" max="13407" width="4.625" style="4" customWidth="1"/>
    <col min="13408" max="13408" width="5.125" style="4" customWidth="1"/>
    <col min="13409" max="13413" width="4.625" style="4" customWidth="1"/>
    <col min="13414" max="13414" width="5.125" style="4" customWidth="1"/>
    <col min="13415" max="13419" width="4.625" style="4" customWidth="1"/>
    <col min="13420" max="13420" width="4.25" style="4" customWidth="1"/>
    <col min="13421" max="13426" width="5.125" style="4" customWidth="1"/>
    <col min="13427" max="13428" width="6.125" style="4" customWidth="1"/>
    <col min="13429" max="13429" width="7.625" style="4" customWidth="1"/>
    <col min="13430" max="13430" width="13.25" style="4" customWidth="1"/>
    <col min="13431" max="13431" width="6.125" style="4" customWidth="1"/>
    <col min="13432" max="13432" width="7" style="4" customWidth="1"/>
    <col min="13433" max="13586" width="9" style="4"/>
    <col min="13587" max="13587" width="3" style="4" customWidth="1"/>
    <col min="13588" max="13588" width="16.875" style="4" customWidth="1"/>
    <col min="13589" max="13589" width="5.25" style="4" customWidth="1"/>
    <col min="13590" max="13590" width="6.875" style="4" customWidth="1"/>
    <col min="13591" max="13591" width="6.625" style="4" customWidth="1"/>
    <col min="13592" max="13596" width="5.375" style="4" customWidth="1"/>
    <col min="13597" max="13597" width="5.25" style="4" customWidth="1"/>
    <col min="13598" max="13610" width="5.125" style="4" customWidth="1"/>
    <col min="13611" max="13615" width="4.625" style="4" customWidth="1"/>
    <col min="13616" max="13616" width="5.125" style="4" customWidth="1"/>
    <col min="13617" max="13621" width="4.625" style="4" customWidth="1"/>
    <col min="13622" max="13622" width="5.125" style="4" customWidth="1"/>
    <col min="13623" max="13627" width="4.625" style="4" customWidth="1"/>
    <col min="13628" max="13628" width="5.125" style="4" customWidth="1"/>
    <col min="13629" max="13633" width="4.625" style="4" customWidth="1"/>
    <col min="13634" max="13634" width="5.125" style="4" customWidth="1"/>
    <col min="13635" max="13639" width="4.625" style="4" customWidth="1"/>
    <col min="13640" max="13640" width="5.125" style="4" customWidth="1"/>
    <col min="13641" max="13645" width="4.625" style="4" customWidth="1"/>
    <col min="13646" max="13646" width="5.125" style="4" customWidth="1"/>
    <col min="13647" max="13651" width="4.625" style="4" customWidth="1"/>
    <col min="13652" max="13652" width="5.125" style="4" customWidth="1"/>
    <col min="13653" max="13657" width="4.625" style="4" customWidth="1"/>
    <col min="13658" max="13658" width="5.125" style="4" customWidth="1"/>
    <col min="13659" max="13663" width="4.625" style="4" customWidth="1"/>
    <col min="13664" max="13664" width="5.125" style="4" customWidth="1"/>
    <col min="13665" max="13669" width="4.625" style="4" customWidth="1"/>
    <col min="13670" max="13670" width="5.125" style="4" customWidth="1"/>
    <col min="13671" max="13675" width="4.625" style="4" customWidth="1"/>
    <col min="13676" max="13676" width="4.25" style="4" customWidth="1"/>
    <col min="13677" max="13682" width="5.125" style="4" customWidth="1"/>
    <col min="13683" max="13684" width="6.125" style="4" customWidth="1"/>
    <col min="13685" max="13685" width="7.625" style="4" customWidth="1"/>
    <col min="13686" max="13686" width="13.25" style="4" customWidth="1"/>
    <col min="13687" max="13687" width="6.125" style="4" customWidth="1"/>
    <col min="13688" max="13688" width="7" style="4" customWidth="1"/>
    <col min="13689" max="13842" width="9" style="4"/>
    <col min="13843" max="13843" width="3" style="4" customWidth="1"/>
    <col min="13844" max="13844" width="16.875" style="4" customWidth="1"/>
    <col min="13845" max="13845" width="5.25" style="4" customWidth="1"/>
    <col min="13846" max="13846" width="6.875" style="4" customWidth="1"/>
    <col min="13847" max="13847" width="6.625" style="4" customWidth="1"/>
    <col min="13848" max="13852" width="5.375" style="4" customWidth="1"/>
    <col min="13853" max="13853" width="5.25" style="4" customWidth="1"/>
    <col min="13854" max="13866" width="5.125" style="4" customWidth="1"/>
    <col min="13867" max="13871" width="4.625" style="4" customWidth="1"/>
    <col min="13872" max="13872" width="5.125" style="4" customWidth="1"/>
    <col min="13873" max="13877" width="4.625" style="4" customWidth="1"/>
    <col min="13878" max="13878" width="5.125" style="4" customWidth="1"/>
    <col min="13879" max="13883" width="4.625" style="4" customWidth="1"/>
    <col min="13884" max="13884" width="5.125" style="4" customWidth="1"/>
    <col min="13885" max="13889" width="4.625" style="4" customWidth="1"/>
    <col min="13890" max="13890" width="5.125" style="4" customWidth="1"/>
    <col min="13891" max="13895" width="4.625" style="4" customWidth="1"/>
    <col min="13896" max="13896" width="5.125" style="4" customWidth="1"/>
    <col min="13897" max="13901" width="4.625" style="4" customWidth="1"/>
    <col min="13902" max="13902" width="5.125" style="4" customWidth="1"/>
    <col min="13903" max="13907" width="4.625" style="4" customWidth="1"/>
    <col min="13908" max="13908" width="5.125" style="4" customWidth="1"/>
    <col min="13909" max="13913" width="4.625" style="4" customWidth="1"/>
    <col min="13914" max="13914" width="5.125" style="4" customWidth="1"/>
    <col min="13915" max="13919" width="4.625" style="4" customWidth="1"/>
    <col min="13920" max="13920" width="5.125" style="4" customWidth="1"/>
    <col min="13921" max="13925" width="4.625" style="4" customWidth="1"/>
    <col min="13926" max="13926" width="5.125" style="4" customWidth="1"/>
    <col min="13927" max="13931" width="4.625" style="4" customWidth="1"/>
    <col min="13932" max="13932" width="4.25" style="4" customWidth="1"/>
    <col min="13933" max="13938" width="5.125" style="4" customWidth="1"/>
    <col min="13939" max="13940" width="6.125" style="4" customWidth="1"/>
    <col min="13941" max="13941" width="7.625" style="4" customWidth="1"/>
    <col min="13942" max="13942" width="13.25" style="4" customWidth="1"/>
    <col min="13943" max="13943" width="6.125" style="4" customWidth="1"/>
    <col min="13944" max="13944" width="7" style="4" customWidth="1"/>
    <col min="13945" max="14098" width="9" style="4"/>
    <col min="14099" max="14099" width="3" style="4" customWidth="1"/>
    <col min="14100" max="14100" width="16.875" style="4" customWidth="1"/>
    <col min="14101" max="14101" width="5.25" style="4" customWidth="1"/>
    <col min="14102" max="14102" width="6.875" style="4" customWidth="1"/>
    <col min="14103" max="14103" width="6.625" style="4" customWidth="1"/>
    <col min="14104" max="14108" width="5.375" style="4" customWidth="1"/>
    <col min="14109" max="14109" width="5.25" style="4" customWidth="1"/>
    <col min="14110" max="14122" width="5.125" style="4" customWidth="1"/>
    <col min="14123" max="14127" width="4.625" style="4" customWidth="1"/>
    <col min="14128" max="14128" width="5.125" style="4" customWidth="1"/>
    <col min="14129" max="14133" width="4.625" style="4" customWidth="1"/>
    <col min="14134" max="14134" width="5.125" style="4" customWidth="1"/>
    <col min="14135" max="14139" width="4.625" style="4" customWidth="1"/>
    <col min="14140" max="14140" width="5.125" style="4" customWidth="1"/>
    <col min="14141" max="14145" width="4.625" style="4" customWidth="1"/>
    <col min="14146" max="14146" width="5.125" style="4" customWidth="1"/>
    <col min="14147" max="14151" width="4.625" style="4" customWidth="1"/>
    <col min="14152" max="14152" width="5.125" style="4" customWidth="1"/>
    <col min="14153" max="14157" width="4.625" style="4" customWidth="1"/>
    <col min="14158" max="14158" width="5.125" style="4" customWidth="1"/>
    <col min="14159" max="14163" width="4.625" style="4" customWidth="1"/>
    <col min="14164" max="14164" width="5.125" style="4" customWidth="1"/>
    <col min="14165" max="14169" width="4.625" style="4" customWidth="1"/>
    <col min="14170" max="14170" width="5.125" style="4" customWidth="1"/>
    <col min="14171" max="14175" width="4.625" style="4" customWidth="1"/>
    <col min="14176" max="14176" width="5.125" style="4" customWidth="1"/>
    <col min="14177" max="14181" width="4.625" style="4" customWidth="1"/>
    <col min="14182" max="14182" width="5.125" style="4" customWidth="1"/>
    <col min="14183" max="14187" width="4.625" style="4" customWidth="1"/>
    <col min="14188" max="14188" width="4.25" style="4" customWidth="1"/>
    <col min="14189" max="14194" width="5.125" style="4" customWidth="1"/>
    <col min="14195" max="14196" width="6.125" style="4" customWidth="1"/>
    <col min="14197" max="14197" width="7.625" style="4" customWidth="1"/>
    <col min="14198" max="14198" width="13.25" style="4" customWidth="1"/>
    <col min="14199" max="14199" width="6.125" style="4" customWidth="1"/>
    <col min="14200" max="14200" width="7" style="4" customWidth="1"/>
    <col min="14201" max="14354" width="9" style="4"/>
    <col min="14355" max="14355" width="3" style="4" customWidth="1"/>
    <col min="14356" max="14356" width="16.875" style="4" customWidth="1"/>
    <col min="14357" max="14357" width="5.25" style="4" customWidth="1"/>
    <col min="14358" max="14358" width="6.875" style="4" customWidth="1"/>
    <col min="14359" max="14359" width="6.625" style="4" customWidth="1"/>
    <col min="14360" max="14364" width="5.375" style="4" customWidth="1"/>
    <col min="14365" max="14365" width="5.25" style="4" customWidth="1"/>
    <col min="14366" max="14378" width="5.125" style="4" customWidth="1"/>
    <col min="14379" max="14383" width="4.625" style="4" customWidth="1"/>
    <col min="14384" max="14384" width="5.125" style="4" customWidth="1"/>
    <col min="14385" max="14389" width="4.625" style="4" customWidth="1"/>
    <col min="14390" max="14390" width="5.125" style="4" customWidth="1"/>
    <col min="14391" max="14395" width="4.625" style="4" customWidth="1"/>
    <col min="14396" max="14396" width="5.125" style="4" customWidth="1"/>
    <col min="14397" max="14401" width="4.625" style="4" customWidth="1"/>
    <col min="14402" max="14402" width="5.125" style="4" customWidth="1"/>
    <col min="14403" max="14407" width="4.625" style="4" customWidth="1"/>
    <col min="14408" max="14408" width="5.125" style="4" customWidth="1"/>
    <col min="14409" max="14413" width="4.625" style="4" customWidth="1"/>
    <col min="14414" max="14414" width="5.125" style="4" customWidth="1"/>
    <col min="14415" max="14419" width="4.625" style="4" customWidth="1"/>
    <col min="14420" max="14420" width="5.125" style="4" customWidth="1"/>
    <col min="14421" max="14425" width="4.625" style="4" customWidth="1"/>
    <col min="14426" max="14426" width="5.125" style="4" customWidth="1"/>
    <col min="14427" max="14431" width="4.625" style="4" customWidth="1"/>
    <col min="14432" max="14432" width="5.125" style="4" customWidth="1"/>
    <col min="14433" max="14437" width="4.625" style="4" customWidth="1"/>
    <col min="14438" max="14438" width="5.125" style="4" customWidth="1"/>
    <col min="14439" max="14443" width="4.625" style="4" customWidth="1"/>
    <col min="14444" max="14444" width="4.25" style="4" customWidth="1"/>
    <col min="14445" max="14450" width="5.125" style="4" customWidth="1"/>
    <col min="14451" max="14452" width="6.125" style="4" customWidth="1"/>
    <col min="14453" max="14453" width="7.625" style="4" customWidth="1"/>
    <col min="14454" max="14454" width="13.25" style="4" customWidth="1"/>
    <col min="14455" max="14455" width="6.125" style="4" customWidth="1"/>
    <col min="14456" max="14456" width="7" style="4" customWidth="1"/>
    <col min="14457" max="14610" width="9" style="4"/>
    <col min="14611" max="14611" width="3" style="4" customWidth="1"/>
    <col min="14612" max="14612" width="16.875" style="4" customWidth="1"/>
    <col min="14613" max="14613" width="5.25" style="4" customWidth="1"/>
    <col min="14614" max="14614" width="6.875" style="4" customWidth="1"/>
    <col min="14615" max="14615" width="6.625" style="4" customWidth="1"/>
    <col min="14616" max="14620" width="5.375" style="4" customWidth="1"/>
    <col min="14621" max="14621" width="5.25" style="4" customWidth="1"/>
    <col min="14622" max="14634" width="5.125" style="4" customWidth="1"/>
    <col min="14635" max="14639" width="4.625" style="4" customWidth="1"/>
    <col min="14640" max="14640" width="5.125" style="4" customWidth="1"/>
    <col min="14641" max="14645" width="4.625" style="4" customWidth="1"/>
    <col min="14646" max="14646" width="5.125" style="4" customWidth="1"/>
    <col min="14647" max="14651" width="4.625" style="4" customWidth="1"/>
    <col min="14652" max="14652" width="5.125" style="4" customWidth="1"/>
    <col min="14653" max="14657" width="4.625" style="4" customWidth="1"/>
    <col min="14658" max="14658" width="5.125" style="4" customWidth="1"/>
    <col min="14659" max="14663" width="4.625" style="4" customWidth="1"/>
    <col min="14664" max="14664" width="5.125" style="4" customWidth="1"/>
    <col min="14665" max="14669" width="4.625" style="4" customWidth="1"/>
    <col min="14670" max="14670" width="5.125" style="4" customWidth="1"/>
    <col min="14671" max="14675" width="4.625" style="4" customWidth="1"/>
    <col min="14676" max="14676" width="5.125" style="4" customWidth="1"/>
    <col min="14677" max="14681" width="4.625" style="4" customWidth="1"/>
    <col min="14682" max="14682" width="5.125" style="4" customWidth="1"/>
    <col min="14683" max="14687" width="4.625" style="4" customWidth="1"/>
    <col min="14688" max="14688" width="5.125" style="4" customWidth="1"/>
    <col min="14689" max="14693" width="4.625" style="4" customWidth="1"/>
    <col min="14694" max="14694" width="5.125" style="4" customWidth="1"/>
    <col min="14695" max="14699" width="4.625" style="4" customWidth="1"/>
    <col min="14700" max="14700" width="4.25" style="4" customWidth="1"/>
    <col min="14701" max="14706" width="5.125" style="4" customWidth="1"/>
    <col min="14707" max="14708" width="6.125" style="4" customWidth="1"/>
    <col min="14709" max="14709" width="7.625" style="4" customWidth="1"/>
    <col min="14710" max="14710" width="13.25" style="4" customWidth="1"/>
    <col min="14711" max="14711" width="6.125" style="4" customWidth="1"/>
    <col min="14712" max="14712" width="7" style="4" customWidth="1"/>
    <col min="14713" max="14866" width="9" style="4"/>
    <col min="14867" max="14867" width="3" style="4" customWidth="1"/>
    <col min="14868" max="14868" width="16.875" style="4" customWidth="1"/>
    <col min="14869" max="14869" width="5.25" style="4" customWidth="1"/>
    <col min="14870" max="14870" width="6.875" style="4" customWidth="1"/>
    <col min="14871" max="14871" width="6.625" style="4" customWidth="1"/>
    <col min="14872" max="14876" width="5.375" style="4" customWidth="1"/>
    <col min="14877" max="14877" width="5.25" style="4" customWidth="1"/>
    <col min="14878" max="14890" width="5.125" style="4" customWidth="1"/>
    <col min="14891" max="14895" width="4.625" style="4" customWidth="1"/>
    <col min="14896" max="14896" width="5.125" style="4" customWidth="1"/>
    <col min="14897" max="14901" width="4.625" style="4" customWidth="1"/>
    <col min="14902" max="14902" width="5.125" style="4" customWidth="1"/>
    <col min="14903" max="14907" width="4.625" style="4" customWidth="1"/>
    <col min="14908" max="14908" width="5.125" style="4" customWidth="1"/>
    <col min="14909" max="14913" width="4.625" style="4" customWidth="1"/>
    <col min="14914" max="14914" width="5.125" style="4" customWidth="1"/>
    <col min="14915" max="14919" width="4.625" style="4" customWidth="1"/>
    <col min="14920" max="14920" width="5.125" style="4" customWidth="1"/>
    <col min="14921" max="14925" width="4.625" style="4" customWidth="1"/>
    <col min="14926" max="14926" width="5.125" style="4" customWidth="1"/>
    <col min="14927" max="14931" width="4.625" style="4" customWidth="1"/>
    <col min="14932" max="14932" width="5.125" style="4" customWidth="1"/>
    <col min="14933" max="14937" width="4.625" style="4" customWidth="1"/>
    <col min="14938" max="14938" width="5.125" style="4" customWidth="1"/>
    <col min="14939" max="14943" width="4.625" style="4" customWidth="1"/>
    <col min="14944" max="14944" width="5.125" style="4" customWidth="1"/>
    <col min="14945" max="14949" width="4.625" style="4" customWidth="1"/>
    <col min="14950" max="14950" width="5.125" style="4" customWidth="1"/>
    <col min="14951" max="14955" width="4.625" style="4" customWidth="1"/>
    <col min="14956" max="14956" width="4.25" style="4" customWidth="1"/>
    <col min="14957" max="14962" width="5.125" style="4" customWidth="1"/>
    <col min="14963" max="14964" width="6.125" style="4" customWidth="1"/>
    <col min="14965" max="14965" width="7.625" style="4" customWidth="1"/>
    <col min="14966" max="14966" width="13.25" style="4" customWidth="1"/>
    <col min="14967" max="14967" width="6.125" style="4" customWidth="1"/>
    <col min="14968" max="14968" width="7" style="4" customWidth="1"/>
    <col min="14969" max="15122" width="9" style="4"/>
    <col min="15123" max="15123" width="3" style="4" customWidth="1"/>
    <col min="15124" max="15124" width="16.875" style="4" customWidth="1"/>
    <col min="15125" max="15125" width="5.25" style="4" customWidth="1"/>
    <col min="15126" max="15126" width="6.875" style="4" customWidth="1"/>
    <col min="15127" max="15127" width="6.625" style="4" customWidth="1"/>
    <col min="15128" max="15132" width="5.375" style="4" customWidth="1"/>
    <col min="15133" max="15133" width="5.25" style="4" customWidth="1"/>
    <col min="15134" max="15146" width="5.125" style="4" customWidth="1"/>
    <col min="15147" max="15151" width="4.625" style="4" customWidth="1"/>
    <col min="15152" max="15152" width="5.125" style="4" customWidth="1"/>
    <col min="15153" max="15157" width="4.625" style="4" customWidth="1"/>
    <col min="15158" max="15158" width="5.125" style="4" customWidth="1"/>
    <col min="15159" max="15163" width="4.625" style="4" customWidth="1"/>
    <col min="15164" max="15164" width="5.125" style="4" customWidth="1"/>
    <col min="15165" max="15169" width="4.625" style="4" customWidth="1"/>
    <col min="15170" max="15170" width="5.125" style="4" customWidth="1"/>
    <col min="15171" max="15175" width="4.625" style="4" customWidth="1"/>
    <col min="15176" max="15176" width="5.125" style="4" customWidth="1"/>
    <col min="15177" max="15181" width="4.625" style="4" customWidth="1"/>
    <col min="15182" max="15182" width="5.125" style="4" customWidth="1"/>
    <col min="15183" max="15187" width="4.625" style="4" customWidth="1"/>
    <col min="15188" max="15188" width="5.125" style="4" customWidth="1"/>
    <col min="15189" max="15193" width="4.625" style="4" customWidth="1"/>
    <col min="15194" max="15194" width="5.125" style="4" customWidth="1"/>
    <col min="15195" max="15199" width="4.625" style="4" customWidth="1"/>
    <col min="15200" max="15200" width="5.125" style="4" customWidth="1"/>
    <col min="15201" max="15205" width="4.625" style="4" customWidth="1"/>
    <col min="15206" max="15206" width="5.125" style="4" customWidth="1"/>
    <col min="15207" max="15211" width="4.625" style="4" customWidth="1"/>
    <col min="15212" max="15212" width="4.25" style="4" customWidth="1"/>
    <col min="15213" max="15218" width="5.125" style="4" customWidth="1"/>
    <col min="15219" max="15220" width="6.125" style="4" customWidth="1"/>
    <col min="15221" max="15221" width="7.625" style="4" customWidth="1"/>
    <col min="15222" max="15222" width="13.25" style="4" customWidth="1"/>
    <col min="15223" max="15223" width="6.125" style="4" customWidth="1"/>
    <col min="15224" max="15224" width="7" style="4" customWidth="1"/>
    <col min="15225" max="15378" width="9" style="4"/>
    <col min="15379" max="15379" width="3" style="4" customWidth="1"/>
    <col min="15380" max="15380" width="16.875" style="4" customWidth="1"/>
    <col min="15381" max="15381" width="5.25" style="4" customWidth="1"/>
    <col min="15382" max="15382" width="6.875" style="4" customWidth="1"/>
    <col min="15383" max="15383" width="6.625" style="4" customWidth="1"/>
    <col min="15384" max="15388" width="5.375" style="4" customWidth="1"/>
    <col min="15389" max="15389" width="5.25" style="4" customWidth="1"/>
    <col min="15390" max="15402" width="5.125" style="4" customWidth="1"/>
    <col min="15403" max="15407" width="4.625" style="4" customWidth="1"/>
    <col min="15408" max="15408" width="5.125" style="4" customWidth="1"/>
    <col min="15409" max="15413" width="4.625" style="4" customWidth="1"/>
    <col min="15414" max="15414" width="5.125" style="4" customWidth="1"/>
    <col min="15415" max="15419" width="4.625" style="4" customWidth="1"/>
    <col min="15420" max="15420" width="5.125" style="4" customWidth="1"/>
    <col min="15421" max="15425" width="4.625" style="4" customWidth="1"/>
    <col min="15426" max="15426" width="5.125" style="4" customWidth="1"/>
    <col min="15427" max="15431" width="4.625" style="4" customWidth="1"/>
    <col min="15432" max="15432" width="5.125" style="4" customWidth="1"/>
    <col min="15433" max="15437" width="4.625" style="4" customWidth="1"/>
    <col min="15438" max="15438" width="5.125" style="4" customWidth="1"/>
    <col min="15439" max="15443" width="4.625" style="4" customWidth="1"/>
    <col min="15444" max="15444" width="5.125" style="4" customWidth="1"/>
    <col min="15445" max="15449" width="4.625" style="4" customWidth="1"/>
    <col min="15450" max="15450" width="5.125" style="4" customWidth="1"/>
    <col min="15451" max="15455" width="4.625" style="4" customWidth="1"/>
    <col min="15456" max="15456" width="5.125" style="4" customWidth="1"/>
    <col min="15457" max="15461" width="4.625" style="4" customWidth="1"/>
    <col min="15462" max="15462" width="5.125" style="4" customWidth="1"/>
    <col min="15463" max="15467" width="4.625" style="4" customWidth="1"/>
    <col min="15468" max="15468" width="4.25" style="4" customWidth="1"/>
    <col min="15469" max="15474" width="5.125" style="4" customWidth="1"/>
    <col min="15475" max="15476" width="6.125" style="4" customWidth="1"/>
    <col min="15477" max="15477" width="7.625" style="4" customWidth="1"/>
    <col min="15478" max="15478" width="13.25" style="4" customWidth="1"/>
    <col min="15479" max="15479" width="6.125" style="4" customWidth="1"/>
    <col min="15480" max="15480" width="7" style="4" customWidth="1"/>
    <col min="15481" max="15634" width="9" style="4"/>
    <col min="15635" max="15635" width="3" style="4" customWidth="1"/>
    <col min="15636" max="15636" width="16.875" style="4" customWidth="1"/>
    <col min="15637" max="15637" width="5.25" style="4" customWidth="1"/>
    <col min="15638" max="15638" width="6.875" style="4" customWidth="1"/>
    <col min="15639" max="15639" width="6.625" style="4" customWidth="1"/>
    <col min="15640" max="15644" width="5.375" style="4" customWidth="1"/>
    <col min="15645" max="15645" width="5.25" style="4" customWidth="1"/>
    <col min="15646" max="15658" width="5.125" style="4" customWidth="1"/>
    <col min="15659" max="15663" width="4.625" style="4" customWidth="1"/>
    <col min="15664" max="15664" width="5.125" style="4" customWidth="1"/>
    <col min="15665" max="15669" width="4.625" style="4" customWidth="1"/>
    <col min="15670" max="15670" width="5.125" style="4" customWidth="1"/>
    <col min="15671" max="15675" width="4.625" style="4" customWidth="1"/>
    <col min="15676" max="15676" width="5.125" style="4" customWidth="1"/>
    <col min="15677" max="15681" width="4.625" style="4" customWidth="1"/>
    <col min="15682" max="15682" width="5.125" style="4" customWidth="1"/>
    <col min="15683" max="15687" width="4.625" style="4" customWidth="1"/>
    <col min="15688" max="15688" width="5.125" style="4" customWidth="1"/>
    <col min="15689" max="15693" width="4.625" style="4" customWidth="1"/>
    <col min="15694" max="15694" width="5.125" style="4" customWidth="1"/>
    <col min="15695" max="15699" width="4.625" style="4" customWidth="1"/>
    <col min="15700" max="15700" width="5.125" style="4" customWidth="1"/>
    <col min="15701" max="15705" width="4.625" style="4" customWidth="1"/>
    <col min="15706" max="15706" width="5.125" style="4" customWidth="1"/>
    <col min="15707" max="15711" width="4.625" style="4" customWidth="1"/>
    <col min="15712" max="15712" width="5.125" style="4" customWidth="1"/>
    <col min="15713" max="15717" width="4.625" style="4" customWidth="1"/>
    <col min="15718" max="15718" width="5.125" style="4" customWidth="1"/>
    <col min="15719" max="15723" width="4.625" style="4" customWidth="1"/>
    <col min="15724" max="15724" width="4.25" style="4" customWidth="1"/>
    <col min="15725" max="15730" width="5.125" style="4" customWidth="1"/>
    <col min="15731" max="15732" width="6.125" style="4" customWidth="1"/>
    <col min="15733" max="15733" width="7.625" style="4" customWidth="1"/>
    <col min="15734" max="15734" width="13.25" style="4" customWidth="1"/>
    <col min="15735" max="15735" width="6.125" style="4" customWidth="1"/>
    <col min="15736" max="15736" width="7" style="4" customWidth="1"/>
    <col min="15737" max="15890" width="9" style="4"/>
    <col min="15891" max="15891" width="3" style="4" customWidth="1"/>
    <col min="15892" max="15892" width="16.875" style="4" customWidth="1"/>
    <col min="15893" max="15893" width="5.25" style="4" customWidth="1"/>
    <col min="15894" max="15894" width="6.875" style="4" customWidth="1"/>
    <col min="15895" max="15895" width="6.625" style="4" customWidth="1"/>
    <col min="15896" max="15900" width="5.375" style="4" customWidth="1"/>
    <col min="15901" max="15901" width="5.25" style="4" customWidth="1"/>
    <col min="15902" max="15914" width="5.125" style="4" customWidth="1"/>
    <col min="15915" max="15919" width="4.625" style="4" customWidth="1"/>
    <col min="15920" max="15920" width="5.125" style="4" customWidth="1"/>
    <col min="15921" max="15925" width="4.625" style="4" customWidth="1"/>
    <col min="15926" max="15926" width="5.125" style="4" customWidth="1"/>
    <col min="15927" max="15931" width="4.625" style="4" customWidth="1"/>
    <col min="15932" max="15932" width="5.125" style="4" customWidth="1"/>
    <col min="15933" max="15937" width="4.625" style="4" customWidth="1"/>
    <col min="15938" max="15938" width="5.125" style="4" customWidth="1"/>
    <col min="15939" max="15943" width="4.625" style="4" customWidth="1"/>
    <col min="15944" max="15944" width="5.125" style="4" customWidth="1"/>
    <col min="15945" max="15949" width="4.625" style="4" customWidth="1"/>
    <col min="15950" max="15950" width="5.125" style="4" customWidth="1"/>
    <col min="15951" max="15955" width="4.625" style="4" customWidth="1"/>
    <col min="15956" max="15956" width="5.125" style="4" customWidth="1"/>
    <col min="15957" max="15961" width="4.625" style="4" customWidth="1"/>
    <col min="15962" max="15962" width="5.125" style="4" customWidth="1"/>
    <col min="15963" max="15967" width="4.625" style="4" customWidth="1"/>
    <col min="15968" max="15968" width="5.125" style="4" customWidth="1"/>
    <col min="15969" max="15973" width="4.625" style="4" customWidth="1"/>
    <col min="15974" max="15974" width="5.125" style="4" customWidth="1"/>
    <col min="15975" max="15979" width="4.625" style="4" customWidth="1"/>
    <col min="15980" max="15980" width="4.25" style="4" customWidth="1"/>
    <col min="15981" max="15986" width="5.125" style="4" customWidth="1"/>
    <col min="15987" max="15988" width="6.125" style="4" customWidth="1"/>
    <col min="15989" max="15989" width="7.625" style="4" customWidth="1"/>
    <col min="15990" max="15990" width="13.25" style="4" customWidth="1"/>
    <col min="15991" max="15991" width="6.125" style="4" customWidth="1"/>
    <col min="15992" max="15992" width="7" style="4" customWidth="1"/>
    <col min="15993" max="16146" width="9" style="4"/>
    <col min="16147" max="16147" width="3" style="4" customWidth="1"/>
    <col min="16148" max="16148" width="16.875" style="4" customWidth="1"/>
    <col min="16149" max="16149" width="5.25" style="4" customWidth="1"/>
    <col min="16150" max="16150" width="6.875" style="4" customWidth="1"/>
    <col min="16151" max="16151" width="6.625" style="4" customWidth="1"/>
    <col min="16152" max="16156" width="5.375" style="4" customWidth="1"/>
    <col min="16157" max="16157" width="5.25" style="4" customWidth="1"/>
    <col min="16158" max="16170" width="5.125" style="4" customWidth="1"/>
    <col min="16171" max="16175" width="4.625" style="4" customWidth="1"/>
    <col min="16176" max="16176" width="5.125" style="4" customWidth="1"/>
    <col min="16177" max="16181" width="4.625" style="4" customWidth="1"/>
    <col min="16182" max="16182" width="5.125" style="4" customWidth="1"/>
    <col min="16183" max="16187" width="4.625" style="4" customWidth="1"/>
    <col min="16188" max="16188" width="5.125" style="4" customWidth="1"/>
    <col min="16189" max="16193" width="4.625" style="4" customWidth="1"/>
    <col min="16194" max="16194" width="5.125" style="4" customWidth="1"/>
    <col min="16195" max="16199" width="4.625" style="4" customWidth="1"/>
    <col min="16200" max="16200" width="5.125" style="4" customWidth="1"/>
    <col min="16201" max="16205" width="4.625" style="4" customWidth="1"/>
    <col min="16206" max="16206" width="5.125" style="4" customWidth="1"/>
    <col min="16207" max="16211" width="4.625" style="4" customWidth="1"/>
    <col min="16212" max="16212" width="5.125" style="4" customWidth="1"/>
    <col min="16213" max="16217" width="4.625" style="4" customWidth="1"/>
    <col min="16218" max="16218" width="5.125" style="4" customWidth="1"/>
    <col min="16219" max="16223" width="4.625" style="4" customWidth="1"/>
    <col min="16224" max="16224" width="5.125" style="4" customWidth="1"/>
    <col min="16225" max="16229" width="4.625" style="4" customWidth="1"/>
    <col min="16230" max="16230" width="5.125" style="4" customWidth="1"/>
    <col min="16231" max="16235" width="4.625" style="4" customWidth="1"/>
    <col min="16236" max="16236" width="4.25" style="4" customWidth="1"/>
    <col min="16237" max="16242" width="5.125" style="4" customWidth="1"/>
    <col min="16243" max="16244" width="6.125" style="4" customWidth="1"/>
    <col min="16245" max="16245" width="7.625" style="4" customWidth="1"/>
    <col min="16246" max="16246" width="13.25" style="4" customWidth="1"/>
    <col min="16247" max="16247" width="6.125" style="4" customWidth="1"/>
    <col min="16248" max="16248" width="7" style="4" customWidth="1"/>
    <col min="16249" max="16384" width="9" style="4"/>
  </cols>
  <sheetData>
    <row r="1" spans="1:118" ht="17.25" customHeight="1" x14ac:dyDescent="0.4">
      <c r="B1" s="4" t="s">
        <v>62</v>
      </c>
    </row>
    <row r="2" spans="1:118" ht="18.75" customHeight="1" x14ac:dyDescent="0.4"/>
    <row r="3" spans="1:118" ht="33" customHeight="1" x14ac:dyDescent="0.4">
      <c r="F3" s="5" t="s">
        <v>15</v>
      </c>
    </row>
    <row r="5" spans="1:118" ht="17.25" customHeight="1" x14ac:dyDescent="0.4">
      <c r="B5" s="6" t="s">
        <v>16</v>
      </c>
    </row>
    <row r="7" spans="1:118" x14ac:dyDescent="0.4">
      <c r="E7" s="4" t="s">
        <v>17</v>
      </c>
    </row>
    <row r="8" spans="1:118" ht="13.5" customHeight="1" x14ac:dyDescent="0.4"/>
    <row r="9" spans="1:118" ht="17.25" customHeight="1" x14ac:dyDescent="0.4">
      <c r="E9" s="6" t="s">
        <v>18</v>
      </c>
    </row>
    <row r="11" spans="1:118" ht="30" customHeight="1" x14ac:dyDescent="0.4">
      <c r="A11" s="7"/>
      <c r="B11" s="8" t="s">
        <v>19</v>
      </c>
      <c r="C11" s="477"/>
      <c r="D11" s="478"/>
      <c r="E11" s="9" t="s">
        <v>20</v>
      </c>
      <c r="F11" s="10" t="s">
        <v>21</v>
      </c>
      <c r="G11" s="11"/>
      <c r="H11" s="8" t="s">
        <v>63</v>
      </c>
      <c r="I11" s="8"/>
      <c r="J11" s="8" t="s">
        <v>64</v>
      </c>
      <c r="K11" s="12"/>
      <c r="L11" s="13"/>
      <c r="M11" s="173" t="s">
        <v>185</v>
      </c>
      <c r="N11" s="13"/>
      <c r="O11" s="14"/>
      <c r="R11" s="13"/>
      <c r="S11" s="13"/>
      <c r="T11" s="13"/>
      <c r="U11" s="14"/>
      <c r="DE11" s="15"/>
      <c r="DF11" s="13"/>
      <c r="DG11" s="13"/>
      <c r="DH11" s="13"/>
      <c r="DI11" s="14"/>
    </row>
    <row r="12" spans="1:118" ht="14.25" customHeight="1" x14ac:dyDescent="0.4">
      <c r="A12" s="16"/>
      <c r="B12" s="16"/>
      <c r="C12" s="17"/>
      <c r="D12" s="18"/>
      <c r="E12" s="19"/>
      <c r="F12" s="465" t="s">
        <v>23</v>
      </c>
      <c r="G12" s="479"/>
      <c r="H12" s="479"/>
      <c r="I12" s="479"/>
      <c r="J12" s="20"/>
      <c r="K12" s="481" t="s">
        <v>24</v>
      </c>
      <c r="L12" s="482"/>
      <c r="M12" s="482"/>
      <c r="N12" s="482"/>
      <c r="O12" s="482"/>
      <c r="P12" s="482"/>
      <c r="Q12" s="485" t="s">
        <v>25</v>
      </c>
      <c r="R12" s="486"/>
      <c r="S12" s="486"/>
      <c r="T12" s="486"/>
      <c r="U12" s="486"/>
      <c r="V12" s="486"/>
      <c r="W12" s="21"/>
      <c r="X12" s="470"/>
      <c r="Y12" s="470"/>
      <c r="Z12" s="470"/>
      <c r="AA12" s="470"/>
      <c r="AB12" s="470"/>
      <c r="AC12" s="470"/>
      <c r="AD12" s="470"/>
      <c r="AE12" s="470"/>
      <c r="AF12" s="470"/>
      <c r="AG12" s="470"/>
      <c r="AH12" s="470"/>
      <c r="AI12" s="470"/>
      <c r="AJ12" s="470"/>
      <c r="AK12" s="470"/>
      <c r="AL12" s="470"/>
      <c r="AM12" s="470"/>
      <c r="AN12" s="470"/>
      <c r="AO12" s="470"/>
      <c r="AP12" s="470"/>
      <c r="AQ12" s="470"/>
      <c r="AR12" s="470"/>
      <c r="AS12" s="470"/>
      <c r="AT12" s="470"/>
      <c r="AU12" s="470"/>
      <c r="AV12" s="470"/>
      <c r="AW12" s="470"/>
      <c r="AX12" s="470"/>
      <c r="AY12" s="470"/>
      <c r="AZ12" s="470"/>
      <c r="BA12" s="470"/>
      <c r="BB12" s="470"/>
      <c r="BC12" s="470"/>
      <c r="BD12" s="470"/>
      <c r="BE12" s="470"/>
      <c r="BF12" s="470"/>
      <c r="BG12" s="470"/>
      <c r="BH12" s="470"/>
      <c r="BI12" s="470"/>
      <c r="BJ12" s="470"/>
      <c r="BK12" s="470"/>
      <c r="BL12" s="470"/>
      <c r="BM12" s="470"/>
      <c r="BN12" s="470"/>
      <c r="BO12" s="470"/>
      <c r="BP12" s="470"/>
      <c r="BQ12" s="470"/>
      <c r="BR12" s="470"/>
      <c r="BS12" s="470"/>
      <c r="BT12" s="470"/>
      <c r="BU12" s="470"/>
      <c r="BV12" s="470"/>
      <c r="BW12" s="470"/>
      <c r="BX12" s="470"/>
      <c r="BY12" s="470"/>
      <c r="BZ12" s="470"/>
      <c r="CA12" s="470"/>
      <c r="CB12" s="470"/>
      <c r="CC12" s="470"/>
      <c r="CD12" s="470"/>
      <c r="CE12" s="470"/>
      <c r="CF12" s="470"/>
      <c r="CG12" s="470"/>
      <c r="CH12" s="470"/>
      <c r="CI12" s="470"/>
      <c r="CJ12" s="470"/>
      <c r="CK12" s="470"/>
      <c r="CL12" s="470"/>
      <c r="CM12" s="470"/>
      <c r="CN12" s="470"/>
      <c r="CO12" s="470"/>
      <c r="CP12" s="470"/>
      <c r="CQ12" s="470"/>
      <c r="CR12" s="470"/>
      <c r="CS12" s="470"/>
      <c r="CT12" s="470"/>
      <c r="CU12" s="470"/>
      <c r="CV12" s="470"/>
      <c r="CW12" s="470"/>
      <c r="CX12" s="470"/>
      <c r="CY12" s="470"/>
      <c r="CZ12" s="470"/>
      <c r="DA12" s="470"/>
      <c r="DB12" s="470"/>
      <c r="DC12" s="470"/>
      <c r="DD12" s="22"/>
      <c r="DE12" s="494" t="s">
        <v>26</v>
      </c>
      <c r="DF12" s="495"/>
      <c r="DG12" s="495"/>
      <c r="DH12" s="495"/>
      <c r="DI12" s="495"/>
      <c r="DJ12" s="496"/>
      <c r="DK12" s="485" t="s">
        <v>27</v>
      </c>
      <c r="DL12" s="489"/>
      <c r="DM12" s="489"/>
      <c r="DN12" s="490"/>
    </row>
    <row r="13" spans="1:118" ht="23.25" customHeight="1" x14ac:dyDescent="0.4">
      <c r="A13" s="23"/>
      <c r="B13" s="17" t="s">
        <v>28</v>
      </c>
      <c r="C13" s="17" t="s">
        <v>29</v>
      </c>
      <c r="D13" s="18" t="s">
        <v>32</v>
      </c>
      <c r="E13" s="24"/>
      <c r="F13" s="480"/>
      <c r="G13" s="480"/>
      <c r="H13" s="480"/>
      <c r="I13" s="480"/>
      <c r="J13" s="25"/>
      <c r="K13" s="483"/>
      <c r="L13" s="484"/>
      <c r="M13" s="484"/>
      <c r="N13" s="484"/>
      <c r="O13" s="484"/>
      <c r="P13" s="484"/>
      <c r="Q13" s="487"/>
      <c r="R13" s="488"/>
      <c r="S13" s="488"/>
      <c r="T13" s="488"/>
      <c r="U13" s="488"/>
      <c r="V13" s="488"/>
      <c r="W13" s="26" t="s">
        <v>65</v>
      </c>
      <c r="X13" s="27" t="s">
        <v>30</v>
      </c>
      <c r="Y13" s="28"/>
      <c r="Z13" s="28"/>
      <c r="AA13" s="28"/>
      <c r="AB13" s="28"/>
      <c r="AC13" s="28"/>
      <c r="AD13" s="465"/>
      <c r="AE13" s="465"/>
      <c r="AF13" s="465"/>
      <c r="AG13" s="465"/>
      <c r="AH13" s="465"/>
      <c r="AI13" s="465"/>
      <c r="AJ13" s="465"/>
      <c r="AK13" s="465"/>
      <c r="AL13" s="465"/>
      <c r="AM13" s="465"/>
      <c r="AN13" s="465"/>
      <c r="AO13" s="465"/>
      <c r="AP13" s="465"/>
      <c r="AQ13" s="465"/>
      <c r="AR13" s="465"/>
      <c r="AS13" s="465"/>
      <c r="AT13" s="465"/>
      <c r="AU13" s="465"/>
      <c r="AV13" s="465"/>
      <c r="AW13" s="465"/>
      <c r="AX13" s="465"/>
      <c r="AY13" s="465"/>
      <c r="AZ13" s="465"/>
      <c r="BA13" s="465"/>
      <c r="BB13" s="465"/>
      <c r="BC13" s="465"/>
      <c r="BD13" s="465"/>
      <c r="BE13" s="465"/>
      <c r="BF13" s="465"/>
      <c r="BG13" s="465"/>
      <c r="BH13" s="470"/>
      <c r="BI13" s="470"/>
      <c r="BJ13" s="470"/>
      <c r="BK13" s="470"/>
      <c r="BL13" s="470"/>
      <c r="BM13" s="470"/>
      <c r="BN13" s="470"/>
      <c r="BO13" s="470"/>
      <c r="BP13" s="470"/>
      <c r="BQ13" s="470"/>
      <c r="BR13" s="470"/>
      <c r="BS13" s="470"/>
      <c r="BT13" s="470"/>
      <c r="BU13" s="470"/>
      <c r="BV13" s="470"/>
      <c r="BW13" s="470"/>
      <c r="BX13" s="470"/>
      <c r="BY13" s="470"/>
      <c r="BZ13" s="465"/>
      <c r="CA13" s="465"/>
      <c r="CB13" s="465"/>
      <c r="CC13" s="465"/>
      <c r="CD13" s="465"/>
      <c r="CE13" s="465"/>
      <c r="CF13" s="465"/>
      <c r="CG13" s="465"/>
      <c r="CH13" s="465"/>
      <c r="CI13" s="465"/>
      <c r="CJ13" s="465"/>
      <c r="CK13" s="465"/>
      <c r="CL13" s="470"/>
      <c r="CM13" s="470"/>
      <c r="CN13" s="470"/>
      <c r="CO13" s="470"/>
      <c r="CP13" s="470"/>
      <c r="CQ13" s="470"/>
      <c r="CR13" s="470"/>
      <c r="CS13" s="470"/>
      <c r="CT13" s="470"/>
      <c r="CU13" s="470"/>
      <c r="CV13" s="470"/>
      <c r="CW13" s="470"/>
      <c r="CX13" s="465"/>
      <c r="CY13" s="465"/>
      <c r="CZ13" s="465"/>
      <c r="DA13" s="465"/>
      <c r="DB13" s="465"/>
      <c r="DC13" s="466"/>
      <c r="DD13" s="497" t="s">
        <v>49</v>
      </c>
      <c r="DE13" s="29" t="s">
        <v>31</v>
      </c>
      <c r="DF13" s="30"/>
      <c r="DG13" s="30"/>
      <c r="DH13" s="30"/>
      <c r="DI13" s="30"/>
      <c r="DJ13" s="31"/>
      <c r="DK13" s="491"/>
      <c r="DL13" s="492"/>
      <c r="DM13" s="492"/>
      <c r="DN13" s="493"/>
    </row>
    <row r="14" spans="1:118" ht="27" customHeight="1" x14ac:dyDescent="0.4">
      <c r="A14" s="23"/>
      <c r="B14" s="17"/>
      <c r="C14" s="17"/>
      <c r="D14" s="57"/>
      <c r="E14" s="17"/>
      <c r="F14" s="474" t="s">
        <v>33</v>
      </c>
      <c r="G14" s="474" t="s">
        <v>34</v>
      </c>
      <c r="H14" s="474" t="s">
        <v>35</v>
      </c>
      <c r="I14" s="474" t="s">
        <v>36</v>
      </c>
      <c r="J14" s="474" t="s">
        <v>37</v>
      </c>
      <c r="K14" s="17"/>
      <c r="L14" s="474" t="s">
        <v>33</v>
      </c>
      <c r="M14" s="474" t="s">
        <v>34</v>
      </c>
      <c r="N14" s="474" t="s">
        <v>35</v>
      </c>
      <c r="O14" s="474" t="s">
        <v>36</v>
      </c>
      <c r="P14" s="474" t="s">
        <v>37</v>
      </c>
      <c r="Q14" s="17"/>
      <c r="R14" s="474" t="s">
        <v>33</v>
      </c>
      <c r="S14" s="474" t="s">
        <v>34</v>
      </c>
      <c r="T14" s="474" t="s">
        <v>35</v>
      </c>
      <c r="U14" s="474" t="s">
        <v>36</v>
      </c>
      <c r="V14" s="474" t="s">
        <v>37</v>
      </c>
      <c r="W14" s="32" t="s">
        <v>66</v>
      </c>
      <c r="X14" s="464" t="s">
        <v>288</v>
      </c>
      <c r="Y14" s="465"/>
      <c r="Z14" s="465"/>
      <c r="AA14" s="465"/>
      <c r="AB14" s="465"/>
      <c r="AC14" s="466"/>
      <c r="AD14" s="464" t="s">
        <v>281</v>
      </c>
      <c r="AE14" s="465"/>
      <c r="AF14" s="465"/>
      <c r="AG14" s="465"/>
      <c r="AH14" s="465"/>
      <c r="AI14" s="466"/>
      <c r="AJ14" s="464" t="s">
        <v>289</v>
      </c>
      <c r="AK14" s="465"/>
      <c r="AL14" s="465"/>
      <c r="AM14" s="465"/>
      <c r="AN14" s="465"/>
      <c r="AO14" s="466"/>
      <c r="AP14" s="464" t="s">
        <v>282</v>
      </c>
      <c r="AQ14" s="465"/>
      <c r="AR14" s="465"/>
      <c r="AS14" s="465"/>
      <c r="AT14" s="465"/>
      <c r="AU14" s="466"/>
      <c r="AV14" s="464" t="s">
        <v>283</v>
      </c>
      <c r="AW14" s="465"/>
      <c r="AX14" s="465"/>
      <c r="AY14" s="465"/>
      <c r="AZ14" s="465"/>
      <c r="BA14" s="465"/>
      <c r="BB14" s="465"/>
      <c r="BC14" s="465"/>
      <c r="BD14" s="465"/>
      <c r="BE14" s="465"/>
      <c r="BF14" s="465"/>
      <c r="BG14" s="466"/>
      <c r="BH14" s="464" t="s">
        <v>284</v>
      </c>
      <c r="BI14" s="465"/>
      <c r="BJ14" s="465"/>
      <c r="BK14" s="465"/>
      <c r="BL14" s="465"/>
      <c r="BM14" s="465"/>
      <c r="BN14" s="465"/>
      <c r="BO14" s="465"/>
      <c r="BP14" s="465"/>
      <c r="BQ14" s="465"/>
      <c r="BR14" s="465"/>
      <c r="BS14" s="466"/>
      <c r="BT14" s="464" t="s">
        <v>285</v>
      </c>
      <c r="BU14" s="465"/>
      <c r="BV14" s="465"/>
      <c r="BW14" s="465"/>
      <c r="BX14" s="465"/>
      <c r="BY14" s="466"/>
      <c r="BZ14" s="464" t="s">
        <v>286</v>
      </c>
      <c r="CA14" s="465"/>
      <c r="CB14" s="465"/>
      <c r="CC14" s="465"/>
      <c r="CD14" s="465"/>
      <c r="CE14" s="465"/>
      <c r="CF14" s="465"/>
      <c r="CG14" s="465"/>
      <c r="CH14" s="465"/>
      <c r="CI14" s="465"/>
      <c r="CJ14" s="465"/>
      <c r="CK14" s="466"/>
      <c r="CL14" s="464" t="s">
        <v>287</v>
      </c>
      <c r="CM14" s="465"/>
      <c r="CN14" s="465"/>
      <c r="CO14" s="465"/>
      <c r="CP14" s="465"/>
      <c r="CQ14" s="465"/>
      <c r="CR14" s="465"/>
      <c r="CS14" s="465"/>
      <c r="CT14" s="465"/>
      <c r="CU14" s="465"/>
      <c r="CV14" s="465"/>
      <c r="CW14" s="466"/>
      <c r="CX14" s="464" t="s">
        <v>290</v>
      </c>
      <c r="CY14" s="465"/>
      <c r="CZ14" s="465"/>
      <c r="DA14" s="465"/>
      <c r="DB14" s="465"/>
      <c r="DC14" s="466"/>
      <c r="DD14" s="498"/>
      <c r="DE14" s="33"/>
      <c r="DF14" s="474" t="s">
        <v>33</v>
      </c>
      <c r="DG14" s="474" t="s">
        <v>34</v>
      </c>
      <c r="DH14" s="474" t="s">
        <v>35</v>
      </c>
      <c r="DI14" s="474" t="s">
        <v>36</v>
      </c>
      <c r="DJ14" s="474" t="s">
        <v>37</v>
      </c>
      <c r="DK14" s="500" t="s">
        <v>39</v>
      </c>
      <c r="DL14" s="500" t="s">
        <v>40</v>
      </c>
      <c r="DM14" s="500" t="s">
        <v>41</v>
      </c>
      <c r="DN14" s="500" t="s">
        <v>42</v>
      </c>
    </row>
    <row r="15" spans="1:118" ht="27" customHeight="1" x14ac:dyDescent="0.4">
      <c r="A15" s="23"/>
      <c r="B15" s="17"/>
      <c r="C15" s="17"/>
      <c r="D15" s="57"/>
      <c r="E15" s="17"/>
      <c r="F15" s="475"/>
      <c r="G15" s="475"/>
      <c r="H15" s="475"/>
      <c r="I15" s="475"/>
      <c r="J15" s="475"/>
      <c r="K15" s="25"/>
      <c r="L15" s="475"/>
      <c r="M15" s="475"/>
      <c r="N15" s="475"/>
      <c r="O15" s="475"/>
      <c r="P15" s="475"/>
      <c r="Q15" s="25"/>
      <c r="R15" s="475"/>
      <c r="S15" s="475"/>
      <c r="T15" s="475"/>
      <c r="U15" s="475"/>
      <c r="V15" s="475"/>
      <c r="W15" s="32"/>
      <c r="X15" s="467"/>
      <c r="Y15" s="468"/>
      <c r="Z15" s="468"/>
      <c r="AA15" s="468"/>
      <c r="AB15" s="468"/>
      <c r="AC15" s="469"/>
      <c r="AD15" s="467"/>
      <c r="AE15" s="468"/>
      <c r="AF15" s="468"/>
      <c r="AG15" s="468"/>
      <c r="AH15" s="468"/>
      <c r="AI15" s="469"/>
      <c r="AJ15" s="467"/>
      <c r="AK15" s="468"/>
      <c r="AL15" s="468"/>
      <c r="AM15" s="468"/>
      <c r="AN15" s="468"/>
      <c r="AO15" s="469"/>
      <c r="AP15" s="467"/>
      <c r="AQ15" s="468"/>
      <c r="AR15" s="468"/>
      <c r="AS15" s="468"/>
      <c r="AT15" s="468"/>
      <c r="AU15" s="469"/>
      <c r="AV15" s="24"/>
      <c r="AW15" s="269"/>
      <c r="AX15" s="269"/>
      <c r="AY15" s="269"/>
      <c r="AZ15" s="269"/>
      <c r="BA15" s="37"/>
      <c r="BB15" s="471" t="s">
        <v>252</v>
      </c>
      <c r="BC15" s="472"/>
      <c r="BD15" s="472"/>
      <c r="BE15" s="472"/>
      <c r="BF15" s="472"/>
      <c r="BG15" s="473"/>
      <c r="BH15" s="24"/>
      <c r="BI15" s="269"/>
      <c r="BJ15" s="269"/>
      <c r="BK15" s="269"/>
      <c r="BL15" s="269"/>
      <c r="BM15" s="25"/>
      <c r="BN15" s="464" t="s">
        <v>252</v>
      </c>
      <c r="BO15" s="465"/>
      <c r="BP15" s="465"/>
      <c r="BQ15" s="465"/>
      <c r="BR15" s="465"/>
      <c r="BS15" s="466"/>
      <c r="BT15" s="467"/>
      <c r="BU15" s="468"/>
      <c r="BV15" s="468"/>
      <c r="BW15" s="468"/>
      <c r="BX15" s="468"/>
      <c r="BY15" s="469"/>
      <c r="BZ15" s="24"/>
      <c r="CA15" s="269"/>
      <c r="CB15" s="270"/>
      <c r="CC15" s="270"/>
      <c r="CD15" s="270"/>
      <c r="CE15" s="25"/>
      <c r="CF15" s="464" t="s">
        <v>252</v>
      </c>
      <c r="CG15" s="465"/>
      <c r="CH15" s="465"/>
      <c r="CI15" s="465"/>
      <c r="CJ15" s="465"/>
      <c r="CK15" s="466"/>
      <c r="CL15" s="24"/>
      <c r="CM15" s="269"/>
      <c r="CN15" s="269"/>
      <c r="CO15" s="269"/>
      <c r="CP15" s="269"/>
      <c r="CQ15" s="37"/>
      <c r="CR15" s="464" t="s">
        <v>252</v>
      </c>
      <c r="CS15" s="465"/>
      <c r="CT15" s="465"/>
      <c r="CU15" s="465"/>
      <c r="CV15" s="465"/>
      <c r="CW15" s="466"/>
      <c r="CX15" s="467"/>
      <c r="CY15" s="468"/>
      <c r="CZ15" s="468"/>
      <c r="DA15" s="468"/>
      <c r="DB15" s="468"/>
      <c r="DC15" s="469"/>
      <c r="DD15" s="498"/>
      <c r="DE15" s="268"/>
      <c r="DF15" s="475"/>
      <c r="DG15" s="475"/>
      <c r="DH15" s="475"/>
      <c r="DI15" s="475"/>
      <c r="DJ15" s="475"/>
      <c r="DK15" s="501"/>
      <c r="DL15" s="501"/>
      <c r="DM15" s="501"/>
      <c r="DN15" s="501"/>
    </row>
    <row r="16" spans="1:118" ht="115.5" customHeight="1" x14ac:dyDescent="0.4">
      <c r="A16" s="34"/>
      <c r="B16" s="35"/>
      <c r="C16" s="35"/>
      <c r="D16" s="36"/>
      <c r="E16" s="35"/>
      <c r="F16" s="476"/>
      <c r="G16" s="476"/>
      <c r="H16" s="476"/>
      <c r="I16" s="476"/>
      <c r="J16" s="476"/>
      <c r="K16" s="37"/>
      <c r="L16" s="476"/>
      <c r="M16" s="476"/>
      <c r="N16" s="476"/>
      <c r="O16" s="476"/>
      <c r="P16" s="476"/>
      <c r="Q16" s="37"/>
      <c r="R16" s="476"/>
      <c r="S16" s="476"/>
      <c r="T16" s="476"/>
      <c r="U16" s="476"/>
      <c r="V16" s="476"/>
      <c r="W16" s="37"/>
      <c r="X16" s="35"/>
      <c r="Y16" s="38" t="s">
        <v>33</v>
      </c>
      <c r="Z16" s="38" t="s">
        <v>34</v>
      </c>
      <c r="AA16" s="38" t="s">
        <v>35</v>
      </c>
      <c r="AB16" s="38" t="s">
        <v>36</v>
      </c>
      <c r="AC16" s="38" t="s">
        <v>37</v>
      </c>
      <c r="AD16" s="35"/>
      <c r="AE16" s="38" t="s">
        <v>33</v>
      </c>
      <c r="AF16" s="38" t="s">
        <v>34</v>
      </c>
      <c r="AG16" s="38" t="s">
        <v>35</v>
      </c>
      <c r="AH16" s="38" t="s">
        <v>36</v>
      </c>
      <c r="AI16" s="38" t="s">
        <v>37</v>
      </c>
      <c r="AJ16" s="35"/>
      <c r="AK16" s="38" t="s">
        <v>33</v>
      </c>
      <c r="AL16" s="38" t="s">
        <v>34</v>
      </c>
      <c r="AM16" s="38" t="s">
        <v>35</v>
      </c>
      <c r="AN16" s="38" t="s">
        <v>36</v>
      </c>
      <c r="AO16" s="38" t="s">
        <v>37</v>
      </c>
      <c r="AP16" s="35"/>
      <c r="AQ16" s="38" t="s">
        <v>33</v>
      </c>
      <c r="AR16" s="38" t="s">
        <v>34</v>
      </c>
      <c r="AS16" s="38" t="s">
        <v>35</v>
      </c>
      <c r="AT16" s="38" t="s">
        <v>36</v>
      </c>
      <c r="AU16" s="38" t="s">
        <v>37</v>
      </c>
      <c r="AV16" s="35"/>
      <c r="AW16" s="38" t="s">
        <v>33</v>
      </c>
      <c r="AX16" s="38" t="s">
        <v>34</v>
      </c>
      <c r="AY16" s="38" t="s">
        <v>35</v>
      </c>
      <c r="AZ16" s="38" t="s">
        <v>36</v>
      </c>
      <c r="BA16" s="38" t="s">
        <v>37</v>
      </c>
      <c r="BB16" s="35"/>
      <c r="BC16" s="260" t="s">
        <v>33</v>
      </c>
      <c r="BD16" s="260" t="s">
        <v>34</v>
      </c>
      <c r="BE16" s="260" t="s">
        <v>35</v>
      </c>
      <c r="BF16" s="260" t="s">
        <v>36</v>
      </c>
      <c r="BG16" s="260" t="s">
        <v>37</v>
      </c>
      <c r="BH16" s="35"/>
      <c r="BI16" s="260" t="s">
        <v>33</v>
      </c>
      <c r="BJ16" s="260" t="s">
        <v>34</v>
      </c>
      <c r="BK16" s="260" t="s">
        <v>35</v>
      </c>
      <c r="BL16" s="260" t="s">
        <v>36</v>
      </c>
      <c r="BM16" s="260" t="s">
        <v>37</v>
      </c>
      <c r="BN16" s="35"/>
      <c r="BO16" s="260" t="s">
        <v>33</v>
      </c>
      <c r="BP16" s="260" t="s">
        <v>34</v>
      </c>
      <c r="BQ16" s="260" t="s">
        <v>35</v>
      </c>
      <c r="BR16" s="260" t="s">
        <v>36</v>
      </c>
      <c r="BS16" s="260" t="s">
        <v>37</v>
      </c>
      <c r="BT16" s="35"/>
      <c r="BU16" s="260" t="s">
        <v>33</v>
      </c>
      <c r="BV16" s="260" t="s">
        <v>34</v>
      </c>
      <c r="BW16" s="260" t="s">
        <v>35</v>
      </c>
      <c r="BX16" s="260" t="s">
        <v>36</v>
      </c>
      <c r="BY16" s="260" t="s">
        <v>37</v>
      </c>
      <c r="BZ16" s="35"/>
      <c r="CA16" s="38" t="s">
        <v>33</v>
      </c>
      <c r="CB16" s="38" t="s">
        <v>34</v>
      </c>
      <c r="CC16" s="38" t="s">
        <v>35</v>
      </c>
      <c r="CD16" s="38" t="s">
        <v>36</v>
      </c>
      <c r="CE16" s="38" t="s">
        <v>37</v>
      </c>
      <c r="CF16" s="35"/>
      <c r="CG16" s="260" t="s">
        <v>33</v>
      </c>
      <c r="CH16" s="260" t="s">
        <v>34</v>
      </c>
      <c r="CI16" s="260" t="s">
        <v>35</v>
      </c>
      <c r="CJ16" s="260" t="s">
        <v>36</v>
      </c>
      <c r="CK16" s="260" t="s">
        <v>37</v>
      </c>
      <c r="CL16" s="35"/>
      <c r="CM16" s="38" t="s">
        <v>33</v>
      </c>
      <c r="CN16" s="38" t="s">
        <v>34</v>
      </c>
      <c r="CO16" s="38" t="s">
        <v>35</v>
      </c>
      <c r="CP16" s="38" t="s">
        <v>36</v>
      </c>
      <c r="CQ16" s="38" t="s">
        <v>37</v>
      </c>
      <c r="CR16" s="35"/>
      <c r="CS16" s="260" t="s">
        <v>33</v>
      </c>
      <c r="CT16" s="260" t="s">
        <v>34</v>
      </c>
      <c r="CU16" s="260" t="s">
        <v>35</v>
      </c>
      <c r="CV16" s="260" t="s">
        <v>36</v>
      </c>
      <c r="CW16" s="260" t="s">
        <v>37</v>
      </c>
      <c r="CX16" s="35"/>
      <c r="CY16" s="38" t="s">
        <v>33</v>
      </c>
      <c r="CZ16" s="38" t="s">
        <v>34</v>
      </c>
      <c r="DA16" s="38" t="s">
        <v>35</v>
      </c>
      <c r="DB16" s="38" t="s">
        <v>36</v>
      </c>
      <c r="DC16" s="38" t="s">
        <v>37</v>
      </c>
      <c r="DD16" s="499"/>
      <c r="DE16" s="37"/>
      <c r="DF16" s="476"/>
      <c r="DG16" s="476"/>
      <c r="DH16" s="476"/>
      <c r="DI16" s="476"/>
      <c r="DJ16" s="476"/>
      <c r="DK16" s="502"/>
      <c r="DL16" s="502"/>
      <c r="DM16" s="502"/>
      <c r="DN16" s="502"/>
    </row>
    <row r="17" spans="1:118" ht="47.25" customHeight="1" x14ac:dyDescent="0.4">
      <c r="A17" s="9">
        <v>1</v>
      </c>
      <c r="B17" s="39" t="s">
        <v>67</v>
      </c>
      <c r="C17" s="40"/>
      <c r="D17" s="41"/>
      <c r="E17" s="42">
        <f>SUM(F17:J17)</f>
        <v>0</v>
      </c>
      <c r="F17" s="42"/>
      <c r="G17" s="42"/>
      <c r="H17" s="42"/>
      <c r="I17" s="42"/>
      <c r="J17" s="42"/>
      <c r="K17" s="43">
        <f>SUM(L17:P17)</f>
        <v>0</v>
      </c>
      <c r="L17" s="43"/>
      <c r="M17" s="43"/>
      <c r="N17" s="43"/>
      <c r="O17" s="42"/>
      <c r="P17" s="42"/>
      <c r="Q17" s="43">
        <f>SUM(R17:V17)</f>
        <v>0</v>
      </c>
      <c r="R17" s="43"/>
      <c r="S17" s="43"/>
      <c r="T17" s="43"/>
      <c r="U17" s="42"/>
      <c r="V17" s="42"/>
      <c r="W17" s="44" t="str">
        <f>IF(E17=K17+Q17,"○","×")</f>
        <v>○</v>
      </c>
      <c r="X17" s="42">
        <f>SUM(Y17:AC17)</f>
        <v>0</v>
      </c>
      <c r="Y17" s="42"/>
      <c r="Z17" s="42"/>
      <c r="AA17" s="42"/>
      <c r="AB17" s="42"/>
      <c r="AC17" s="42"/>
      <c r="AD17" s="42">
        <f>SUM(AE17:AI17)</f>
        <v>0</v>
      </c>
      <c r="AE17" s="42"/>
      <c r="AF17" s="42"/>
      <c r="AG17" s="42"/>
      <c r="AH17" s="42"/>
      <c r="AI17" s="42"/>
      <c r="AJ17" s="42">
        <f>SUM(AK17:AO17)</f>
        <v>0</v>
      </c>
      <c r="AK17" s="42"/>
      <c r="AL17" s="42"/>
      <c r="AM17" s="42"/>
      <c r="AN17" s="42"/>
      <c r="AO17" s="42"/>
      <c r="AP17" s="42">
        <f>SUM(AQ17:AU17)</f>
        <v>0</v>
      </c>
      <c r="AQ17" s="42"/>
      <c r="AR17" s="42"/>
      <c r="AS17" s="42"/>
      <c r="AT17" s="42"/>
      <c r="AU17" s="42"/>
      <c r="AV17" s="42">
        <f>SUM(AW17:BA17)</f>
        <v>0</v>
      </c>
      <c r="AW17" s="42"/>
      <c r="AX17" s="42"/>
      <c r="AY17" s="42"/>
      <c r="AZ17" s="42"/>
      <c r="BA17" s="42"/>
      <c r="BB17" s="42">
        <f>SUM(BC17:BG17)</f>
        <v>0</v>
      </c>
      <c r="BC17" s="42"/>
      <c r="BD17" s="42"/>
      <c r="BE17" s="42"/>
      <c r="BF17" s="42"/>
      <c r="BG17" s="42"/>
      <c r="BH17" s="42">
        <f>SUM(BI17:BM17)</f>
        <v>0</v>
      </c>
      <c r="BI17" s="42"/>
      <c r="BJ17" s="42"/>
      <c r="BK17" s="42"/>
      <c r="BL17" s="42"/>
      <c r="BM17" s="42"/>
      <c r="BN17" s="42">
        <f>SUM(BO17:BS17)</f>
        <v>0</v>
      </c>
      <c r="BO17" s="42"/>
      <c r="BP17" s="42"/>
      <c r="BQ17" s="42"/>
      <c r="BR17" s="42"/>
      <c r="BS17" s="42"/>
      <c r="BT17" s="42">
        <f>SUM(BU17:BY17)</f>
        <v>0</v>
      </c>
      <c r="BU17" s="42"/>
      <c r="BV17" s="42"/>
      <c r="BW17" s="42"/>
      <c r="BX17" s="42"/>
      <c r="BY17" s="42"/>
      <c r="BZ17" s="42">
        <f>SUM(CA17:CE17)</f>
        <v>0</v>
      </c>
      <c r="CA17" s="42"/>
      <c r="CB17" s="42"/>
      <c r="CC17" s="42"/>
      <c r="CD17" s="42"/>
      <c r="CE17" s="42"/>
      <c r="CF17" s="42">
        <f>SUM(CG17:CK17)</f>
        <v>0</v>
      </c>
      <c r="CG17" s="42"/>
      <c r="CH17" s="42"/>
      <c r="CI17" s="42"/>
      <c r="CJ17" s="42"/>
      <c r="CK17" s="42"/>
      <c r="CL17" s="42">
        <f>SUM(CM17:CQ17)</f>
        <v>0</v>
      </c>
      <c r="CM17" s="42"/>
      <c r="CN17" s="42"/>
      <c r="CO17" s="42"/>
      <c r="CP17" s="42"/>
      <c r="CQ17" s="42"/>
      <c r="CR17" s="42">
        <f>SUM(CS17:CW17)</f>
        <v>0</v>
      </c>
      <c r="CS17" s="42"/>
      <c r="CT17" s="42"/>
      <c r="CU17" s="42"/>
      <c r="CV17" s="42"/>
      <c r="CW17" s="42"/>
      <c r="CX17" s="42">
        <f>SUM(CY17:DC17)</f>
        <v>0</v>
      </c>
      <c r="CY17" s="42"/>
      <c r="CZ17" s="42"/>
      <c r="DA17" s="42"/>
      <c r="DB17" s="42"/>
      <c r="DC17" s="42"/>
      <c r="DD17" s="45" t="str">
        <f t="shared" ref="DD17:DD25" si="0">IF(Q17=+X17+AD17+AJ17+AV17+BH17+BT17+BZ17+CX17+CL17+AP17,"○","×")</f>
        <v>○</v>
      </c>
      <c r="DE17" s="46">
        <f>SUM(DF17:DJ17)</f>
        <v>0</v>
      </c>
      <c r="DF17" s="46"/>
      <c r="DG17" s="46"/>
      <c r="DH17" s="46"/>
      <c r="DI17" s="47"/>
      <c r="DJ17" s="47"/>
      <c r="DK17" s="9"/>
      <c r="DL17" s="9"/>
      <c r="DM17" s="9"/>
      <c r="DN17" s="9"/>
    </row>
    <row r="18" spans="1:118" ht="47.25" customHeight="1" x14ac:dyDescent="0.4">
      <c r="A18" s="9">
        <v>2</v>
      </c>
      <c r="B18" s="39" t="s">
        <v>68</v>
      </c>
      <c r="C18" s="40"/>
      <c r="D18" s="48"/>
      <c r="E18" s="42">
        <f>SUM(F18:J18)</f>
        <v>0</v>
      </c>
      <c r="F18" s="42"/>
      <c r="G18" s="42"/>
      <c r="H18" s="42"/>
      <c r="I18" s="42"/>
      <c r="J18" s="42"/>
      <c r="K18" s="43">
        <f t="shared" ref="K18:K23" si="1">SUM(L18:P18)</f>
        <v>0</v>
      </c>
      <c r="L18" s="43"/>
      <c r="M18" s="43"/>
      <c r="N18" s="43"/>
      <c r="O18" s="42"/>
      <c r="P18" s="42"/>
      <c r="Q18" s="43">
        <f t="shared" ref="Q18:Q23" si="2">SUM(R18:V18)</f>
        <v>0</v>
      </c>
      <c r="R18" s="43"/>
      <c r="S18" s="43"/>
      <c r="T18" s="43"/>
      <c r="U18" s="42"/>
      <c r="V18" s="42"/>
      <c r="W18" s="44" t="str">
        <f t="shared" ref="W18:W23" si="3">IF(E18=K18+Q18,"○","×")</f>
        <v>○</v>
      </c>
      <c r="X18" s="42">
        <f t="shared" ref="X18:X23" si="4">SUM(Y18:AC18)</f>
        <v>0</v>
      </c>
      <c r="Y18" s="42"/>
      <c r="Z18" s="42"/>
      <c r="AA18" s="42"/>
      <c r="AB18" s="42"/>
      <c r="AC18" s="42"/>
      <c r="AD18" s="42">
        <f t="shared" ref="AD18:AD23" si="5">SUM(AE18:AI18)</f>
        <v>0</v>
      </c>
      <c r="AE18" s="42"/>
      <c r="AF18" s="42"/>
      <c r="AG18" s="42"/>
      <c r="AH18" s="42"/>
      <c r="AI18" s="42"/>
      <c r="AJ18" s="42">
        <f t="shared" ref="AJ18:AJ23" si="6">SUM(AK18:AO18)</f>
        <v>0</v>
      </c>
      <c r="AK18" s="42"/>
      <c r="AL18" s="42"/>
      <c r="AM18" s="42"/>
      <c r="AN18" s="42"/>
      <c r="AO18" s="42"/>
      <c r="AP18" s="42">
        <f t="shared" ref="AP18:AP23" si="7">SUM(AQ18:AU18)</f>
        <v>0</v>
      </c>
      <c r="AQ18" s="42"/>
      <c r="AR18" s="42"/>
      <c r="AS18" s="42"/>
      <c r="AT18" s="42"/>
      <c r="AU18" s="42"/>
      <c r="AV18" s="42">
        <f t="shared" ref="AV18:AV23" si="8">SUM(AW18:BA18)</f>
        <v>0</v>
      </c>
      <c r="AW18" s="42"/>
      <c r="AX18" s="42"/>
      <c r="AY18" s="42"/>
      <c r="AZ18" s="42"/>
      <c r="BA18" s="42"/>
      <c r="BB18" s="42">
        <f t="shared" ref="BB18:BB23" si="9">SUM(BC18:BG18)</f>
        <v>0</v>
      </c>
      <c r="BC18" s="42"/>
      <c r="BD18" s="42"/>
      <c r="BE18" s="42"/>
      <c r="BF18" s="42"/>
      <c r="BG18" s="42"/>
      <c r="BH18" s="42">
        <f t="shared" ref="BH18:BH23" si="10">SUM(BI18:BM18)</f>
        <v>0</v>
      </c>
      <c r="BI18" s="42"/>
      <c r="BJ18" s="42"/>
      <c r="BK18" s="42"/>
      <c r="BL18" s="42"/>
      <c r="BM18" s="42"/>
      <c r="BN18" s="42">
        <f t="shared" ref="BN18:BN23" si="11">SUM(BO18:BS18)</f>
        <v>0</v>
      </c>
      <c r="BO18" s="42"/>
      <c r="BP18" s="42"/>
      <c r="BQ18" s="42"/>
      <c r="BR18" s="42"/>
      <c r="BS18" s="42"/>
      <c r="BT18" s="42">
        <f t="shared" ref="BT18:BT23" si="12">SUM(BU18:BY18)</f>
        <v>0</v>
      </c>
      <c r="BU18" s="42"/>
      <c r="BV18" s="42"/>
      <c r="BW18" s="42"/>
      <c r="BX18" s="42"/>
      <c r="BY18" s="42"/>
      <c r="BZ18" s="42">
        <f t="shared" ref="BZ18:BZ23" si="13">SUM(CA18:CE18)</f>
        <v>0</v>
      </c>
      <c r="CA18" s="42"/>
      <c r="CB18" s="42"/>
      <c r="CC18" s="42"/>
      <c r="CD18" s="42"/>
      <c r="CE18" s="42"/>
      <c r="CF18" s="42">
        <f t="shared" ref="CF18:CF23" si="14">SUM(CG18:CK18)</f>
        <v>0</v>
      </c>
      <c r="CG18" s="42"/>
      <c r="CH18" s="42"/>
      <c r="CI18" s="42"/>
      <c r="CJ18" s="42"/>
      <c r="CK18" s="42"/>
      <c r="CL18" s="42">
        <f t="shared" ref="CL18:CL23" si="15">SUM(CM18:CQ18)</f>
        <v>0</v>
      </c>
      <c r="CM18" s="42"/>
      <c r="CN18" s="42"/>
      <c r="CO18" s="42"/>
      <c r="CP18" s="42"/>
      <c r="CQ18" s="42"/>
      <c r="CR18" s="42">
        <f t="shared" ref="CR18:CR23" si="16">SUM(CS18:CW18)</f>
        <v>0</v>
      </c>
      <c r="CS18" s="42"/>
      <c r="CT18" s="42"/>
      <c r="CU18" s="42"/>
      <c r="CV18" s="42"/>
      <c r="CW18" s="42"/>
      <c r="CX18" s="42">
        <f t="shared" ref="CX18:CX23" si="17">SUM(CY18:DC18)</f>
        <v>0</v>
      </c>
      <c r="CY18" s="42"/>
      <c r="CZ18" s="42"/>
      <c r="DA18" s="42"/>
      <c r="DB18" s="42"/>
      <c r="DC18" s="42"/>
      <c r="DD18" s="45" t="str">
        <f t="shared" si="0"/>
        <v>○</v>
      </c>
      <c r="DE18" s="46">
        <f t="shared" ref="DE18:DE23" si="18">SUM(DF18:DJ18)</f>
        <v>0</v>
      </c>
      <c r="DF18" s="46"/>
      <c r="DG18" s="46"/>
      <c r="DH18" s="46"/>
      <c r="DI18" s="47"/>
      <c r="DJ18" s="47"/>
      <c r="DK18" s="9"/>
      <c r="DL18" s="9"/>
      <c r="DM18" s="9"/>
      <c r="DN18" s="9"/>
    </row>
    <row r="19" spans="1:118" ht="47.25" customHeight="1" x14ac:dyDescent="0.4">
      <c r="A19" s="9">
        <v>3</v>
      </c>
      <c r="B19" s="39" t="s">
        <v>69</v>
      </c>
      <c r="C19" s="40"/>
      <c r="D19" s="48"/>
      <c r="E19" s="42">
        <f t="shared" ref="E19:E23" si="19">SUM(F19:J19)</f>
        <v>0</v>
      </c>
      <c r="F19" s="42"/>
      <c r="G19" s="42"/>
      <c r="H19" s="42"/>
      <c r="I19" s="42"/>
      <c r="J19" s="42"/>
      <c r="K19" s="43">
        <f t="shared" si="1"/>
        <v>0</v>
      </c>
      <c r="L19" s="43"/>
      <c r="M19" s="43"/>
      <c r="N19" s="43"/>
      <c r="O19" s="42"/>
      <c r="P19" s="42"/>
      <c r="Q19" s="43">
        <f t="shared" si="2"/>
        <v>0</v>
      </c>
      <c r="R19" s="43"/>
      <c r="S19" s="43"/>
      <c r="T19" s="43"/>
      <c r="U19" s="42"/>
      <c r="V19" s="42"/>
      <c r="W19" s="44" t="str">
        <f t="shared" si="3"/>
        <v>○</v>
      </c>
      <c r="X19" s="42">
        <f t="shared" si="4"/>
        <v>0</v>
      </c>
      <c r="Y19" s="42"/>
      <c r="Z19" s="42"/>
      <c r="AA19" s="42"/>
      <c r="AB19" s="42"/>
      <c r="AC19" s="42"/>
      <c r="AD19" s="42">
        <f t="shared" si="5"/>
        <v>0</v>
      </c>
      <c r="AE19" s="42"/>
      <c r="AF19" s="42"/>
      <c r="AG19" s="42"/>
      <c r="AH19" s="42"/>
      <c r="AI19" s="42"/>
      <c r="AJ19" s="42">
        <f t="shared" si="6"/>
        <v>0</v>
      </c>
      <c r="AK19" s="42"/>
      <c r="AL19" s="42"/>
      <c r="AM19" s="42"/>
      <c r="AN19" s="42"/>
      <c r="AO19" s="42"/>
      <c r="AP19" s="42">
        <f t="shared" si="7"/>
        <v>0</v>
      </c>
      <c r="AQ19" s="42"/>
      <c r="AR19" s="42"/>
      <c r="AS19" s="42"/>
      <c r="AT19" s="42"/>
      <c r="AU19" s="42"/>
      <c r="AV19" s="42">
        <f t="shared" si="8"/>
        <v>0</v>
      </c>
      <c r="AW19" s="42"/>
      <c r="AX19" s="42"/>
      <c r="AY19" s="42"/>
      <c r="AZ19" s="42"/>
      <c r="BA19" s="42"/>
      <c r="BB19" s="42">
        <f t="shared" si="9"/>
        <v>0</v>
      </c>
      <c r="BC19" s="42"/>
      <c r="BD19" s="42"/>
      <c r="BE19" s="42"/>
      <c r="BF19" s="42"/>
      <c r="BG19" s="42"/>
      <c r="BH19" s="42">
        <f t="shared" si="10"/>
        <v>0</v>
      </c>
      <c r="BI19" s="42"/>
      <c r="BJ19" s="42"/>
      <c r="BK19" s="42"/>
      <c r="BL19" s="42"/>
      <c r="BM19" s="42"/>
      <c r="BN19" s="42">
        <f t="shared" si="11"/>
        <v>0</v>
      </c>
      <c r="BO19" s="42"/>
      <c r="BP19" s="42"/>
      <c r="BQ19" s="42"/>
      <c r="BR19" s="42"/>
      <c r="BS19" s="42"/>
      <c r="BT19" s="42">
        <f t="shared" si="12"/>
        <v>0</v>
      </c>
      <c r="BU19" s="42"/>
      <c r="BV19" s="42"/>
      <c r="BW19" s="42"/>
      <c r="BX19" s="42"/>
      <c r="BY19" s="42"/>
      <c r="BZ19" s="42">
        <f t="shared" si="13"/>
        <v>0</v>
      </c>
      <c r="CA19" s="42"/>
      <c r="CB19" s="42"/>
      <c r="CC19" s="42"/>
      <c r="CD19" s="42"/>
      <c r="CE19" s="42"/>
      <c r="CF19" s="42">
        <f t="shared" si="14"/>
        <v>0</v>
      </c>
      <c r="CG19" s="42"/>
      <c r="CH19" s="42"/>
      <c r="CI19" s="42"/>
      <c r="CJ19" s="42"/>
      <c r="CK19" s="42"/>
      <c r="CL19" s="42">
        <f t="shared" si="15"/>
        <v>0</v>
      </c>
      <c r="CM19" s="42"/>
      <c r="CN19" s="42"/>
      <c r="CO19" s="42"/>
      <c r="CP19" s="42"/>
      <c r="CQ19" s="42"/>
      <c r="CR19" s="42">
        <f t="shared" si="16"/>
        <v>0</v>
      </c>
      <c r="CS19" s="42"/>
      <c r="CT19" s="42"/>
      <c r="CU19" s="42"/>
      <c r="CV19" s="42"/>
      <c r="CW19" s="42"/>
      <c r="CX19" s="42">
        <f t="shared" si="17"/>
        <v>0</v>
      </c>
      <c r="CY19" s="42"/>
      <c r="CZ19" s="42"/>
      <c r="DA19" s="42"/>
      <c r="DB19" s="42"/>
      <c r="DC19" s="42"/>
      <c r="DD19" s="45" t="str">
        <f t="shared" si="0"/>
        <v>○</v>
      </c>
      <c r="DE19" s="46">
        <f t="shared" si="18"/>
        <v>0</v>
      </c>
      <c r="DF19" s="46"/>
      <c r="DG19" s="46"/>
      <c r="DH19" s="46"/>
      <c r="DI19" s="47"/>
      <c r="DJ19" s="47"/>
      <c r="DK19" s="9"/>
      <c r="DL19" s="9"/>
      <c r="DM19" s="9"/>
      <c r="DN19" s="9"/>
    </row>
    <row r="20" spans="1:118" ht="47.25" customHeight="1" x14ac:dyDescent="0.4">
      <c r="A20" s="9">
        <v>4</v>
      </c>
      <c r="B20" s="39" t="s">
        <v>70</v>
      </c>
      <c r="C20" s="40"/>
      <c r="D20" s="48"/>
      <c r="E20" s="42">
        <f t="shared" si="19"/>
        <v>0</v>
      </c>
      <c r="F20" s="42"/>
      <c r="G20" s="42"/>
      <c r="H20" s="42"/>
      <c r="I20" s="42"/>
      <c r="J20" s="42"/>
      <c r="K20" s="43">
        <f t="shared" si="1"/>
        <v>0</v>
      </c>
      <c r="L20" s="43"/>
      <c r="M20" s="43"/>
      <c r="N20" s="43"/>
      <c r="O20" s="42"/>
      <c r="P20" s="42"/>
      <c r="Q20" s="43">
        <f t="shared" si="2"/>
        <v>0</v>
      </c>
      <c r="R20" s="43"/>
      <c r="S20" s="43"/>
      <c r="T20" s="43"/>
      <c r="U20" s="42"/>
      <c r="V20" s="42"/>
      <c r="W20" s="44" t="str">
        <f t="shared" si="3"/>
        <v>○</v>
      </c>
      <c r="X20" s="42">
        <f t="shared" si="4"/>
        <v>0</v>
      </c>
      <c r="Y20" s="42"/>
      <c r="Z20" s="42"/>
      <c r="AA20" s="42"/>
      <c r="AB20" s="42"/>
      <c r="AC20" s="42"/>
      <c r="AD20" s="42">
        <f t="shared" si="5"/>
        <v>0</v>
      </c>
      <c r="AE20" s="42"/>
      <c r="AF20" s="42"/>
      <c r="AG20" s="42"/>
      <c r="AH20" s="42"/>
      <c r="AI20" s="42"/>
      <c r="AJ20" s="42">
        <f t="shared" si="6"/>
        <v>0</v>
      </c>
      <c r="AK20" s="42"/>
      <c r="AL20" s="42"/>
      <c r="AM20" s="42"/>
      <c r="AN20" s="42"/>
      <c r="AO20" s="42"/>
      <c r="AP20" s="42">
        <f t="shared" si="7"/>
        <v>0</v>
      </c>
      <c r="AQ20" s="42"/>
      <c r="AR20" s="42"/>
      <c r="AS20" s="42"/>
      <c r="AT20" s="42"/>
      <c r="AU20" s="42"/>
      <c r="AV20" s="42">
        <f t="shared" si="8"/>
        <v>0</v>
      </c>
      <c r="AW20" s="42"/>
      <c r="AX20" s="42"/>
      <c r="AY20" s="42"/>
      <c r="AZ20" s="42"/>
      <c r="BA20" s="42"/>
      <c r="BB20" s="42">
        <f t="shared" si="9"/>
        <v>0</v>
      </c>
      <c r="BC20" s="42"/>
      <c r="BD20" s="42"/>
      <c r="BE20" s="42"/>
      <c r="BF20" s="42"/>
      <c r="BG20" s="42"/>
      <c r="BH20" s="42">
        <f t="shared" si="10"/>
        <v>0</v>
      </c>
      <c r="BI20" s="42"/>
      <c r="BJ20" s="42"/>
      <c r="BK20" s="42"/>
      <c r="BL20" s="42"/>
      <c r="BM20" s="42"/>
      <c r="BN20" s="42">
        <f t="shared" si="11"/>
        <v>0</v>
      </c>
      <c r="BO20" s="42"/>
      <c r="BP20" s="42"/>
      <c r="BQ20" s="42"/>
      <c r="BR20" s="42"/>
      <c r="BS20" s="42"/>
      <c r="BT20" s="42">
        <f t="shared" si="12"/>
        <v>0</v>
      </c>
      <c r="BU20" s="42"/>
      <c r="BV20" s="42"/>
      <c r="BW20" s="42"/>
      <c r="BX20" s="42"/>
      <c r="BY20" s="42"/>
      <c r="BZ20" s="42">
        <f t="shared" si="13"/>
        <v>0</v>
      </c>
      <c r="CA20" s="42"/>
      <c r="CB20" s="42"/>
      <c r="CC20" s="42"/>
      <c r="CD20" s="42"/>
      <c r="CE20" s="42"/>
      <c r="CF20" s="42">
        <f t="shared" si="14"/>
        <v>0</v>
      </c>
      <c r="CG20" s="42"/>
      <c r="CH20" s="42"/>
      <c r="CI20" s="42"/>
      <c r="CJ20" s="42"/>
      <c r="CK20" s="42"/>
      <c r="CL20" s="42">
        <f t="shared" si="15"/>
        <v>0</v>
      </c>
      <c r="CM20" s="42"/>
      <c r="CN20" s="42"/>
      <c r="CO20" s="42"/>
      <c r="CP20" s="42"/>
      <c r="CQ20" s="42"/>
      <c r="CR20" s="42">
        <f t="shared" si="16"/>
        <v>0</v>
      </c>
      <c r="CS20" s="42"/>
      <c r="CT20" s="42"/>
      <c r="CU20" s="42"/>
      <c r="CV20" s="42"/>
      <c r="CW20" s="42"/>
      <c r="CX20" s="42">
        <f t="shared" si="17"/>
        <v>0</v>
      </c>
      <c r="CY20" s="42"/>
      <c r="CZ20" s="42"/>
      <c r="DA20" s="42"/>
      <c r="DB20" s="42"/>
      <c r="DC20" s="42"/>
      <c r="DD20" s="45" t="str">
        <f t="shared" si="0"/>
        <v>○</v>
      </c>
      <c r="DE20" s="46">
        <f t="shared" si="18"/>
        <v>0</v>
      </c>
      <c r="DF20" s="46"/>
      <c r="DG20" s="46"/>
      <c r="DH20" s="46"/>
      <c r="DI20" s="47"/>
      <c r="DJ20" s="47"/>
      <c r="DK20" s="9"/>
      <c r="DL20" s="9"/>
      <c r="DM20" s="9"/>
      <c r="DN20" s="9"/>
    </row>
    <row r="21" spans="1:118" ht="47.25" customHeight="1" x14ac:dyDescent="0.4">
      <c r="A21" s="9">
        <v>5</v>
      </c>
      <c r="B21" s="39" t="s">
        <v>71</v>
      </c>
      <c r="C21" s="40"/>
      <c r="D21" s="48"/>
      <c r="E21" s="42">
        <f t="shared" si="19"/>
        <v>0</v>
      </c>
      <c r="F21" s="42"/>
      <c r="G21" s="42"/>
      <c r="H21" s="42"/>
      <c r="I21" s="42"/>
      <c r="J21" s="42"/>
      <c r="K21" s="43">
        <f t="shared" si="1"/>
        <v>0</v>
      </c>
      <c r="L21" s="43"/>
      <c r="M21" s="43"/>
      <c r="N21" s="43"/>
      <c r="O21" s="42"/>
      <c r="P21" s="42"/>
      <c r="Q21" s="43">
        <f t="shared" si="2"/>
        <v>0</v>
      </c>
      <c r="R21" s="43"/>
      <c r="S21" s="43"/>
      <c r="T21" s="43"/>
      <c r="U21" s="42"/>
      <c r="V21" s="42"/>
      <c r="W21" s="44" t="str">
        <f t="shared" si="3"/>
        <v>○</v>
      </c>
      <c r="X21" s="42">
        <f t="shared" si="4"/>
        <v>0</v>
      </c>
      <c r="Y21" s="42"/>
      <c r="Z21" s="42"/>
      <c r="AA21" s="42"/>
      <c r="AB21" s="42"/>
      <c r="AC21" s="42"/>
      <c r="AD21" s="42">
        <f t="shared" si="5"/>
        <v>0</v>
      </c>
      <c r="AE21" s="42"/>
      <c r="AF21" s="42"/>
      <c r="AG21" s="42"/>
      <c r="AH21" s="42"/>
      <c r="AI21" s="42"/>
      <c r="AJ21" s="42">
        <f t="shared" si="6"/>
        <v>0</v>
      </c>
      <c r="AK21" s="42"/>
      <c r="AL21" s="42"/>
      <c r="AM21" s="42"/>
      <c r="AN21" s="42"/>
      <c r="AO21" s="42"/>
      <c r="AP21" s="42">
        <f t="shared" si="7"/>
        <v>0</v>
      </c>
      <c r="AQ21" s="42"/>
      <c r="AR21" s="42"/>
      <c r="AS21" s="42"/>
      <c r="AT21" s="42"/>
      <c r="AU21" s="42"/>
      <c r="AV21" s="42">
        <f t="shared" si="8"/>
        <v>0</v>
      </c>
      <c r="AW21" s="42"/>
      <c r="AX21" s="42"/>
      <c r="AY21" s="42"/>
      <c r="AZ21" s="42"/>
      <c r="BA21" s="42"/>
      <c r="BB21" s="42">
        <f t="shared" si="9"/>
        <v>0</v>
      </c>
      <c r="BC21" s="42"/>
      <c r="BD21" s="42"/>
      <c r="BE21" s="42"/>
      <c r="BF21" s="42"/>
      <c r="BG21" s="42"/>
      <c r="BH21" s="42">
        <f t="shared" si="10"/>
        <v>0</v>
      </c>
      <c r="BI21" s="42"/>
      <c r="BJ21" s="42"/>
      <c r="BK21" s="42"/>
      <c r="BL21" s="42"/>
      <c r="BM21" s="42"/>
      <c r="BN21" s="42">
        <f t="shared" si="11"/>
        <v>0</v>
      </c>
      <c r="BO21" s="42"/>
      <c r="BP21" s="42"/>
      <c r="BQ21" s="42"/>
      <c r="BR21" s="42"/>
      <c r="BS21" s="42"/>
      <c r="BT21" s="42">
        <f t="shared" si="12"/>
        <v>0</v>
      </c>
      <c r="BU21" s="42"/>
      <c r="BV21" s="42"/>
      <c r="BW21" s="42"/>
      <c r="BX21" s="42"/>
      <c r="BY21" s="42"/>
      <c r="BZ21" s="42">
        <f t="shared" si="13"/>
        <v>0</v>
      </c>
      <c r="CA21" s="42"/>
      <c r="CB21" s="42"/>
      <c r="CC21" s="42"/>
      <c r="CD21" s="42"/>
      <c r="CE21" s="42"/>
      <c r="CF21" s="42">
        <f t="shared" si="14"/>
        <v>0</v>
      </c>
      <c r="CG21" s="42"/>
      <c r="CH21" s="42"/>
      <c r="CI21" s="42"/>
      <c r="CJ21" s="42"/>
      <c r="CK21" s="42"/>
      <c r="CL21" s="42">
        <f t="shared" si="15"/>
        <v>0</v>
      </c>
      <c r="CM21" s="42"/>
      <c r="CN21" s="42"/>
      <c r="CO21" s="42"/>
      <c r="CP21" s="42"/>
      <c r="CQ21" s="42"/>
      <c r="CR21" s="42">
        <f t="shared" si="16"/>
        <v>0</v>
      </c>
      <c r="CS21" s="42"/>
      <c r="CT21" s="42"/>
      <c r="CU21" s="42"/>
      <c r="CV21" s="42"/>
      <c r="CW21" s="42"/>
      <c r="CX21" s="42">
        <f t="shared" si="17"/>
        <v>0</v>
      </c>
      <c r="CY21" s="42"/>
      <c r="CZ21" s="42"/>
      <c r="DA21" s="42"/>
      <c r="DB21" s="42"/>
      <c r="DC21" s="42"/>
      <c r="DD21" s="45" t="str">
        <f t="shared" si="0"/>
        <v>○</v>
      </c>
      <c r="DE21" s="46">
        <f t="shared" si="18"/>
        <v>0</v>
      </c>
      <c r="DF21" s="46"/>
      <c r="DG21" s="46"/>
      <c r="DH21" s="46"/>
      <c r="DI21" s="47"/>
      <c r="DJ21" s="47"/>
      <c r="DK21" s="9"/>
      <c r="DL21" s="9"/>
      <c r="DM21" s="9"/>
      <c r="DN21" s="9"/>
    </row>
    <row r="22" spans="1:118" ht="47.25" customHeight="1" x14ac:dyDescent="0.4">
      <c r="A22" s="9">
        <v>6</v>
      </c>
      <c r="B22" s="39" t="s">
        <v>72</v>
      </c>
      <c r="C22" s="40"/>
      <c r="D22" s="48"/>
      <c r="E22" s="42">
        <f t="shared" si="19"/>
        <v>0</v>
      </c>
      <c r="F22" s="42"/>
      <c r="G22" s="42"/>
      <c r="H22" s="42"/>
      <c r="I22" s="42"/>
      <c r="J22" s="42"/>
      <c r="K22" s="43">
        <f t="shared" si="1"/>
        <v>0</v>
      </c>
      <c r="L22" s="43"/>
      <c r="M22" s="43"/>
      <c r="N22" s="43"/>
      <c r="O22" s="42"/>
      <c r="P22" s="42"/>
      <c r="Q22" s="43">
        <f t="shared" si="2"/>
        <v>0</v>
      </c>
      <c r="R22" s="43"/>
      <c r="S22" s="43"/>
      <c r="T22" s="43"/>
      <c r="U22" s="42"/>
      <c r="V22" s="42"/>
      <c r="W22" s="44" t="str">
        <f t="shared" si="3"/>
        <v>○</v>
      </c>
      <c r="X22" s="42">
        <f t="shared" si="4"/>
        <v>0</v>
      </c>
      <c r="Y22" s="42"/>
      <c r="Z22" s="42"/>
      <c r="AA22" s="42"/>
      <c r="AB22" s="42"/>
      <c r="AC22" s="42"/>
      <c r="AD22" s="42">
        <f t="shared" si="5"/>
        <v>0</v>
      </c>
      <c r="AE22" s="42"/>
      <c r="AF22" s="42"/>
      <c r="AG22" s="42"/>
      <c r="AH22" s="42"/>
      <c r="AI22" s="42"/>
      <c r="AJ22" s="42">
        <f t="shared" si="6"/>
        <v>0</v>
      </c>
      <c r="AK22" s="42"/>
      <c r="AL22" s="42"/>
      <c r="AM22" s="42"/>
      <c r="AN22" s="42"/>
      <c r="AO22" s="42"/>
      <c r="AP22" s="42">
        <f t="shared" si="7"/>
        <v>0</v>
      </c>
      <c r="AQ22" s="42"/>
      <c r="AR22" s="42"/>
      <c r="AS22" s="42"/>
      <c r="AT22" s="42"/>
      <c r="AU22" s="42"/>
      <c r="AV22" s="42">
        <f t="shared" si="8"/>
        <v>0</v>
      </c>
      <c r="AW22" s="42"/>
      <c r="AX22" s="42"/>
      <c r="AY22" s="42"/>
      <c r="AZ22" s="42"/>
      <c r="BA22" s="42"/>
      <c r="BB22" s="42">
        <f t="shared" si="9"/>
        <v>0</v>
      </c>
      <c r="BC22" s="42"/>
      <c r="BD22" s="42"/>
      <c r="BE22" s="42"/>
      <c r="BF22" s="42"/>
      <c r="BG22" s="42"/>
      <c r="BH22" s="42">
        <f t="shared" si="10"/>
        <v>0</v>
      </c>
      <c r="BI22" s="42"/>
      <c r="BJ22" s="42"/>
      <c r="BK22" s="42"/>
      <c r="BL22" s="42"/>
      <c r="BM22" s="42"/>
      <c r="BN22" s="42">
        <f t="shared" si="11"/>
        <v>0</v>
      </c>
      <c r="BO22" s="42"/>
      <c r="BP22" s="42"/>
      <c r="BQ22" s="42"/>
      <c r="BR22" s="42"/>
      <c r="BS22" s="42"/>
      <c r="BT22" s="42">
        <f t="shared" si="12"/>
        <v>0</v>
      </c>
      <c r="BU22" s="42"/>
      <c r="BV22" s="42"/>
      <c r="BW22" s="42"/>
      <c r="BX22" s="42"/>
      <c r="BY22" s="42"/>
      <c r="BZ22" s="42">
        <f t="shared" si="13"/>
        <v>0</v>
      </c>
      <c r="CA22" s="42"/>
      <c r="CB22" s="42"/>
      <c r="CC22" s="42"/>
      <c r="CD22" s="42"/>
      <c r="CE22" s="42"/>
      <c r="CF22" s="42">
        <f t="shared" si="14"/>
        <v>0</v>
      </c>
      <c r="CG22" s="42"/>
      <c r="CH22" s="42"/>
      <c r="CI22" s="42"/>
      <c r="CJ22" s="42"/>
      <c r="CK22" s="42"/>
      <c r="CL22" s="42">
        <f t="shared" si="15"/>
        <v>0</v>
      </c>
      <c r="CM22" s="42"/>
      <c r="CN22" s="42"/>
      <c r="CO22" s="42"/>
      <c r="CP22" s="42"/>
      <c r="CQ22" s="42"/>
      <c r="CR22" s="42">
        <f t="shared" si="16"/>
        <v>0</v>
      </c>
      <c r="CS22" s="42"/>
      <c r="CT22" s="42"/>
      <c r="CU22" s="42"/>
      <c r="CV22" s="42"/>
      <c r="CW22" s="42"/>
      <c r="CX22" s="42">
        <f t="shared" si="17"/>
        <v>0</v>
      </c>
      <c r="CY22" s="42"/>
      <c r="CZ22" s="42"/>
      <c r="DA22" s="42"/>
      <c r="DB22" s="42"/>
      <c r="DC22" s="42"/>
      <c r="DD22" s="45" t="str">
        <f t="shared" si="0"/>
        <v>○</v>
      </c>
      <c r="DE22" s="46">
        <f t="shared" si="18"/>
        <v>0</v>
      </c>
      <c r="DF22" s="46"/>
      <c r="DG22" s="46"/>
      <c r="DH22" s="46"/>
      <c r="DI22" s="47"/>
      <c r="DJ22" s="47"/>
      <c r="DK22" s="9"/>
      <c r="DL22" s="9"/>
      <c r="DM22" s="9"/>
      <c r="DN22" s="9"/>
    </row>
    <row r="23" spans="1:118" ht="47.25" customHeight="1" x14ac:dyDescent="0.4">
      <c r="A23" s="9">
        <v>7</v>
      </c>
      <c r="B23" s="39" t="s">
        <v>73</v>
      </c>
      <c r="C23" s="40"/>
      <c r="D23" s="48"/>
      <c r="E23" s="42">
        <f t="shared" si="19"/>
        <v>0</v>
      </c>
      <c r="F23" s="42"/>
      <c r="G23" s="42"/>
      <c r="H23" s="42"/>
      <c r="I23" s="42"/>
      <c r="J23" s="42"/>
      <c r="K23" s="43">
        <f t="shared" si="1"/>
        <v>0</v>
      </c>
      <c r="L23" s="43"/>
      <c r="M23" s="43"/>
      <c r="N23" s="43"/>
      <c r="O23" s="42"/>
      <c r="P23" s="42"/>
      <c r="Q23" s="43">
        <f t="shared" si="2"/>
        <v>0</v>
      </c>
      <c r="R23" s="43"/>
      <c r="S23" s="43"/>
      <c r="T23" s="43"/>
      <c r="U23" s="42"/>
      <c r="V23" s="42"/>
      <c r="W23" s="44" t="str">
        <f t="shared" si="3"/>
        <v>○</v>
      </c>
      <c r="X23" s="42">
        <f t="shared" si="4"/>
        <v>0</v>
      </c>
      <c r="Y23" s="42"/>
      <c r="Z23" s="42"/>
      <c r="AA23" s="42"/>
      <c r="AB23" s="42"/>
      <c r="AC23" s="42"/>
      <c r="AD23" s="42">
        <f t="shared" si="5"/>
        <v>0</v>
      </c>
      <c r="AE23" s="42"/>
      <c r="AF23" s="42"/>
      <c r="AG23" s="42"/>
      <c r="AH23" s="42"/>
      <c r="AI23" s="42"/>
      <c r="AJ23" s="42">
        <f t="shared" si="6"/>
        <v>0</v>
      </c>
      <c r="AK23" s="42"/>
      <c r="AL23" s="42"/>
      <c r="AM23" s="42"/>
      <c r="AN23" s="42"/>
      <c r="AO23" s="42"/>
      <c r="AP23" s="42">
        <f t="shared" si="7"/>
        <v>0</v>
      </c>
      <c r="AQ23" s="42"/>
      <c r="AR23" s="42"/>
      <c r="AS23" s="42"/>
      <c r="AT23" s="42"/>
      <c r="AU23" s="42"/>
      <c r="AV23" s="42">
        <f t="shared" si="8"/>
        <v>0</v>
      </c>
      <c r="AW23" s="42"/>
      <c r="AX23" s="42"/>
      <c r="AY23" s="42"/>
      <c r="AZ23" s="42"/>
      <c r="BA23" s="42"/>
      <c r="BB23" s="42">
        <f t="shared" si="9"/>
        <v>0</v>
      </c>
      <c r="BC23" s="42"/>
      <c r="BD23" s="42"/>
      <c r="BE23" s="42"/>
      <c r="BF23" s="42"/>
      <c r="BG23" s="42"/>
      <c r="BH23" s="42">
        <f t="shared" si="10"/>
        <v>0</v>
      </c>
      <c r="BI23" s="42"/>
      <c r="BJ23" s="42"/>
      <c r="BK23" s="42"/>
      <c r="BL23" s="42"/>
      <c r="BM23" s="42"/>
      <c r="BN23" s="42">
        <f t="shared" si="11"/>
        <v>0</v>
      </c>
      <c r="BO23" s="42"/>
      <c r="BP23" s="42"/>
      <c r="BQ23" s="42"/>
      <c r="BR23" s="42"/>
      <c r="BS23" s="42"/>
      <c r="BT23" s="42">
        <f t="shared" si="12"/>
        <v>0</v>
      </c>
      <c r="BU23" s="42"/>
      <c r="BV23" s="42"/>
      <c r="BW23" s="42"/>
      <c r="BX23" s="42"/>
      <c r="BY23" s="42"/>
      <c r="BZ23" s="42">
        <f t="shared" si="13"/>
        <v>0</v>
      </c>
      <c r="CA23" s="42"/>
      <c r="CB23" s="42"/>
      <c r="CC23" s="42"/>
      <c r="CD23" s="42"/>
      <c r="CE23" s="42"/>
      <c r="CF23" s="42">
        <f t="shared" si="14"/>
        <v>0</v>
      </c>
      <c r="CG23" s="42"/>
      <c r="CH23" s="42"/>
      <c r="CI23" s="42"/>
      <c r="CJ23" s="42"/>
      <c r="CK23" s="42"/>
      <c r="CL23" s="42">
        <f t="shared" si="15"/>
        <v>0</v>
      </c>
      <c r="CM23" s="42"/>
      <c r="CN23" s="42"/>
      <c r="CO23" s="42"/>
      <c r="CP23" s="42"/>
      <c r="CQ23" s="42"/>
      <c r="CR23" s="42">
        <f t="shared" si="16"/>
        <v>0</v>
      </c>
      <c r="CS23" s="42"/>
      <c r="CT23" s="42"/>
      <c r="CU23" s="42"/>
      <c r="CV23" s="42"/>
      <c r="CW23" s="42"/>
      <c r="CX23" s="42">
        <f t="shared" si="17"/>
        <v>0</v>
      </c>
      <c r="CY23" s="42"/>
      <c r="CZ23" s="42"/>
      <c r="DA23" s="42"/>
      <c r="DB23" s="42"/>
      <c r="DC23" s="42"/>
      <c r="DD23" s="45" t="str">
        <f t="shared" si="0"/>
        <v>○</v>
      </c>
      <c r="DE23" s="46">
        <f t="shared" si="18"/>
        <v>0</v>
      </c>
      <c r="DF23" s="46"/>
      <c r="DG23" s="46"/>
      <c r="DH23" s="46"/>
      <c r="DI23" s="47"/>
      <c r="DJ23" s="47"/>
      <c r="DK23" s="9"/>
      <c r="DL23" s="9"/>
      <c r="DM23" s="9"/>
      <c r="DN23" s="9"/>
    </row>
    <row r="24" spans="1:118" ht="47.25" customHeight="1" x14ac:dyDescent="0.4">
      <c r="A24" s="9">
        <v>8</v>
      </c>
      <c r="B24" s="39" t="s">
        <v>74</v>
      </c>
      <c r="C24" s="40"/>
      <c r="D24" s="48"/>
      <c r="E24" s="42">
        <f>SUM(F24:J24)</f>
        <v>0</v>
      </c>
      <c r="F24" s="42"/>
      <c r="G24" s="42"/>
      <c r="H24" s="42"/>
      <c r="I24" s="42"/>
      <c r="J24" s="42"/>
      <c r="K24" s="43">
        <f>SUM(L24:P24)</f>
        <v>0</v>
      </c>
      <c r="L24" s="43"/>
      <c r="M24" s="43"/>
      <c r="N24" s="43"/>
      <c r="O24" s="42"/>
      <c r="P24" s="42"/>
      <c r="Q24" s="43">
        <f>SUM(R24:V24)</f>
        <v>0</v>
      </c>
      <c r="R24" s="43"/>
      <c r="S24" s="43"/>
      <c r="T24" s="43"/>
      <c r="U24" s="42"/>
      <c r="V24" s="42"/>
      <c r="W24" s="44" t="str">
        <f>IF(E24=K24+Q24,"○","×")</f>
        <v>○</v>
      </c>
      <c r="X24" s="42">
        <f>SUM(Y24:AC24)</f>
        <v>0</v>
      </c>
      <c r="Y24" s="42"/>
      <c r="Z24" s="42"/>
      <c r="AA24" s="42"/>
      <c r="AB24" s="42"/>
      <c r="AC24" s="42"/>
      <c r="AD24" s="42">
        <f>SUM(AE24:AI24)</f>
        <v>0</v>
      </c>
      <c r="AE24" s="42"/>
      <c r="AF24" s="42"/>
      <c r="AG24" s="42"/>
      <c r="AH24" s="42"/>
      <c r="AI24" s="42"/>
      <c r="AJ24" s="42">
        <f>SUM(AK24:AO24)</f>
        <v>0</v>
      </c>
      <c r="AK24" s="42"/>
      <c r="AL24" s="42"/>
      <c r="AM24" s="42"/>
      <c r="AN24" s="42"/>
      <c r="AO24" s="42"/>
      <c r="AP24" s="42">
        <f>SUM(AQ24:AU24)</f>
        <v>0</v>
      </c>
      <c r="AQ24" s="42"/>
      <c r="AR24" s="42"/>
      <c r="AS24" s="42"/>
      <c r="AT24" s="42"/>
      <c r="AU24" s="42"/>
      <c r="AV24" s="42">
        <f>SUM(AW24:BA24)</f>
        <v>0</v>
      </c>
      <c r="AW24" s="42"/>
      <c r="AX24" s="42"/>
      <c r="AY24" s="42"/>
      <c r="AZ24" s="42"/>
      <c r="BA24" s="42"/>
      <c r="BB24" s="42">
        <f>SUM(BC24:BG24)</f>
        <v>0</v>
      </c>
      <c r="BC24" s="42"/>
      <c r="BD24" s="42"/>
      <c r="BE24" s="42"/>
      <c r="BF24" s="42"/>
      <c r="BG24" s="42"/>
      <c r="BH24" s="42">
        <f>SUM(BI24:BM24)</f>
        <v>0</v>
      </c>
      <c r="BI24" s="42"/>
      <c r="BJ24" s="42"/>
      <c r="BK24" s="42"/>
      <c r="BL24" s="42"/>
      <c r="BM24" s="42"/>
      <c r="BN24" s="42">
        <f>SUM(BO24:BS24)</f>
        <v>0</v>
      </c>
      <c r="BO24" s="42"/>
      <c r="BP24" s="42"/>
      <c r="BQ24" s="42"/>
      <c r="BR24" s="42"/>
      <c r="BS24" s="42"/>
      <c r="BT24" s="42">
        <f>SUM(BU24:BY24)</f>
        <v>0</v>
      </c>
      <c r="BU24" s="42"/>
      <c r="BV24" s="42"/>
      <c r="BW24" s="42"/>
      <c r="BX24" s="42"/>
      <c r="BY24" s="42"/>
      <c r="BZ24" s="42">
        <f>SUM(CA24:CE24)</f>
        <v>0</v>
      </c>
      <c r="CA24" s="42"/>
      <c r="CB24" s="42"/>
      <c r="CC24" s="42"/>
      <c r="CD24" s="42"/>
      <c r="CE24" s="42"/>
      <c r="CF24" s="42">
        <f>SUM(CG24:CK24)</f>
        <v>0</v>
      </c>
      <c r="CG24" s="42"/>
      <c r="CH24" s="42"/>
      <c r="CI24" s="42"/>
      <c r="CJ24" s="42"/>
      <c r="CK24" s="42"/>
      <c r="CL24" s="42">
        <f>SUM(CM24:CQ24)</f>
        <v>0</v>
      </c>
      <c r="CM24" s="42"/>
      <c r="CN24" s="42"/>
      <c r="CO24" s="42"/>
      <c r="CP24" s="42"/>
      <c r="CQ24" s="42"/>
      <c r="CR24" s="42">
        <f>SUM(CS24:CW24)</f>
        <v>0</v>
      </c>
      <c r="CS24" s="42"/>
      <c r="CT24" s="42"/>
      <c r="CU24" s="42"/>
      <c r="CV24" s="42"/>
      <c r="CW24" s="42"/>
      <c r="CX24" s="42">
        <f>SUM(CY24:DC24)</f>
        <v>0</v>
      </c>
      <c r="CY24" s="42"/>
      <c r="CZ24" s="42"/>
      <c r="DA24" s="42"/>
      <c r="DB24" s="42"/>
      <c r="DC24" s="42"/>
      <c r="DD24" s="45" t="str">
        <f t="shared" si="0"/>
        <v>○</v>
      </c>
      <c r="DE24" s="46">
        <f>SUM(DF24:DJ24)</f>
        <v>0</v>
      </c>
      <c r="DF24" s="46"/>
      <c r="DG24" s="46"/>
      <c r="DH24" s="46"/>
      <c r="DI24" s="47"/>
      <c r="DJ24" s="47"/>
      <c r="DK24" s="9"/>
      <c r="DL24" s="9"/>
      <c r="DM24" s="9"/>
      <c r="DN24" s="9"/>
    </row>
    <row r="25" spans="1:118" ht="41.25" customHeight="1" x14ac:dyDescent="0.4">
      <c r="A25" s="9"/>
      <c r="B25" s="9" t="s">
        <v>43</v>
      </c>
      <c r="C25" s="49">
        <f>SUM(C17:C24)</f>
        <v>0</v>
      </c>
      <c r="D25" s="49">
        <f t="shared" ref="D25:V25" si="20">SUM(D17:D24)</f>
        <v>0</v>
      </c>
      <c r="E25" s="50">
        <f t="shared" si="20"/>
        <v>0</v>
      </c>
      <c r="F25" s="50">
        <f t="shared" si="20"/>
        <v>0</v>
      </c>
      <c r="G25" s="50">
        <f t="shared" si="20"/>
        <v>0</v>
      </c>
      <c r="H25" s="50">
        <f t="shared" si="20"/>
        <v>0</v>
      </c>
      <c r="I25" s="50">
        <f t="shared" si="20"/>
        <v>0</v>
      </c>
      <c r="J25" s="50">
        <f t="shared" si="20"/>
        <v>0</v>
      </c>
      <c r="K25" s="50">
        <f t="shared" si="20"/>
        <v>0</v>
      </c>
      <c r="L25" s="50">
        <f t="shared" si="20"/>
        <v>0</v>
      </c>
      <c r="M25" s="50">
        <f t="shared" si="20"/>
        <v>0</v>
      </c>
      <c r="N25" s="50">
        <f t="shared" si="20"/>
        <v>0</v>
      </c>
      <c r="O25" s="50">
        <f t="shared" si="20"/>
        <v>0</v>
      </c>
      <c r="P25" s="50">
        <f t="shared" si="20"/>
        <v>0</v>
      </c>
      <c r="Q25" s="50">
        <f t="shared" si="20"/>
        <v>0</v>
      </c>
      <c r="R25" s="50">
        <f t="shared" si="20"/>
        <v>0</v>
      </c>
      <c r="S25" s="50">
        <f t="shared" si="20"/>
        <v>0</v>
      </c>
      <c r="T25" s="50">
        <f t="shared" si="20"/>
        <v>0</v>
      </c>
      <c r="U25" s="50">
        <f t="shared" si="20"/>
        <v>0</v>
      </c>
      <c r="V25" s="50">
        <f t="shared" si="20"/>
        <v>0</v>
      </c>
      <c r="W25" s="44" t="str">
        <f>IF(E25=K25+Q25,"○","×")</f>
        <v>○</v>
      </c>
      <c r="X25" s="50">
        <f t="shared" ref="X25:AC25" si="21">SUM(X17:X24)</f>
        <v>0</v>
      </c>
      <c r="Y25" s="50">
        <f t="shared" si="21"/>
        <v>0</v>
      </c>
      <c r="Z25" s="50">
        <f t="shared" si="21"/>
        <v>0</v>
      </c>
      <c r="AA25" s="50">
        <f t="shared" si="21"/>
        <v>0</v>
      </c>
      <c r="AB25" s="50">
        <f t="shared" si="21"/>
        <v>0</v>
      </c>
      <c r="AC25" s="50">
        <f t="shared" si="21"/>
        <v>0</v>
      </c>
      <c r="AD25" s="50">
        <f t="shared" ref="AD25:DB25" si="22">SUM(AD17:AD24)</f>
        <v>0</v>
      </c>
      <c r="AE25" s="50">
        <f t="shared" si="22"/>
        <v>0</v>
      </c>
      <c r="AF25" s="50">
        <f t="shared" si="22"/>
        <v>0</v>
      </c>
      <c r="AG25" s="50">
        <f>SUM(AG17:AG24)</f>
        <v>0</v>
      </c>
      <c r="AH25" s="50">
        <f t="shared" si="22"/>
        <v>0</v>
      </c>
      <c r="AI25" s="50">
        <f t="shared" si="22"/>
        <v>0</v>
      </c>
      <c r="AJ25" s="50">
        <f t="shared" si="22"/>
        <v>0</v>
      </c>
      <c r="AK25" s="50">
        <f t="shared" si="22"/>
        <v>0</v>
      </c>
      <c r="AL25" s="50">
        <f t="shared" si="22"/>
        <v>0</v>
      </c>
      <c r="AM25" s="50">
        <f t="shared" si="22"/>
        <v>0</v>
      </c>
      <c r="AN25" s="50">
        <f t="shared" si="22"/>
        <v>0</v>
      </c>
      <c r="AO25" s="50">
        <f t="shared" si="22"/>
        <v>0</v>
      </c>
      <c r="AP25" s="50">
        <f t="shared" si="22"/>
        <v>0</v>
      </c>
      <c r="AQ25" s="50">
        <f t="shared" si="22"/>
        <v>0</v>
      </c>
      <c r="AR25" s="50">
        <f t="shared" si="22"/>
        <v>0</v>
      </c>
      <c r="AS25" s="50">
        <f t="shared" si="22"/>
        <v>0</v>
      </c>
      <c r="AT25" s="50">
        <f t="shared" si="22"/>
        <v>0</v>
      </c>
      <c r="AU25" s="50">
        <f t="shared" si="22"/>
        <v>0</v>
      </c>
      <c r="AV25" s="50">
        <f t="shared" si="22"/>
        <v>0</v>
      </c>
      <c r="AW25" s="50">
        <f t="shared" si="22"/>
        <v>0</v>
      </c>
      <c r="AX25" s="50">
        <f t="shared" si="22"/>
        <v>0</v>
      </c>
      <c r="AY25" s="50">
        <f t="shared" si="22"/>
        <v>0</v>
      </c>
      <c r="AZ25" s="50">
        <f t="shared" si="22"/>
        <v>0</v>
      </c>
      <c r="BA25" s="50">
        <f t="shared" si="22"/>
        <v>0</v>
      </c>
      <c r="BB25" s="50">
        <f t="shared" ref="BB25:BG25" si="23">SUM(BB17:BB24)</f>
        <v>0</v>
      </c>
      <c r="BC25" s="50">
        <f t="shared" si="23"/>
        <v>0</v>
      </c>
      <c r="BD25" s="50">
        <f t="shared" si="23"/>
        <v>0</v>
      </c>
      <c r="BE25" s="50">
        <f t="shared" si="23"/>
        <v>0</v>
      </c>
      <c r="BF25" s="50">
        <f t="shared" si="23"/>
        <v>0</v>
      </c>
      <c r="BG25" s="50">
        <f t="shared" si="23"/>
        <v>0</v>
      </c>
      <c r="BH25" s="50">
        <f t="shared" si="22"/>
        <v>0</v>
      </c>
      <c r="BI25" s="50">
        <f t="shared" si="22"/>
        <v>0</v>
      </c>
      <c r="BJ25" s="50">
        <f t="shared" si="22"/>
        <v>0</v>
      </c>
      <c r="BK25" s="50">
        <f t="shared" si="22"/>
        <v>0</v>
      </c>
      <c r="BL25" s="50">
        <f t="shared" si="22"/>
        <v>0</v>
      </c>
      <c r="BM25" s="50">
        <f t="shared" si="22"/>
        <v>0</v>
      </c>
      <c r="BN25" s="50">
        <f t="shared" ref="BN25:BS25" si="24">SUM(BN17:BN24)</f>
        <v>0</v>
      </c>
      <c r="BO25" s="50">
        <f t="shared" si="24"/>
        <v>0</v>
      </c>
      <c r="BP25" s="50">
        <f t="shared" si="24"/>
        <v>0</v>
      </c>
      <c r="BQ25" s="50">
        <f t="shared" si="24"/>
        <v>0</v>
      </c>
      <c r="BR25" s="50">
        <f t="shared" si="24"/>
        <v>0</v>
      </c>
      <c r="BS25" s="50">
        <f t="shared" si="24"/>
        <v>0</v>
      </c>
      <c r="BT25" s="50">
        <f t="shared" si="22"/>
        <v>0</v>
      </c>
      <c r="BU25" s="50">
        <f t="shared" si="22"/>
        <v>0</v>
      </c>
      <c r="BV25" s="50">
        <f t="shared" si="22"/>
        <v>0</v>
      </c>
      <c r="BW25" s="50">
        <f t="shared" si="22"/>
        <v>0</v>
      </c>
      <c r="BX25" s="50">
        <f t="shared" si="22"/>
        <v>0</v>
      </c>
      <c r="BY25" s="50">
        <f t="shared" si="22"/>
        <v>0</v>
      </c>
      <c r="BZ25" s="50">
        <f t="shared" si="22"/>
        <v>0</v>
      </c>
      <c r="CA25" s="50">
        <f t="shared" si="22"/>
        <v>0</v>
      </c>
      <c r="CB25" s="50">
        <f t="shared" si="22"/>
        <v>0</v>
      </c>
      <c r="CC25" s="50">
        <f t="shared" si="22"/>
        <v>0</v>
      </c>
      <c r="CD25" s="50">
        <f t="shared" si="22"/>
        <v>0</v>
      </c>
      <c r="CE25" s="50">
        <f t="shared" si="22"/>
        <v>0</v>
      </c>
      <c r="CF25" s="50">
        <f>SUM(CF17:CF24)</f>
        <v>0</v>
      </c>
      <c r="CG25" s="50">
        <f>SUM(CG17:CG24)</f>
        <v>0</v>
      </c>
      <c r="CH25" s="50">
        <f t="shared" ref="CH25:CK25" si="25">SUM(CH17:CH24)</f>
        <v>0</v>
      </c>
      <c r="CI25" s="50">
        <f t="shared" si="25"/>
        <v>0</v>
      </c>
      <c r="CJ25" s="50">
        <f t="shared" si="25"/>
        <v>0</v>
      </c>
      <c r="CK25" s="50">
        <f t="shared" si="25"/>
        <v>0</v>
      </c>
      <c r="CL25" s="50">
        <f t="shared" si="22"/>
        <v>0</v>
      </c>
      <c r="CM25" s="50">
        <f t="shared" si="22"/>
        <v>0</v>
      </c>
      <c r="CN25" s="50">
        <f t="shared" si="22"/>
        <v>0</v>
      </c>
      <c r="CO25" s="50">
        <f t="shared" si="22"/>
        <v>0</v>
      </c>
      <c r="CP25" s="50">
        <f t="shared" si="22"/>
        <v>0</v>
      </c>
      <c r="CQ25" s="50">
        <f t="shared" si="22"/>
        <v>0</v>
      </c>
      <c r="CR25" s="50">
        <f t="shared" ref="CR25:CW25" si="26">SUM(CR17:CR24)</f>
        <v>0</v>
      </c>
      <c r="CS25" s="50">
        <f t="shared" si="26"/>
        <v>0</v>
      </c>
      <c r="CT25" s="50">
        <f t="shared" si="26"/>
        <v>0</v>
      </c>
      <c r="CU25" s="50">
        <f t="shared" si="26"/>
        <v>0</v>
      </c>
      <c r="CV25" s="50">
        <f t="shared" si="26"/>
        <v>0</v>
      </c>
      <c r="CW25" s="50">
        <f t="shared" si="26"/>
        <v>0</v>
      </c>
      <c r="CX25" s="50">
        <f t="shared" si="22"/>
        <v>0</v>
      </c>
      <c r="CY25" s="50">
        <f t="shared" si="22"/>
        <v>0</v>
      </c>
      <c r="CZ25" s="50">
        <f t="shared" si="22"/>
        <v>0</v>
      </c>
      <c r="DA25" s="50">
        <f t="shared" si="22"/>
        <v>0</v>
      </c>
      <c r="DB25" s="50">
        <f t="shared" si="22"/>
        <v>0</v>
      </c>
      <c r="DC25" s="50">
        <f>SUM(DC17:DC24)</f>
        <v>0</v>
      </c>
      <c r="DD25" s="45" t="str">
        <f t="shared" si="0"/>
        <v>○</v>
      </c>
      <c r="DE25" s="51">
        <f t="shared" ref="DE25:DL25" si="27">SUM(DE17:DE24)</f>
        <v>0</v>
      </c>
      <c r="DF25" s="51">
        <f t="shared" si="27"/>
        <v>0</v>
      </c>
      <c r="DG25" s="51">
        <f t="shared" si="27"/>
        <v>0</v>
      </c>
      <c r="DH25" s="51">
        <f t="shared" si="27"/>
        <v>0</v>
      </c>
      <c r="DI25" s="51">
        <f t="shared" si="27"/>
        <v>0</v>
      </c>
      <c r="DJ25" s="51">
        <f t="shared" si="27"/>
        <v>0</v>
      </c>
      <c r="DK25" s="49">
        <f t="shared" si="27"/>
        <v>0</v>
      </c>
      <c r="DL25" s="49">
        <f t="shared" si="27"/>
        <v>0</v>
      </c>
      <c r="DM25" s="49">
        <f>SUM(DM17:DM24)</f>
        <v>0</v>
      </c>
      <c r="DN25" s="9"/>
    </row>
    <row r="26" spans="1:118" ht="14.25" x14ac:dyDescent="0.4">
      <c r="B26" s="503"/>
      <c r="C26" s="504"/>
      <c r="D26" s="504"/>
      <c r="E26" s="504"/>
      <c r="F26" s="504"/>
      <c r="G26" s="504"/>
    </row>
    <row r="27" spans="1:118" x14ac:dyDescent="0.4">
      <c r="D27" s="172" t="s">
        <v>186</v>
      </c>
      <c r="F27" s="52"/>
      <c r="G27" s="52"/>
      <c r="H27" s="52"/>
      <c r="I27" s="52"/>
      <c r="J27" s="52"/>
      <c r="K27" s="52"/>
      <c r="L27" s="52"/>
      <c r="M27" s="52"/>
      <c r="N27" s="52"/>
    </row>
    <row r="28" spans="1:118" x14ac:dyDescent="0.4">
      <c r="D28" s="4" t="s">
        <v>44</v>
      </c>
    </row>
  </sheetData>
  <mergeCells count="60">
    <mergeCell ref="DM14:DM16"/>
    <mergeCell ref="DN14:DN16"/>
    <mergeCell ref="B26:G26"/>
    <mergeCell ref="DF14:DF16"/>
    <mergeCell ref="DG14:DG16"/>
    <mergeCell ref="DH14:DH16"/>
    <mergeCell ref="DI14:DI16"/>
    <mergeCell ref="DJ14:DJ16"/>
    <mergeCell ref="DK14:DK16"/>
    <mergeCell ref="R14:R16"/>
    <mergeCell ref="S14:S16"/>
    <mergeCell ref="T14:T16"/>
    <mergeCell ref="U14:U16"/>
    <mergeCell ref="V14:V16"/>
    <mergeCell ref="F14:F16"/>
    <mergeCell ref="Q12:V13"/>
    <mergeCell ref="X12:DC12"/>
    <mergeCell ref="CX13:DC13"/>
    <mergeCell ref="N14:N16"/>
    <mergeCell ref="DK12:DN13"/>
    <mergeCell ref="AD13:AI13"/>
    <mergeCell ref="AJ13:AO13"/>
    <mergeCell ref="AP13:AU13"/>
    <mergeCell ref="AV13:BA13"/>
    <mergeCell ref="BH13:BM13"/>
    <mergeCell ref="BT13:BY13"/>
    <mergeCell ref="BZ13:CE13"/>
    <mergeCell ref="CL13:CQ13"/>
    <mergeCell ref="DE12:DJ12"/>
    <mergeCell ref="DD13:DD16"/>
    <mergeCell ref="DL14:DL16"/>
    <mergeCell ref="C11:D11"/>
    <mergeCell ref="F12:I13"/>
    <mergeCell ref="K12:P13"/>
    <mergeCell ref="H14:H16"/>
    <mergeCell ref="I14:I16"/>
    <mergeCell ref="J14:J16"/>
    <mergeCell ref="L14:L16"/>
    <mergeCell ref="M14:M16"/>
    <mergeCell ref="O14:O16"/>
    <mergeCell ref="P14:P16"/>
    <mergeCell ref="X14:AC15"/>
    <mergeCell ref="AD14:AI15"/>
    <mergeCell ref="AJ14:AO15"/>
    <mergeCell ref="AP14:AU15"/>
    <mergeCell ref="G14:G16"/>
    <mergeCell ref="BN13:BS13"/>
    <mergeCell ref="BH14:BS14"/>
    <mergeCell ref="BN15:BS15"/>
    <mergeCell ref="BT14:BY15"/>
    <mergeCell ref="BB13:BG13"/>
    <mergeCell ref="AV14:BG14"/>
    <mergeCell ref="BB15:BG15"/>
    <mergeCell ref="CX14:DC15"/>
    <mergeCell ref="CF13:CK13"/>
    <mergeCell ref="BZ14:CK14"/>
    <mergeCell ref="CF15:CK15"/>
    <mergeCell ref="CR13:CW13"/>
    <mergeCell ref="CL14:CW14"/>
    <mergeCell ref="CR15:CW15"/>
  </mergeCells>
  <phoneticPr fontId="1"/>
  <pageMargins left="0.48" right="0.17" top="1.38" bottom="0.63" header="0.51200000000000001" footer="0.51200000000000001"/>
  <pageSetup paperSize="8" scale="2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15</vt:i4>
      </vt:variant>
    </vt:vector>
  </HeadingPairs>
  <TitlesOfParts>
    <vt:vector size="35" baseType="lpstr">
      <vt:lpstr>入所申込者一覧（様式１－１用）</vt:lpstr>
      <vt:lpstr>様式１－１</vt:lpstr>
      <vt:lpstr>入所申込者一覧（様式１－２用）</vt:lpstr>
      <vt:lpstr>様式１－２</vt:lpstr>
      <vt:lpstr>入所申込者一覧（様式１－３用）</vt:lpstr>
      <vt:lpstr>様式１－３</vt:lpstr>
      <vt:lpstr>入所申込者一覧（様式３用）</vt:lpstr>
      <vt:lpstr>様式３</vt:lpstr>
      <vt:lpstr>様式２－１</vt:lpstr>
      <vt:lpstr>様式２－２</vt:lpstr>
      <vt:lpstr>様式２－３</vt:lpstr>
      <vt:lpstr>入所申込者一覧（様式１－１用） (記入例)</vt:lpstr>
      <vt:lpstr>様式１－１ (記入例)</vt:lpstr>
      <vt:lpstr>入所申込者一覧（様式１－２用） (記入例)</vt:lpstr>
      <vt:lpstr>様式１－２ (記入例)</vt:lpstr>
      <vt:lpstr>入所申込者一覧（様式１－３用） (記入例)</vt:lpstr>
      <vt:lpstr>様式１－３ (記入例)</vt:lpstr>
      <vt:lpstr>様式２－１ (記入例)</vt:lpstr>
      <vt:lpstr>様式２－２ (記入例)</vt:lpstr>
      <vt:lpstr>様式２－３（記入例）</vt:lpstr>
      <vt:lpstr>'入所申込者一覧（様式１－１用）'!Print_Area</vt:lpstr>
      <vt:lpstr>'入所申込者一覧（様式１－１用） (記入例)'!Print_Area</vt:lpstr>
      <vt:lpstr>'様式１－１'!Print_Area</vt:lpstr>
      <vt:lpstr>'様式１－１ (記入例)'!Print_Area</vt:lpstr>
      <vt:lpstr>'様式１－２'!Print_Area</vt:lpstr>
      <vt:lpstr>'様式１－２ (記入例)'!Print_Area</vt:lpstr>
      <vt:lpstr>'様式１－３'!Print_Area</vt:lpstr>
      <vt:lpstr>'様式１－３ (記入例)'!Print_Area</vt:lpstr>
      <vt:lpstr>'様式２－１'!Print_Area</vt:lpstr>
      <vt:lpstr>'様式２－１ (記入例)'!Print_Area</vt:lpstr>
      <vt:lpstr>'様式２－２'!Print_Area</vt:lpstr>
      <vt:lpstr>'様式２－２ (記入例)'!Print_Area</vt:lpstr>
      <vt:lpstr>'様式２－３'!Print_Area</vt:lpstr>
      <vt:lpstr>'様式２－３（記入例）'!Print_Area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家本　啓佑</cp:lastModifiedBy>
  <cp:lastPrinted>2025-05-13T02:51:26Z</cp:lastPrinted>
  <dcterms:created xsi:type="dcterms:W3CDTF">2019-07-23T05:35:49Z</dcterms:created>
  <dcterms:modified xsi:type="dcterms:W3CDTF">2025-05-14T04:27:00Z</dcterms:modified>
</cp:coreProperties>
</file>