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教育委員会\出雲教育事務所\013 学校教育\19　事務所HP関係\002_掲載資料\R6 HP内容変更\"/>
    </mc:Choice>
  </mc:AlternateContent>
  <bookViews>
    <workbookView xWindow="0" yWindow="0" windowWidth="9585" windowHeight="6825"/>
  </bookViews>
  <sheets>
    <sheet name="1ページ" sheetId="1" r:id="rId1"/>
    <sheet name="2ページ" sheetId="4" r:id="rId2"/>
    <sheet name="3ページ" sheetId="2" r:id="rId3"/>
    <sheet name="4ページ" sheetId="6" r:id="rId4"/>
    <sheet name="5ページ" sheetId="5" r:id="rId5"/>
    <sheet name="入力データ" sheetId="9" r:id="rId6"/>
    <sheet name="特新担集計" sheetId="10" r:id="rId7"/>
    <sheet name="作業用シート" sheetId="11" r:id="rId8"/>
    <sheet name="特新担" sheetId="7" r:id="rId9"/>
  </sheets>
  <definedNames>
    <definedName name="_xlnm.Print_Area" localSheetId="0">'1ページ'!$A$1:$L$42</definedName>
    <definedName name="_xlnm.Print_Area" localSheetId="1">'2ページ'!$A$1:$O$28</definedName>
    <definedName name="_xlnm.Print_Area" localSheetId="2">'3ページ'!$A$1:$K$32</definedName>
    <definedName name="_xlnm.Print_Area" localSheetId="3">'4ページ'!$A$1:$O$80</definedName>
    <definedName name="_xlnm.Print_Area" localSheetId="4">'5ページ'!$A$1:$L$20</definedName>
    <definedName name="_xlnm.Print_Area" localSheetId="8">特新担!$A$1:$AF$24</definedName>
    <definedName name="Z_F37920BA_3B01_4D87_85E2_8E20B85AA6D7_.wvu.Cols" localSheetId="0" hidden="1">'1ページ'!$M:$XFD</definedName>
    <definedName name="Z_F37920BA_3B01_4D87_85E2_8E20B85AA6D7_.wvu.Cols" localSheetId="1" hidden="1">'2ページ'!$Q:$XFD</definedName>
    <definedName name="Z_F37920BA_3B01_4D87_85E2_8E20B85AA6D7_.wvu.Cols" localSheetId="2" hidden="1">'3ページ'!$M:$XFD</definedName>
    <definedName name="Z_F37920BA_3B01_4D87_85E2_8E20B85AA6D7_.wvu.Cols" localSheetId="3" hidden="1">'4ページ'!$J:$XFD</definedName>
    <definedName name="Z_F37920BA_3B01_4D87_85E2_8E20B85AA6D7_.wvu.Cols" localSheetId="4" hidden="1">'5ページ'!$J:$XFD</definedName>
    <definedName name="Z_F37920BA_3B01_4D87_85E2_8E20B85AA6D7_.wvu.Cols" localSheetId="8" hidden="1">特新担!$AG:$XFD</definedName>
    <definedName name="Z_F37920BA_3B01_4D87_85E2_8E20B85AA6D7_.wvu.PrintArea" localSheetId="0" hidden="1">'1ページ'!$A$1:$L$42</definedName>
    <definedName name="Z_F37920BA_3B01_4D87_85E2_8E20B85AA6D7_.wvu.PrintArea" localSheetId="1" hidden="1">'2ページ'!$A$1:$O$28</definedName>
    <definedName name="Z_F37920BA_3B01_4D87_85E2_8E20B85AA6D7_.wvu.PrintArea" localSheetId="2" hidden="1">'3ページ'!$A$1:$K$32</definedName>
    <definedName name="Z_F37920BA_3B01_4D87_85E2_8E20B85AA6D7_.wvu.PrintArea" localSheetId="3" hidden="1">'4ページ'!$A$1:$J$80</definedName>
    <definedName name="Z_F37920BA_3B01_4D87_85E2_8E20B85AA6D7_.wvu.PrintArea" localSheetId="4" hidden="1">'5ページ'!$A$1:$J$20</definedName>
    <definedName name="Z_F37920BA_3B01_4D87_85E2_8E20B85AA6D7_.wvu.PrintArea" localSheetId="8" hidden="1">特新担!$A$1:$AF$24</definedName>
    <definedName name="Z_F37920BA_3B01_4D87_85E2_8E20B85AA6D7_.wvu.Rows" localSheetId="0" hidden="1">'1ページ'!$118:$1048576,'1ページ'!$25:$117</definedName>
    <definedName name="Z_F37920BA_3B01_4D87_85E2_8E20B85AA6D7_.wvu.Rows" localSheetId="1" hidden="1">'2ページ'!$87:$1048576,'4ページ'!$39:$63</definedName>
    <definedName name="Z_F37920BA_3B01_4D87_85E2_8E20B85AA6D7_.wvu.Rows" localSheetId="2" hidden="1">'3ページ'!$68:$1048576,'3ページ'!$33:$67</definedName>
    <definedName name="Z_F37920BA_3B01_4D87_85E2_8E20B85AA6D7_.wvu.Rows" localSheetId="3" hidden="1">'4ページ'!$96:$1048576,'4ページ'!$78:$90</definedName>
    <definedName name="Z_F37920BA_3B01_4D87_85E2_8E20B85AA6D7_.wvu.Rows" localSheetId="4" hidden="1">'5ページ'!$31:$1048576,'5ページ'!$20:$30</definedName>
    <definedName name="Z_F37920BA_3B01_4D87_85E2_8E20B85AA6D7_.wvu.Rows" localSheetId="8" hidden="1">特新担!$26:$1048576,特新担!$25:$25</definedName>
    <definedName name="Z_F37920BA_3B01_4D87_85E2_8E20B85AA6D7_.wvu.Rows" localSheetId="6" hidden="1">特新担集計!$3:$3</definedName>
    <definedName name="隠岐">'1ページ'!$F$316:$F$333</definedName>
    <definedName name="益田">'1ページ'!$F$278:$F$315</definedName>
    <definedName name="学校名">'1ページ'!$A$43:$G$333</definedName>
    <definedName name="指導主事会">作業用シート!$E$4:$E$20</definedName>
    <definedName name="祝日">作業用シート!$A$4:$A$24</definedName>
    <definedName name="出雲">'1ページ'!$F$189:$F$277</definedName>
    <definedName name="松江">'1ページ'!$F$118:$F$188</definedName>
    <definedName name="生徒指導推進会">作業用シート!$F$4:$F$20</definedName>
    <definedName name="特別支援教育担当指導主事会">作業用シート!$G$4:$G$20</definedName>
    <definedName name="浜田">'1ページ'!$F$43:$F$117</definedName>
    <definedName name="幼児教育担当指導主事会">作業用シート!$H$4:$H$20</definedName>
  </definedNames>
  <calcPr calcId="162913"/>
  <customWorkbookViews>
    <customWorkbookView name="Windows ユーザー - 個人用ビュー" guid="{F37920BA-3B01-4D87-85E2-8E20B85AA6D7}" mergeInterval="0" personalView="1" maximized="1" xWindow="-8" yWindow="-8" windowWidth="1936" windowHeight="1056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4" i="9" l="1"/>
  <c r="BO4" i="9"/>
  <c r="BN4" i="9"/>
  <c r="D11" i="2"/>
  <c r="X11" i="2"/>
  <c r="D12" i="2"/>
  <c r="X12" i="2"/>
  <c r="D13" i="2"/>
  <c r="X13" i="2"/>
  <c r="AB11" i="5" l="1"/>
  <c r="T35" i="6"/>
  <c r="S35" i="6"/>
  <c r="R35" i="6"/>
  <c r="O35" i="6"/>
  <c r="L35" i="6"/>
  <c r="I35" i="6"/>
  <c r="O34" i="6"/>
  <c r="L34" i="6"/>
  <c r="I34" i="6"/>
  <c r="T26" i="6"/>
  <c r="S26" i="6"/>
  <c r="R26" i="6"/>
  <c r="O26" i="6"/>
  <c r="L26" i="6"/>
  <c r="I26" i="6"/>
  <c r="T23" i="6"/>
  <c r="S23" i="6"/>
  <c r="R23" i="6"/>
  <c r="O20" i="6"/>
  <c r="L20" i="6"/>
  <c r="I20" i="6"/>
  <c r="T17" i="6"/>
  <c r="S17" i="6"/>
  <c r="R17" i="6"/>
  <c r="O14" i="6"/>
  <c r="L14" i="6"/>
  <c r="I14" i="6"/>
  <c r="T11" i="6"/>
  <c r="S11" i="6"/>
  <c r="R11" i="6"/>
  <c r="BQ4" i="9" l="1"/>
  <c r="BR4" i="9"/>
  <c r="BS4" i="9"/>
  <c r="BT4" i="9"/>
  <c r="BU4" i="9"/>
  <c r="BV4" i="9"/>
  <c r="BW4" i="9"/>
  <c r="BX4" i="9"/>
  <c r="BY4" i="9"/>
  <c r="BZ4" i="9"/>
  <c r="CA4" i="9"/>
  <c r="CB4" i="9"/>
  <c r="CC4" i="9"/>
  <c r="CD4" i="9"/>
  <c r="CE4" i="9"/>
  <c r="CF4" i="9"/>
  <c r="CG4" i="9"/>
  <c r="CH4" i="9"/>
  <c r="CI4" i="9"/>
  <c r="CJ4" i="9"/>
  <c r="CK4" i="9"/>
  <c r="CL4" i="9"/>
  <c r="CM4" i="9"/>
  <c r="CN4" i="9"/>
  <c r="CO4" i="9"/>
  <c r="CP4" i="9"/>
  <c r="CQ4" i="9"/>
  <c r="CR4" i="9"/>
  <c r="CS4" i="9"/>
  <c r="CT4" i="9"/>
  <c r="CU4" i="9"/>
  <c r="CV4" i="9"/>
  <c r="CW4" i="9"/>
  <c r="CX4" i="9"/>
  <c r="CY4" i="9"/>
  <c r="CZ4" i="9"/>
  <c r="DA4" i="9"/>
  <c r="DB4" i="9"/>
  <c r="DC4" i="9"/>
  <c r="DD4" i="9"/>
  <c r="DE4" i="9"/>
  <c r="DF4" i="9"/>
  <c r="DG4" i="9"/>
  <c r="DH4" i="9"/>
  <c r="C3" i="2" l="1"/>
  <c r="O22" i="4" l="1"/>
  <c r="L22" i="4"/>
  <c r="I22" i="4"/>
  <c r="O21" i="4"/>
  <c r="L21" i="4"/>
  <c r="I21" i="4"/>
  <c r="O20" i="4"/>
  <c r="L20" i="4"/>
  <c r="I20" i="4"/>
  <c r="O19" i="4"/>
  <c r="L19" i="4"/>
  <c r="I19" i="4"/>
  <c r="F328" i="1"/>
  <c r="G328" i="1"/>
  <c r="F329" i="1"/>
  <c r="G329" i="1"/>
  <c r="F330" i="1"/>
  <c r="G330" i="1"/>
  <c r="F331" i="1"/>
  <c r="G331" i="1"/>
  <c r="F332" i="1"/>
  <c r="G332" i="1"/>
  <c r="F333" i="1"/>
  <c r="G333" i="1"/>
  <c r="G327" i="1"/>
  <c r="F327" i="1"/>
  <c r="F317" i="1"/>
  <c r="G317" i="1"/>
  <c r="F318" i="1"/>
  <c r="G318" i="1"/>
  <c r="F319" i="1"/>
  <c r="G319" i="1"/>
  <c r="F320" i="1"/>
  <c r="G320" i="1"/>
  <c r="F321" i="1"/>
  <c r="G321" i="1"/>
  <c r="F322" i="1"/>
  <c r="G322" i="1"/>
  <c r="F323" i="1"/>
  <c r="G323" i="1"/>
  <c r="F324" i="1"/>
  <c r="G324" i="1"/>
  <c r="F325" i="1"/>
  <c r="G325" i="1"/>
  <c r="F326" i="1"/>
  <c r="G326" i="1"/>
  <c r="G316" i="1"/>
  <c r="F316" i="1"/>
  <c r="F312" i="1"/>
  <c r="G312" i="1"/>
  <c r="F313" i="1"/>
  <c r="G313" i="1"/>
  <c r="F314" i="1"/>
  <c r="G314" i="1"/>
  <c r="F315" i="1"/>
  <c r="G315" i="1"/>
  <c r="F303" i="1"/>
  <c r="G303" i="1"/>
  <c r="F304" i="1"/>
  <c r="G304" i="1"/>
  <c r="F305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G302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189" i="1"/>
  <c r="G297" i="1"/>
  <c r="G298" i="1"/>
  <c r="G299" i="1"/>
  <c r="G300" i="1"/>
  <c r="G301" i="1"/>
  <c r="G293" i="1"/>
  <c r="G294" i="1"/>
  <c r="G295" i="1"/>
  <c r="G296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77" i="1"/>
  <c r="G278" i="1"/>
  <c r="G274" i="1"/>
  <c r="G275" i="1"/>
  <c r="G276" i="1"/>
  <c r="G267" i="1"/>
  <c r="G268" i="1"/>
  <c r="G269" i="1"/>
  <c r="G270" i="1"/>
  <c r="G271" i="1"/>
  <c r="G272" i="1"/>
  <c r="G273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49" i="1"/>
  <c r="G250" i="1"/>
  <c r="G251" i="1"/>
  <c r="G248" i="1"/>
  <c r="G238" i="1"/>
  <c r="G239" i="1"/>
  <c r="G240" i="1"/>
  <c r="G241" i="1"/>
  <c r="G242" i="1"/>
  <c r="G243" i="1"/>
  <c r="G244" i="1"/>
  <c r="G245" i="1"/>
  <c r="G246" i="1"/>
  <c r="G247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3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189" i="1"/>
  <c r="G188" i="1"/>
  <c r="G187" i="1"/>
  <c r="F188" i="1"/>
  <c r="F187" i="1"/>
  <c r="F182" i="1"/>
  <c r="F183" i="1"/>
  <c r="F184" i="1"/>
  <c r="F185" i="1"/>
  <c r="G185" i="1"/>
  <c r="F186" i="1"/>
  <c r="G186" i="1"/>
  <c r="F168" i="1"/>
  <c r="F169" i="1"/>
  <c r="F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G166" i="1"/>
  <c r="F167" i="1"/>
  <c r="F150" i="1" l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49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18" i="1" l="1"/>
  <c r="B21" i="11" l="1"/>
  <c r="B22" i="11"/>
  <c r="B23" i="11"/>
  <c r="B24" i="11"/>
  <c r="K17" i="11" l="1"/>
  <c r="M16" i="11" l="1"/>
  <c r="M15" i="11"/>
  <c r="M14" i="11"/>
  <c r="I10" i="4" l="1"/>
  <c r="L10" i="4"/>
  <c r="O10" i="4"/>
  <c r="I11" i="4"/>
  <c r="L11" i="4"/>
  <c r="O11" i="4"/>
  <c r="I12" i="4"/>
  <c r="L12" i="4"/>
  <c r="O12" i="4"/>
  <c r="DJ4" i="9" l="1"/>
  <c r="I13" i="4" l="1"/>
  <c r="AE4" i="9"/>
  <c r="BL4" i="9"/>
  <c r="BK4" i="9"/>
  <c r="BJ4" i="9"/>
  <c r="BF4" i="9"/>
  <c r="BE4" i="9"/>
  <c r="BD4" i="9"/>
  <c r="AZ4" i="9"/>
  <c r="AY4" i="9"/>
  <c r="AX4" i="9"/>
  <c r="AT4" i="9"/>
  <c r="AS4" i="9"/>
  <c r="AR4" i="9"/>
  <c r="BI4" i="9"/>
  <c r="BC4" i="9"/>
  <c r="AW4" i="9"/>
  <c r="BH4" i="9"/>
  <c r="BB4" i="9"/>
  <c r="AV4" i="9"/>
  <c r="AQ4" i="9"/>
  <c r="AP4" i="9"/>
  <c r="BG4" i="9"/>
  <c r="BA4" i="9"/>
  <c r="AU4" i="9"/>
  <c r="AO4" i="9"/>
  <c r="AN4" i="9"/>
  <c r="AJ4" i="9"/>
  <c r="AI4" i="9"/>
  <c r="AD4" i="9"/>
  <c r="AC4" i="9"/>
  <c r="X4" i="9"/>
  <c r="W4" i="9"/>
  <c r="R4" i="9"/>
  <c r="Q4" i="9"/>
  <c r="AM4" i="9"/>
  <c r="AL4" i="9"/>
  <c r="AK4" i="9"/>
  <c r="AG4" i="9"/>
  <c r="AF4" i="9"/>
  <c r="Y4" i="9"/>
  <c r="AA4" i="9"/>
  <c r="Z4" i="9"/>
  <c r="U4" i="9"/>
  <c r="T4" i="9"/>
  <c r="S4" i="9"/>
  <c r="AH4" i="9"/>
  <c r="AB4" i="9"/>
  <c r="V4" i="9"/>
  <c r="P4" i="9"/>
  <c r="O4" i="9"/>
  <c r="DI4" i="9"/>
  <c r="N4" i="9"/>
  <c r="M4" i="9"/>
  <c r="L4" i="9"/>
  <c r="K4" i="9"/>
  <c r="J4" i="9"/>
  <c r="I4" i="9"/>
  <c r="H4" i="9"/>
  <c r="G4" i="9"/>
  <c r="F4" i="9"/>
  <c r="E4" i="9"/>
  <c r="D4" i="9"/>
  <c r="O13" i="4" l="1"/>
  <c r="L13" i="4"/>
  <c r="C4" i="9" l="1"/>
  <c r="B4" i="9"/>
  <c r="A2" i="11" l="1"/>
  <c r="E26" i="11" s="1"/>
  <c r="C3" i="6"/>
  <c r="C3" i="5"/>
  <c r="G26" i="11" l="1"/>
  <c r="G27" i="11"/>
  <c r="G31" i="11"/>
  <c r="G28" i="11"/>
  <c r="G29" i="11"/>
  <c r="G30" i="11"/>
  <c r="E27" i="11"/>
  <c r="E31" i="11"/>
  <c r="E28" i="11"/>
  <c r="E29" i="11"/>
  <c r="E30" i="11"/>
  <c r="G2" i="11"/>
  <c r="B7" i="7" s="1"/>
  <c r="C3" i="4"/>
  <c r="D1" i="10" l="1"/>
  <c r="E1" i="10" s="1"/>
  <c r="B10" i="7"/>
  <c r="B4" i="11"/>
  <c r="B5" i="11"/>
  <c r="B6" i="11"/>
  <c r="B7" i="11"/>
  <c r="B8" i="11"/>
  <c r="B9" i="11"/>
  <c r="B10" i="11"/>
  <c r="B11" i="11"/>
  <c r="B12" i="11"/>
  <c r="B13" i="11"/>
  <c r="B14" i="11"/>
  <c r="K4" i="11"/>
  <c r="K5" i="11"/>
  <c r="K6" i="11"/>
  <c r="F1" i="10" l="1"/>
  <c r="F2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4" i="11"/>
  <c r="Q21" i="11" s="1"/>
  <c r="G1" i="10" l="1"/>
  <c r="O5" i="11"/>
  <c r="O6" i="11"/>
  <c r="O4" i="11"/>
  <c r="M5" i="11"/>
  <c r="M6" i="11"/>
  <c r="M7" i="11"/>
  <c r="M8" i="11"/>
  <c r="M9" i="11"/>
  <c r="M10" i="11"/>
  <c r="M11" i="11"/>
  <c r="M12" i="11"/>
  <c r="M13" i="11"/>
  <c r="M4" i="11"/>
  <c r="K7" i="11"/>
  <c r="K8" i="11"/>
  <c r="K9" i="11"/>
  <c r="K10" i="11"/>
  <c r="K11" i="11"/>
  <c r="K12" i="11"/>
  <c r="K13" i="11"/>
  <c r="K14" i="11"/>
  <c r="K15" i="11"/>
  <c r="K16" i="11"/>
  <c r="H31" i="11"/>
  <c r="I31" i="11"/>
  <c r="H27" i="11"/>
  <c r="F27" i="11" s="1"/>
  <c r="P13" i="2" s="1"/>
  <c r="I27" i="11"/>
  <c r="H28" i="11"/>
  <c r="F28" i="11" s="1"/>
  <c r="I28" i="11"/>
  <c r="H29" i="11"/>
  <c r="F29" i="11" s="1"/>
  <c r="I29" i="11"/>
  <c r="H30" i="11"/>
  <c r="I30" i="11"/>
  <c r="I26" i="11"/>
  <c r="H26" i="11"/>
  <c r="F26" i="11" s="1"/>
  <c r="P11" i="2" l="1"/>
  <c r="P12" i="2"/>
  <c r="F31" i="11"/>
  <c r="T10" i="4" s="1"/>
  <c r="F30" i="11"/>
  <c r="T20" i="6" s="1"/>
  <c r="T12" i="4"/>
  <c r="H1" i="10"/>
  <c r="K21" i="11"/>
  <c r="R12" i="4"/>
  <c r="S12" i="4"/>
  <c r="S11" i="4"/>
  <c r="T11" i="4"/>
  <c r="R11" i="4"/>
  <c r="T22" i="4"/>
  <c r="S22" i="4"/>
  <c r="S21" i="4"/>
  <c r="R22" i="4"/>
  <c r="T21" i="4"/>
  <c r="R21" i="4"/>
  <c r="T20" i="4"/>
  <c r="S20" i="4"/>
  <c r="R20" i="4"/>
  <c r="S13" i="4"/>
  <c r="T13" i="4"/>
  <c r="R13" i="4"/>
  <c r="O21" i="11"/>
  <c r="M21" i="11"/>
  <c r="R20" i="6" l="1"/>
  <c r="S20" i="6"/>
  <c r="S34" i="6"/>
  <c r="T34" i="6"/>
  <c r="T14" i="6"/>
  <c r="R34" i="6"/>
  <c r="R14" i="6"/>
  <c r="S14" i="6"/>
  <c r="R19" i="4"/>
  <c r="S10" i="4"/>
  <c r="S19" i="4"/>
  <c r="T19" i="4"/>
  <c r="R10" i="4"/>
  <c r="I1" i="10"/>
  <c r="C2" i="11"/>
  <c r="J1" i="10" l="1"/>
  <c r="D2" i="11"/>
  <c r="E2" i="11" s="1"/>
  <c r="B15" i="11"/>
  <c r="B16" i="11"/>
  <c r="B17" i="11"/>
  <c r="B18" i="11"/>
  <c r="B19" i="11"/>
  <c r="B20" i="11"/>
  <c r="K1" i="10" l="1"/>
  <c r="B12" i="7"/>
  <c r="C12" i="7" s="1"/>
  <c r="B17" i="7"/>
  <c r="B8" i="7"/>
  <c r="C1" i="1"/>
  <c r="B1" i="6" s="1"/>
  <c r="C4" i="10"/>
  <c r="B4" i="10"/>
  <c r="L1" i="10" l="1"/>
  <c r="B13" i="7"/>
  <c r="C17" i="7"/>
  <c r="B18" i="7"/>
  <c r="C13" i="7"/>
  <c r="D12" i="7"/>
  <c r="C7" i="7"/>
  <c r="C1" i="4"/>
  <c r="B1" i="5"/>
  <c r="D1" i="2"/>
  <c r="A26" i="1"/>
  <c r="C8" i="7" l="1"/>
  <c r="C10" i="7"/>
  <c r="M1" i="10"/>
  <c r="D7" i="7"/>
  <c r="D17" i="7"/>
  <c r="C18" i="7"/>
  <c r="D13" i="7"/>
  <c r="E12" i="7"/>
  <c r="D8" i="7" l="1"/>
  <c r="D10" i="7"/>
  <c r="N1" i="10"/>
  <c r="E7" i="7"/>
  <c r="D18" i="7"/>
  <c r="E17" i="7"/>
  <c r="F12" i="7"/>
  <c r="E13" i="7"/>
  <c r="E8" i="7" l="1"/>
  <c r="E10" i="7"/>
  <c r="O1" i="10"/>
  <c r="F7" i="7"/>
  <c r="E18" i="7"/>
  <c r="F17" i="7"/>
  <c r="G12" i="7"/>
  <c r="F13" i="7"/>
  <c r="F8" i="7" l="1"/>
  <c r="F10" i="7"/>
  <c r="P1" i="10"/>
  <c r="G7" i="7"/>
  <c r="G8" i="7" s="1"/>
  <c r="G17" i="7"/>
  <c r="F18" i="7"/>
  <c r="G13" i="7"/>
  <c r="H12" i="7"/>
  <c r="D4" i="7"/>
  <c r="Q1" i="10" l="1"/>
  <c r="H7" i="7"/>
  <c r="H8" i="7" s="1"/>
  <c r="G18" i="7"/>
  <c r="H17" i="7"/>
  <c r="H13" i="7"/>
  <c r="I12" i="7"/>
  <c r="R1" i="10" l="1"/>
  <c r="I7" i="7"/>
  <c r="I8" i="7" s="1"/>
  <c r="H18" i="7"/>
  <c r="I17" i="7"/>
  <c r="J12" i="7"/>
  <c r="I13" i="7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43" i="1"/>
  <c r="R3" i="1" l="1"/>
  <c r="Q3" i="1"/>
  <c r="P3" i="1"/>
  <c r="O3" i="1"/>
  <c r="A4" i="10" s="1"/>
  <c r="S1" i="10"/>
  <c r="J7" i="7"/>
  <c r="J8" i="7" s="1"/>
  <c r="I18" i="7"/>
  <c r="J17" i="7"/>
  <c r="K12" i="7"/>
  <c r="J13" i="7"/>
  <c r="F9" i="2" l="1"/>
  <c r="BM4" i="9" s="1"/>
  <c r="M12" i="6"/>
  <c r="J12" i="6"/>
  <c r="M18" i="6"/>
  <c r="M24" i="6"/>
  <c r="J18" i="6"/>
  <c r="J24" i="6"/>
  <c r="T1" i="10"/>
  <c r="A4" i="9"/>
  <c r="K7" i="7"/>
  <c r="K8" i="7" s="1"/>
  <c r="K17" i="7"/>
  <c r="J18" i="7"/>
  <c r="K13" i="7"/>
  <c r="L12" i="7"/>
  <c r="S3" i="1"/>
  <c r="E9" i="2" s="1"/>
  <c r="U1" i="10" l="1"/>
  <c r="L7" i="7"/>
  <c r="L8" i="7" s="1"/>
  <c r="L17" i="7"/>
  <c r="K18" i="7"/>
  <c r="L13" i="7"/>
  <c r="M12" i="7"/>
  <c r="V1" i="10" l="1"/>
  <c r="M7" i="7"/>
  <c r="M8" i="7" s="1"/>
  <c r="L18" i="7"/>
  <c r="M17" i="7"/>
  <c r="N12" i="7"/>
  <c r="M13" i="7"/>
  <c r="W1" i="10" l="1"/>
  <c r="V4" i="10"/>
  <c r="N7" i="7"/>
  <c r="N8" i="7" s="1"/>
  <c r="M18" i="7"/>
  <c r="N17" i="7"/>
  <c r="O12" i="7"/>
  <c r="N13" i="7"/>
  <c r="X1" i="10" l="1"/>
  <c r="O7" i="7"/>
  <c r="O8" i="7" s="1"/>
  <c r="O17" i="7"/>
  <c r="N18" i="7"/>
  <c r="O13" i="7"/>
  <c r="P12" i="7"/>
  <c r="Y1" i="10" l="1"/>
  <c r="P7" i="7"/>
  <c r="P8" i="7" s="1"/>
  <c r="P17" i="7"/>
  <c r="O18" i="7"/>
  <c r="P13" i="7"/>
  <c r="Q12" i="7"/>
  <c r="Z1" i="10" l="1"/>
  <c r="Q7" i="7"/>
  <c r="Q8" i="7" s="1"/>
  <c r="P18" i="7"/>
  <c r="Q17" i="7"/>
  <c r="R12" i="7"/>
  <c r="Q13" i="7"/>
  <c r="Z4" i="10" l="1"/>
  <c r="AA1" i="10"/>
  <c r="R7" i="7"/>
  <c r="R8" i="7" s="1"/>
  <c r="Q18" i="7"/>
  <c r="R17" i="7"/>
  <c r="S12" i="7"/>
  <c r="R13" i="7"/>
  <c r="AB1" i="10" l="1"/>
  <c r="S7" i="7"/>
  <c r="S8" i="7" s="1"/>
  <c r="S17" i="7"/>
  <c r="R18" i="7"/>
  <c r="S13" i="7"/>
  <c r="T12" i="7"/>
  <c r="AC1" i="10" l="1"/>
  <c r="AD1" i="10" s="1"/>
  <c r="AE1" i="10" s="1"/>
  <c r="AF1" i="10" s="1"/>
  <c r="AG1" i="10" s="1"/>
  <c r="AH1" i="10" s="1"/>
  <c r="AI1" i="10" s="1"/>
  <c r="AJ1" i="10" s="1"/>
  <c r="AK1" i="10" s="1"/>
  <c r="AL1" i="10" s="1"/>
  <c r="AM1" i="10" s="1"/>
  <c r="AN1" i="10" s="1"/>
  <c r="AO1" i="10" s="1"/>
  <c r="AP1" i="10" s="1"/>
  <c r="AQ1" i="10" s="1"/>
  <c r="T7" i="7"/>
  <c r="T8" i="7" s="1"/>
  <c r="T17" i="7"/>
  <c r="S18" i="7"/>
  <c r="T13" i="7"/>
  <c r="U12" i="7"/>
  <c r="AQ4" i="10" l="1"/>
  <c r="AR1" i="10"/>
  <c r="AS1" i="10" s="1"/>
  <c r="AT1" i="10" s="1"/>
  <c r="AU1" i="10" s="1"/>
  <c r="AV1" i="10" s="1"/>
  <c r="AW1" i="10" s="1"/>
  <c r="AX1" i="10" s="1"/>
  <c r="AY1" i="10" s="1"/>
  <c r="AZ1" i="10" s="1"/>
  <c r="U7" i="7"/>
  <c r="U8" i="7" s="1"/>
  <c r="T18" i="7"/>
  <c r="U17" i="7"/>
  <c r="V12" i="7"/>
  <c r="U13" i="7"/>
  <c r="BA1" i="10" l="1"/>
  <c r="V7" i="7"/>
  <c r="V8" i="7" s="1"/>
  <c r="D2" i="10"/>
  <c r="U18" i="7"/>
  <c r="V17" i="7"/>
  <c r="W12" i="7"/>
  <c r="V13" i="7"/>
  <c r="BB1" i="10" l="1"/>
  <c r="D3" i="10"/>
  <c r="D4" i="10" s="1"/>
  <c r="W7" i="7"/>
  <c r="W8" i="7" s="1"/>
  <c r="E2" i="10"/>
  <c r="W17" i="7"/>
  <c r="V18" i="7"/>
  <c r="W13" i="7"/>
  <c r="X12" i="7"/>
  <c r="BC1" i="10" l="1"/>
  <c r="E3" i="10"/>
  <c r="E4" i="10" s="1"/>
  <c r="X7" i="7"/>
  <c r="X8" i="7" s="1"/>
  <c r="F2" i="10"/>
  <c r="W18" i="7"/>
  <c r="X17" i="7"/>
  <c r="X13" i="7"/>
  <c r="Y12" i="7"/>
  <c r="BD1" i="10" l="1"/>
  <c r="F3" i="10"/>
  <c r="F4" i="10" s="1"/>
  <c r="Y7" i="7"/>
  <c r="Y8" i="7" s="1"/>
  <c r="G2" i="10"/>
  <c r="X18" i="7"/>
  <c r="Y17" i="7"/>
  <c r="Z12" i="7"/>
  <c r="Y13" i="7"/>
  <c r="BE1" i="10" l="1"/>
  <c r="G3" i="10"/>
  <c r="G4" i="10" s="1"/>
  <c r="Z7" i="7"/>
  <c r="Z8" i="7" s="1"/>
  <c r="Y18" i="7"/>
  <c r="Z17" i="7"/>
  <c r="AA12" i="7"/>
  <c r="Z13" i="7"/>
  <c r="BF1" i="10" l="1"/>
  <c r="AA7" i="7"/>
  <c r="AA8" i="7" s="1"/>
  <c r="H2" i="10"/>
  <c r="I2" i="10"/>
  <c r="AA17" i="7"/>
  <c r="Z18" i="7"/>
  <c r="AA13" i="7"/>
  <c r="AB12" i="7"/>
  <c r="BG1" i="10" l="1"/>
  <c r="I3" i="10"/>
  <c r="I4" i="10" s="1"/>
  <c r="H3" i="10"/>
  <c r="H4" i="10" s="1"/>
  <c r="AB7" i="7"/>
  <c r="AB8" i="7" s="1"/>
  <c r="J2" i="10"/>
  <c r="AB17" i="7"/>
  <c r="AA18" i="7"/>
  <c r="AB13" i="7"/>
  <c r="AC12" i="7"/>
  <c r="BH1" i="10" l="1"/>
  <c r="J3" i="10"/>
  <c r="J4" i="10" s="1"/>
  <c r="AC7" i="7"/>
  <c r="AC8" i="7" s="1"/>
  <c r="K2" i="10"/>
  <c r="AB18" i="7"/>
  <c r="AC17" i="7"/>
  <c r="AD12" i="7"/>
  <c r="AC13" i="7"/>
  <c r="BI1" i="10" l="1"/>
  <c r="K3" i="10"/>
  <c r="K4" i="10" s="1"/>
  <c r="AD7" i="7"/>
  <c r="AD8" i="7" s="1"/>
  <c r="L2" i="10"/>
  <c r="AC18" i="7"/>
  <c r="AD17" i="7"/>
  <c r="AE12" i="7"/>
  <c r="AD13" i="7"/>
  <c r="BJ1" i="10" l="1"/>
  <c r="L3" i="10"/>
  <c r="L4" i="10" s="1"/>
  <c r="AE7" i="7"/>
  <c r="M2" i="10"/>
  <c r="AE17" i="7"/>
  <c r="AF17" i="7" s="1"/>
  <c r="AF18" i="7" s="1"/>
  <c r="AD18" i="7"/>
  <c r="AE13" i="7"/>
  <c r="AE8" i="7" l="1"/>
  <c r="AF7" i="7"/>
  <c r="AF8" i="7" s="1"/>
  <c r="BK1" i="10"/>
  <c r="M3" i="10"/>
  <c r="M4" i="10" s="1"/>
  <c r="N2" i="10"/>
  <c r="AE18" i="7"/>
  <c r="BL1" i="10" l="1"/>
  <c r="N3" i="10"/>
  <c r="N4" i="10" s="1"/>
  <c r="O2" i="10"/>
  <c r="BM1" i="10" l="1"/>
  <c r="O3" i="10"/>
  <c r="O4" i="10" s="1"/>
  <c r="P2" i="10"/>
  <c r="BN1" i="10" l="1"/>
  <c r="P3" i="10"/>
  <c r="P4" i="10" s="1"/>
  <c r="Q2" i="10"/>
  <c r="BO1" i="10" l="1"/>
  <c r="Q3" i="10"/>
  <c r="Q4" i="10" s="1"/>
  <c r="R2" i="10"/>
  <c r="BP1" i="10" l="1"/>
  <c r="R3" i="10"/>
  <c r="R4" i="10" s="1"/>
  <c r="S2" i="10"/>
  <c r="BQ1" i="10" l="1"/>
  <c r="S3" i="10"/>
  <c r="S4" i="10" s="1"/>
  <c r="T2" i="10"/>
  <c r="BR1" i="10" l="1"/>
  <c r="T3" i="10"/>
  <c r="T4" i="10" s="1"/>
  <c r="U2" i="10"/>
  <c r="BS1" i="10" l="1"/>
  <c r="U3" i="10"/>
  <c r="U4" i="10" s="1"/>
  <c r="V2" i="10"/>
  <c r="BT1" i="10" l="1"/>
  <c r="W2" i="10"/>
  <c r="BU1" i="10" l="1"/>
  <c r="W3" i="10"/>
  <c r="W4" i="10" s="1"/>
  <c r="X2" i="10"/>
  <c r="BV1" i="10" l="1"/>
  <c r="X3" i="10"/>
  <c r="X4" i="10" s="1"/>
  <c r="Y2" i="10"/>
  <c r="BW1" i="10" l="1"/>
  <c r="Y3" i="10"/>
  <c r="Y4" i="10" s="1"/>
  <c r="Z2" i="10"/>
  <c r="BX1" i="10" l="1"/>
  <c r="AA2" i="10"/>
  <c r="BX2" i="10" l="1"/>
  <c r="BX3" i="10" s="1"/>
  <c r="BX4" i="10" s="1"/>
  <c r="BY1" i="10"/>
  <c r="AA3" i="10"/>
  <c r="AA4" i="10" s="1"/>
  <c r="AB2" i="10"/>
  <c r="BZ1" i="10" l="1"/>
  <c r="BY2" i="10"/>
  <c r="BY3" i="10" s="1"/>
  <c r="BY4" i="10" s="1"/>
  <c r="AB3" i="10"/>
  <c r="AB4" i="10" s="1"/>
  <c r="AC2" i="10"/>
  <c r="CA1" i="10" l="1"/>
  <c r="BZ2" i="10"/>
  <c r="BZ3" i="10" s="1"/>
  <c r="BZ4" i="10" s="1"/>
  <c r="AC3" i="10"/>
  <c r="AC4" i="10" s="1"/>
  <c r="AD2" i="10"/>
  <c r="CA2" i="10" l="1"/>
  <c r="CA3" i="10" s="1"/>
  <c r="CA4" i="10" s="1"/>
  <c r="CB1" i="10"/>
  <c r="AD3" i="10"/>
  <c r="AD4" i="10" s="1"/>
  <c r="AE2" i="10"/>
  <c r="CB2" i="10" l="1"/>
  <c r="CB3" i="10" s="1"/>
  <c r="CB4" i="10" s="1"/>
  <c r="CC1" i="10"/>
  <c r="AE3" i="10"/>
  <c r="AE4" i="10" s="1"/>
  <c r="AF2" i="10"/>
  <c r="CD1" i="10" l="1"/>
  <c r="CC2" i="10"/>
  <c r="CC3" i="10" s="1"/>
  <c r="CC4" i="10" s="1"/>
  <c r="AF3" i="10"/>
  <c r="AF4" i="10" s="1"/>
  <c r="AG2" i="10"/>
  <c r="CE1" i="10" l="1"/>
  <c r="CD2" i="10"/>
  <c r="CD3" i="10" s="1"/>
  <c r="CD4" i="10" s="1"/>
  <c r="AG3" i="10"/>
  <c r="AG4" i="10" s="1"/>
  <c r="AH2" i="10"/>
  <c r="AH3" i="10" s="1"/>
  <c r="AH4" i="10" s="1"/>
  <c r="CF1" i="10" l="1"/>
  <c r="CE2" i="10"/>
  <c r="CE3" i="10" s="1"/>
  <c r="CE4" i="10" s="1"/>
  <c r="AI2" i="10"/>
  <c r="AI3" i="10" s="1"/>
  <c r="AI4" i="10" s="1"/>
  <c r="CG1" i="10" l="1"/>
  <c r="CF2" i="10"/>
  <c r="CF3" i="10" s="1"/>
  <c r="CF4" i="10" s="1"/>
  <c r="AJ2" i="10"/>
  <c r="AJ3" i="10" s="1"/>
  <c r="AJ4" i="10" s="1"/>
  <c r="CH1" i="10" l="1"/>
  <c r="CG2" i="10"/>
  <c r="CG3" i="10" s="1"/>
  <c r="CG4" i="10" s="1"/>
  <c r="AK2" i="10"/>
  <c r="AK3" i="10" s="1"/>
  <c r="AK4" i="10" s="1"/>
  <c r="CH2" i="10" l="1"/>
  <c r="CH3" i="10" s="1"/>
  <c r="CH4" i="10" s="1"/>
  <c r="CI1" i="10"/>
  <c r="AL2" i="10"/>
  <c r="AL3" i="10" s="1"/>
  <c r="AL4" i="10" s="1"/>
  <c r="CI2" i="10" l="1"/>
  <c r="CI3" i="10" s="1"/>
  <c r="CI4" i="10" s="1"/>
  <c r="CJ1" i="10"/>
  <c r="AM2" i="10"/>
  <c r="AM3" i="10" s="1"/>
  <c r="AM4" i="10" s="1"/>
  <c r="CJ2" i="10" l="1"/>
  <c r="CJ3" i="10" s="1"/>
  <c r="CJ4" i="10" s="1"/>
  <c r="CK1" i="10"/>
  <c r="AN2" i="10"/>
  <c r="AN3" i="10" s="1"/>
  <c r="AN4" i="10" s="1"/>
  <c r="CK2" i="10" l="1"/>
  <c r="CK3" i="10" s="1"/>
  <c r="CK4" i="10" s="1"/>
  <c r="CL1" i="10"/>
  <c r="AO2" i="10"/>
  <c r="AO3" i="10" s="1"/>
  <c r="AO4" i="10" s="1"/>
  <c r="CL2" i="10" l="1"/>
  <c r="CL3" i="10" s="1"/>
  <c r="CL4" i="10" s="1"/>
  <c r="CM1" i="10"/>
  <c r="AP2" i="10"/>
  <c r="AP3" i="10" s="1"/>
  <c r="AP4" i="10" s="1"/>
  <c r="CM2" i="10" l="1"/>
  <c r="CM3" i="10" s="1"/>
  <c r="CM4" i="10" s="1"/>
  <c r="CN1" i="10"/>
  <c r="AQ2" i="10"/>
  <c r="CO1" i="10" l="1"/>
  <c r="CN2" i="10"/>
  <c r="CN3" i="10" s="1"/>
  <c r="CN4" i="10" s="1"/>
  <c r="AR2" i="10"/>
  <c r="AR3" i="10" s="1"/>
  <c r="AR4" i="10" s="1"/>
  <c r="CO2" i="10" l="1"/>
  <c r="CO3" i="10" s="1"/>
  <c r="CO4" i="10" s="1"/>
  <c r="CP1" i="10"/>
  <c r="CQ1" i="10" s="1"/>
  <c r="AS2" i="10"/>
  <c r="AS3" i="10" s="1"/>
  <c r="AS4" i="10" s="1"/>
  <c r="CP2" i="10" l="1"/>
  <c r="CP3" i="10" s="1"/>
  <c r="CP4" i="10" s="1"/>
  <c r="AT2" i="10"/>
  <c r="AT3" i="10" s="1"/>
  <c r="AT4" i="10" s="1"/>
  <c r="AU2" i="10" l="1"/>
  <c r="AU3" i="10" s="1"/>
  <c r="AU4" i="10" s="1"/>
  <c r="AV2" i="10" l="1"/>
  <c r="AV3" i="10" s="1"/>
  <c r="AV4" i="10" s="1"/>
  <c r="AW2" i="10" l="1"/>
  <c r="AW3" i="10" s="1"/>
  <c r="AW4" i="10" s="1"/>
  <c r="AX2" i="10" l="1"/>
  <c r="AX3" i="10" s="1"/>
  <c r="AX4" i="10" s="1"/>
  <c r="AY2" i="10" l="1"/>
  <c r="AY3" i="10" s="1"/>
  <c r="AY4" i="10" s="1"/>
  <c r="AZ2" i="10" l="1"/>
  <c r="AZ3" i="10" s="1"/>
  <c r="AZ4" i="10" s="1"/>
  <c r="BA2" i="10" l="1"/>
  <c r="BA3" i="10" s="1"/>
  <c r="BA4" i="10" s="1"/>
  <c r="BB2" i="10" l="1"/>
  <c r="BB3" i="10" s="1"/>
  <c r="BB4" i="10" s="1"/>
  <c r="BC2" i="10" l="1"/>
  <c r="BC3" i="10" s="1"/>
  <c r="BC4" i="10" s="1"/>
  <c r="BD2" i="10" l="1"/>
  <c r="BD3" i="10" s="1"/>
  <c r="BD4" i="10" s="1"/>
  <c r="BE2" i="10" l="1"/>
  <c r="BE3" i="10" s="1"/>
  <c r="BE4" i="10" s="1"/>
  <c r="BF2" i="10" l="1"/>
  <c r="BF3" i="10" s="1"/>
  <c r="BF4" i="10" s="1"/>
  <c r="BG2" i="10" l="1"/>
  <c r="BG3" i="10" s="1"/>
  <c r="BG4" i="10" s="1"/>
  <c r="BH2" i="10" l="1"/>
  <c r="BH3" i="10" s="1"/>
  <c r="BH4" i="10" s="1"/>
  <c r="BI2" i="10" l="1"/>
  <c r="BI3" i="10" s="1"/>
  <c r="BI4" i="10" s="1"/>
  <c r="BK2" i="10" l="1"/>
  <c r="BK3" i="10" s="1"/>
  <c r="BK4" i="10" s="1"/>
  <c r="BJ2" i="10"/>
  <c r="BJ3" i="10" s="1"/>
  <c r="BJ4" i="10" s="1"/>
  <c r="BL2" i="10" l="1"/>
  <c r="BL3" i="10" s="1"/>
  <c r="BL4" i="10" s="1"/>
  <c r="CQ2" i="10"/>
  <c r="CQ3" i="10" s="1"/>
  <c r="CQ4" i="10" s="1"/>
  <c r="BM2" i="10" l="1"/>
  <c r="BM3" i="10" s="1"/>
  <c r="BM4" i="10" s="1"/>
  <c r="BN2" i="10" l="1"/>
  <c r="BN3" i="10" s="1"/>
  <c r="BN4" i="10" s="1"/>
  <c r="BO2" i="10" l="1"/>
  <c r="BO3" i="10" s="1"/>
  <c r="BO4" i="10" s="1"/>
  <c r="BP2" i="10" l="1"/>
  <c r="BP3" i="10" s="1"/>
  <c r="BP4" i="10" s="1"/>
  <c r="BQ2" i="10" l="1"/>
  <c r="BQ3" i="10" s="1"/>
  <c r="BQ4" i="10" s="1"/>
  <c r="BR2" i="10" l="1"/>
  <c r="BR3" i="10" s="1"/>
  <c r="BR4" i="10" s="1"/>
  <c r="BS2" i="10" l="1"/>
  <c r="BS3" i="10" s="1"/>
  <c r="BS4" i="10" s="1"/>
  <c r="BT2" i="10" l="1"/>
  <c r="BT3" i="10" s="1"/>
  <c r="BT4" i="10" s="1"/>
  <c r="BU2" i="10" l="1"/>
  <c r="BU3" i="10" s="1"/>
  <c r="BU4" i="10" s="1"/>
  <c r="BV2" i="10" l="1"/>
  <c r="BV3" i="10" s="1"/>
  <c r="BV4" i="10" s="1"/>
  <c r="BW2" i="10" l="1"/>
  <c r="BW3" i="10" s="1"/>
  <c r="BW4" i="10" s="1"/>
</calcChain>
</file>

<file path=xl/comments1.xml><?xml version="1.0" encoding="utf-8"?>
<comments xmlns="http://schemas.openxmlformats.org/spreadsheetml/2006/main">
  <authors>
    <author>Windows ユーザー</author>
  </authors>
  <commentList>
    <comment ref="F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令和6年は「2024/1/8」または「R6/1/8」のように入力してください。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T4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必ず入力してください。</t>
        </r>
      </text>
    </comment>
  </commentList>
</comments>
</file>

<file path=xl/sharedStrings.xml><?xml version="1.0" encoding="utf-8"?>
<sst xmlns="http://schemas.openxmlformats.org/spreadsheetml/2006/main" count="1791" uniqueCount="604">
  <si>
    <t>研究指定・研究大会・発表などの名称</t>
  </si>
  <si>
    <t>期　日</t>
  </si>
  <si>
    <t>教科等</t>
  </si>
  <si>
    <t>希　望　日</t>
  </si>
  <si>
    <t>学年等</t>
  </si>
  <si>
    <t>備　考</t>
  </si>
  <si>
    <t>　　◆指導主事会等開催予定日</t>
  </si>
  <si>
    <t>備考</t>
  </si>
  <si>
    <t>　　◆生徒指導推進会等開催予定日</t>
  </si>
  <si>
    <t>障がい種別</t>
  </si>
  <si>
    <t>知</t>
  </si>
  <si>
    <t>自・情</t>
  </si>
  <si>
    <t>肢</t>
  </si>
  <si>
    <t>病</t>
  </si>
  <si>
    <t>視</t>
  </si>
  <si>
    <t>聴</t>
  </si>
  <si>
    <t>通級</t>
  </si>
  <si>
    <t>学校名</t>
    <rPh sb="0" eb="3">
      <t>ガッコウメイ</t>
    </rPh>
    <phoneticPr fontId="13"/>
  </si>
  <si>
    <t>校長名</t>
    <rPh sb="0" eb="2">
      <t>コウチョウ</t>
    </rPh>
    <rPh sb="2" eb="3">
      <t>メイ</t>
    </rPh>
    <phoneticPr fontId="13"/>
  </si>
  <si>
    <t>浜田</t>
    <rPh sb="0" eb="2">
      <t>ハマダ</t>
    </rPh>
    <phoneticPr fontId="1"/>
  </si>
  <si>
    <t>小学校</t>
    <rPh sb="0" eb="3">
      <t>ショウガッコウ</t>
    </rPh>
    <phoneticPr fontId="1"/>
  </si>
  <si>
    <t>原井</t>
  </si>
  <si>
    <t>雲雀丘</t>
  </si>
  <si>
    <t>松原</t>
  </si>
  <si>
    <t>石見</t>
  </si>
  <si>
    <t>美川</t>
  </si>
  <si>
    <t>周布</t>
  </si>
  <si>
    <t>長浜</t>
  </si>
  <si>
    <t>国府</t>
  </si>
  <si>
    <t>三階</t>
  </si>
  <si>
    <t>雲城</t>
  </si>
  <si>
    <t>今福</t>
  </si>
  <si>
    <t>波佐</t>
  </si>
  <si>
    <t>旭</t>
    <rPh sb="0" eb="1">
      <t>アサヒ</t>
    </rPh>
    <phoneticPr fontId="1"/>
  </si>
  <si>
    <t>弥栄</t>
  </si>
  <si>
    <t>三隅</t>
  </si>
  <si>
    <t>岡見</t>
  </si>
  <si>
    <t>大田</t>
    <rPh sb="0" eb="2">
      <t>オオダ</t>
    </rPh>
    <phoneticPr fontId="1"/>
  </si>
  <si>
    <t>大田</t>
  </si>
  <si>
    <t>長久</t>
  </si>
  <si>
    <t>五十猛</t>
  </si>
  <si>
    <t>静間</t>
  </si>
  <si>
    <t>鳥井</t>
  </si>
  <si>
    <t>久手</t>
  </si>
  <si>
    <t>朝波</t>
  </si>
  <si>
    <t>北三瓶</t>
  </si>
  <si>
    <t>志学</t>
  </si>
  <si>
    <t>池田</t>
  </si>
  <si>
    <t>川合</t>
  </si>
  <si>
    <t>久屋</t>
  </si>
  <si>
    <t>大森</t>
  </si>
  <si>
    <t>高山</t>
  </si>
  <si>
    <t>温泉津</t>
  </si>
  <si>
    <t>仁摩</t>
  </si>
  <si>
    <t>江津</t>
    <rPh sb="0" eb="2">
      <t>ゴウツ</t>
    </rPh>
    <phoneticPr fontId="1"/>
  </si>
  <si>
    <t>郷田</t>
  </si>
  <si>
    <t>渡津</t>
  </si>
  <si>
    <t>江津東</t>
  </si>
  <si>
    <t>川波</t>
  </si>
  <si>
    <t>津宮</t>
  </si>
  <si>
    <t>高角</t>
  </si>
  <si>
    <t>桜江</t>
  </si>
  <si>
    <t>川本</t>
    <rPh sb="0" eb="2">
      <t>カワモト</t>
    </rPh>
    <phoneticPr fontId="1"/>
  </si>
  <si>
    <t>川本</t>
  </si>
  <si>
    <t>美郷</t>
    <rPh sb="0" eb="2">
      <t>ミサト</t>
    </rPh>
    <phoneticPr fontId="1"/>
  </si>
  <si>
    <t>邑智</t>
  </si>
  <si>
    <t>大和</t>
  </si>
  <si>
    <t>邑南</t>
    <rPh sb="0" eb="2">
      <t>オオナン</t>
    </rPh>
    <phoneticPr fontId="1"/>
  </si>
  <si>
    <t>口羽</t>
  </si>
  <si>
    <t>阿須那</t>
  </si>
  <si>
    <t>高原</t>
  </si>
  <si>
    <t>瑞穂</t>
  </si>
  <si>
    <t>市木</t>
  </si>
  <si>
    <t>矢上</t>
  </si>
  <si>
    <t>日貫</t>
  </si>
  <si>
    <t>石見東</t>
  </si>
  <si>
    <t>中学校</t>
    <rPh sb="0" eb="3">
      <t>チュウガッコウ</t>
    </rPh>
    <phoneticPr fontId="1"/>
  </si>
  <si>
    <t>第一</t>
  </si>
  <si>
    <t>第二</t>
  </si>
  <si>
    <t>第三</t>
  </si>
  <si>
    <t>第四</t>
  </si>
  <si>
    <t>浜田東</t>
  </si>
  <si>
    <t>金城</t>
  </si>
  <si>
    <t>旭</t>
  </si>
  <si>
    <t>大田西</t>
    <rPh sb="0" eb="2">
      <t>オオタ</t>
    </rPh>
    <rPh sb="2" eb="3">
      <t>ニシ</t>
    </rPh>
    <phoneticPr fontId="1"/>
  </si>
  <si>
    <t>江津</t>
  </si>
  <si>
    <t>江東</t>
  </si>
  <si>
    <t>青陵</t>
  </si>
  <si>
    <t>羽須美</t>
  </si>
  <si>
    <t>市立</t>
    <rPh sb="0" eb="2">
      <t>シリツ</t>
    </rPh>
    <phoneticPr fontId="13"/>
  </si>
  <si>
    <t>町立</t>
    <rPh sb="0" eb="2">
      <t>チョウリツ</t>
    </rPh>
    <phoneticPr fontId="13"/>
  </si>
  <si>
    <t>選択してください。</t>
    <rPh sb="0" eb="2">
      <t>センタク</t>
    </rPh>
    <phoneticPr fontId="13"/>
  </si>
  <si>
    <t>あり</t>
    <phoneticPr fontId="13"/>
  </si>
  <si>
    <t>なし</t>
    <phoneticPr fontId="13"/>
  </si>
  <si>
    <t>「あり」の場合は、次の表に名称、期日、教科等をご記入ください。</t>
    <rPh sb="5" eb="7">
      <t>バアイ</t>
    </rPh>
    <rPh sb="9" eb="10">
      <t>ツギ</t>
    </rPh>
    <rPh sb="11" eb="12">
      <t>ヒョウ</t>
    </rPh>
    <rPh sb="13" eb="15">
      <t>メイショウ</t>
    </rPh>
    <rPh sb="16" eb="18">
      <t>キジツ</t>
    </rPh>
    <rPh sb="19" eb="21">
      <t>キョウカ</t>
    </rPh>
    <rPh sb="21" eb="22">
      <t>トウ</t>
    </rPh>
    <rPh sb="24" eb="26">
      <t>キニュウ</t>
    </rPh>
    <phoneticPr fontId="13"/>
  </si>
  <si>
    <t>①</t>
    <phoneticPr fontId="13"/>
  </si>
  <si>
    <t>学校名</t>
    <phoneticPr fontId="13"/>
  </si>
  <si>
    <t>曜日</t>
    <rPh sb="0" eb="2">
      <t>ヨウビ</t>
    </rPh>
    <phoneticPr fontId="13"/>
  </si>
  <si>
    <t>②</t>
    <phoneticPr fontId="13"/>
  </si>
  <si>
    <t>③</t>
    <phoneticPr fontId="13"/>
  </si>
  <si>
    <t>「あり」の場合は，ご希望をご記入ください。</t>
    <rPh sb="5" eb="7">
      <t>バアイ</t>
    </rPh>
    <rPh sb="10" eb="12">
      <t>キボウ</t>
    </rPh>
    <rPh sb="14" eb="16">
      <t>キニュウ</t>
    </rPh>
    <phoneticPr fontId="13"/>
  </si>
  <si>
    <t>◆特別支援学級，通級指導教室の設置 …………………</t>
    <phoneticPr fontId="13"/>
  </si>
  <si>
    <t>「あり」の場合は，ご記入ください。</t>
    <phoneticPr fontId="13"/>
  </si>
  <si>
    <t>設置学級数
(通級は担当者数)</t>
    <phoneticPr fontId="13"/>
  </si>
  <si>
    <t>選択</t>
    <rPh sb="0" eb="2">
      <t>センタク</t>
    </rPh>
    <phoneticPr fontId="13"/>
  </si>
  <si>
    <t>いる</t>
    <phoneticPr fontId="13"/>
  </si>
  <si>
    <t>いない</t>
    <phoneticPr fontId="13"/>
  </si>
  <si>
    <t>養護教諭</t>
    <rPh sb="0" eb="2">
      <t>ヨウゴ</t>
    </rPh>
    <rPh sb="2" eb="4">
      <t>キョウユ</t>
    </rPh>
    <phoneticPr fontId="13"/>
  </si>
  <si>
    <t>養護助教諭</t>
    <rPh sb="0" eb="2">
      <t>ヨウゴ</t>
    </rPh>
    <rPh sb="2" eb="5">
      <t>ジョキョウユ</t>
    </rPh>
    <phoneticPr fontId="13"/>
  </si>
  <si>
    <t>栄養教諭</t>
    <rPh sb="0" eb="2">
      <t>エイヨウ</t>
    </rPh>
    <rPh sb="2" eb="4">
      <t>キョウユ</t>
    </rPh>
    <phoneticPr fontId="13"/>
  </si>
  <si>
    <t>ー</t>
    <phoneticPr fontId="13"/>
  </si>
  <si>
    <t>午前</t>
    <rPh sb="0" eb="2">
      <t>ゴゼン</t>
    </rPh>
    <phoneticPr fontId="13"/>
  </si>
  <si>
    <t>担当者名</t>
    <rPh sb="0" eb="3">
      <t>タントウシャ</t>
    </rPh>
    <rPh sb="3" eb="4">
      <t>メイ</t>
    </rPh>
    <phoneticPr fontId="13"/>
  </si>
  <si>
    <t>担当者氏名</t>
    <rPh sb="0" eb="2">
      <t>タントウ</t>
    </rPh>
    <phoneticPr fontId="13"/>
  </si>
  <si>
    <t>研究会等の有無</t>
    <rPh sb="0" eb="3">
      <t>ケンキュウカイ</t>
    </rPh>
    <rPh sb="3" eb="4">
      <t>トウ</t>
    </rPh>
    <rPh sb="5" eb="7">
      <t>ウム</t>
    </rPh>
    <phoneticPr fontId="13"/>
  </si>
  <si>
    <t>大会名①</t>
    <rPh sb="0" eb="2">
      <t>タイカイ</t>
    </rPh>
    <rPh sb="2" eb="3">
      <t>メイ</t>
    </rPh>
    <phoneticPr fontId="13"/>
  </si>
  <si>
    <t>期日①</t>
    <rPh sb="0" eb="2">
      <t>キジツ</t>
    </rPh>
    <phoneticPr fontId="13"/>
  </si>
  <si>
    <t>教科①</t>
    <rPh sb="0" eb="2">
      <t>キョウカ</t>
    </rPh>
    <phoneticPr fontId="13"/>
  </si>
  <si>
    <t>大会名②</t>
    <rPh sb="0" eb="2">
      <t>タイカイ</t>
    </rPh>
    <rPh sb="2" eb="3">
      <t>メイ</t>
    </rPh>
    <phoneticPr fontId="13"/>
  </si>
  <si>
    <t>期日②</t>
    <rPh sb="0" eb="2">
      <t>キジツ</t>
    </rPh>
    <phoneticPr fontId="13"/>
  </si>
  <si>
    <t>教科②</t>
    <rPh sb="0" eb="2">
      <t>キョウカ</t>
    </rPh>
    <phoneticPr fontId="13"/>
  </si>
  <si>
    <t>大会名③</t>
    <rPh sb="0" eb="2">
      <t>タイカイ</t>
    </rPh>
    <rPh sb="2" eb="3">
      <t>メイ</t>
    </rPh>
    <phoneticPr fontId="13"/>
  </si>
  <si>
    <t>期日③</t>
    <rPh sb="0" eb="2">
      <t>キジツ</t>
    </rPh>
    <phoneticPr fontId="13"/>
  </si>
  <si>
    <t>教科③</t>
    <rPh sb="0" eb="2">
      <t>キョウカ</t>
    </rPh>
    <phoneticPr fontId="13"/>
  </si>
  <si>
    <t>継続訪問の有無</t>
    <rPh sb="0" eb="2">
      <t>ケイゾク</t>
    </rPh>
    <rPh sb="2" eb="4">
      <t>ホウモン</t>
    </rPh>
    <rPh sb="5" eb="7">
      <t>ウム</t>
    </rPh>
    <phoneticPr fontId="13"/>
  </si>
  <si>
    <t>期日１-①</t>
    <rPh sb="0" eb="2">
      <t>キジツ</t>
    </rPh>
    <phoneticPr fontId="13"/>
  </si>
  <si>
    <t>期日１-②</t>
    <rPh sb="0" eb="2">
      <t>キジツ</t>
    </rPh>
    <phoneticPr fontId="13"/>
  </si>
  <si>
    <t>期日１-③</t>
    <rPh sb="0" eb="2">
      <t>キジツ</t>
    </rPh>
    <phoneticPr fontId="13"/>
  </si>
  <si>
    <t>期日2-②</t>
    <rPh sb="0" eb="2">
      <t>キジツ</t>
    </rPh>
    <phoneticPr fontId="13"/>
  </si>
  <si>
    <t>期日2-③</t>
    <rPh sb="0" eb="2">
      <t>キジツ</t>
    </rPh>
    <phoneticPr fontId="13"/>
  </si>
  <si>
    <t>期日2-①</t>
    <rPh sb="0" eb="2">
      <t>キジツ</t>
    </rPh>
    <phoneticPr fontId="13"/>
  </si>
  <si>
    <t>継続型</t>
    <rPh sb="0" eb="2">
      <t>ケイゾク</t>
    </rPh>
    <rPh sb="2" eb="3">
      <t>ガタ</t>
    </rPh>
    <phoneticPr fontId="13"/>
  </si>
  <si>
    <t>研究大会等</t>
    <rPh sb="0" eb="2">
      <t>ケンキュウ</t>
    </rPh>
    <rPh sb="2" eb="4">
      <t>タイカイ</t>
    </rPh>
    <rPh sb="4" eb="5">
      <t>トウ</t>
    </rPh>
    <phoneticPr fontId="13"/>
  </si>
  <si>
    <t>特別支援</t>
    <rPh sb="0" eb="2">
      <t>トクベツ</t>
    </rPh>
    <rPh sb="2" eb="4">
      <t>シエン</t>
    </rPh>
    <phoneticPr fontId="13"/>
  </si>
  <si>
    <t>新任の有無</t>
    <rPh sb="0" eb="2">
      <t>シンニン</t>
    </rPh>
    <rPh sb="3" eb="5">
      <t>ウム</t>
    </rPh>
    <phoneticPr fontId="13"/>
  </si>
  <si>
    <t>担当者名</t>
    <rPh sb="0" eb="4">
      <t>タントウシャメイ</t>
    </rPh>
    <phoneticPr fontId="13"/>
  </si>
  <si>
    <t>日</t>
    <rPh sb="0" eb="1">
      <t>ヒ</t>
    </rPh>
    <phoneticPr fontId="13"/>
  </si>
  <si>
    <t>曜</t>
    <rPh sb="0" eb="1">
      <t>ヨウ</t>
    </rPh>
    <phoneticPr fontId="13"/>
  </si>
  <si>
    <t>ジャンプ</t>
    <phoneticPr fontId="13"/>
  </si>
  <si>
    <t>初任者の有無</t>
    <rPh sb="0" eb="3">
      <t>ショニンシャ</t>
    </rPh>
    <rPh sb="4" eb="6">
      <t>ウム</t>
    </rPh>
    <phoneticPr fontId="13"/>
  </si>
  <si>
    <t>氏名１</t>
    <rPh sb="0" eb="2">
      <t>シメイ</t>
    </rPh>
    <phoneticPr fontId="13"/>
  </si>
  <si>
    <t>氏名２</t>
    <rPh sb="0" eb="2">
      <t>シメイ</t>
    </rPh>
    <phoneticPr fontId="13"/>
  </si>
  <si>
    <t>氏名３</t>
    <rPh sb="0" eb="2">
      <t>シメイ</t>
    </rPh>
    <phoneticPr fontId="13"/>
  </si>
  <si>
    <t>教科等１</t>
    <rPh sb="0" eb="2">
      <t>キョウカ</t>
    </rPh>
    <rPh sb="2" eb="3">
      <t>トウ</t>
    </rPh>
    <phoneticPr fontId="13"/>
  </si>
  <si>
    <t>教科等２</t>
    <rPh sb="0" eb="2">
      <t>キョウカ</t>
    </rPh>
    <rPh sb="2" eb="3">
      <t>トウ</t>
    </rPh>
    <phoneticPr fontId="13"/>
  </si>
  <si>
    <t>教科等３</t>
    <rPh sb="0" eb="2">
      <t>キョウカ</t>
    </rPh>
    <rPh sb="2" eb="3">
      <t>トウ</t>
    </rPh>
    <phoneticPr fontId="13"/>
  </si>
  <si>
    <t>学年等１</t>
    <rPh sb="0" eb="2">
      <t>ガクネン</t>
    </rPh>
    <rPh sb="2" eb="3">
      <t>トウ</t>
    </rPh>
    <phoneticPr fontId="13"/>
  </si>
  <si>
    <t>学年等２</t>
    <rPh sb="0" eb="2">
      <t>ガクネン</t>
    </rPh>
    <rPh sb="2" eb="3">
      <t>トウ</t>
    </rPh>
    <phoneticPr fontId="13"/>
  </si>
  <si>
    <t>学年等３</t>
    <rPh sb="0" eb="2">
      <t>ガクネン</t>
    </rPh>
    <rPh sb="2" eb="3">
      <t>トウ</t>
    </rPh>
    <phoneticPr fontId="13"/>
  </si>
  <si>
    <t>6年目研修</t>
    <rPh sb="1" eb="3">
      <t>ネンメ</t>
    </rPh>
    <rPh sb="3" eb="5">
      <t>ケンシュウ</t>
    </rPh>
    <phoneticPr fontId="13"/>
  </si>
  <si>
    <t>6年目研修者の有無</t>
    <rPh sb="1" eb="3">
      <t>ネンメ</t>
    </rPh>
    <rPh sb="3" eb="5">
      <t>ケンシュウ</t>
    </rPh>
    <rPh sb="5" eb="6">
      <t>シャ</t>
    </rPh>
    <rPh sb="7" eb="9">
      <t>ウム</t>
    </rPh>
    <phoneticPr fontId="13"/>
  </si>
  <si>
    <t>中堅研研修者の有無</t>
    <rPh sb="0" eb="2">
      <t>チュウケン</t>
    </rPh>
    <rPh sb="2" eb="3">
      <t>ケン</t>
    </rPh>
    <rPh sb="3" eb="5">
      <t>ケンシュウ</t>
    </rPh>
    <rPh sb="5" eb="6">
      <t>シャ</t>
    </rPh>
    <rPh sb="7" eb="9">
      <t>ウム</t>
    </rPh>
    <phoneticPr fontId="13"/>
  </si>
  <si>
    <t>中堅教諭等資質向上研修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phoneticPr fontId="13"/>
  </si>
  <si>
    <t>国語</t>
    <rPh sb="0" eb="2">
      <t>コクゴ</t>
    </rPh>
    <phoneticPr fontId="13"/>
  </si>
  <si>
    <t>社会</t>
    <rPh sb="0" eb="2">
      <t>シャカイ</t>
    </rPh>
    <phoneticPr fontId="13"/>
  </si>
  <si>
    <t>算数</t>
    <rPh sb="0" eb="2">
      <t>サンスウ</t>
    </rPh>
    <phoneticPr fontId="13"/>
  </si>
  <si>
    <t>数学</t>
    <rPh sb="0" eb="2">
      <t>スウガク</t>
    </rPh>
    <phoneticPr fontId="13"/>
  </si>
  <si>
    <t>生活</t>
    <rPh sb="0" eb="2">
      <t>セイカツ</t>
    </rPh>
    <phoneticPr fontId="13"/>
  </si>
  <si>
    <t>理科</t>
    <rPh sb="0" eb="2">
      <t>リカ</t>
    </rPh>
    <phoneticPr fontId="13"/>
  </si>
  <si>
    <t>音楽</t>
    <rPh sb="0" eb="2">
      <t>オンガク</t>
    </rPh>
    <phoneticPr fontId="13"/>
  </si>
  <si>
    <t>美術</t>
    <rPh sb="0" eb="2">
      <t>ビジュツ</t>
    </rPh>
    <phoneticPr fontId="13"/>
  </si>
  <si>
    <t>図工</t>
    <rPh sb="0" eb="2">
      <t>ズコウ</t>
    </rPh>
    <phoneticPr fontId="13"/>
  </si>
  <si>
    <t>体育</t>
    <rPh sb="0" eb="2">
      <t>タイイク</t>
    </rPh>
    <phoneticPr fontId="13"/>
  </si>
  <si>
    <t>保健体育</t>
    <rPh sb="0" eb="2">
      <t>ホケン</t>
    </rPh>
    <rPh sb="2" eb="4">
      <t>タイイク</t>
    </rPh>
    <phoneticPr fontId="13"/>
  </si>
  <si>
    <t>家庭科</t>
    <rPh sb="0" eb="3">
      <t>カテイカ</t>
    </rPh>
    <phoneticPr fontId="13"/>
  </si>
  <si>
    <t>技術家庭</t>
    <rPh sb="0" eb="2">
      <t>ギジュツ</t>
    </rPh>
    <rPh sb="2" eb="4">
      <t>カテイ</t>
    </rPh>
    <phoneticPr fontId="13"/>
  </si>
  <si>
    <t>道徳</t>
    <rPh sb="0" eb="2">
      <t>ドウトク</t>
    </rPh>
    <phoneticPr fontId="13"/>
  </si>
  <si>
    <t>特別活動</t>
    <rPh sb="0" eb="2">
      <t>トクベツ</t>
    </rPh>
    <rPh sb="2" eb="4">
      <t>カツドウ</t>
    </rPh>
    <phoneticPr fontId="13"/>
  </si>
  <si>
    <t>総合</t>
    <rPh sb="0" eb="2">
      <t>ソウゴウ</t>
    </rPh>
    <phoneticPr fontId="13"/>
  </si>
  <si>
    <t>1年</t>
    <rPh sb="1" eb="2">
      <t>ネン</t>
    </rPh>
    <phoneticPr fontId="13"/>
  </si>
  <si>
    <t>2年</t>
    <rPh sb="1" eb="2">
      <t>ネン</t>
    </rPh>
    <phoneticPr fontId="13"/>
  </si>
  <si>
    <t>3年</t>
    <rPh sb="1" eb="2">
      <t>ネン</t>
    </rPh>
    <phoneticPr fontId="13"/>
  </si>
  <si>
    <t>4年</t>
    <rPh sb="1" eb="2">
      <t>ネン</t>
    </rPh>
    <phoneticPr fontId="13"/>
  </si>
  <si>
    <t>5年</t>
    <rPh sb="1" eb="2">
      <t>ネン</t>
    </rPh>
    <phoneticPr fontId="13"/>
  </si>
  <si>
    <t>6年</t>
    <rPh sb="1" eb="2">
      <t>ネン</t>
    </rPh>
    <phoneticPr fontId="13"/>
  </si>
  <si>
    <t>保体</t>
    <rPh sb="0" eb="2">
      <t>ホタイ</t>
    </rPh>
    <phoneticPr fontId="13"/>
  </si>
  <si>
    <t>第1希望日</t>
    <rPh sb="0" eb="1">
      <t>ダイ</t>
    </rPh>
    <rPh sb="2" eb="5">
      <t>キボウビ</t>
    </rPh>
    <phoneticPr fontId="13"/>
  </si>
  <si>
    <t>第２希望日</t>
    <rPh sb="0" eb="1">
      <t>ダイ</t>
    </rPh>
    <rPh sb="2" eb="5">
      <t>キボウビ</t>
    </rPh>
    <phoneticPr fontId="13"/>
  </si>
  <si>
    <t>第３希望日</t>
    <rPh sb="0" eb="1">
      <t>ダイ</t>
    </rPh>
    <rPh sb="2" eb="5">
      <t>キボウビ</t>
    </rPh>
    <phoneticPr fontId="13"/>
  </si>
  <si>
    <t>電話番号</t>
    <phoneticPr fontId="13"/>
  </si>
  <si>
    <t>設置の有無</t>
    <rPh sb="0" eb="2">
      <t>セッチ</t>
    </rPh>
    <rPh sb="3" eb="5">
      <t>ウム</t>
    </rPh>
    <phoneticPr fontId="13"/>
  </si>
  <si>
    <t>期日２-①</t>
    <rPh sb="0" eb="2">
      <t>キジツ</t>
    </rPh>
    <phoneticPr fontId="13"/>
  </si>
  <si>
    <t>期日２-②</t>
    <rPh sb="0" eb="2">
      <t>キジツ</t>
    </rPh>
    <phoneticPr fontId="13"/>
  </si>
  <si>
    <t>期日２-③</t>
    <rPh sb="0" eb="2">
      <t>キジツ</t>
    </rPh>
    <phoneticPr fontId="13"/>
  </si>
  <si>
    <t>期日３-①</t>
    <rPh sb="0" eb="2">
      <t>キジツ</t>
    </rPh>
    <phoneticPr fontId="13"/>
  </si>
  <si>
    <t>期日３-②</t>
    <rPh sb="0" eb="2">
      <t>キジツ</t>
    </rPh>
    <phoneticPr fontId="13"/>
  </si>
  <si>
    <t>期日３-③</t>
    <rPh sb="0" eb="2">
      <t>キジツ</t>
    </rPh>
    <phoneticPr fontId="13"/>
  </si>
  <si>
    <t>外国語</t>
    <rPh sb="0" eb="2">
      <t>ガイコク</t>
    </rPh>
    <rPh sb="2" eb="3">
      <t>ゴ</t>
    </rPh>
    <phoneticPr fontId="13"/>
  </si>
  <si>
    <t>外国語</t>
    <rPh sb="0" eb="3">
      <t>ガイコクゴ</t>
    </rPh>
    <phoneticPr fontId="13"/>
  </si>
  <si>
    <t>原井小</t>
  </si>
  <si>
    <t>雲雀丘小</t>
  </si>
  <si>
    <t>松原小</t>
  </si>
  <si>
    <t>石見小</t>
  </si>
  <si>
    <t>美川小</t>
  </si>
  <si>
    <t>周布小</t>
  </si>
  <si>
    <t>長浜小</t>
  </si>
  <si>
    <t>国府小</t>
  </si>
  <si>
    <t>三階小</t>
  </si>
  <si>
    <t>雲城小</t>
  </si>
  <si>
    <t>今福小</t>
  </si>
  <si>
    <t>波佐小</t>
  </si>
  <si>
    <t>旭小</t>
  </si>
  <si>
    <t>弥栄小</t>
  </si>
  <si>
    <t>三隅小</t>
  </si>
  <si>
    <t>岡見小</t>
  </si>
  <si>
    <t>大田小</t>
  </si>
  <si>
    <t>長久小</t>
  </si>
  <si>
    <t>五十猛小</t>
  </si>
  <si>
    <t>静間小</t>
  </si>
  <si>
    <t>鳥井小</t>
  </si>
  <si>
    <t>久手小</t>
  </si>
  <si>
    <t>朝波小</t>
  </si>
  <si>
    <t>北三瓶小</t>
  </si>
  <si>
    <t>志学小</t>
  </si>
  <si>
    <t>池田小</t>
  </si>
  <si>
    <t>川合小</t>
  </si>
  <si>
    <t>久屋小</t>
  </si>
  <si>
    <t>大森小</t>
  </si>
  <si>
    <t>高山小</t>
  </si>
  <si>
    <t>温泉津小</t>
  </si>
  <si>
    <t>仁摩小</t>
  </si>
  <si>
    <t>郷田小</t>
  </si>
  <si>
    <t>渡津小</t>
  </si>
  <si>
    <t>江津東小</t>
  </si>
  <si>
    <t>川波小</t>
  </si>
  <si>
    <t>津宮小</t>
  </si>
  <si>
    <t>高角小</t>
  </si>
  <si>
    <t>桜江小</t>
  </si>
  <si>
    <t>川本小</t>
  </si>
  <si>
    <t>邑智小</t>
  </si>
  <si>
    <t>大和小</t>
  </si>
  <si>
    <t>口羽小</t>
  </si>
  <si>
    <t>阿須那小</t>
  </si>
  <si>
    <t>高原小</t>
  </si>
  <si>
    <t>瑞穂小</t>
  </si>
  <si>
    <t>市木小</t>
  </si>
  <si>
    <t>矢上小</t>
  </si>
  <si>
    <t>日貫小</t>
  </si>
  <si>
    <t>石見東小</t>
  </si>
  <si>
    <t>浜田東中</t>
  </si>
  <si>
    <t>金城中</t>
  </si>
  <si>
    <t>旭中</t>
  </si>
  <si>
    <t>弥栄中</t>
  </si>
  <si>
    <t>三隅中</t>
  </si>
  <si>
    <t>北三瓶中</t>
  </si>
  <si>
    <t>志学中</t>
  </si>
  <si>
    <t>大田西中</t>
  </si>
  <si>
    <t>江津中</t>
  </si>
  <si>
    <t>江東中</t>
  </si>
  <si>
    <t>青陵中</t>
  </si>
  <si>
    <t>桜江中</t>
  </si>
  <si>
    <t>川本中</t>
  </si>
  <si>
    <t>邑智中</t>
  </si>
  <si>
    <t>大和中</t>
  </si>
  <si>
    <t>羽須美中</t>
  </si>
  <si>
    <t>瑞穂中</t>
  </si>
  <si>
    <t>石見中</t>
  </si>
  <si>
    <t>浜田一中</t>
  </si>
  <si>
    <t>浜田二中</t>
  </si>
  <si>
    <t>浜田三中</t>
  </si>
  <si>
    <t>浜田四中</t>
  </si>
  <si>
    <t>大田一中</t>
  </si>
  <si>
    <t>大田二中</t>
  </si>
  <si>
    <t>大田三中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</si>
  <si>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</si>
  <si>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</si>
  <si>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</si>
  <si>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</si>
  <si>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</si>
  <si>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</si>
  <si>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</si>
  <si>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</si>
  <si>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</si>
  <si>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</si>
  <si>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元日</t>
  </si>
  <si>
    <t>成人の日</t>
  </si>
  <si>
    <t>建国記念の日</t>
  </si>
  <si>
    <t>天皇誕生日</t>
  </si>
  <si>
    <t>春分の日</t>
  </si>
  <si>
    <t>ID</t>
    <phoneticPr fontId="13"/>
  </si>
  <si>
    <t>ID</t>
    <phoneticPr fontId="13"/>
  </si>
  <si>
    <t>外国語活動</t>
    <rPh sb="0" eb="3">
      <t>ガイコクゴ</t>
    </rPh>
    <rPh sb="3" eb="5">
      <t>カツドウ</t>
    </rPh>
    <phoneticPr fontId="13"/>
  </si>
  <si>
    <t>○</t>
    <phoneticPr fontId="13"/>
  </si>
  <si>
    <t>－</t>
    <phoneticPr fontId="13"/>
  </si>
  <si>
    <t>年</t>
    <rPh sb="0" eb="1">
      <t>ネン</t>
    </rPh>
    <phoneticPr fontId="13"/>
  </si>
  <si>
    <t>年度の変更</t>
    <rPh sb="0" eb="2">
      <t>ネンド</t>
    </rPh>
    <rPh sb="3" eb="5">
      <t>ヘンコウ</t>
    </rPh>
    <phoneticPr fontId="13"/>
  </si>
  <si>
    <t>祝日の変更</t>
    <rPh sb="0" eb="2">
      <t>シュクジツ</t>
    </rPh>
    <rPh sb="3" eb="5">
      <t>ヘンコウ</t>
    </rPh>
    <phoneticPr fontId="13"/>
  </si>
  <si>
    <t>研究授業型</t>
    <rPh sb="0" eb="2">
      <t>ケンキュウ</t>
    </rPh>
    <rPh sb="2" eb="4">
      <t>ジュギョウ</t>
    </rPh>
    <rPh sb="4" eb="5">
      <t>ガタ</t>
    </rPh>
    <phoneticPr fontId="13"/>
  </si>
  <si>
    <t>期間</t>
    <rPh sb="0" eb="2">
      <t>キカン</t>
    </rPh>
    <phoneticPr fontId="13"/>
  </si>
  <si>
    <t>開始</t>
    <rPh sb="0" eb="2">
      <t>カイシ</t>
    </rPh>
    <phoneticPr fontId="13"/>
  </si>
  <si>
    <t>終了</t>
    <rPh sb="0" eb="2">
      <t>シュウリョウ</t>
    </rPh>
    <phoneticPr fontId="13"/>
  </si>
  <si>
    <t>修正開始日</t>
    <rPh sb="0" eb="2">
      <t>シュウセイ</t>
    </rPh>
    <rPh sb="2" eb="5">
      <t>カイシビ</t>
    </rPh>
    <phoneticPr fontId="13"/>
  </si>
  <si>
    <t>修正終了日</t>
    <rPh sb="0" eb="2">
      <t>シュウセイ</t>
    </rPh>
    <rPh sb="2" eb="5">
      <t>シュウリョウビ</t>
    </rPh>
    <phoneticPr fontId="13"/>
  </si>
  <si>
    <t>指導主事会</t>
    <rPh sb="0" eb="2">
      <t>シドウ</t>
    </rPh>
    <rPh sb="2" eb="4">
      <t>シュジ</t>
    </rPh>
    <rPh sb="4" eb="5">
      <t>カイ</t>
    </rPh>
    <phoneticPr fontId="13"/>
  </si>
  <si>
    <t>生徒指導推進会</t>
    <rPh sb="0" eb="2">
      <t>セイト</t>
    </rPh>
    <rPh sb="2" eb="4">
      <t>シドウ</t>
    </rPh>
    <rPh sb="4" eb="6">
      <t>スイシン</t>
    </rPh>
    <rPh sb="6" eb="7">
      <t>カイ</t>
    </rPh>
    <phoneticPr fontId="13"/>
  </si>
  <si>
    <t>特別支援教育担当指導主事会</t>
    <rPh sb="0" eb="2">
      <t>トクベツ</t>
    </rPh>
    <rPh sb="2" eb="4">
      <t>シエン</t>
    </rPh>
    <rPh sb="4" eb="6">
      <t>キョウイク</t>
    </rPh>
    <rPh sb="6" eb="8">
      <t>タントウ</t>
    </rPh>
    <rPh sb="8" eb="10">
      <t>シドウ</t>
    </rPh>
    <rPh sb="10" eb="12">
      <t>シュジ</t>
    </rPh>
    <rPh sb="12" eb="13">
      <t>カイ</t>
    </rPh>
    <phoneticPr fontId="13"/>
  </si>
  <si>
    <t>生徒指導</t>
    <rPh sb="0" eb="2">
      <t>セイト</t>
    </rPh>
    <rPh sb="2" eb="4">
      <t>シドウ</t>
    </rPh>
    <phoneticPr fontId="13"/>
  </si>
  <si>
    <t>特別支援教育</t>
    <rPh sb="0" eb="2">
      <t>トクベツ</t>
    </rPh>
    <rPh sb="2" eb="4">
      <t>シエン</t>
    </rPh>
    <rPh sb="4" eb="6">
      <t>キョウイク</t>
    </rPh>
    <phoneticPr fontId="13"/>
  </si>
  <si>
    <t>初任研①</t>
    <rPh sb="0" eb="2">
      <t>ショニン</t>
    </rPh>
    <rPh sb="2" eb="3">
      <t>ケン</t>
    </rPh>
    <phoneticPr fontId="13"/>
  </si>
  <si>
    <t>初任研②</t>
    <rPh sb="0" eb="2">
      <t>ショニン</t>
    </rPh>
    <rPh sb="2" eb="3">
      <t>ケン</t>
    </rPh>
    <phoneticPr fontId="13"/>
  </si>
  <si>
    <t>経験者研修</t>
    <rPh sb="0" eb="3">
      <t>ケイケンシャ</t>
    </rPh>
    <rPh sb="3" eb="4">
      <t>ケン</t>
    </rPh>
    <rPh sb="4" eb="5">
      <t>シュウ</t>
    </rPh>
    <phoneticPr fontId="13"/>
  </si>
  <si>
    <t>,</t>
    <phoneticPr fontId="13"/>
  </si>
  <si>
    <t>学校栄養士</t>
    <rPh sb="0" eb="2">
      <t>ガッコウ</t>
    </rPh>
    <rPh sb="2" eb="4">
      <t>エイヨウ</t>
    </rPh>
    <rPh sb="4" eb="5">
      <t>シ</t>
    </rPh>
    <phoneticPr fontId="13"/>
  </si>
  <si>
    <t>学校事務職員</t>
    <rPh sb="0" eb="2">
      <t>ガッコウ</t>
    </rPh>
    <rPh sb="2" eb="4">
      <t>ジム</t>
    </rPh>
    <rPh sb="4" eb="6">
      <t>ショクイン</t>
    </rPh>
    <phoneticPr fontId="13"/>
  </si>
  <si>
    <t>氏名４</t>
    <rPh sb="0" eb="2">
      <t>シメイ</t>
    </rPh>
    <phoneticPr fontId="13"/>
  </si>
  <si>
    <t>学年等４</t>
    <rPh sb="0" eb="2">
      <t>ガクネン</t>
    </rPh>
    <rPh sb="2" eb="3">
      <t>トウ</t>
    </rPh>
    <phoneticPr fontId="13"/>
  </si>
  <si>
    <t>期日４-①</t>
    <rPh sb="0" eb="2">
      <t>キジツ</t>
    </rPh>
    <phoneticPr fontId="13"/>
  </si>
  <si>
    <t>期日４-②</t>
    <rPh sb="0" eb="2">
      <t>キジツ</t>
    </rPh>
    <phoneticPr fontId="13"/>
  </si>
  <si>
    <t>教科等４</t>
    <rPh sb="0" eb="2">
      <t>キョウカ</t>
    </rPh>
    <rPh sb="2" eb="3">
      <t>トウ</t>
    </rPh>
    <phoneticPr fontId="13"/>
  </si>
  <si>
    <t>期日４-③</t>
    <rPh sb="0" eb="2">
      <t>キジツ</t>
    </rPh>
    <phoneticPr fontId="13"/>
  </si>
  <si>
    <t>幼児教育担当指導主事会</t>
    <rPh sb="0" eb="2">
      <t>ヨウジ</t>
    </rPh>
    <rPh sb="2" eb="4">
      <t>キョウイク</t>
    </rPh>
    <rPh sb="4" eb="6">
      <t>タントウ</t>
    </rPh>
    <rPh sb="6" eb="8">
      <t>シドウ</t>
    </rPh>
    <rPh sb="8" eb="10">
      <t>シュジ</t>
    </rPh>
    <rPh sb="10" eb="11">
      <t>カイ</t>
    </rPh>
    <phoneticPr fontId="13"/>
  </si>
  <si>
    <t>1・2年</t>
    <rPh sb="3" eb="4">
      <t>ネン</t>
    </rPh>
    <phoneticPr fontId="13"/>
  </si>
  <si>
    <t>3・4年</t>
    <rPh sb="3" eb="4">
      <t>ネン</t>
    </rPh>
    <phoneticPr fontId="13"/>
  </si>
  <si>
    <t>5・6年</t>
    <rPh sb="3" eb="4">
      <t>ネン</t>
    </rPh>
    <phoneticPr fontId="13"/>
  </si>
  <si>
    <t>スポーツの日</t>
    <rPh sb="5" eb="6">
      <t>ヒ</t>
    </rPh>
    <phoneticPr fontId="4"/>
  </si>
  <si>
    <t>振替休日</t>
  </si>
  <si>
    <t>希望理由（研究大会等との関連，学校の現状，希望する教科等及び研究の方向性 等）※書ける範囲で記入</t>
    <rPh sb="5" eb="7">
      <t>ケンキュウ</t>
    </rPh>
    <rPh sb="7" eb="9">
      <t>タイカイ</t>
    </rPh>
    <rPh sb="9" eb="10">
      <t>トウ</t>
    </rPh>
    <rPh sb="12" eb="14">
      <t>カンレン</t>
    </rPh>
    <rPh sb="15" eb="17">
      <t>ガッコウ</t>
    </rPh>
    <rPh sb="18" eb="20">
      <t>ゲンジョウ</t>
    </rPh>
    <rPh sb="21" eb="23">
      <t>キボウ</t>
    </rPh>
    <rPh sb="25" eb="27">
      <t>キョウカ</t>
    </rPh>
    <rPh sb="27" eb="28">
      <t>トウ</t>
    </rPh>
    <rPh sb="28" eb="29">
      <t>オヨ</t>
    </rPh>
    <phoneticPr fontId="13"/>
  </si>
  <si>
    <t>※訪問の計画については、担当指導主事が後日改めて電話連絡をしますので、その際に調整をお願いします。</t>
    <rPh sb="1" eb="3">
      <t>ホウモン</t>
    </rPh>
    <rPh sb="4" eb="6">
      <t>ケイカク</t>
    </rPh>
    <rPh sb="19" eb="21">
      <t>ゴジツ</t>
    </rPh>
    <rPh sb="21" eb="22">
      <t>アラタ</t>
    </rPh>
    <rPh sb="24" eb="26">
      <t>デンワ</t>
    </rPh>
    <rPh sb="26" eb="28">
      <t>レンラク</t>
    </rPh>
    <rPh sb="37" eb="38">
      <t>サイ</t>
    </rPh>
    <rPh sb="39" eb="41">
      <t>チョウセイ</t>
    </rPh>
    <rPh sb="43" eb="44">
      <t>ネガ</t>
    </rPh>
    <phoneticPr fontId="13"/>
  </si>
  <si>
    <t>生活単元</t>
    <rPh sb="0" eb="2">
      <t>セイカツ</t>
    </rPh>
    <rPh sb="2" eb="4">
      <t>タンゲン</t>
    </rPh>
    <phoneticPr fontId="13"/>
  </si>
  <si>
    <t>自立活動</t>
    <rPh sb="0" eb="2">
      <t>ジリツ</t>
    </rPh>
    <rPh sb="2" eb="4">
      <t>カツドウ</t>
    </rPh>
    <phoneticPr fontId="13"/>
  </si>
  <si>
    <t>家庭</t>
    <rPh sb="0" eb="2">
      <t>カテイ</t>
    </rPh>
    <phoneticPr fontId="13"/>
  </si>
  <si>
    <t>技術</t>
    <rPh sb="0" eb="2">
      <t>ギジュツ</t>
    </rPh>
    <phoneticPr fontId="13"/>
  </si>
  <si>
    <t>生活単元</t>
    <rPh sb="0" eb="2">
      <t>セイカツ</t>
    </rPh>
    <rPh sb="2" eb="4">
      <t>タンゲン</t>
    </rPh>
    <phoneticPr fontId="13"/>
  </si>
  <si>
    <t>その他</t>
    <rPh sb="2" eb="3">
      <t>タ</t>
    </rPh>
    <phoneticPr fontId="13"/>
  </si>
  <si>
    <t>選択してください。</t>
    <rPh sb="0" eb="2">
      <t>センタク</t>
    </rPh>
    <phoneticPr fontId="13"/>
  </si>
  <si>
    <t>対象</t>
    <rPh sb="0" eb="2">
      <t>タイショウ</t>
    </rPh>
    <phoneticPr fontId="13"/>
  </si>
  <si>
    <t>対象外</t>
    <rPh sb="0" eb="3">
      <t>タイショウガイ</t>
    </rPh>
    <phoneticPr fontId="13"/>
  </si>
  <si>
    <t>第２希望日</t>
    <rPh sb="0" eb="1">
      <t>ダイ</t>
    </rPh>
    <rPh sb="2" eb="5">
      <t>キボウビ</t>
    </rPh>
    <phoneticPr fontId="13"/>
  </si>
  <si>
    <t>２回目</t>
    <rPh sb="1" eb="3">
      <t>カイメ</t>
    </rPh>
    <phoneticPr fontId="13"/>
  </si>
  <si>
    <t>対象者氏名</t>
    <rPh sb="0" eb="2">
      <t>タイショウ</t>
    </rPh>
    <rPh sb="2" eb="3">
      <t>シャ</t>
    </rPh>
    <rPh sb="3" eb="5">
      <t>シメイ</t>
    </rPh>
    <phoneticPr fontId="13"/>
  </si>
  <si>
    <t>１ページ</t>
    <phoneticPr fontId="13"/>
  </si>
  <si>
    <t>２ページ</t>
    <phoneticPr fontId="13"/>
  </si>
  <si>
    <t>５ページ</t>
    <phoneticPr fontId="13"/>
  </si>
  <si>
    <t>新任の、特別支援学級担任・通級指導教室担当者がいる学校は悉皆。</t>
    <rPh sb="13" eb="15">
      <t>ツウキュウ</t>
    </rPh>
    <rPh sb="15" eb="17">
      <t>シドウ</t>
    </rPh>
    <rPh sb="17" eb="19">
      <t>キョウシツ</t>
    </rPh>
    <rPh sb="19" eb="22">
      <t>タントウシャ</t>
    </rPh>
    <phoneticPr fontId="13"/>
  </si>
  <si>
    <t>初任（経験有）者の有無</t>
    <rPh sb="0" eb="2">
      <t>ショニン</t>
    </rPh>
    <rPh sb="3" eb="5">
      <t>ケイケン</t>
    </rPh>
    <rPh sb="5" eb="6">
      <t>アリ</t>
    </rPh>
    <rPh sb="7" eb="8">
      <t>モノ</t>
    </rPh>
    <rPh sb="9" eb="11">
      <t>ウム</t>
    </rPh>
    <phoneticPr fontId="13"/>
  </si>
  <si>
    <t>（１）初任者研修対象者</t>
    <rPh sb="3" eb="8">
      <t>ショニンシャケンシュウ</t>
    </rPh>
    <rPh sb="8" eb="11">
      <t>タイショウシャ</t>
    </rPh>
    <phoneticPr fontId="13"/>
  </si>
  <si>
    <t>１回目（面談のみ）</t>
    <rPh sb="1" eb="3">
      <t>カイメ</t>
    </rPh>
    <rPh sb="4" eb="6">
      <t>メンダン</t>
    </rPh>
    <phoneticPr fontId="13"/>
  </si>
  <si>
    <t>色付きは関数あり　消すな危険！</t>
    <rPh sb="0" eb="2">
      <t>イロツ</t>
    </rPh>
    <rPh sb="4" eb="6">
      <t>カンスウ</t>
    </rPh>
    <rPh sb="9" eb="10">
      <t>ケ</t>
    </rPh>
    <rPh sb="12" eb="14">
      <t>キケン</t>
    </rPh>
    <phoneticPr fontId="13"/>
  </si>
  <si>
    <t>×</t>
    <phoneticPr fontId="13"/>
  </si>
  <si>
    <r>
      <t>★記入後，以下のように提出してください。 　　　　  　</t>
    </r>
    <r>
      <rPr>
        <b/>
        <sz val="12"/>
        <color rgb="FFFF0000"/>
        <rFont val="HG丸ｺﾞｼｯｸM-PRO"/>
        <family val="3"/>
        <charset val="128"/>
      </rPr>
      <t>提出締切 ４月１9日（金）</t>
    </r>
    <phoneticPr fontId="13"/>
  </si>
  <si>
    <t>管轄</t>
    <rPh sb="0" eb="2">
      <t>カンカツ</t>
    </rPh>
    <phoneticPr fontId="13"/>
  </si>
  <si>
    <t>選択してください。</t>
    <rPh sb="0" eb="2">
      <t>センタク</t>
    </rPh>
    <phoneticPr fontId="13"/>
  </si>
  <si>
    <t>松江</t>
    <rPh sb="0" eb="2">
      <t>マツエ</t>
    </rPh>
    <phoneticPr fontId="13"/>
  </si>
  <si>
    <t>出雲</t>
    <rPh sb="0" eb="2">
      <t>イズモ</t>
    </rPh>
    <phoneticPr fontId="13"/>
  </si>
  <si>
    <t>浜田</t>
    <rPh sb="0" eb="2">
      <t>ハマダ</t>
    </rPh>
    <phoneticPr fontId="13"/>
  </si>
  <si>
    <t>益田</t>
    <rPh sb="0" eb="2">
      <t>マスダ</t>
    </rPh>
    <phoneticPr fontId="13"/>
  </si>
  <si>
    <t>市立</t>
    <rPh sb="0" eb="2">
      <t>シリツ</t>
    </rPh>
    <phoneticPr fontId="13"/>
  </si>
  <si>
    <t>小学校</t>
    <rPh sb="0" eb="3">
      <t>ショウガッコウ</t>
    </rPh>
    <phoneticPr fontId="13"/>
  </si>
  <si>
    <t>母衣</t>
  </si>
  <si>
    <t>城北</t>
  </si>
  <si>
    <t>内中原</t>
  </si>
  <si>
    <t>中央</t>
  </si>
  <si>
    <t>雑賀</t>
  </si>
  <si>
    <t>津田</t>
  </si>
  <si>
    <t>古志原</t>
  </si>
  <si>
    <t>川津</t>
  </si>
  <si>
    <t>朝酌</t>
  </si>
  <si>
    <t>法吉</t>
  </si>
  <si>
    <t>竹矢</t>
  </si>
  <si>
    <t>乃木</t>
  </si>
  <si>
    <t>忌部</t>
  </si>
  <si>
    <t>大庭</t>
  </si>
  <si>
    <t>生馬</t>
  </si>
  <si>
    <t>持田</t>
  </si>
  <si>
    <t>古江</t>
  </si>
  <si>
    <t>本庄</t>
  </si>
  <si>
    <t>大野</t>
  </si>
  <si>
    <t>秋鹿</t>
  </si>
  <si>
    <t>恵曇</t>
  </si>
  <si>
    <t>佐太</t>
  </si>
  <si>
    <t>島根</t>
  </si>
  <si>
    <t>八雲</t>
  </si>
  <si>
    <t>宍道</t>
  </si>
  <si>
    <t>来待</t>
  </si>
  <si>
    <t>大野原</t>
  </si>
  <si>
    <t>出雲郷</t>
  </si>
  <si>
    <t>揖屋</t>
  </si>
  <si>
    <t>鹿島東</t>
  </si>
  <si>
    <t>美保関</t>
  </si>
  <si>
    <t>意東</t>
  </si>
  <si>
    <t>十神</t>
  </si>
  <si>
    <t>社日</t>
  </si>
  <si>
    <t>島田</t>
  </si>
  <si>
    <t>宇賀荘</t>
  </si>
  <si>
    <t>南</t>
  </si>
  <si>
    <t>能義</t>
  </si>
  <si>
    <t>飯梨</t>
  </si>
  <si>
    <t>荒島</t>
  </si>
  <si>
    <t>赤江</t>
  </si>
  <si>
    <t>広瀬</t>
  </si>
  <si>
    <t>比田</t>
  </si>
  <si>
    <t>山佐</t>
  </si>
  <si>
    <t>布部</t>
  </si>
  <si>
    <t>安田</t>
  </si>
  <si>
    <t>母里</t>
  </si>
  <si>
    <t>井尻</t>
  </si>
  <si>
    <t>赤屋</t>
  </si>
  <si>
    <t>安来</t>
    <rPh sb="0" eb="2">
      <t>ヤスギ</t>
    </rPh>
    <phoneticPr fontId="13"/>
  </si>
  <si>
    <t>湖南</t>
  </si>
  <si>
    <t>湖東</t>
  </si>
  <si>
    <t>湖北</t>
  </si>
  <si>
    <t>鹿島</t>
  </si>
  <si>
    <t>東出雲</t>
  </si>
  <si>
    <t>中学校</t>
    <rPh sb="0" eb="3">
      <t>チュウガッコウ</t>
    </rPh>
    <phoneticPr fontId="13"/>
  </si>
  <si>
    <t>伯太</t>
  </si>
  <si>
    <t>八束学園</t>
    <rPh sb="0" eb="2">
      <t>ヤツカ</t>
    </rPh>
    <rPh sb="2" eb="4">
      <t>ガクエン</t>
    </rPh>
    <phoneticPr fontId="1"/>
  </si>
  <si>
    <t>玉湯学園</t>
    <rPh sb="0" eb="2">
      <t>タマユ</t>
    </rPh>
    <rPh sb="2" eb="4">
      <t>ガクエン</t>
    </rPh>
    <phoneticPr fontId="1"/>
  </si>
  <si>
    <t>義務教育学校</t>
    <rPh sb="0" eb="6">
      <t>ギムキョウイクガッコウ</t>
    </rPh>
    <phoneticPr fontId="13"/>
  </si>
  <si>
    <t>松江一中</t>
    <rPh sb="0" eb="4">
      <t>マツエ1チュウ</t>
    </rPh>
    <phoneticPr fontId="13"/>
  </si>
  <si>
    <t>松江二中</t>
    <rPh sb="0" eb="2">
      <t>マツエ</t>
    </rPh>
    <rPh sb="2" eb="4">
      <t>ニチュウ</t>
    </rPh>
    <phoneticPr fontId="13"/>
  </si>
  <si>
    <t>松江三中</t>
    <rPh sb="0" eb="2">
      <t>マツエ</t>
    </rPh>
    <rPh sb="2" eb="3">
      <t>ミ</t>
    </rPh>
    <rPh sb="3" eb="4">
      <t>チュウ</t>
    </rPh>
    <phoneticPr fontId="13"/>
  </si>
  <si>
    <t>松江四中</t>
    <rPh sb="0" eb="2">
      <t>マツエ</t>
    </rPh>
    <rPh sb="2" eb="4">
      <t>ヨンチュウ</t>
    </rPh>
    <phoneticPr fontId="13"/>
  </si>
  <si>
    <t>安来一中</t>
    <rPh sb="0" eb="2">
      <t>ヤスギ</t>
    </rPh>
    <phoneticPr fontId="13"/>
  </si>
  <si>
    <t>安来二中</t>
    <rPh sb="0" eb="2">
      <t>ヤスギ</t>
    </rPh>
    <rPh sb="2" eb="3">
      <t>2</t>
    </rPh>
    <phoneticPr fontId="13"/>
  </si>
  <si>
    <t>安来三中</t>
    <rPh sb="0" eb="2">
      <t>ヤスギ</t>
    </rPh>
    <rPh sb="2" eb="3">
      <t>3</t>
    </rPh>
    <phoneticPr fontId="13"/>
  </si>
  <si>
    <t>出雲</t>
    <rPh sb="0" eb="2">
      <t>イズモ</t>
    </rPh>
    <phoneticPr fontId="13"/>
  </si>
  <si>
    <t>小学校</t>
    <rPh sb="0" eb="3">
      <t>ショウガッコウ</t>
    </rPh>
    <phoneticPr fontId="13"/>
  </si>
  <si>
    <t>大津</t>
  </si>
  <si>
    <t>上津</t>
  </si>
  <si>
    <t>塩冶</t>
  </si>
  <si>
    <t>神戸川</t>
  </si>
  <si>
    <t>若松</t>
  </si>
  <si>
    <t>高松</t>
  </si>
  <si>
    <t>四絡</t>
  </si>
  <si>
    <t>高浜</t>
  </si>
  <si>
    <t>北陽</t>
  </si>
  <si>
    <t>みなみ</t>
  </si>
  <si>
    <t>稗原</t>
  </si>
  <si>
    <t>神西</t>
  </si>
  <si>
    <t>平田</t>
  </si>
  <si>
    <t>灘分</t>
  </si>
  <si>
    <t>国富</t>
  </si>
  <si>
    <t>西田</t>
  </si>
  <si>
    <t>鰐淵</t>
  </si>
  <si>
    <t>さくら</t>
  </si>
  <si>
    <t>朝陽</t>
    <rPh sb="0" eb="1">
      <t>アサ</t>
    </rPh>
    <rPh sb="1" eb="2">
      <t>ヨウ</t>
    </rPh>
    <phoneticPr fontId="1"/>
  </si>
  <si>
    <t>北浜</t>
  </si>
  <si>
    <t>伊野</t>
  </si>
  <si>
    <t>窪田</t>
  </si>
  <si>
    <t>須佐</t>
  </si>
  <si>
    <t>多伎</t>
    <rPh sb="0" eb="2">
      <t>タキ</t>
    </rPh>
    <phoneticPr fontId="1"/>
  </si>
  <si>
    <t>湖陵</t>
  </si>
  <si>
    <t>大社</t>
  </si>
  <si>
    <t>荒木</t>
  </si>
  <si>
    <t>遥堪</t>
  </si>
  <si>
    <t>荘原</t>
  </si>
  <si>
    <t>西野</t>
  </si>
  <si>
    <t>中部</t>
  </si>
  <si>
    <t>出東</t>
  </si>
  <si>
    <t>大東</t>
  </si>
  <si>
    <t>西</t>
  </si>
  <si>
    <t>佐世</t>
  </si>
  <si>
    <t>阿用</t>
  </si>
  <si>
    <t>海潮</t>
  </si>
  <si>
    <t>加茂</t>
  </si>
  <si>
    <t>木次</t>
  </si>
  <si>
    <t>斐伊</t>
  </si>
  <si>
    <t>寺領</t>
  </si>
  <si>
    <t>西日登</t>
  </si>
  <si>
    <t>三刀屋</t>
  </si>
  <si>
    <t>鍋山</t>
  </si>
  <si>
    <t>吉田</t>
  </si>
  <si>
    <t>田井</t>
  </si>
  <si>
    <t>掛合</t>
    <rPh sb="0" eb="2">
      <t>カケアイ</t>
    </rPh>
    <phoneticPr fontId="1"/>
  </si>
  <si>
    <t>雲南</t>
    <rPh sb="0" eb="2">
      <t>ウンナン</t>
    </rPh>
    <phoneticPr fontId="13"/>
  </si>
  <si>
    <t>布勢</t>
  </si>
  <si>
    <t>三成</t>
  </si>
  <si>
    <t>高尾</t>
  </si>
  <si>
    <t>亀嵩</t>
  </si>
  <si>
    <t>阿井</t>
  </si>
  <si>
    <t>三沢</t>
  </si>
  <si>
    <t>鳥上</t>
  </si>
  <si>
    <t>横田</t>
  </si>
  <si>
    <t>八川</t>
  </si>
  <si>
    <t>馬木</t>
  </si>
  <si>
    <t>奥出雲</t>
    <rPh sb="0" eb="3">
      <t>オクイズモ</t>
    </rPh>
    <phoneticPr fontId="13"/>
  </si>
  <si>
    <t>飯南</t>
    <rPh sb="0" eb="2">
      <t>イイナン</t>
    </rPh>
    <phoneticPr fontId="13"/>
  </si>
  <si>
    <t>頓原</t>
  </si>
  <si>
    <t>志々</t>
  </si>
  <si>
    <t>赤名</t>
  </si>
  <si>
    <t>来島</t>
  </si>
  <si>
    <t>市立</t>
    <rPh sb="0" eb="2">
      <t>シリツ</t>
    </rPh>
    <phoneticPr fontId="13"/>
  </si>
  <si>
    <t>河南</t>
  </si>
  <si>
    <t>浜山</t>
  </si>
  <si>
    <t>向陽</t>
    <rPh sb="0" eb="2">
      <t>コウヨウ</t>
    </rPh>
    <phoneticPr fontId="1"/>
  </si>
  <si>
    <t>佐田</t>
  </si>
  <si>
    <t>多伎</t>
  </si>
  <si>
    <t>斐川東</t>
  </si>
  <si>
    <t>斐川西</t>
  </si>
  <si>
    <t>出雲一中</t>
    <rPh sb="0" eb="2">
      <t>イズモ</t>
    </rPh>
    <phoneticPr fontId="13"/>
  </si>
  <si>
    <t>出雲二中</t>
    <rPh sb="0" eb="2">
      <t>イズモ</t>
    </rPh>
    <phoneticPr fontId="13"/>
  </si>
  <si>
    <t>出雲三中</t>
    <rPh sb="0" eb="2">
      <t>イズモ</t>
    </rPh>
    <phoneticPr fontId="13"/>
  </si>
  <si>
    <t>掛合</t>
  </si>
  <si>
    <t>仁多</t>
  </si>
  <si>
    <t>赤来</t>
  </si>
  <si>
    <t>益田</t>
  </si>
  <si>
    <t>高津</t>
  </si>
  <si>
    <t>吉田南</t>
  </si>
  <si>
    <t>鎌手</t>
  </si>
  <si>
    <t>真砂</t>
  </si>
  <si>
    <t>豊川</t>
  </si>
  <si>
    <t>西益田</t>
  </si>
  <si>
    <t>中西</t>
  </si>
  <si>
    <t>東仙道</t>
  </si>
  <si>
    <t>都茂</t>
  </si>
  <si>
    <t>匹見</t>
  </si>
  <si>
    <t>益田</t>
    <rPh sb="0" eb="2">
      <t>マスダ</t>
    </rPh>
    <phoneticPr fontId="13"/>
  </si>
  <si>
    <t>戸田</t>
    <phoneticPr fontId="13"/>
  </si>
  <si>
    <t>桂平</t>
    <phoneticPr fontId="13"/>
  </si>
  <si>
    <t>津和野</t>
  </si>
  <si>
    <t>木部</t>
  </si>
  <si>
    <t>日原</t>
  </si>
  <si>
    <t>青原</t>
  </si>
  <si>
    <t>津和野</t>
    <rPh sb="0" eb="3">
      <t>ツワノ</t>
    </rPh>
    <phoneticPr fontId="13"/>
  </si>
  <si>
    <t>柿木</t>
  </si>
  <si>
    <t>七日市</t>
  </si>
  <si>
    <t>朝倉</t>
  </si>
  <si>
    <t>六日市</t>
  </si>
  <si>
    <t>蔵木</t>
  </si>
  <si>
    <t>吉賀</t>
  </si>
  <si>
    <t>吉賀</t>
    <rPh sb="0" eb="2">
      <t>ヨシカ</t>
    </rPh>
    <phoneticPr fontId="13"/>
  </si>
  <si>
    <t>益田東</t>
  </si>
  <si>
    <t>東陽</t>
  </si>
  <si>
    <t>小野</t>
  </si>
  <si>
    <t>美都</t>
  </si>
  <si>
    <t>今市</t>
    <phoneticPr fontId="13"/>
  </si>
  <si>
    <t>隠岐</t>
    <rPh sb="0" eb="2">
      <t>オキ</t>
    </rPh>
    <phoneticPr fontId="13"/>
  </si>
  <si>
    <t>海士</t>
  </si>
  <si>
    <t>海士</t>
    <rPh sb="0" eb="2">
      <t>アマ</t>
    </rPh>
    <phoneticPr fontId="13"/>
  </si>
  <si>
    <t>西ノ島</t>
  </si>
  <si>
    <t>西ノ島</t>
    <rPh sb="0" eb="1">
      <t>ニシ</t>
    </rPh>
    <rPh sb="2" eb="3">
      <t>シマ</t>
    </rPh>
    <phoneticPr fontId="13"/>
  </si>
  <si>
    <t>知夫</t>
  </si>
  <si>
    <t>知夫</t>
    <rPh sb="0" eb="2">
      <t>チブ</t>
    </rPh>
    <phoneticPr fontId="13"/>
  </si>
  <si>
    <t>隠岐の島</t>
    <rPh sb="0" eb="2">
      <t>オキ</t>
    </rPh>
    <rPh sb="3" eb="4">
      <t>シマ</t>
    </rPh>
    <phoneticPr fontId="13"/>
  </si>
  <si>
    <t>村立</t>
    <rPh sb="0" eb="2">
      <t>ソンリツ</t>
    </rPh>
    <phoneticPr fontId="13"/>
  </si>
  <si>
    <t>福井</t>
  </si>
  <si>
    <t>西郷</t>
  </si>
  <si>
    <t>中条</t>
  </si>
  <si>
    <t>有木</t>
  </si>
  <si>
    <t>磯</t>
    <rPh sb="0" eb="1">
      <t>イソ</t>
    </rPh>
    <phoneticPr fontId="1"/>
  </si>
  <si>
    <t>北</t>
    <rPh sb="0" eb="1">
      <t>キタ</t>
    </rPh>
    <phoneticPr fontId="1"/>
  </si>
  <si>
    <t>五箇</t>
  </si>
  <si>
    <t>都万</t>
  </si>
  <si>
    <t>西郷南</t>
  </si>
  <si>
    <t>※訪問期間：６月３日～１月３１日（ただし指導主事が訪問不可の日を除く。）</t>
    <rPh sb="1" eb="3">
      <t>ホウモン</t>
    </rPh>
    <rPh sb="3" eb="5">
      <t>キカン</t>
    </rPh>
    <rPh sb="7" eb="8">
      <t>ガツ</t>
    </rPh>
    <rPh sb="9" eb="10">
      <t>ニチ</t>
    </rPh>
    <rPh sb="12" eb="13">
      <t>ガツ</t>
    </rPh>
    <rPh sb="15" eb="16">
      <t>ニチ</t>
    </rPh>
    <phoneticPr fontId="13"/>
  </si>
  <si>
    <r>
      <t>※訪問期間：６月３日～１</t>
    </r>
    <r>
      <rPr>
        <sz val="11"/>
        <rFont val="HG丸ｺﾞｼｯｸM-PRO"/>
        <family val="3"/>
        <charset val="128"/>
      </rPr>
      <t>月３１日　</t>
    </r>
    <r>
      <rPr>
        <sz val="11"/>
        <color rgb="FF000000"/>
        <rFont val="HG丸ｺﾞｼｯｸM-PRO"/>
        <family val="3"/>
        <charset val="128"/>
      </rPr>
      <t>以下の期日には学校訪問指導を実施することができない。</t>
    </r>
    <rPh sb="3" eb="5">
      <t>キカン</t>
    </rPh>
    <rPh sb="7" eb="8">
      <t>ガツ</t>
    </rPh>
    <rPh sb="9" eb="10">
      <t>ニチ</t>
    </rPh>
    <rPh sb="15" eb="16">
      <t>ニチ</t>
    </rPh>
    <phoneticPr fontId="13"/>
  </si>
  <si>
    <t>◇研修情報システム　学校ページ　［報告書提出］から本調査書を電子データで提出</t>
    <rPh sb="1" eb="5">
      <t>ケンシュウジョウホウ</t>
    </rPh>
    <rPh sb="10" eb="12">
      <t>ガッコウ</t>
    </rPh>
    <rPh sb="17" eb="20">
      <t>ホウコクショ</t>
    </rPh>
    <rPh sb="20" eb="22">
      <t>テイシュツ</t>
    </rPh>
    <rPh sb="25" eb="29">
      <t>ホンチョウサショ</t>
    </rPh>
    <rPh sb="30" eb="32">
      <t>デンシ</t>
    </rPh>
    <rPh sb="36" eb="38">
      <t>テイシュツ</t>
    </rPh>
    <phoneticPr fontId="13"/>
  </si>
  <si>
    <t>　※ファイル名の先頭に（学校名）を付して送付してください。</t>
    <rPh sb="6" eb="7">
      <t>メイ</t>
    </rPh>
    <rPh sb="8" eb="10">
      <t>セントウ</t>
    </rPh>
    <rPh sb="12" eb="15">
      <t>ガッコウメイ</t>
    </rPh>
    <rPh sb="17" eb="18">
      <t>フ</t>
    </rPh>
    <phoneticPr fontId="13"/>
  </si>
  <si>
    <t>「いる」の場合は，希望をご記入ください。</t>
    <rPh sb="5" eb="7">
      <t>バアイ</t>
    </rPh>
    <rPh sb="9" eb="11">
      <t>キボウ</t>
    </rPh>
    <rPh sb="13" eb="15">
      <t>キニュウ</t>
    </rPh>
    <phoneticPr fontId="13"/>
  </si>
  <si>
    <r>
      <t>（１）</t>
    </r>
    <r>
      <rPr>
        <b/>
        <sz val="14"/>
        <rFont val="HG丸ｺﾞｼｯｸM-PRO"/>
        <family val="3"/>
        <charset val="128"/>
      </rPr>
      <t>６年目研修対象者（教諭等）の学校訪問指導の希望………</t>
    </r>
    <phoneticPr fontId="13"/>
  </si>
  <si>
    <r>
      <t>（２）</t>
    </r>
    <r>
      <rPr>
        <b/>
        <sz val="14"/>
        <color rgb="FF000000"/>
        <rFont val="HG丸ｺﾞｼｯｸM-PRO"/>
        <family val="3"/>
        <charset val="128"/>
      </rPr>
      <t>中堅教諭等資質向上</t>
    </r>
    <r>
      <rPr>
        <b/>
        <sz val="14"/>
        <rFont val="HG丸ｺﾞｼｯｸM-PRO"/>
        <family val="3"/>
        <charset val="128"/>
      </rPr>
      <t>研修対象者（教諭等）の学校訪問指導の希望</t>
    </r>
    <r>
      <rPr>
        <b/>
        <sz val="14"/>
        <color rgb="FF000000"/>
        <rFont val="HG丸ｺﾞｼｯｸM-PRO"/>
        <family val="3"/>
        <charset val="128"/>
      </rPr>
      <t>…………</t>
    </r>
    <phoneticPr fontId="13"/>
  </si>
  <si>
    <r>
      <rPr>
        <b/>
        <sz val="14"/>
        <color rgb="FFFF0000"/>
        <rFont val="HG丸ｺﾞｼｯｸM-PRO"/>
        <family val="3"/>
        <charset val="128"/>
      </rPr>
      <t>悉皆</t>
    </r>
    <r>
      <rPr>
        <b/>
        <sz val="14"/>
        <color theme="1"/>
        <rFont val="HG丸ｺﾞｼｯｸM-PRO"/>
        <family val="3"/>
        <charset val="128"/>
      </rPr>
      <t>：</t>
    </r>
    <r>
      <rPr>
        <b/>
        <u/>
        <sz val="14"/>
        <color theme="1"/>
        <rFont val="HG丸ｺﾞｼｯｸM-PRO"/>
        <family val="3"/>
        <charset val="128"/>
      </rPr>
      <t>「特別支援教育支援専任教員による、特新担サポート訪問</t>
    </r>
    <rPh sb="0" eb="2">
      <t>シッカイ</t>
    </rPh>
    <rPh sb="6" eb="10">
      <t>シエンキョウイク</t>
    </rPh>
    <rPh sb="10" eb="12">
      <t>シエン</t>
    </rPh>
    <rPh sb="12" eb="14">
      <t>センニン</t>
    </rPh>
    <rPh sb="14" eb="16">
      <t>キョウイン</t>
    </rPh>
    <rPh sb="20" eb="21">
      <t>トク</t>
    </rPh>
    <rPh sb="21" eb="22">
      <t>シン</t>
    </rPh>
    <rPh sb="22" eb="23">
      <t>タン</t>
    </rPh>
    <rPh sb="27" eb="29">
      <t>ホウモン</t>
    </rPh>
    <phoneticPr fontId="13"/>
  </si>
  <si>
    <r>
      <t>　　　　</t>
    </r>
    <r>
      <rPr>
        <b/>
        <u/>
        <sz val="14"/>
        <color theme="1"/>
        <rFont val="HG丸ｺﾞｼｯｸM-PRO"/>
        <family val="3"/>
        <charset val="128"/>
      </rPr>
      <t>日程調整票」</t>
    </r>
    <r>
      <rPr>
        <b/>
        <sz val="14"/>
        <color theme="1"/>
        <rFont val="HG丸ｺﾞｼｯｸM-PRO"/>
        <family val="3"/>
        <charset val="128"/>
      </rPr>
      <t>にご都合をご記入ください。</t>
    </r>
    <rPh sb="12" eb="14">
      <t>ツゴウ</t>
    </rPh>
    <rPh sb="16" eb="18">
      <t>キニュウ</t>
    </rPh>
    <phoneticPr fontId="13"/>
  </si>
  <si>
    <r>
      <t>※この調査票は、</t>
    </r>
    <r>
      <rPr>
        <b/>
        <sz val="11"/>
        <color rgb="FFFF0000"/>
        <rFont val="ＭＳ Ｐゴシック"/>
        <family val="3"/>
        <charset val="128"/>
      </rPr>
      <t>新任の特別支援学級担任・通級指導教室担当者がいる学校のみ</t>
    </r>
    <r>
      <rPr>
        <sz val="11"/>
        <color theme="1"/>
        <rFont val="ＭＳ Ｐゴシック"/>
        <family val="3"/>
        <charset val="128"/>
      </rPr>
      <t>提出してください。</t>
    </r>
    <rPh sb="3" eb="6">
      <t>チョウサヒョウ</t>
    </rPh>
    <rPh sb="8" eb="10">
      <t>シンニン</t>
    </rPh>
    <rPh sb="11" eb="13">
      <t>トクベツ</t>
    </rPh>
    <rPh sb="13" eb="15">
      <t>シエン</t>
    </rPh>
    <rPh sb="15" eb="17">
      <t>ガッキュウ</t>
    </rPh>
    <rPh sb="17" eb="19">
      <t>タンニン</t>
    </rPh>
    <rPh sb="20" eb="22">
      <t>ツウキュウ</t>
    </rPh>
    <rPh sb="22" eb="24">
      <t>シドウ</t>
    </rPh>
    <rPh sb="24" eb="26">
      <t>キョウシツ</t>
    </rPh>
    <rPh sb="26" eb="29">
      <t>タントウシャ</t>
    </rPh>
    <rPh sb="32" eb="34">
      <t>ガッコウ</t>
    </rPh>
    <rPh sb="36" eb="38">
      <t>テイシュツ</t>
    </rPh>
    <phoneticPr fontId="13"/>
  </si>
  <si>
    <t>特別支援教育支援専任教員による、特新担サポート訪問　日程調整票</t>
    <rPh sb="16" eb="17">
      <t>トク</t>
    </rPh>
    <rPh sb="17" eb="18">
      <t>シン</t>
    </rPh>
    <rPh sb="18" eb="19">
      <t>タン</t>
    </rPh>
    <rPh sb="23" eb="25">
      <t>ホウモン</t>
    </rPh>
    <rPh sb="26" eb="28">
      <t>ニッテイ</t>
    </rPh>
    <rPh sb="28" eb="30">
      <t>チョウセイ</t>
    </rPh>
    <rPh sb="30" eb="31">
      <t>ヒョウ</t>
    </rPh>
    <phoneticPr fontId="13"/>
  </si>
  <si>
    <r>
      <t>●</t>
    </r>
    <r>
      <rPr>
        <u/>
        <sz val="10"/>
        <color theme="1"/>
        <rFont val="ＭＳ Ｐゴシック"/>
        <family val="3"/>
        <charset val="128"/>
      </rPr>
      <t>都合の悪い日に×を入力してください。</t>
    </r>
    <r>
      <rPr>
        <sz val="10"/>
        <color theme="1"/>
        <rFont val="ＭＳ Ｐゴシック"/>
        <family val="3"/>
        <charset val="128"/>
      </rPr>
      <t>　（例 ： 管理職・新任担任・担当者が不在、学校行事等で通常の授業が行われない等）
●訪問日は、他の学校訪問とあわせて５月中旬（予定）に通知します。ただし、５月の訪問を実施する学校には、別途連絡をします。
●訪問は年１回を原則とします。</t>
    </r>
    <rPh sb="1" eb="3">
      <t>ツゴウ</t>
    </rPh>
    <rPh sb="4" eb="5">
      <t>ワル</t>
    </rPh>
    <rPh sb="6" eb="7">
      <t>ヒ</t>
    </rPh>
    <rPh sb="21" eb="22">
      <t>レイ</t>
    </rPh>
    <rPh sb="25" eb="28">
      <t>カンリショク</t>
    </rPh>
    <rPh sb="38" eb="40">
      <t>フザイ</t>
    </rPh>
    <rPh sb="41" eb="43">
      <t>ガッコウ</t>
    </rPh>
    <rPh sb="43" eb="45">
      <t>ギョウジ</t>
    </rPh>
    <rPh sb="45" eb="46">
      <t>トウ</t>
    </rPh>
    <rPh sb="47" eb="49">
      <t>ツウジョウ</t>
    </rPh>
    <rPh sb="50" eb="52">
      <t>ジュギョウ</t>
    </rPh>
    <rPh sb="53" eb="54">
      <t>オコナ</t>
    </rPh>
    <rPh sb="58" eb="59">
      <t>ナド</t>
    </rPh>
    <rPh sb="62" eb="65">
      <t>ホウモンビ</t>
    </rPh>
    <rPh sb="67" eb="68">
      <t>ホカ</t>
    </rPh>
    <rPh sb="69" eb="71">
      <t>ガッコウ</t>
    </rPh>
    <rPh sb="71" eb="73">
      <t>ホウモン</t>
    </rPh>
    <rPh sb="79" eb="80">
      <t>ガツ</t>
    </rPh>
    <rPh sb="83" eb="85">
      <t>ヨテイ</t>
    </rPh>
    <rPh sb="87" eb="89">
      <t>ツウチ</t>
    </rPh>
    <rPh sb="98" eb="99">
      <t>ガツ</t>
    </rPh>
    <rPh sb="100" eb="102">
      <t>ホウモン</t>
    </rPh>
    <rPh sb="103" eb="105">
      <t>ジッシ</t>
    </rPh>
    <rPh sb="107" eb="109">
      <t>ガッコウ</t>
    </rPh>
    <rPh sb="112" eb="114">
      <t>ベット</t>
    </rPh>
    <rPh sb="114" eb="116">
      <t>レンラク</t>
    </rPh>
    <rPh sb="123" eb="125">
      <t>ホウモン</t>
    </rPh>
    <rPh sb="126" eb="127">
      <t>ネン</t>
    </rPh>
    <rPh sb="127" eb="129">
      <t>イッカイ</t>
    </rPh>
    <rPh sb="130" eb="132">
      <t>ゲンソク</t>
    </rPh>
    <phoneticPr fontId="13"/>
  </si>
  <si>
    <t>（7/1６,　7/1７）</t>
    <phoneticPr fontId="13"/>
  </si>
  <si>
    <t>　特別支援学級、通級指導教室に係る学校訪問につきましては、新任の担任や担当者がいる全ての学校に「特新担サポート訪問」として、悉皆訪問します。</t>
    <rPh sb="1" eb="7">
      <t>トクベツシエンガッキュウ</t>
    </rPh>
    <rPh sb="8" eb="14">
      <t>ツウキュウシドウキョウシツ</t>
    </rPh>
    <rPh sb="15" eb="16">
      <t>カカ</t>
    </rPh>
    <rPh sb="17" eb="21">
      <t>ガッコウホウモン</t>
    </rPh>
    <rPh sb="29" eb="31">
      <t>シンニン</t>
    </rPh>
    <rPh sb="32" eb="34">
      <t>タンニン</t>
    </rPh>
    <rPh sb="35" eb="38">
      <t>タントウシャ</t>
    </rPh>
    <rPh sb="41" eb="42">
      <t>スベ</t>
    </rPh>
    <rPh sb="44" eb="46">
      <t>ガッコウ</t>
    </rPh>
    <rPh sb="48" eb="51">
      <t>トクシンタン</t>
    </rPh>
    <rPh sb="55" eb="57">
      <t>ホウモン</t>
    </rPh>
    <rPh sb="62" eb="66">
      <t>シッカイホウモン</t>
    </rPh>
    <phoneticPr fontId="13"/>
  </si>
  <si>
    <t>授業研究希望の有無１</t>
    <rPh sb="0" eb="4">
      <t>ジュギョウケンキュウ</t>
    </rPh>
    <rPh sb="4" eb="6">
      <t>キボウ</t>
    </rPh>
    <rPh sb="7" eb="9">
      <t>ウム</t>
    </rPh>
    <phoneticPr fontId="13"/>
  </si>
  <si>
    <t>授業研究希望の有無２</t>
    <rPh sb="0" eb="4">
      <t>ジュギョウケンキュウ</t>
    </rPh>
    <rPh sb="4" eb="6">
      <t>キボウ</t>
    </rPh>
    <rPh sb="7" eb="9">
      <t>ウム</t>
    </rPh>
    <phoneticPr fontId="13"/>
  </si>
  <si>
    <t>授業研究希望の有無３</t>
    <rPh sb="0" eb="4">
      <t>ジュギョウケンキュウ</t>
    </rPh>
    <rPh sb="4" eb="6">
      <t>キボウ</t>
    </rPh>
    <rPh sb="7" eb="9">
      <t>ウム</t>
    </rPh>
    <phoneticPr fontId="13"/>
  </si>
  <si>
    <t>　（7/18，9/2，9/3，10/31，12/9，12/10，1/21）</t>
    <phoneticPr fontId="13"/>
  </si>
  <si>
    <t>　（7/1６,　7/1７,　11/1,　1/２０）</t>
    <phoneticPr fontId="13"/>
  </si>
  <si>
    <t>　年間1回のみ</t>
  </si>
  <si>
    <r>
      <t xml:space="preserve">（１） </t>
    </r>
    <r>
      <rPr>
        <b/>
        <sz val="14"/>
        <color rgb="FFFF0000"/>
        <rFont val="HG丸ｺﾞｼｯｸM-PRO"/>
        <family val="3"/>
        <charset val="128"/>
      </rPr>
      <t>悉皆</t>
    </r>
    <r>
      <rPr>
        <b/>
        <sz val="14"/>
        <color rgb="FF000000"/>
        <rFont val="HG丸ｺﾞｼｯｸM-PRO"/>
        <family val="3"/>
        <charset val="128"/>
      </rPr>
      <t>：初任者研修対象の新規採用者……………</t>
    </r>
    <rPh sb="7" eb="10">
      <t>ショニンシャ</t>
    </rPh>
    <rPh sb="10" eb="12">
      <t>ケンシュウ</t>
    </rPh>
    <rPh sb="12" eb="14">
      <t>タイショウ</t>
    </rPh>
    <rPh sb="15" eb="17">
      <t>シンキ</t>
    </rPh>
    <rPh sb="17" eb="19">
      <t>サイヨウ</t>
    </rPh>
    <rPh sb="19" eb="20">
      <t>シャ</t>
    </rPh>
    <phoneticPr fontId="13"/>
  </si>
  <si>
    <r>
      <t>（２）</t>
    </r>
    <r>
      <rPr>
        <b/>
        <sz val="14"/>
        <color rgb="FFFF0000"/>
        <rFont val="HG丸ｺﾞｼｯｸM-PRO"/>
        <family val="3"/>
        <charset val="128"/>
      </rPr>
      <t>悉皆</t>
    </r>
    <r>
      <rPr>
        <b/>
        <sz val="14"/>
        <color rgb="FF000000"/>
        <rFont val="HG丸ｺﾞｼｯｸM-PRO"/>
        <family val="3"/>
        <charset val="128"/>
      </rPr>
      <t>：新任教職員</t>
    </r>
    <r>
      <rPr>
        <b/>
        <sz val="14"/>
        <rFont val="HG丸ｺﾞｼｯｸM-PRO"/>
        <family val="3"/>
        <charset val="128"/>
      </rPr>
      <t>研修対象者</t>
    </r>
    <r>
      <rPr>
        <b/>
        <u/>
        <sz val="14"/>
        <rFont val="HG丸ｺﾞｼｯｸM-PRO"/>
        <family val="3"/>
        <charset val="128"/>
      </rPr>
      <t>（養護・栄養・事務）</t>
    </r>
    <r>
      <rPr>
        <b/>
        <sz val="14"/>
        <rFont val="HG丸ｺﾞｼｯｸM-PRO"/>
        <family val="3"/>
        <charset val="128"/>
      </rPr>
      <t>……………</t>
    </r>
    <rPh sb="6" eb="11">
      <t>シンニンキョウショクイン</t>
    </rPh>
    <rPh sb="15" eb="16">
      <t>シャ</t>
    </rPh>
    <rPh sb="17" eb="19">
      <t>ヨウゴ</t>
    </rPh>
    <rPh sb="20" eb="22">
      <t>エイヨウ</t>
    </rPh>
    <rPh sb="23" eb="25">
      <t>ジム</t>
    </rPh>
    <phoneticPr fontId="13"/>
  </si>
  <si>
    <t>養護教諭</t>
    <rPh sb="0" eb="4">
      <t>ヨウゴキョウユ</t>
    </rPh>
    <phoneticPr fontId="13"/>
  </si>
  <si>
    <t>栄養教諭</t>
    <rPh sb="0" eb="4">
      <t>エイヨウキョウユ</t>
    </rPh>
    <phoneticPr fontId="13"/>
  </si>
  <si>
    <t>事務職員</t>
    <rPh sb="0" eb="4">
      <t>ジムショクイン</t>
    </rPh>
    <phoneticPr fontId="13"/>
  </si>
  <si>
    <t>職種</t>
    <rPh sb="0" eb="2">
      <t>ショクシュ</t>
    </rPh>
    <phoneticPr fontId="13"/>
  </si>
  <si>
    <t>（２）新任教職員研修対象者（養護・栄養・事務）</t>
    <rPh sb="3" eb="10">
      <t>シンニンキョウショクインケンシュウ</t>
    </rPh>
    <rPh sb="10" eb="13">
      <t>タイショウシャ</t>
    </rPh>
    <rPh sb="14" eb="16">
      <t>ヨウゴ</t>
    </rPh>
    <rPh sb="17" eb="19">
      <t>エイヨウ</t>
    </rPh>
    <rPh sb="20" eb="22">
      <t>ジム</t>
    </rPh>
    <phoneticPr fontId="13"/>
  </si>
  <si>
    <t>あり</t>
  </si>
  <si>
    <r>
      <t>※訪問期間：５月～７</t>
    </r>
    <r>
      <rPr>
        <sz val="11"/>
        <rFont val="HG丸ｺﾞｼｯｸM-PRO"/>
        <family val="3"/>
        <charset val="128"/>
      </rPr>
      <t>月、</t>
    </r>
    <r>
      <rPr>
        <sz val="11"/>
        <color rgb="FF000000"/>
        <rFont val="HG丸ｺﾞｼｯｸM-PRO"/>
        <family val="3"/>
        <charset val="128"/>
      </rPr>
      <t>以下の期日には学校訪問を実施することができない。</t>
    </r>
    <rPh sb="3" eb="5">
      <t>キカン</t>
    </rPh>
    <rPh sb="7" eb="8">
      <t>ガツ</t>
    </rPh>
    <phoneticPr fontId="13"/>
  </si>
  <si>
    <t>「いる」の場合は，２学期の訪問についての希望日をご記入ください。　※1学期の訪問日については、教育センターより通知する</t>
    <rPh sb="5" eb="7">
      <t>バアイ</t>
    </rPh>
    <rPh sb="10" eb="12">
      <t>ガッキ</t>
    </rPh>
    <rPh sb="13" eb="15">
      <t>ホウモン</t>
    </rPh>
    <rPh sb="20" eb="22">
      <t>キボウ</t>
    </rPh>
    <rPh sb="22" eb="23">
      <t>ビ</t>
    </rPh>
    <rPh sb="25" eb="27">
      <t>キニュウ</t>
    </rPh>
    <phoneticPr fontId="13"/>
  </si>
  <si>
    <t>養護</t>
    <rPh sb="0" eb="2">
      <t>ヨウゴ</t>
    </rPh>
    <phoneticPr fontId="13"/>
  </si>
  <si>
    <t>栄養</t>
    <rPh sb="0" eb="2">
      <t>エイヨウ</t>
    </rPh>
    <phoneticPr fontId="13"/>
  </si>
  <si>
    <t>4ページ</t>
    <phoneticPr fontId="13"/>
  </si>
  <si>
    <t>Ⅱ‐B　校内研究・研修に係る訪問指導</t>
    <rPh sb="4" eb="6">
      <t>コウナイ</t>
    </rPh>
    <rPh sb="6" eb="8">
      <t>ケンキュウ</t>
    </rPh>
    <rPh sb="9" eb="11">
      <t>ケンシュウ</t>
    </rPh>
    <rPh sb="12" eb="13">
      <t>カカ</t>
    </rPh>
    <rPh sb="14" eb="16">
      <t>ホウモン</t>
    </rPh>
    <rPh sb="16" eb="18">
      <t>シドウ</t>
    </rPh>
    <phoneticPr fontId="13"/>
  </si>
  <si>
    <t>Ⅱ‐A　校内研究・研修に係る訪問指導</t>
    <rPh sb="4" eb="6">
      <t>コウナイ</t>
    </rPh>
    <rPh sb="6" eb="8">
      <t>ケンキュウ</t>
    </rPh>
    <rPh sb="9" eb="11">
      <t>ケンシュウ</t>
    </rPh>
    <rPh sb="12" eb="13">
      <t>カカ</t>
    </rPh>
    <rPh sb="14" eb="16">
      <t>ホウモン</t>
    </rPh>
    <rPh sb="16" eb="18">
      <t>シドウ</t>
    </rPh>
    <phoneticPr fontId="13"/>
  </si>
  <si>
    <t>あり</t>
    <phoneticPr fontId="13"/>
  </si>
  <si>
    <t>なし</t>
    <phoneticPr fontId="13"/>
  </si>
  <si>
    <t>生徒指導</t>
    <rPh sb="0" eb="4">
      <t>セイトシドウ</t>
    </rPh>
    <phoneticPr fontId="13"/>
  </si>
  <si>
    <t>Ⅰ　継続型訪問指導</t>
    <rPh sb="2" eb="4">
      <t>ケイゾク</t>
    </rPh>
    <rPh sb="4" eb="5">
      <t>ガタ</t>
    </rPh>
    <rPh sb="5" eb="7">
      <t>ホウモン</t>
    </rPh>
    <phoneticPr fontId="13"/>
  </si>
  <si>
    <t>学校訪問指導に係る調査書（小中義務教育学校用）１／５ページ</t>
    <rPh sb="14" eb="15">
      <t>チュウ</t>
    </rPh>
    <rPh sb="15" eb="19">
      <t>ギムキョウイク</t>
    </rPh>
    <phoneticPr fontId="13"/>
  </si>
  <si>
    <t xml:space="preserve">校内研究等の支援における学校訪問指導（継続型）の希望……… </t>
    <rPh sb="0" eb="4">
      <t>コウナイケンキュウ</t>
    </rPh>
    <phoneticPr fontId="13"/>
  </si>
  <si>
    <t>学校訪問指導に係る調査書（小中義務教育学校用）２／５ページ</t>
    <rPh sb="14" eb="19">
      <t>チュウギムキョウイク</t>
    </rPh>
    <phoneticPr fontId="13"/>
  </si>
  <si>
    <t>学校訪問指導に係る調査書（小中義務教育学校用）３／５ページ</t>
    <rPh sb="14" eb="19">
      <t>チュウギムキョウイク</t>
    </rPh>
    <phoneticPr fontId="13"/>
  </si>
  <si>
    <t>学校訪問指導に係る調査書（小中義務教育学校用）４／５ページ</t>
    <rPh sb="14" eb="19">
      <t>チュウギムキョウイク</t>
    </rPh>
    <phoneticPr fontId="13"/>
  </si>
  <si>
    <t>学校訪問指導に係る調査書（小中義務教育学校用）５／５ページ</t>
    <rPh sb="14" eb="19">
      <t>チュウギムキョウイク</t>
    </rPh>
    <phoneticPr fontId="13"/>
  </si>
  <si>
    <r>
      <t>Ⅲ、Ⅳ　新任教職員研修に係る学校訪問指導　</t>
    </r>
    <r>
      <rPr>
        <b/>
        <sz val="18"/>
        <color rgb="FFFF0000"/>
        <rFont val="HG丸ｺﾞｼｯｸM-PRO"/>
        <family val="3"/>
        <charset val="128"/>
      </rPr>
      <t>悉皆</t>
    </r>
    <rPh sb="4" eb="5">
      <t>シン</t>
    </rPh>
    <rPh sb="6" eb="9">
      <t>キョウショクイン</t>
    </rPh>
    <rPh sb="21" eb="23">
      <t>シッカイ</t>
    </rPh>
    <phoneticPr fontId="13"/>
  </si>
  <si>
    <t>Ⅴ　特別支援教育の状況把握に係る訪問</t>
    <rPh sb="9" eb="13">
      <t>ジョウキョウハアク</t>
    </rPh>
    <rPh sb="14" eb="15">
      <t>カカ</t>
    </rPh>
    <rPh sb="16" eb="18">
      <t>ホウモン</t>
    </rPh>
    <phoneticPr fontId="13"/>
  </si>
  <si>
    <t>　● 対象の学校</t>
    <rPh sb="3" eb="5">
      <t>タイショウ</t>
    </rPh>
    <phoneticPr fontId="13"/>
  </si>
  <si>
    <t>（１）生徒指導に係る学校訪問指導</t>
    <rPh sb="8" eb="9">
      <t>カカ</t>
    </rPh>
    <phoneticPr fontId="13"/>
  </si>
  <si>
    <t>教育センターまたは教育事務所より通知する</t>
    <rPh sb="0" eb="2">
      <t>キョウイク</t>
    </rPh>
    <rPh sb="9" eb="14">
      <t>キョウイクジムショ</t>
    </rPh>
    <rPh sb="16" eb="18">
      <t>ツウチ</t>
    </rPh>
    <phoneticPr fontId="13"/>
  </si>
  <si>
    <r>
      <t>※2回目について、小学校教諭の研究授業及び研究協議は希望制とする。
　</t>
    </r>
    <r>
      <rPr>
        <sz val="14"/>
        <color rgb="FF000000"/>
        <rFont val="HG丸ｺﾞｼｯｸM-PRO"/>
        <family val="3"/>
        <charset val="128"/>
      </rPr>
      <t>ただし、特別支援学級担任については研究授業及び研究協議は必ず行う</t>
    </r>
    <rPh sb="2" eb="4">
      <t>カイメ</t>
    </rPh>
    <rPh sb="9" eb="14">
      <t>ショウガッコウキョウユ</t>
    </rPh>
    <rPh sb="15" eb="19">
      <t>ケンキュウジュギョウ</t>
    </rPh>
    <rPh sb="19" eb="20">
      <t>オヨ</t>
    </rPh>
    <rPh sb="21" eb="25">
      <t>ケンキュウキョウギ</t>
    </rPh>
    <rPh sb="26" eb="29">
      <t>キボウセイ</t>
    </rPh>
    <rPh sb="52" eb="56">
      <t>ケンキュウジュギョウ</t>
    </rPh>
    <rPh sb="56" eb="57">
      <t>オヨ</t>
    </rPh>
    <rPh sb="58" eb="62">
      <t>ケンキュウキョウギ</t>
    </rPh>
    <rPh sb="63" eb="64">
      <t>カナラ</t>
    </rPh>
    <rPh sb="65" eb="66">
      <t>オコナ</t>
    </rPh>
    <phoneticPr fontId="13"/>
  </si>
  <si>
    <t>※訪問期間：９月２日～１２月２２日（事務職員については１１月２９日まで。ただし指導主事が訪問不可の日を除く。）以下の期日には学校訪問指導を実施することができない。</t>
    <rPh sb="1" eb="3">
      <t>ホウモン</t>
    </rPh>
    <rPh sb="3" eb="5">
      <t>キカン</t>
    </rPh>
    <rPh sb="7" eb="8">
      <t>ガツ</t>
    </rPh>
    <rPh sb="9" eb="10">
      <t>ニチ</t>
    </rPh>
    <rPh sb="13" eb="14">
      <t>ガツ</t>
    </rPh>
    <rPh sb="16" eb="17">
      <t>ニチ</t>
    </rPh>
    <rPh sb="18" eb="22">
      <t>ジムショクイン</t>
    </rPh>
    <rPh sb="29" eb="30">
      <t>ガツ</t>
    </rPh>
    <rPh sb="32" eb="33">
      <t>ニチ</t>
    </rPh>
    <phoneticPr fontId="13"/>
  </si>
  <si>
    <t>該当</t>
    <phoneticPr fontId="13"/>
  </si>
  <si>
    <t>３ページ</t>
    <phoneticPr fontId="13"/>
  </si>
  <si>
    <t>　（11/1）</t>
    <phoneticPr fontId="13"/>
  </si>
  <si>
    <t>新任担当者数</t>
    <rPh sb="5" eb="6">
      <t>スウ</t>
    </rPh>
    <phoneticPr fontId="13"/>
  </si>
  <si>
    <t>【出雲】中学校
【浜田】浜田市と邑南町の小学校</t>
    <rPh sb="1" eb="3">
      <t>イズモ</t>
    </rPh>
    <rPh sb="4" eb="7">
      <t>チュウガッコウ</t>
    </rPh>
    <rPh sb="9" eb="11">
      <t>ハマダ</t>
    </rPh>
    <rPh sb="12" eb="15">
      <t>ハマダシ</t>
    </rPh>
    <rPh sb="16" eb="19">
      <t>オオナンチョウ</t>
    </rPh>
    <rPh sb="20" eb="23">
      <t>ショウガッコウ</t>
    </rPh>
    <phoneticPr fontId="13"/>
  </si>
  <si>
    <r>
      <t xml:space="preserve">以下の期日には学校訪問指導を実施することができない。
◆指導主事会等開催予定日
</t>
    </r>
    <r>
      <rPr>
        <sz val="14"/>
        <color rgb="FFFF0000"/>
        <rFont val="HG丸ｺﾞｼｯｸM-PRO"/>
        <family val="3"/>
        <charset val="128"/>
      </rPr>
      <t>（7/1６,　7/1７,　10/10,  10/11,  11/1,　1/２０）</t>
    </r>
    <phoneticPr fontId="13"/>
  </si>
  <si>
    <t>　（10/10,　10/11,　11/1,　1/20）</t>
    <phoneticPr fontId="13"/>
  </si>
  <si>
    <t>※訪問期間：１回目 ５月１６日～７月２２日、２回目 ９月２日～１２月２２日（ただし指導主事が訪問不可の日を除く。）以下の期日には学校訪問指導を実施することができない。</t>
    <rPh sb="1" eb="3">
      <t>ホウモン</t>
    </rPh>
    <rPh sb="3" eb="5">
      <t>キカン</t>
    </rPh>
    <rPh sb="7" eb="9">
      <t>カイメ</t>
    </rPh>
    <rPh sb="11" eb="12">
      <t>ガツ</t>
    </rPh>
    <rPh sb="14" eb="15">
      <t>ニチ</t>
    </rPh>
    <rPh sb="17" eb="18">
      <t>ガツ</t>
    </rPh>
    <rPh sb="20" eb="21">
      <t>ニチ</t>
    </rPh>
    <rPh sb="23" eb="25">
      <t>カイメ</t>
    </rPh>
    <rPh sb="27" eb="28">
      <t>ガツ</t>
    </rPh>
    <rPh sb="29" eb="30">
      <t>ニチ</t>
    </rPh>
    <rPh sb="33" eb="34">
      <t>ガツ</t>
    </rPh>
    <rPh sb="36" eb="37">
      <t>ニチ</t>
    </rPh>
    <rPh sb="41" eb="43">
      <t>シドウ</t>
    </rPh>
    <rPh sb="43" eb="45">
      <t>シュジ</t>
    </rPh>
    <rPh sb="46" eb="48">
      <t>ホウモン</t>
    </rPh>
    <rPh sb="48" eb="50">
      <t>フカ</t>
    </rPh>
    <rPh sb="51" eb="52">
      <t>ヒ</t>
    </rPh>
    <rPh sb="53" eb="54">
      <t>ノゾ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</si>
</sst>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d"/>
    <numFmt numFmtId="177" formatCode="aaa"/>
    <numFmt numFmtId="178" formatCode="yyyy/m/d;@"/>
    <numFmt numFmtId="179" formatCode="[&lt;=99999999]####\-####;\(00\)\ ####\-####"/>
    <numFmt numFmtId="180" formatCode="[$-411]ggge&quot;年&quot;m&quot;月&quot;d&quot;日&quot;;@"/>
    <numFmt numFmtId="181" formatCode="m/d;@"/>
    <numFmt numFmtId="182" formatCode="yyyy"/>
    <numFmt numFmtId="183" formatCode="General&quot;年度&quot;"/>
    <numFmt numFmtId="184" formatCode="General&quot;月&quot;"/>
  </numFmts>
  <fonts count="45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5"/>
      <color rgb="FF000000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b/>
      <u/>
      <sz val="12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rgb="FFFF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4"/>
      <color theme="1"/>
      <name val="游ゴシック"/>
      <family val="2"/>
      <charset val="128"/>
      <scheme val="minor"/>
    </font>
    <font>
      <u/>
      <sz val="10"/>
      <color theme="1"/>
      <name val="ＭＳ Ｐゴシック"/>
      <family val="3"/>
      <charset val="128"/>
    </font>
    <font>
      <b/>
      <u/>
      <sz val="14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9" tint="0.7999816888943144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CFFD9"/>
        <bgColor indexed="64"/>
      </patternFill>
    </fill>
    <fill>
      <patternFill patternType="solid">
        <fgColor rgb="FFEEFFB7"/>
        <bgColor indexed="64"/>
      </patternFill>
    </fill>
    <fill>
      <patternFill patternType="solid">
        <fgColor rgb="FFCEFEEE"/>
        <bgColor indexed="64"/>
      </patternFill>
    </fill>
    <fill>
      <patternFill patternType="solid">
        <fgColor rgb="FFFBFFA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EFFE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1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hair">
        <color auto="1"/>
      </top>
      <bottom style="thin">
        <color auto="1"/>
      </bottom>
      <diagonal/>
    </border>
    <border>
      <left/>
      <right style="dotted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rgb="FF000000"/>
      </left>
      <right/>
      <top style="double">
        <color indexed="64"/>
      </top>
      <bottom style="hair">
        <color rgb="FF000000"/>
      </bottom>
      <diagonal/>
    </border>
    <border>
      <left/>
      <right style="thin">
        <color rgb="FF000000"/>
      </right>
      <top style="double">
        <color indexed="64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hair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hair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/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double">
        <color indexed="64"/>
      </bottom>
      <diagonal/>
    </border>
    <border>
      <left style="hair">
        <color rgb="FF000000"/>
      </left>
      <right/>
      <top style="thin">
        <color rgb="FF000000"/>
      </top>
      <bottom style="double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/>
      <right style="hair">
        <color rgb="FF000000"/>
      </right>
      <top style="double">
        <color rgb="FF000000"/>
      </top>
      <bottom style="thin">
        <color indexed="64"/>
      </bottom>
      <diagonal/>
    </border>
    <border>
      <left style="hair">
        <color rgb="FF000000"/>
      </left>
      <right/>
      <top style="double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67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14" fillId="0" borderId="0" xfId="0" applyFo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0" fillId="0" borderId="0" xfId="0" applyProtection="1">
      <alignment vertical="center"/>
    </xf>
    <xf numFmtId="177" fontId="21" fillId="0" borderId="16" xfId="0" applyNumberFormat="1" applyFont="1" applyBorder="1" applyAlignment="1" applyProtection="1">
      <alignment horizontal="center" vertical="center"/>
      <protection locked="0"/>
    </xf>
    <xf numFmtId="0" fontId="2" fillId="7" borderId="0" xfId="0" applyFont="1" applyFill="1" applyAlignment="1">
      <alignment vertical="center"/>
    </xf>
    <xf numFmtId="0" fontId="4" fillId="7" borderId="0" xfId="0" applyFont="1" applyFill="1" applyAlignment="1">
      <alignment horizontal="justify" vertical="center"/>
    </xf>
    <xf numFmtId="0" fontId="14" fillId="7" borderId="0" xfId="0" applyFont="1" applyFill="1">
      <alignment vertical="center"/>
    </xf>
    <xf numFmtId="0" fontId="15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16" fillId="7" borderId="0" xfId="0" applyFont="1" applyFill="1" applyAlignment="1">
      <alignment vertical="center"/>
    </xf>
    <xf numFmtId="0" fontId="16" fillId="7" borderId="0" xfId="0" applyFont="1" applyFill="1" applyAlignment="1">
      <alignment horizontal="left" vertical="center"/>
    </xf>
    <xf numFmtId="0" fontId="23" fillId="7" borderId="0" xfId="0" applyFont="1" applyFill="1" applyAlignment="1">
      <alignment vertical="center"/>
    </xf>
    <xf numFmtId="0" fontId="16" fillId="7" borderId="0" xfId="0" applyFont="1" applyFill="1" applyAlignment="1">
      <alignment horizontal="justify" vertical="center"/>
    </xf>
    <xf numFmtId="0" fontId="9" fillId="7" borderId="0" xfId="0" applyFont="1" applyFill="1" applyAlignment="1">
      <alignment horizontal="left" vertical="center"/>
    </xf>
    <xf numFmtId="0" fontId="8" fillId="7" borderId="0" xfId="0" applyFont="1" applyFill="1" applyAlignment="1">
      <alignment vertical="center"/>
    </xf>
    <xf numFmtId="0" fontId="9" fillId="7" borderId="0" xfId="0" applyFont="1" applyFill="1" applyAlignment="1">
      <alignment horizontal="justify" vertical="center"/>
    </xf>
    <xf numFmtId="0" fontId="8" fillId="7" borderId="0" xfId="0" applyFont="1" applyFill="1" applyAlignment="1">
      <alignment horizontal="justify" vertical="center"/>
    </xf>
    <xf numFmtId="0" fontId="7" fillId="7" borderId="0" xfId="0" applyFont="1" applyFill="1" applyAlignment="1">
      <alignment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vertical="center"/>
    </xf>
    <xf numFmtId="0" fontId="0" fillId="7" borderId="0" xfId="0" applyFill="1">
      <alignment vertical="center"/>
    </xf>
    <xf numFmtId="0" fontId="4" fillId="7" borderId="0" xfId="0" applyFont="1" applyFill="1" applyBorder="1" applyAlignment="1">
      <alignment vertical="center"/>
    </xf>
    <xf numFmtId="0" fontId="6" fillId="7" borderId="0" xfId="0" applyFont="1" applyFill="1" applyAlignment="1">
      <alignment vertical="center"/>
    </xf>
    <xf numFmtId="0" fontId="15" fillId="7" borderId="0" xfId="0" applyFont="1" applyFill="1">
      <alignment vertical="center"/>
    </xf>
    <xf numFmtId="0" fontId="6" fillId="7" borderId="0" xfId="0" applyFont="1" applyFill="1" applyBorder="1" applyAlignment="1">
      <alignment vertical="center"/>
    </xf>
    <xf numFmtId="0" fontId="14" fillId="7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26" fillId="7" borderId="0" xfId="0" applyFont="1" applyFill="1">
      <alignment vertical="center"/>
    </xf>
    <xf numFmtId="0" fontId="26" fillId="0" borderId="0" xfId="0" applyFont="1">
      <alignment vertical="center"/>
    </xf>
    <xf numFmtId="0" fontId="27" fillId="7" borderId="0" xfId="0" applyFont="1" applyFill="1">
      <alignment vertical="center"/>
    </xf>
    <xf numFmtId="0" fontId="28" fillId="7" borderId="0" xfId="0" applyFont="1" applyFill="1">
      <alignment vertical="center"/>
    </xf>
    <xf numFmtId="0" fontId="28" fillId="0" borderId="0" xfId="0" applyFont="1">
      <alignment vertical="center"/>
    </xf>
    <xf numFmtId="0" fontId="0" fillId="0" borderId="0" xfId="0" applyAlignment="1" applyProtection="1">
      <alignment horizontal="center" vertical="center"/>
    </xf>
    <xf numFmtId="181" fontId="0" fillId="0" borderId="0" xfId="0" applyNumberFormat="1" applyAlignment="1" applyProtection="1">
      <alignment horizontal="center" vertical="center"/>
    </xf>
    <xf numFmtId="177" fontId="0" fillId="0" borderId="0" xfId="0" applyNumberFormat="1" applyAlignment="1" applyProtection="1">
      <alignment horizontal="center" vertical="center"/>
    </xf>
    <xf numFmtId="0" fontId="0" fillId="0" borderId="0" xfId="0" applyFill="1">
      <alignment vertical="center"/>
    </xf>
    <xf numFmtId="0" fontId="0" fillId="8" borderId="0" xfId="0" applyFill="1">
      <alignment vertical="center"/>
    </xf>
    <xf numFmtId="182" fontId="0" fillId="2" borderId="0" xfId="0" applyNumberFormat="1" applyFill="1">
      <alignment vertical="center"/>
    </xf>
    <xf numFmtId="183" fontId="2" fillId="7" borderId="0" xfId="0" applyNumberFormat="1" applyFont="1" applyFill="1" applyAlignment="1">
      <alignment vertical="center" shrinkToFit="1"/>
    </xf>
    <xf numFmtId="0" fontId="2" fillId="7" borderId="0" xfId="0" applyFont="1" applyFill="1" applyAlignment="1">
      <alignment horizontal="right" vertical="center"/>
    </xf>
    <xf numFmtId="176" fontId="0" fillId="0" borderId="0" xfId="0" applyNumberFormat="1" applyFill="1">
      <alignment vertical="center"/>
    </xf>
    <xf numFmtId="0" fontId="14" fillId="9" borderId="0" xfId="0" applyNumberFormat="1" applyFont="1" applyFill="1">
      <alignment vertical="center"/>
    </xf>
    <xf numFmtId="14" fontId="0" fillId="9" borderId="0" xfId="0" applyNumberFormat="1" applyFill="1">
      <alignment vertical="center"/>
    </xf>
    <xf numFmtId="0" fontId="0" fillId="9" borderId="0" xfId="0" applyFill="1">
      <alignment vertical="center"/>
    </xf>
    <xf numFmtId="14" fontId="0" fillId="2" borderId="0" xfId="0" applyNumberFormat="1" applyFill="1">
      <alignment vertical="center"/>
    </xf>
    <xf numFmtId="56" fontId="0" fillId="2" borderId="0" xfId="0" applyNumberFormat="1" applyFill="1">
      <alignment vertical="center"/>
    </xf>
    <xf numFmtId="0" fontId="18" fillId="7" borderId="0" xfId="0" applyFont="1" applyFill="1">
      <alignment vertical="center"/>
    </xf>
    <xf numFmtId="0" fontId="16" fillId="7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Alignment="1">
      <alignment vertical="center" textRotation="255"/>
    </xf>
    <xf numFmtId="0" fontId="14" fillId="6" borderId="0" xfId="0" applyFont="1" applyFill="1">
      <alignment vertical="center"/>
    </xf>
    <xf numFmtId="0" fontId="0" fillId="0" borderId="0" xfId="0" applyBorder="1" applyAlignment="1" applyProtection="1">
      <alignment vertical="center" textRotation="255" shrinkToFit="1"/>
      <protection locked="0"/>
    </xf>
    <xf numFmtId="0" fontId="0" fillId="0" borderId="31" xfId="0" applyBorder="1" applyAlignment="1" applyProtection="1">
      <alignment vertical="center" textRotation="255" shrinkToFit="1"/>
      <protection locked="0"/>
    </xf>
    <xf numFmtId="0" fontId="0" fillId="0" borderId="33" xfId="0" applyBorder="1" applyAlignment="1" applyProtection="1">
      <alignment vertical="center" textRotation="255" shrinkToFit="1"/>
      <protection locked="0"/>
    </xf>
    <xf numFmtId="0" fontId="0" fillId="0" borderId="9" xfId="0" applyBorder="1" applyAlignment="1" applyProtection="1">
      <alignment vertical="center" textRotation="255" shrinkToFit="1"/>
      <protection locked="0"/>
    </xf>
    <xf numFmtId="0" fontId="0" fillId="11" borderId="27" xfId="0" applyFill="1" applyBorder="1" applyAlignment="1" applyProtection="1">
      <alignment horizontal="center" vertical="center"/>
    </xf>
    <xf numFmtId="0" fontId="0" fillId="12" borderId="34" xfId="0" applyFill="1" applyBorder="1" applyAlignment="1" applyProtection="1">
      <alignment vertical="center" shrinkToFit="1"/>
    </xf>
    <xf numFmtId="0" fontId="0" fillId="14" borderId="34" xfId="0" applyFill="1" applyBorder="1" applyAlignment="1" applyProtection="1">
      <alignment vertical="center" shrinkToFit="1"/>
    </xf>
    <xf numFmtId="178" fontId="0" fillId="0" borderId="34" xfId="0" applyNumberFormat="1" applyBorder="1" applyAlignment="1" applyProtection="1">
      <alignment vertical="center" shrinkToFit="1"/>
    </xf>
    <xf numFmtId="0" fontId="0" fillId="0" borderId="34" xfId="0" applyBorder="1" applyAlignment="1" applyProtection="1">
      <alignment vertical="center" shrinkToFit="1"/>
    </xf>
    <xf numFmtId="0" fontId="0" fillId="0" borderId="34" xfId="0" applyBorder="1" applyAlignment="1" applyProtection="1">
      <alignment horizontal="center" vertical="center" shrinkToFit="1"/>
    </xf>
    <xf numFmtId="0" fontId="0" fillId="12" borderId="34" xfId="0" applyFill="1" applyBorder="1" applyAlignment="1" applyProtection="1">
      <alignment horizontal="center" vertical="center" shrinkToFit="1"/>
    </xf>
    <xf numFmtId="0" fontId="0" fillId="14" borderId="34" xfId="0" applyFill="1" applyBorder="1" applyAlignment="1" applyProtection="1">
      <alignment horizontal="center" vertical="center" shrinkToFit="1"/>
    </xf>
    <xf numFmtId="178" fontId="0" fillId="14" borderId="34" xfId="0" applyNumberFormat="1" applyFill="1" applyBorder="1" applyAlignment="1" applyProtection="1">
      <alignment horizontal="center" vertical="center" shrinkToFit="1"/>
    </xf>
    <xf numFmtId="0" fontId="0" fillId="15" borderId="34" xfId="0" applyFill="1" applyBorder="1" applyAlignment="1" applyProtection="1">
      <alignment vertical="center" shrinkToFit="1"/>
    </xf>
    <xf numFmtId="0" fontId="0" fillId="0" borderId="36" xfId="0" applyBorder="1" applyAlignment="1" applyProtection="1">
      <alignment vertical="center" textRotation="255" shrinkToFit="1"/>
      <protection locked="0"/>
    </xf>
    <xf numFmtId="0" fontId="0" fillId="0" borderId="37" xfId="0" applyBorder="1" applyAlignment="1" applyProtection="1">
      <alignment vertical="center" textRotation="255" shrinkToFit="1"/>
      <protection locked="0"/>
    </xf>
    <xf numFmtId="0" fontId="0" fillId="15" borderId="38" xfId="0" applyFill="1" applyBorder="1" applyAlignment="1" applyProtection="1">
      <alignment vertical="center" shrinkToFit="1"/>
    </xf>
    <xf numFmtId="178" fontId="0" fillId="0" borderId="39" xfId="0" applyNumberFormat="1" applyBorder="1" applyAlignment="1" applyProtection="1">
      <alignment vertical="center" shrinkToFit="1"/>
    </xf>
    <xf numFmtId="0" fontId="0" fillId="0" borderId="40" xfId="0" applyBorder="1" applyAlignment="1" applyProtection="1">
      <alignment vertical="center" textRotation="255" shrinkToFit="1"/>
      <protection locked="0"/>
    </xf>
    <xf numFmtId="0" fontId="0" fillId="0" borderId="41" xfId="0" applyBorder="1" applyAlignment="1" applyProtection="1">
      <alignment vertical="center" textRotation="255" shrinkToFit="1"/>
      <protection locked="0"/>
    </xf>
    <xf numFmtId="0" fontId="0" fillId="0" borderId="17" xfId="0" applyBorder="1" applyAlignment="1" applyProtection="1">
      <alignment vertical="center" textRotation="255" shrinkToFit="1"/>
      <protection locked="0"/>
    </xf>
    <xf numFmtId="0" fontId="0" fillId="0" borderId="42" xfId="0" applyFill="1" applyBorder="1" applyAlignment="1" applyProtection="1">
      <alignment vertical="center" textRotation="255" shrinkToFit="1"/>
      <protection locked="0"/>
    </xf>
    <xf numFmtId="0" fontId="0" fillId="0" borderId="17" xfId="0" applyFill="1" applyBorder="1" applyAlignment="1" applyProtection="1">
      <alignment vertical="center" textRotation="255" shrinkToFit="1"/>
      <protection locked="0"/>
    </xf>
    <xf numFmtId="0" fontId="0" fillId="0" borderId="43" xfId="0" applyFill="1" applyBorder="1" applyAlignment="1" applyProtection="1">
      <alignment vertical="center" textRotation="255" shrinkToFit="1"/>
      <protection locked="0"/>
    </xf>
    <xf numFmtId="0" fontId="0" fillId="0" borderId="42" xfId="0" applyBorder="1" applyAlignment="1" applyProtection="1">
      <alignment vertical="center" textRotation="255" shrinkToFit="1"/>
      <protection locked="0"/>
    </xf>
    <xf numFmtId="0" fontId="0" fillId="0" borderId="43" xfId="0" applyBorder="1" applyAlignment="1" applyProtection="1">
      <alignment vertical="center" textRotation="255" shrinkToFit="1"/>
      <protection locked="0"/>
    </xf>
    <xf numFmtId="0" fontId="0" fillId="0" borderId="29" xfId="0" applyBorder="1" applyAlignment="1" applyProtection="1">
      <alignment vertical="center" textRotation="255" shrinkToFit="1"/>
      <protection locked="0"/>
    </xf>
    <xf numFmtId="0" fontId="0" fillId="12" borderId="38" xfId="0" applyFill="1" applyBorder="1" applyAlignment="1" applyProtection="1">
      <alignment vertical="center" shrinkToFit="1"/>
    </xf>
    <xf numFmtId="178" fontId="0" fillId="0" borderId="35" xfId="0" applyNumberFormat="1" applyBorder="1" applyAlignment="1" applyProtection="1">
      <alignment vertical="center" shrinkToFit="1"/>
    </xf>
    <xf numFmtId="0" fontId="0" fillId="13" borderId="34" xfId="0" applyFill="1" applyBorder="1" applyAlignment="1" applyProtection="1">
      <alignment vertical="center" shrinkToFit="1"/>
    </xf>
    <xf numFmtId="0" fontId="0" fillId="0" borderId="38" xfId="0" applyBorder="1" applyAlignment="1" applyProtection="1">
      <alignment vertical="center" shrinkToFit="1"/>
    </xf>
    <xf numFmtId="0" fontId="0" fillId="15" borderId="38" xfId="0" applyFill="1" applyBorder="1" applyAlignment="1" applyProtection="1">
      <alignment horizontal="center" vertical="center" shrinkToFit="1"/>
    </xf>
    <xf numFmtId="178" fontId="0" fillId="15" borderId="34" xfId="0" applyNumberFormat="1" applyFill="1" applyBorder="1" applyAlignment="1" applyProtection="1">
      <alignment horizontal="center" vertical="center" shrinkToFit="1"/>
    </xf>
    <xf numFmtId="0" fontId="0" fillId="15" borderId="39" xfId="0" applyFill="1" applyBorder="1" applyAlignment="1" applyProtection="1">
      <alignment horizontal="center" vertical="center" shrinkToFit="1"/>
    </xf>
    <xf numFmtId="0" fontId="0" fillId="14" borderId="38" xfId="0" applyFill="1" applyBorder="1" applyAlignment="1" applyProtection="1">
      <alignment horizontal="center" vertical="center" shrinkToFit="1"/>
    </xf>
    <xf numFmtId="0" fontId="0" fillId="12" borderId="30" xfId="0" applyFill="1" applyBorder="1" applyAlignment="1" applyProtection="1">
      <alignment vertical="center" shrinkToFit="1"/>
    </xf>
    <xf numFmtId="0" fontId="0" fillId="14" borderId="38" xfId="0" applyFill="1" applyBorder="1" applyAlignment="1" applyProtection="1">
      <alignment vertical="center" shrinkToFit="1"/>
    </xf>
    <xf numFmtId="0" fontId="0" fillId="0" borderId="30" xfId="0" applyBorder="1" applyAlignment="1" applyProtection="1">
      <alignment horizontal="center" vertical="center" shrinkToFit="1"/>
    </xf>
    <xf numFmtId="0" fontId="0" fillId="16" borderId="34" xfId="0" applyFill="1" applyBorder="1" applyAlignment="1" applyProtection="1">
      <alignment vertical="center" shrinkToFit="1"/>
    </xf>
    <xf numFmtId="0" fontId="0" fillId="16" borderId="38" xfId="0" applyFill="1" applyBorder="1" applyAlignment="1" applyProtection="1">
      <alignment vertical="center" shrinkToFit="1"/>
    </xf>
    <xf numFmtId="0" fontId="0" fillId="16" borderId="38" xfId="0" applyFill="1" applyBorder="1" applyAlignment="1" applyProtection="1">
      <alignment horizontal="center" vertical="center" shrinkToFit="1"/>
    </xf>
    <xf numFmtId="178" fontId="0" fillId="16" borderId="34" xfId="0" applyNumberFormat="1" applyFill="1" applyBorder="1" applyAlignment="1" applyProtection="1">
      <alignment horizontal="center" vertical="center" shrinkToFit="1"/>
    </xf>
    <xf numFmtId="0" fontId="0" fillId="16" borderId="39" xfId="0" applyFill="1" applyBorder="1" applyAlignment="1" applyProtection="1">
      <alignment horizontal="center" vertical="center" shrinkToFit="1"/>
    </xf>
    <xf numFmtId="0" fontId="24" fillId="7" borderId="0" xfId="0" applyFont="1" applyFill="1" applyAlignment="1">
      <alignment horizontal="right" vertical="center"/>
    </xf>
    <xf numFmtId="0" fontId="24" fillId="7" borderId="0" xfId="0" applyFont="1" applyFill="1" applyAlignment="1">
      <alignment horizontal="left" vertical="center"/>
    </xf>
    <xf numFmtId="0" fontId="24" fillId="7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5" fillId="7" borderId="0" xfId="0" applyFont="1" applyFill="1" applyAlignment="1">
      <alignment vertical="center"/>
    </xf>
    <xf numFmtId="0" fontId="4" fillId="17" borderId="6" xfId="0" applyFont="1" applyFill="1" applyBorder="1" applyAlignment="1" applyProtection="1">
      <alignment horizontal="center" vertical="center" wrapText="1"/>
      <protection locked="0"/>
    </xf>
    <xf numFmtId="0" fontId="4" fillId="17" borderId="8" xfId="0" applyFont="1" applyFill="1" applyBorder="1" applyAlignment="1" applyProtection="1">
      <alignment horizontal="center" vertical="center" wrapText="1"/>
      <protection locked="0"/>
    </xf>
    <xf numFmtId="0" fontId="9" fillId="7" borderId="0" xfId="0" applyFont="1" applyFill="1" applyAlignment="1">
      <alignment vertical="center"/>
    </xf>
    <xf numFmtId="0" fontId="4" fillId="0" borderId="67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9" fillId="7" borderId="0" xfId="0" applyFont="1" applyFill="1">
      <alignment vertical="center"/>
    </xf>
    <xf numFmtId="0" fontId="4" fillId="0" borderId="99" xfId="0" applyFont="1" applyBorder="1" applyAlignment="1">
      <alignment horizontal="center" vertical="center" wrapText="1"/>
    </xf>
    <xf numFmtId="0" fontId="4" fillId="0" borderId="101" xfId="0" applyFont="1" applyBorder="1" applyAlignment="1">
      <alignment horizontal="center" vertical="center" wrapText="1"/>
    </xf>
    <xf numFmtId="0" fontId="4" fillId="0" borderId="103" xfId="0" applyFont="1" applyBorder="1" applyAlignment="1">
      <alignment horizontal="center" vertical="center" wrapText="1"/>
    </xf>
    <xf numFmtId="177" fontId="4" fillId="0" borderId="108" xfId="0" applyNumberFormat="1" applyFont="1" applyBorder="1" applyAlignment="1">
      <alignment horizontal="center" vertical="center" wrapText="1"/>
    </xf>
    <xf numFmtId="177" fontId="4" fillId="0" borderId="111" xfId="0" applyNumberFormat="1" applyFont="1" applyBorder="1" applyAlignment="1">
      <alignment horizontal="center" vertical="center" wrapText="1"/>
    </xf>
    <xf numFmtId="177" fontId="4" fillId="0" borderId="112" xfId="0" applyNumberFormat="1" applyFont="1" applyBorder="1" applyAlignment="1">
      <alignment horizontal="center" vertical="center" wrapText="1"/>
    </xf>
    <xf numFmtId="0" fontId="4" fillId="0" borderId="120" xfId="0" applyFont="1" applyBorder="1" applyAlignment="1">
      <alignment horizontal="center" vertical="center" wrapText="1"/>
    </xf>
    <xf numFmtId="0" fontId="4" fillId="0" borderId="121" xfId="0" applyFont="1" applyBorder="1" applyAlignment="1">
      <alignment horizontal="center" vertical="center" wrapText="1"/>
    </xf>
    <xf numFmtId="0" fontId="24" fillId="0" borderId="89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15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center" vertical="center" shrinkToFit="1"/>
    </xf>
    <xf numFmtId="178" fontId="0" fillId="12" borderId="34" xfId="0" applyNumberFormat="1" applyFill="1" applyBorder="1" applyAlignment="1" applyProtection="1">
      <alignment vertical="center" shrinkToFit="1"/>
    </xf>
    <xf numFmtId="181" fontId="0" fillId="0" borderId="0" xfId="0" applyNumberFormat="1" applyAlignment="1" applyProtection="1">
      <alignment horizontal="center" vertical="center" shrinkToFit="1"/>
    </xf>
    <xf numFmtId="0" fontId="22" fillId="18" borderId="0" xfId="1" applyFill="1" applyAlignment="1" applyProtection="1">
      <alignment horizontal="center" vertical="center"/>
      <protection locked="0"/>
    </xf>
    <xf numFmtId="180" fontId="4" fillId="7" borderId="0" xfId="0" applyNumberFormat="1" applyFont="1" applyFill="1" applyBorder="1" applyAlignment="1" applyProtection="1">
      <alignment horizontal="center" vertical="center" shrinkToFit="1"/>
    </xf>
    <xf numFmtId="177" fontId="4" fillId="7" borderId="0" xfId="0" applyNumberFormat="1" applyFont="1" applyFill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shrinkToFit="1"/>
    </xf>
    <xf numFmtId="0" fontId="14" fillId="7" borderId="0" xfId="0" applyFont="1" applyFill="1" applyProtection="1">
      <alignment vertical="center"/>
    </xf>
    <xf numFmtId="0" fontId="2" fillId="7" borderId="0" xfId="0" applyFont="1" applyFill="1" applyAlignment="1" applyProtection="1">
      <alignment vertical="center"/>
    </xf>
    <xf numFmtId="0" fontId="24" fillId="7" borderId="0" xfId="0" applyFont="1" applyFill="1" applyAlignment="1" applyProtection="1">
      <alignment horizontal="right" vertical="center"/>
    </xf>
    <xf numFmtId="0" fontId="24" fillId="7" borderId="0" xfId="0" applyFont="1" applyFill="1" applyAlignment="1" applyProtection="1">
      <alignment horizontal="left" vertical="center"/>
    </xf>
    <xf numFmtId="0" fontId="16" fillId="7" borderId="0" xfId="0" applyFont="1" applyFill="1" applyAlignment="1" applyProtection="1">
      <alignment horizontal="left" vertical="center"/>
    </xf>
    <xf numFmtId="0" fontId="14" fillId="0" borderId="0" xfId="0" applyFont="1" applyProtection="1">
      <alignment vertical="center"/>
    </xf>
    <xf numFmtId="0" fontId="4" fillId="7" borderId="0" xfId="0" applyFont="1" applyFill="1" applyAlignment="1" applyProtection="1">
      <alignment horizontal="justify" vertical="center"/>
    </xf>
    <xf numFmtId="0" fontId="15" fillId="7" borderId="0" xfId="0" applyFont="1" applyFill="1" applyAlignment="1" applyProtection="1">
      <alignment horizontal="center" vertical="center"/>
    </xf>
    <xf numFmtId="0" fontId="8" fillId="7" borderId="0" xfId="0" applyFont="1" applyFill="1" applyAlignment="1" applyProtection="1">
      <alignment horizontal="justify" vertical="center"/>
    </xf>
    <xf numFmtId="0" fontId="6" fillId="7" borderId="0" xfId="0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0" fontId="4" fillId="7" borderId="0" xfId="0" applyFont="1" applyFill="1" applyBorder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0" fontId="10" fillId="7" borderId="0" xfId="0" applyFont="1" applyFill="1" applyAlignment="1" applyProtection="1">
      <alignment vertical="center"/>
    </xf>
    <xf numFmtId="0" fontId="0" fillId="7" borderId="0" xfId="0" applyFill="1" applyProtection="1">
      <alignment vertical="center"/>
    </xf>
    <xf numFmtId="0" fontId="3" fillId="7" borderId="0" xfId="0" applyFont="1" applyFill="1" applyAlignment="1" applyProtection="1">
      <alignment vertical="center"/>
    </xf>
    <xf numFmtId="0" fontId="3" fillId="7" borderId="0" xfId="0" applyFont="1" applyFill="1" applyAlignment="1" applyProtection="1">
      <alignment horizontal="right" vertical="center"/>
    </xf>
    <xf numFmtId="0" fontId="17" fillId="7" borderId="0" xfId="0" applyFont="1" applyFill="1" applyAlignment="1" applyProtection="1">
      <alignment horizontal="justify" vertical="center"/>
    </xf>
    <xf numFmtId="0" fontId="4" fillId="0" borderId="77" xfId="0" applyFont="1" applyBorder="1" applyAlignment="1" applyProtection="1">
      <alignment horizontal="center" vertical="center" wrapText="1"/>
    </xf>
    <xf numFmtId="177" fontId="4" fillId="0" borderId="5" xfId="0" applyNumberFormat="1" applyFont="1" applyBorder="1" applyAlignment="1" applyProtection="1">
      <alignment horizontal="center" vertical="center" wrapText="1"/>
    </xf>
    <xf numFmtId="177" fontId="4" fillId="0" borderId="4" xfId="0" applyNumberFormat="1" applyFont="1" applyBorder="1" applyAlignment="1" applyProtection="1">
      <alignment horizontal="center" vertical="center" wrapText="1"/>
    </xf>
    <xf numFmtId="177" fontId="4" fillId="0" borderId="66" xfId="0" applyNumberFormat="1" applyFont="1" applyBorder="1" applyAlignment="1" applyProtection="1">
      <alignment horizontal="center" vertical="center" wrapText="1"/>
    </xf>
    <xf numFmtId="0" fontId="34" fillId="7" borderId="0" xfId="0" applyFont="1" applyFill="1" applyAlignment="1" applyProtection="1">
      <alignment vertical="center"/>
    </xf>
    <xf numFmtId="0" fontId="25" fillId="7" borderId="0" xfId="0" applyFont="1" applyFill="1" applyProtection="1">
      <alignment vertical="center"/>
    </xf>
    <xf numFmtId="0" fontId="25" fillId="7" borderId="0" xfId="0" applyFont="1" applyFill="1" applyAlignment="1" applyProtection="1">
      <alignment vertical="center"/>
    </xf>
    <xf numFmtId="0" fontId="4" fillId="0" borderId="80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1" xfId="0" applyFont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vertical="center"/>
    </xf>
    <xf numFmtId="0" fontId="4" fillId="0" borderId="105" xfId="0" applyFont="1" applyBorder="1" applyAlignment="1" applyProtection="1">
      <alignment horizontal="center" vertical="center" wrapText="1"/>
    </xf>
    <xf numFmtId="0" fontId="4" fillId="0" borderId="106" xfId="0" applyFont="1" applyBorder="1" applyAlignment="1" applyProtection="1">
      <alignment horizontal="center" vertical="center" wrapText="1"/>
    </xf>
    <xf numFmtId="177" fontId="4" fillId="0" borderId="125" xfId="0" applyNumberFormat="1" applyFont="1" applyBorder="1" applyAlignment="1" applyProtection="1">
      <alignment horizontal="center" vertical="center" wrapText="1"/>
    </xf>
    <xf numFmtId="177" fontId="4" fillId="0" borderId="123" xfId="0" applyNumberFormat="1" applyFont="1" applyBorder="1" applyAlignment="1" applyProtection="1">
      <alignment horizontal="center" vertical="center" wrapText="1"/>
    </xf>
    <xf numFmtId="177" fontId="4" fillId="0" borderId="96" xfId="0" applyNumberFormat="1" applyFont="1" applyBorder="1" applyAlignment="1" applyProtection="1">
      <alignment horizontal="center" vertical="center" wrapText="1"/>
    </xf>
    <xf numFmtId="177" fontId="4" fillId="0" borderId="95" xfId="0" applyNumberFormat="1" applyFont="1" applyBorder="1" applyAlignment="1" applyProtection="1">
      <alignment horizontal="center" vertical="center" wrapText="1"/>
    </xf>
    <xf numFmtId="0" fontId="12" fillId="7" borderId="0" xfId="0" applyFont="1" applyFill="1" applyAlignment="1" applyProtection="1">
      <alignment vertical="center"/>
    </xf>
    <xf numFmtId="0" fontId="15" fillId="7" borderId="0" xfId="0" applyFont="1" applyFill="1" applyProtection="1">
      <alignment vertical="center"/>
    </xf>
    <xf numFmtId="0" fontId="18" fillId="0" borderId="0" xfId="0" applyFont="1" applyAlignment="1" applyProtection="1">
      <alignment horizontal="left" vertical="center" wrapText="1"/>
    </xf>
    <xf numFmtId="0" fontId="18" fillId="7" borderId="0" xfId="0" applyFont="1" applyFill="1" applyAlignment="1" applyProtection="1">
      <alignment horizontal="center" vertical="center" shrinkToFit="1"/>
    </xf>
    <xf numFmtId="0" fontId="18" fillId="7" borderId="0" xfId="0" applyFont="1" applyFill="1" applyProtection="1">
      <alignment vertical="center"/>
    </xf>
    <xf numFmtId="0" fontId="18" fillId="0" borderId="16" xfId="0" applyFont="1" applyBorder="1" applyAlignment="1" applyProtection="1">
      <alignment horizontal="center" vertical="center" shrinkToFit="1"/>
    </xf>
    <xf numFmtId="0" fontId="30" fillId="0" borderId="16" xfId="0" applyFont="1" applyBorder="1" applyAlignment="1" applyProtection="1">
      <alignment horizontal="center" vertical="center" shrinkToFit="1"/>
    </xf>
    <xf numFmtId="176" fontId="18" fillId="0" borderId="16" xfId="0" applyNumberFormat="1" applyFont="1" applyBorder="1" applyAlignment="1" applyProtection="1">
      <alignment horizontal="center" vertical="center"/>
    </xf>
    <xf numFmtId="0" fontId="18" fillId="0" borderId="16" xfId="0" applyNumberFormat="1" applyFont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shrinkToFit="1"/>
    </xf>
    <xf numFmtId="0" fontId="18" fillId="7" borderId="0" xfId="0" applyFont="1" applyFill="1" applyAlignment="1" applyProtection="1">
      <alignment horizontal="center" vertical="center"/>
    </xf>
    <xf numFmtId="0" fontId="20" fillId="7" borderId="0" xfId="0" applyFont="1" applyFill="1" applyBorder="1" applyAlignment="1" applyProtection="1">
      <alignment horizontal="center" vertical="center" shrinkToFit="1"/>
    </xf>
    <xf numFmtId="0" fontId="21" fillId="7" borderId="0" xfId="0" applyFont="1" applyFill="1" applyBorder="1" applyAlignment="1" applyProtection="1">
      <alignment horizontal="center" vertical="center"/>
    </xf>
    <xf numFmtId="0" fontId="18" fillId="6" borderId="0" xfId="0" applyFont="1" applyFill="1">
      <alignment vertical="center"/>
    </xf>
    <xf numFmtId="0" fontId="7" fillId="7" borderId="0" xfId="0" applyFont="1" applyFill="1" applyAlignment="1">
      <alignment vertical="center"/>
    </xf>
    <xf numFmtId="177" fontId="4" fillId="0" borderId="133" xfId="0" applyNumberFormat="1" applyFont="1" applyBorder="1" applyAlignment="1">
      <alignment horizontal="center" vertical="center" wrapText="1"/>
    </xf>
    <xf numFmtId="177" fontId="4" fillId="0" borderId="134" xfId="0" applyNumberFormat="1" applyFont="1" applyBorder="1" applyAlignment="1">
      <alignment horizontal="center" vertical="center" wrapText="1"/>
    </xf>
    <xf numFmtId="0" fontId="14" fillId="7" borderId="0" xfId="0" applyFont="1" applyFill="1" applyBorder="1" applyAlignment="1" applyProtection="1">
      <alignment horizontal="left" vertical="center"/>
    </xf>
    <xf numFmtId="177" fontId="4" fillId="0" borderId="145" xfId="0" applyNumberFormat="1" applyFont="1" applyBorder="1" applyAlignment="1">
      <alignment horizontal="center" vertical="center" wrapText="1"/>
    </xf>
    <xf numFmtId="177" fontId="4" fillId="0" borderId="146" xfId="0" applyNumberFormat="1" applyFont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vertical="center" wrapText="1"/>
    </xf>
    <xf numFmtId="0" fontId="18" fillId="7" borderId="0" xfId="0" applyFont="1" applyFill="1" applyBorder="1" applyAlignment="1" applyProtection="1">
      <alignment horizontal="center" vertical="center" shrinkToFit="1"/>
    </xf>
    <xf numFmtId="0" fontId="30" fillId="7" borderId="0" xfId="0" applyFont="1" applyFill="1" applyBorder="1" applyAlignment="1" applyProtection="1">
      <alignment horizontal="center" vertical="center" shrinkToFit="1"/>
    </xf>
    <xf numFmtId="176" fontId="18" fillId="7" borderId="0" xfId="0" applyNumberFormat="1" applyFont="1" applyFill="1" applyBorder="1" applyAlignment="1" applyProtection="1">
      <alignment horizontal="center" vertical="center"/>
    </xf>
    <xf numFmtId="0" fontId="18" fillId="7" borderId="0" xfId="0" applyNumberFormat="1" applyFont="1" applyFill="1" applyBorder="1" applyAlignment="1" applyProtection="1">
      <alignment horizontal="center" vertical="center"/>
    </xf>
    <xf numFmtId="177" fontId="21" fillId="7" borderId="0" xfId="0" applyNumberFormat="1" applyFont="1" applyFill="1" applyBorder="1" applyAlignment="1" applyProtection="1">
      <alignment horizontal="center" vertical="center"/>
      <protection locked="0"/>
    </xf>
    <xf numFmtId="177" fontId="21" fillId="7" borderId="0" xfId="0" applyNumberFormat="1" applyFont="1" applyFill="1" applyBorder="1" applyAlignment="1" applyProtection="1">
      <alignment horizontal="center" vertical="center"/>
    </xf>
    <xf numFmtId="176" fontId="18" fillId="0" borderId="12" xfId="0" applyNumberFormat="1" applyFont="1" applyBorder="1" applyAlignment="1" applyProtection="1">
      <alignment horizontal="center" vertical="center"/>
    </xf>
    <xf numFmtId="0" fontId="18" fillId="0" borderId="12" xfId="0" applyNumberFormat="1" applyFont="1" applyBorder="1" applyAlignment="1" applyProtection="1">
      <alignment horizontal="center" vertical="center"/>
    </xf>
    <xf numFmtId="176" fontId="18" fillId="10" borderId="0" xfId="0" applyNumberFormat="1" applyFont="1" applyFill="1" applyBorder="1" applyAlignment="1" applyProtection="1">
      <alignment horizontal="center" vertical="center"/>
    </xf>
    <xf numFmtId="0" fontId="18" fillId="10" borderId="0" xfId="0" applyNumberFormat="1" applyFont="1" applyFill="1" applyBorder="1" applyAlignment="1" applyProtection="1">
      <alignment horizontal="center" vertical="center"/>
    </xf>
    <xf numFmtId="177" fontId="21" fillId="10" borderId="0" xfId="0" applyNumberFormat="1" applyFont="1" applyFill="1" applyBorder="1" applyAlignment="1" applyProtection="1">
      <alignment horizontal="center" vertical="center"/>
      <protection locked="0"/>
    </xf>
    <xf numFmtId="0" fontId="0" fillId="6" borderId="109" xfId="0" applyFill="1" applyBorder="1" applyAlignment="1">
      <alignment vertical="center"/>
    </xf>
    <xf numFmtId="0" fontId="42" fillId="6" borderId="109" xfId="0" applyFont="1" applyFill="1" applyBorder="1" applyAlignment="1">
      <alignment vertical="center"/>
    </xf>
    <xf numFmtId="0" fontId="43" fillId="7" borderId="0" xfId="0" applyFont="1" applyFill="1" applyBorder="1" applyAlignment="1" applyProtection="1">
      <alignment vertical="center"/>
    </xf>
    <xf numFmtId="0" fontId="14" fillId="0" borderId="0" xfId="0" applyFont="1" applyFill="1" applyProtection="1">
      <alignment vertical="center"/>
    </xf>
    <xf numFmtId="0" fontId="4" fillId="0" borderId="105" xfId="0" applyFont="1" applyFill="1" applyBorder="1" applyAlignment="1" applyProtection="1">
      <alignment horizontal="center" vertical="center" wrapText="1"/>
    </xf>
    <xf numFmtId="0" fontId="4" fillId="0" borderId="106" xfId="0" applyFont="1" applyFill="1" applyBorder="1" applyAlignment="1" applyProtection="1">
      <alignment horizontal="center" vertical="center" wrapText="1"/>
    </xf>
    <xf numFmtId="177" fontId="4" fillId="0" borderId="130" xfId="0" applyNumberFormat="1" applyFont="1" applyFill="1" applyBorder="1" applyAlignment="1" applyProtection="1">
      <alignment horizontal="center" vertical="center" wrapText="1"/>
    </xf>
    <xf numFmtId="177" fontId="4" fillId="0" borderId="131" xfId="0" applyNumberFormat="1" applyFont="1" applyFill="1" applyBorder="1" applyAlignment="1" applyProtection="1">
      <alignment horizontal="center" vertical="center" wrapText="1"/>
    </xf>
    <xf numFmtId="177" fontId="4" fillId="0" borderId="137" xfId="0" applyNumberFormat="1" applyFont="1" applyFill="1" applyBorder="1" applyAlignment="1" applyProtection="1">
      <alignment horizontal="center" vertical="center" wrapText="1"/>
    </xf>
    <xf numFmtId="177" fontId="4" fillId="0" borderId="138" xfId="0" applyNumberFormat="1" applyFont="1" applyFill="1" applyBorder="1" applyAlignment="1" applyProtection="1">
      <alignment horizontal="center" vertical="center" wrapText="1"/>
    </xf>
    <xf numFmtId="0" fontId="7" fillId="7" borderId="0" xfId="0" applyFont="1" applyFill="1" applyAlignment="1">
      <alignment vertical="center"/>
    </xf>
    <xf numFmtId="0" fontId="0" fillId="7" borderId="0" xfId="0" applyFill="1" applyBorder="1" applyAlignment="1" applyProtection="1">
      <alignment vertical="center"/>
    </xf>
    <xf numFmtId="0" fontId="4" fillId="17" borderId="69" xfId="0" applyFont="1" applyFill="1" applyBorder="1" applyAlignment="1" applyProtection="1">
      <alignment horizontal="center" vertical="center" wrapText="1"/>
      <protection locked="0"/>
    </xf>
    <xf numFmtId="0" fontId="4" fillId="17" borderId="150" xfId="0" applyFont="1" applyFill="1" applyBorder="1" applyAlignment="1" applyProtection="1">
      <alignment horizontal="center" vertical="center" wrapText="1"/>
      <protection locked="0"/>
    </xf>
    <xf numFmtId="0" fontId="4" fillId="17" borderId="151" xfId="0" applyFont="1" applyFill="1" applyBorder="1" applyAlignment="1" applyProtection="1">
      <alignment horizontal="center" vertical="center" wrapText="1"/>
      <protection locked="0"/>
    </xf>
    <xf numFmtId="0" fontId="0" fillId="21" borderId="0" xfId="0" applyFill="1" applyBorder="1" applyAlignment="1" applyProtection="1">
      <alignment vertical="center" textRotation="255" shrinkToFit="1"/>
      <protection locked="0"/>
    </xf>
    <xf numFmtId="178" fontId="0" fillId="21" borderId="34" xfId="0" applyNumberFormat="1" applyFill="1" applyBorder="1" applyAlignment="1" applyProtection="1">
      <alignment vertical="center" shrinkToFit="1"/>
    </xf>
    <xf numFmtId="0" fontId="0" fillId="0" borderId="153" xfId="0" applyBorder="1" applyAlignment="1" applyProtection="1">
      <alignment vertical="center" textRotation="255" shrinkToFit="1"/>
      <protection locked="0"/>
    </xf>
    <xf numFmtId="0" fontId="0" fillId="12" borderId="66" xfId="0" applyFill="1" applyBorder="1" applyAlignment="1" applyProtection="1">
      <alignment vertical="center" shrinkToFit="1"/>
    </xf>
    <xf numFmtId="0" fontId="25" fillId="7" borderId="0" xfId="0" applyFont="1" applyFill="1" applyAlignment="1" applyProtection="1">
      <alignment horizontal="right" vertical="center"/>
    </xf>
    <xf numFmtId="177" fontId="21" fillId="7" borderId="16" xfId="0" applyNumberFormat="1" applyFont="1" applyFill="1" applyBorder="1" applyAlignment="1" applyProtection="1">
      <alignment horizontal="center" vertical="center"/>
      <protection locked="0"/>
    </xf>
    <xf numFmtId="177" fontId="21" fillId="7" borderId="12" xfId="0" applyNumberFormat="1" applyFont="1" applyFill="1" applyBorder="1" applyAlignment="1" applyProtection="1">
      <alignment horizontal="center" vertical="center"/>
      <protection locked="0"/>
    </xf>
    <xf numFmtId="0" fontId="4" fillId="17" borderId="154" xfId="0" applyFont="1" applyFill="1" applyBorder="1" applyAlignment="1" applyProtection="1">
      <alignment horizontal="center" vertical="center" wrapText="1"/>
      <protection locked="0"/>
    </xf>
    <xf numFmtId="177" fontId="4" fillId="0" borderId="156" xfId="0" applyNumberFormat="1" applyFont="1" applyBorder="1" applyAlignment="1" applyProtection="1">
      <alignment horizontal="center" vertical="center" wrapText="1"/>
    </xf>
    <xf numFmtId="177" fontId="4" fillId="0" borderId="157" xfId="0" applyNumberFormat="1" applyFont="1" applyBorder="1" applyAlignment="1" applyProtection="1">
      <alignment horizontal="center" vertical="center" wrapText="1"/>
    </xf>
    <xf numFmtId="177" fontId="4" fillId="0" borderId="161" xfId="0" applyNumberFormat="1" applyFont="1" applyBorder="1" applyAlignment="1" applyProtection="1">
      <alignment horizontal="center" vertical="center" wrapText="1"/>
    </xf>
    <xf numFmtId="177" fontId="4" fillId="0" borderId="162" xfId="0" applyNumberFormat="1" applyFont="1" applyBorder="1" applyAlignment="1" applyProtection="1">
      <alignment horizontal="center" vertical="center" wrapText="1"/>
    </xf>
    <xf numFmtId="183" fontId="24" fillId="7" borderId="0" xfId="0" applyNumberFormat="1" applyFont="1" applyFill="1" applyAlignment="1">
      <alignment horizontal="right" vertical="center"/>
    </xf>
    <xf numFmtId="0" fontId="14" fillId="20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5" fillId="18" borderId="1" xfId="0" applyFont="1" applyFill="1" applyBorder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14" fillId="18" borderId="1" xfId="0" applyFont="1" applyFill="1" applyBorder="1" applyAlignment="1" applyProtection="1">
      <alignment horizontal="center" vertical="center"/>
      <protection locked="0"/>
    </xf>
    <xf numFmtId="179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7" fillId="7" borderId="0" xfId="0" applyFont="1" applyFill="1" applyAlignment="1">
      <alignment vertical="center"/>
    </xf>
    <xf numFmtId="0" fontId="6" fillId="7" borderId="0" xfId="0" applyFont="1" applyFill="1" applyAlignment="1">
      <alignment horizontal="center" vertical="center"/>
    </xf>
    <xf numFmtId="0" fontId="16" fillId="3" borderId="62" xfId="0" applyFont="1" applyFill="1" applyBorder="1" applyAlignment="1" applyProtection="1">
      <alignment horizontal="center" vertical="center" shrinkToFit="1"/>
      <protection locked="0"/>
    </xf>
    <xf numFmtId="0" fontId="16" fillId="3" borderId="18" xfId="0" applyFont="1" applyFill="1" applyBorder="1" applyAlignment="1" applyProtection="1">
      <alignment horizontal="center" vertical="center" shrinkToFit="1"/>
      <protection locked="0"/>
    </xf>
    <xf numFmtId="0" fontId="16" fillId="3" borderId="19" xfId="0" applyFont="1" applyFill="1" applyBorder="1" applyAlignment="1" applyProtection="1">
      <alignment horizontal="center" vertical="center" shrinkToFit="1"/>
      <protection locked="0"/>
    </xf>
    <xf numFmtId="0" fontId="14" fillId="3" borderId="26" xfId="0" applyFont="1" applyFill="1" applyBorder="1" applyAlignment="1" applyProtection="1">
      <alignment horizontal="center" vertical="center" shrinkToFit="1"/>
      <protection locked="0"/>
    </xf>
    <xf numFmtId="0" fontId="14" fillId="3" borderId="17" xfId="0" applyFont="1" applyFill="1" applyBorder="1" applyAlignment="1" applyProtection="1">
      <alignment horizontal="center" vertical="center" shrinkToFit="1"/>
      <protection locked="0"/>
    </xf>
    <xf numFmtId="0" fontId="14" fillId="3" borderId="11" xfId="0" applyFont="1" applyFill="1" applyBorder="1" applyAlignment="1" applyProtection="1">
      <alignment horizontal="center" vertical="center" shrinkToFit="1"/>
      <protection locked="0"/>
    </xf>
    <xf numFmtId="0" fontId="14" fillId="3" borderId="27" xfId="0" applyFont="1" applyFill="1" applyBorder="1" applyAlignment="1" applyProtection="1">
      <alignment horizontal="center" vertical="center" shrinkToFit="1"/>
      <protection locked="0"/>
    </xf>
    <xf numFmtId="0" fontId="14" fillId="3" borderId="34" xfId="0" applyFont="1" applyFill="1" applyBorder="1" applyAlignment="1" applyProtection="1">
      <alignment horizontal="center" vertical="center" shrinkToFit="1"/>
      <protection locked="0"/>
    </xf>
    <xf numFmtId="0" fontId="14" fillId="3" borderId="28" xfId="0" applyFont="1" applyFill="1" applyBorder="1" applyAlignment="1" applyProtection="1">
      <alignment horizontal="center" vertical="center" shrinkToFit="1"/>
      <protection locked="0"/>
    </xf>
    <xf numFmtId="0" fontId="4" fillId="18" borderId="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>
      <alignment horizontal="left" vertical="top" wrapText="1"/>
    </xf>
    <xf numFmtId="0" fontId="4" fillId="3" borderId="12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4" fillId="0" borderId="59" xfId="0" applyFont="1" applyBorder="1" applyAlignment="1">
      <alignment horizontal="center" vertical="center" wrapText="1"/>
    </xf>
    <xf numFmtId="180" fontId="4" fillId="3" borderId="3" xfId="0" applyNumberFormat="1" applyFont="1" applyFill="1" applyBorder="1" applyAlignment="1" applyProtection="1">
      <alignment horizontal="center" vertical="center" shrinkToFit="1"/>
      <protection locked="0"/>
    </xf>
    <xf numFmtId="180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180" fontId="4" fillId="3" borderId="6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17" borderId="5" xfId="0" applyFont="1" applyFill="1" applyBorder="1" applyAlignment="1" applyProtection="1">
      <alignment horizontal="center" vertical="center" wrapText="1"/>
      <protection locked="0"/>
    </xf>
    <xf numFmtId="0" fontId="4" fillId="17" borderId="63" xfId="0" applyFont="1" applyFill="1" applyBorder="1" applyAlignment="1" applyProtection="1">
      <alignment horizontal="center" vertical="center" wrapText="1"/>
      <protection locked="0"/>
    </xf>
    <xf numFmtId="0" fontId="4" fillId="17" borderId="4" xfId="0" applyFont="1" applyFill="1" applyBorder="1" applyAlignment="1" applyProtection="1">
      <alignment horizontal="center" vertical="center" wrapText="1"/>
      <protection locked="0"/>
    </xf>
    <xf numFmtId="0" fontId="4" fillId="17" borderId="64" xfId="0" applyFont="1" applyFill="1" applyBorder="1" applyAlignment="1" applyProtection="1">
      <alignment horizontal="center" vertical="center" wrapText="1"/>
      <protection locked="0"/>
    </xf>
    <xf numFmtId="0" fontId="4" fillId="17" borderId="66" xfId="0" applyFont="1" applyFill="1" applyBorder="1" applyAlignment="1" applyProtection="1">
      <alignment horizontal="center" vertical="center" wrapText="1"/>
      <protection locked="0"/>
    </xf>
    <xf numFmtId="0" fontId="4" fillId="17" borderId="35" xfId="0" applyFont="1" applyFill="1" applyBorder="1" applyAlignment="1" applyProtection="1">
      <alignment horizontal="center" vertical="center" wrapText="1"/>
      <protection locked="0"/>
    </xf>
    <xf numFmtId="0" fontId="16" fillId="18" borderId="1" xfId="0" applyFont="1" applyFill="1" applyBorder="1" applyAlignment="1">
      <alignment horizontal="center" vertical="center"/>
    </xf>
    <xf numFmtId="0" fontId="0" fillId="18" borderId="1" xfId="0" applyFont="1" applyFill="1" applyBorder="1" applyAlignment="1">
      <alignment horizontal="center" vertical="center"/>
    </xf>
    <xf numFmtId="0" fontId="4" fillId="3" borderId="22" xfId="0" applyFont="1" applyFill="1" applyBorder="1" applyAlignment="1" applyProtection="1">
      <alignment horizontal="center" vertical="center" wrapText="1"/>
      <protection locked="0"/>
    </xf>
    <xf numFmtId="0" fontId="4" fillId="17" borderId="21" xfId="0" applyFont="1" applyFill="1" applyBorder="1" applyAlignment="1" applyProtection="1">
      <alignment horizontal="center" vertical="center" shrinkToFit="1"/>
      <protection locked="0"/>
    </xf>
    <xf numFmtId="0" fontId="4" fillId="17" borderId="22" xfId="0" applyFont="1" applyFill="1" applyBorder="1" applyAlignment="1" applyProtection="1">
      <alignment horizontal="center" vertical="center" shrinkToFit="1"/>
      <protection locked="0"/>
    </xf>
    <xf numFmtId="0" fontId="9" fillId="7" borderId="0" xfId="0" applyFont="1" applyFill="1" applyAlignment="1">
      <alignment horizontal="right" vertical="center"/>
    </xf>
    <xf numFmtId="0" fontId="14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/>
    </xf>
    <xf numFmtId="180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180" fontId="4" fillId="3" borderId="16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2" xfId="0" applyFont="1" applyBorder="1" applyAlignment="1" applyProtection="1">
      <alignment horizontal="center" vertical="center"/>
    </xf>
    <xf numFmtId="0" fontId="4" fillId="0" borderId="104" xfId="0" applyFont="1" applyBorder="1" applyAlignment="1" applyProtection="1">
      <alignment horizontal="center" vertical="center"/>
    </xf>
    <xf numFmtId="0" fontId="4" fillId="3" borderId="158" xfId="0" applyFont="1" applyFill="1" applyBorder="1" applyAlignment="1" applyProtection="1">
      <alignment horizontal="center" vertical="center" wrapText="1"/>
      <protection locked="0"/>
    </xf>
    <xf numFmtId="0" fontId="4" fillId="3" borderId="159" xfId="0" applyFont="1" applyFill="1" applyBorder="1" applyAlignment="1" applyProtection="1">
      <alignment horizontal="center" vertical="center" wrapText="1"/>
      <protection locked="0"/>
    </xf>
    <xf numFmtId="0" fontId="4" fillId="0" borderId="114" xfId="0" applyFont="1" applyBorder="1" applyAlignment="1" applyProtection="1">
      <alignment horizontal="center" vertical="center" wrapText="1"/>
    </xf>
    <xf numFmtId="0" fontId="4" fillId="0" borderId="74" xfId="0" applyFont="1" applyBorder="1" applyAlignment="1" applyProtection="1">
      <alignment horizontal="center" vertical="center" wrapText="1"/>
    </xf>
    <xf numFmtId="180" fontId="4" fillId="3" borderId="139" xfId="0" applyNumberFormat="1" applyFont="1" applyFill="1" applyBorder="1" applyAlignment="1" applyProtection="1">
      <alignment horizontal="center" vertical="center" shrinkToFit="1"/>
      <protection locked="0"/>
    </xf>
    <xf numFmtId="180" fontId="4" fillId="3" borderId="14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3" xfId="0" applyFont="1" applyBorder="1" applyAlignment="1" applyProtection="1">
      <alignment horizontal="center" vertical="center"/>
    </xf>
    <xf numFmtId="0" fontId="4" fillId="3" borderId="124" xfId="0" applyFont="1" applyFill="1" applyBorder="1" applyAlignment="1" applyProtection="1">
      <alignment horizontal="center" vertical="center" wrapText="1"/>
      <protection locked="0"/>
    </xf>
    <xf numFmtId="0" fontId="4" fillId="17" borderId="124" xfId="0" applyFont="1" applyFill="1" applyBorder="1" applyAlignment="1" applyProtection="1">
      <alignment horizontal="center" vertical="center" shrinkToFit="1"/>
      <protection locked="0"/>
    </xf>
    <xf numFmtId="0" fontId="4" fillId="3" borderId="163" xfId="0" applyFont="1" applyFill="1" applyBorder="1" applyAlignment="1" applyProtection="1">
      <alignment horizontal="center" vertical="center" wrapText="1"/>
      <protection locked="0"/>
    </xf>
    <xf numFmtId="0" fontId="4" fillId="17" borderId="158" xfId="0" applyFont="1" applyFill="1" applyBorder="1" applyAlignment="1" applyProtection="1">
      <alignment horizontal="center" vertical="center" shrinkToFit="1"/>
      <protection locked="0"/>
    </xf>
    <xf numFmtId="0" fontId="4" fillId="17" borderId="159" xfId="0" applyFont="1" applyFill="1" applyBorder="1" applyAlignment="1" applyProtection="1">
      <alignment horizontal="center" vertical="center" shrinkToFit="1"/>
      <protection locked="0"/>
    </xf>
    <xf numFmtId="0" fontId="4" fillId="17" borderId="164" xfId="0" applyFont="1" applyFill="1" applyBorder="1" applyAlignment="1" applyProtection="1">
      <alignment horizontal="center" vertical="center" shrinkToFit="1"/>
      <protection locked="0"/>
    </xf>
    <xf numFmtId="0" fontId="4" fillId="17" borderId="163" xfId="0" applyFont="1" applyFill="1" applyBorder="1" applyAlignment="1" applyProtection="1">
      <alignment horizontal="center" vertical="center" shrinkToFit="1"/>
      <protection locked="0"/>
    </xf>
    <xf numFmtId="0" fontId="4" fillId="17" borderId="139" xfId="0" applyFont="1" applyFill="1" applyBorder="1" applyAlignment="1" applyProtection="1">
      <alignment horizontal="center" vertical="center" shrinkToFit="1"/>
      <protection locked="0"/>
    </xf>
    <xf numFmtId="0" fontId="4" fillId="17" borderId="155" xfId="0" applyFont="1" applyFill="1" applyBorder="1" applyAlignment="1" applyProtection="1">
      <alignment horizontal="center" vertical="center" shrinkToFit="1"/>
      <protection locked="0"/>
    </xf>
    <xf numFmtId="0" fontId="4" fillId="0" borderId="126" xfId="0" applyFont="1" applyBorder="1" applyAlignment="1" applyProtection="1">
      <alignment horizontal="center" vertical="center" wrapText="1"/>
    </xf>
    <xf numFmtId="0" fontId="4" fillId="0" borderId="127" xfId="0" applyFont="1" applyBorder="1" applyAlignment="1" applyProtection="1">
      <alignment horizontal="center" vertical="center"/>
    </xf>
    <xf numFmtId="0" fontId="4" fillId="0" borderId="128" xfId="0" applyFont="1" applyBorder="1" applyAlignment="1" applyProtection="1">
      <alignment horizontal="center" vertical="center"/>
    </xf>
    <xf numFmtId="0" fontId="4" fillId="3" borderId="50" xfId="0" applyFont="1" applyFill="1" applyBorder="1" applyAlignment="1" applyProtection="1">
      <alignment horizontal="center" vertical="center" wrapText="1"/>
      <protection locked="0"/>
    </xf>
    <xf numFmtId="0" fontId="4" fillId="3" borderId="51" xfId="0" applyFont="1" applyFill="1" applyBorder="1" applyAlignment="1" applyProtection="1">
      <alignment horizontal="center" vertical="center" wrapText="1"/>
      <protection locked="0"/>
    </xf>
    <xf numFmtId="0" fontId="4" fillId="3" borderId="165" xfId="0" applyFont="1" applyFill="1" applyBorder="1" applyAlignment="1" applyProtection="1">
      <alignment horizontal="center" vertical="center" wrapText="1"/>
      <protection locked="0"/>
    </xf>
    <xf numFmtId="0" fontId="4" fillId="0" borderId="126" xfId="0" applyFont="1" applyBorder="1" applyAlignment="1" applyProtection="1">
      <alignment horizontal="center" vertical="center" shrinkToFit="1"/>
    </xf>
    <xf numFmtId="0" fontId="4" fillId="17" borderId="50" xfId="0" applyFont="1" applyFill="1" applyBorder="1" applyAlignment="1" applyProtection="1">
      <alignment horizontal="center" vertical="center" shrinkToFit="1"/>
      <protection locked="0"/>
    </xf>
    <xf numFmtId="0" fontId="4" fillId="17" borderId="51" xfId="0" applyFont="1" applyFill="1" applyBorder="1" applyAlignment="1" applyProtection="1">
      <alignment horizontal="center" vertical="center" shrinkToFit="1"/>
      <protection locked="0"/>
    </xf>
    <xf numFmtId="0" fontId="4" fillId="3" borderId="139" xfId="0" applyFont="1" applyFill="1" applyBorder="1" applyAlignment="1" applyProtection="1">
      <alignment horizontal="center" vertical="center" wrapText="1"/>
      <protection locked="0"/>
    </xf>
    <xf numFmtId="0" fontId="4" fillId="3" borderId="155" xfId="0" applyFont="1" applyFill="1" applyBorder="1" applyAlignment="1" applyProtection="1">
      <alignment horizontal="center" vertical="center" wrapText="1"/>
      <protection locked="0"/>
    </xf>
    <xf numFmtId="0" fontId="4" fillId="17" borderId="165" xfId="0" applyFont="1" applyFill="1" applyBorder="1" applyAlignment="1" applyProtection="1">
      <alignment horizontal="center" vertical="center" shrinkToFit="1"/>
      <protection locked="0"/>
    </xf>
    <xf numFmtId="0" fontId="4" fillId="0" borderId="114" xfId="0" applyFont="1" applyBorder="1" applyAlignment="1" applyProtection="1">
      <alignment horizontal="center" vertical="center" shrinkToFit="1"/>
    </xf>
    <xf numFmtId="0" fontId="4" fillId="0" borderId="74" xfId="0" applyFont="1" applyBorder="1" applyAlignment="1" applyProtection="1">
      <alignment horizontal="center" vertical="center" shrinkToFit="1"/>
    </xf>
    <xf numFmtId="0" fontId="24" fillId="5" borderId="86" xfId="0" applyFont="1" applyFill="1" applyBorder="1" applyAlignment="1" applyProtection="1">
      <alignment vertical="center" wrapText="1"/>
    </xf>
    <xf numFmtId="0" fontId="0" fillId="0" borderId="87" xfId="0" applyBorder="1" applyAlignment="1" applyProtection="1">
      <alignment vertical="center"/>
    </xf>
    <xf numFmtId="0" fontId="0" fillId="0" borderId="88" xfId="0" applyBorder="1" applyAlignment="1" applyProtection="1">
      <alignment vertical="center"/>
    </xf>
    <xf numFmtId="0" fontId="0" fillId="0" borderId="89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90" xfId="0" applyBorder="1" applyAlignment="1" applyProtection="1">
      <alignment vertical="center"/>
    </xf>
    <xf numFmtId="0" fontId="0" fillId="0" borderId="91" xfId="0" applyBorder="1" applyAlignment="1" applyProtection="1">
      <alignment vertical="center"/>
    </xf>
    <xf numFmtId="0" fontId="0" fillId="0" borderId="92" xfId="0" applyBorder="1" applyAlignment="1" applyProtection="1">
      <alignment vertical="center"/>
    </xf>
    <xf numFmtId="0" fontId="0" fillId="0" borderId="93" xfId="0" applyBorder="1" applyAlignment="1" applyProtection="1">
      <alignment vertical="center"/>
    </xf>
    <xf numFmtId="180" fontId="4" fillId="3" borderId="141" xfId="0" applyNumberFormat="1" applyFont="1" applyFill="1" applyBorder="1" applyAlignment="1" applyProtection="1">
      <alignment horizontal="center" vertical="center" shrinkToFit="1"/>
      <protection locked="0"/>
    </xf>
    <xf numFmtId="180" fontId="4" fillId="3" borderId="14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84" xfId="0" applyFont="1" applyBorder="1" applyAlignment="1" applyProtection="1">
      <alignment horizontal="center" vertical="center" wrapText="1"/>
    </xf>
    <xf numFmtId="0" fontId="4" fillId="0" borderId="78" xfId="0" applyFont="1" applyBorder="1" applyAlignment="1" applyProtection="1">
      <alignment horizontal="center" vertical="center" wrapText="1"/>
    </xf>
    <xf numFmtId="0" fontId="4" fillId="0" borderId="79" xfId="0" applyFont="1" applyBorder="1" applyAlignment="1" applyProtection="1">
      <alignment horizontal="center" vertical="center" wrapText="1"/>
    </xf>
    <xf numFmtId="0" fontId="4" fillId="3" borderId="54" xfId="0" applyFont="1" applyFill="1" applyBorder="1" applyAlignment="1" applyProtection="1">
      <alignment horizontal="left" vertical="center" wrapText="1"/>
      <protection locked="0"/>
    </xf>
    <xf numFmtId="0" fontId="4" fillId="3" borderId="23" xfId="0" applyFont="1" applyFill="1" applyBorder="1" applyAlignment="1" applyProtection="1">
      <alignment horizontal="left" vertical="center" wrapText="1"/>
      <protection locked="0"/>
    </xf>
    <xf numFmtId="0" fontId="4" fillId="3" borderId="81" xfId="0" applyFont="1" applyFill="1" applyBorder="1" applyAlignment="1" applyProtection="1">
      <alignment horizontal="left" vertical="center" wrapText="1"/>
      <protection locked="0"/>
    </xf>
    <xf numFmtId="0" fontId="4" fillId="3" borderId="85" xfId="0" applyFont="1" applyFill="1" applyBorder="1" applyAlignment="1" applyProtection="1">
      <alignment horizontal="left" vertical="center" wrapText="1"/>
      <protection locked="0"/>
    </xf>
    <xf numFmtId="0" fontId="4" fillId="3" borderId="82" xfId="0" applyFont="1" applyFill="1" applyBorder="1" applyAlignment="1" applyProtection="1">
      <alignment horizontal="left" vertical="center" wrapText="1"/>
      <protection locked="0"/>
    </xf>
    <xf numFmtId="0" fontId="4" fillId="3" borderId="83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Alignment="1" applyProtection="1">
      <alignment horizontal="center" vertical="center"/>
    </xf>
    <xf numFmtId="0" fontId="9" fillId="7" borderId="0" xfId="0" applyFont="1" applyFill="1" applyAlignment="1" applyProtection="1">
      <alignment horizontal="right" vertical="center"/>
    </xf>
    <xf numFmtId="0" fontId="24" fillId="18" borderId="1" xfId="0" applyFont="1" applyFill="1" applyBorder="1" applyAlignment="1" applyProtection="1">
      <alignment horizontal="center" vertical="center"/>
    </xf>
    <xf numFmtId="0" fontId="36" fillId="18" borderId="1" xfId="0" applyFont="1" applyFill="1" applyBorder="1" applyAlignment="1" applyProtection="1">
      <alignment vertical="center"/>
    </xf>
    <xf numFmtId="0" fontId="34" fillId="7" borderId="0" xfId="0" applyFont="1" applyFill="1" applyBorder="1" applyAlignment="1" applyProtection="1">
      <alignment horizontal="center" vertical="center"/>
      <protection locked="0"/>
    </xf>
    <xf numFmtId="0" fontId="44" fillId="7" borderId="0" xfId="0" applyFont="1" applyFill="1" applyBorder="1" applyAlignment="1" applyProtection="1">
      <alignment horizontal="center" vertical="center"/>
      <protection locked="0"/>
    </xf>
    <xf numFmtId="180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180" fontId="11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 applyProtection="1">
      <alignment horizontal="center" vertical="center" wrapText="1"/>
    </xf>
    <xf numFmtId="0" fontId="4" fillId="0" borderId="57" xfId="0" applyFont="1" applyBorder="1" applyAlignment="1" applyProtection="1">
      <alignment horizontal="center" vertical="center" wrapText="1"/>
    </xf>
    <xf numFmtId="0" fontId="4" fillId="0" borderId="58" xfId="0" applyFont="1" applyBorder="1" applyAlignment="1" applyProtection="1">
      <alignment horizontal="center" vertical="center" wrapText="1"/>
    </xf>
    <xf numFmtId="180" fontId="4" fillId="3" borderId="24" xfId="0" applyNumberFormat="1" applyFont="1" applyFill="1" applyBorder="1" applyAlignment="1" applyProtection="1">
      <alignment horizontal="center" vertical="center" wrapText="1"/>
      <protection locked="0"/>
    </xf>
    <xf numFmtId="180" fontId="4" fillId="3" borderId="25" xfId="0" applyNumberFormat="1" applyFont="1" applyFill="1" applyBorder="1" applyAlignment="1" applyProtection="1">
      <alignment horizontal="center" vertical="center" wrapText="1"/>
      <protection locked="0"/>
    </xf>
    <xf numFmtId="180" fontId="4" fillId="3" borderId="66" xfId="0" applyNumberFormat="1" applyFont="1" applyFill="1" applyBorder="1" applyAlignment="1" applyProtection="1">
      <alignment horizontal="center" vertical="center" wrapText="1"/>
      <protection locked="0"/>
    </xf>
    <xf numFmtId="180" fontId="4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41" fillId="7" borderId="1" xfId="0" applyFont="1" applyFill="1" applyBorder="1" applyAlignment="1" applyProtection="1">
      <alignment horizontal="left" vertical="center" wrapText="1"/>
    </xf>
    <xf numFmtId="0" fontId="16" fillId="18" borderId="1" xfId="0" applyFont="1" applyFill="1" applyBorder="1" applyAlignment="1" applyProtection="1">
      <alignment horizontal="center" vertical="center"/>
    </xf>
    <xf numFmtId="0" fontId="0" fillId="18" borderId="1" xfId="0" applyFont="1" applyFill="1" applyBorder="1" applyAlignment="1" applyProtection="1">
      <alignment horizontal="center" vertical="center"/>
    </xf>
    <xf numFmtId="0" fontId="4" fillId="0" borderId="110" xfId="0" applyFont="1" applyBorder="1" applyAlignment="1">
      <alignment horizontal="center" vertical="center" shrinkToFit="1"/>
    </xf>
    <xf numFmtId="0" fontId="14" fillId="0" borderId="117" xfId="0" applyFont="1" applyBorder="1" applyAlignment="1">
      <alignment horizontal="center" vertical="center" shrinkToFit="1"/>
    </xf>
    <xf numFmtId="0" fontId="4" fillId="0" borderId="110" xfId="0" applyFont="1" applyBorder="1" applyAlignment="1">
      <alignment horizontal="center" vertical="center" wrapText="1"/>
    </xf>
    <xf numFmtId="0" fontId="14" fillId="0" borderId="117" xfId="0" applyFont="1" applyBorder="1" applyAlignment="1">
      <alignment horizontal="center" vertical="center" wrapText="1"/>
    </xf>
    <xf numFmtId="0" fontId="8" fillId="7" borderId="0" xfId="0" applyFont="1" applyFill="1" applyAlignment="1">
      <alignment horizontal="left" vertical="center" wrapText="1"/>
    </xf>
    <xf numFmtId="0" fontId="4" fillId="19" borderId="110" xfId="0" applyFont="1" applyFill="1" applyBorder="1" applyAlignment="1">
      <alignment horizontal="center" vertical="center"/>
    </xf>
    <xf numFmtId="0" fontId="14" fillId="19" borderId="113" xfId="0" applyFont="1" applyFill="1" applyBorder="1" applyAlignment="1">
      <alignment horizontal="center" vertical="center"/>
    </xf>
    <xf numFmtId="0" fontId="14" fillId="19" borderId="117" xfId="0" applyFont="1" applyFill="1" applyBorder="1" applyAlignment="1">
      <alignment horizontal="center" vertical="center"/>
    </xf>
    <xf numFmtId="180" fontId="4" fillId="3" borderId="11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32" xfId="0" applyBorder="1" applyAlignment="1" applyProtection="1">
      <alignment horizontal="center" vertical="center" shrinkToFit="1"/>
      <protection locked="0"/>
    </xf>
    <xf numFmtId="0" fontId="14" fillId="3" borderId="110" xfId="0" applyFont="1" applyFill="1" applyBorder="1" applyAlignment="1" applyProtection="1">
      <alignment horizontal="center" vertical="center" shrinkToFit="1"/>
      <protection locked="0"/>
    </xf>
    <xf numFmtId="0" fontId="14" fillId="3" borderId="117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center" vertical="center"/>
      <protection locked="0"/>
    </xf>
    <xf numFmtId="0" fontId="14" fillId="3" borderId="52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 applyProtection="1">
      <alignment horizontal="center" vertical="center"/>
      <protection locked="0"/>
    </xf>
    <xf numFmtId="0" fontId="14" fillId="3" borderId="100" xfId="0" applyFont="1" applyFill="1" applyBorder="1" applyAlignment="1" applyProtection="1">
      <alignment horizontal="center" vertical="center"/>
      <protection locked="0"/>
    </xf>
    <xf numFmtId="0" fontId="14" fillId="17" borderId="110" xfId="0" applyFont="1" applyFill="1" applyBorder="1" applyAlignment="1" applyProtection="1">
      <alignment horizontal="center" vertical="center" shrinkToFit="1"/>
      <protection locked="0"/>
    </xf>
    <xf numFmtId="0" fontId="14" fillId="17" borderId="117" xfId="0" applyFont="1" applyFill="1" applyBorder="1" applyAlignment="1" applyProtection="1">
      <alignment horizontal="center" vertical="center" shrinkToFit="1"/>
      <protection locked="0"/>
    </xf>
    <xf numFmtId="0" fontId="14" fillId="17" borderId="53" xfId="0" applyFont="1" applyFill="1" applyBorder="1" applyAlignment="1" applyProtection="1">
      <alignment horizontal="center" vertical="center" shrinkToFit="1"/>
      <protection locked="0"/>
    </xf>
    <xf numFmtId="0" fontId="14" fillId="17" borderId="52" xfId="0" applyFont="1" applyFill="1" applyBorder="1" applyAlignment="1" applyProtection="1">
      <alignment horizontal="center" vertical="center" shrinkToFit="1"/>
      <protection locked="0"/>
    </xf>
    <xf numFmtId="0" fontId="14" fillId="17" borderId="55" xfId="0" applyFont="1" applyFill="1" applyBorder="1" applyAlignment="1" applyProtection="1">
      <alignment horizontal="center" vertical="center" shrinkToFit="1"/>
      <protection locked="0"/>
    </xf>
    <xf numFmtId="0" fontId="14" fillId="17" borderId="100" xfId="0" applyFont="1" applyFill="1" applyBorder="1" applyAlignment="1" applyProtection="1">
      <alignment horizontal="center" vertical="center" shrinkToFit="1"/>
      <protection locked="0"/>
    </xf>
    <xf numFmtId="0" fontId="4" fillId="0" borderId="94" xfId="0" applyFont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6" borderId="107" xfId="0" applyFont="1" applyFill="1" applyBorder="1" applyAlignment="1">
      <alignment horizontal="center" vertical="center"/>
    </xf>
    <xf numFmtId="0" fontId="4" fillId="6" borderId="109" xfId="0" applyFont="1" applyFill="1" applyBorder="1" applyAlignment="1">
      <alignment horizontal="center" vertical="center"/>
    </xf>
    <xf numFmtId="0" fontId="42" fillId="6" borderId="109" xfId="0" applyFont="1" applyFill="1" applyBorder="1" applyAlignment="1" applyProtection="1">
      <alignment horizontal="center" vertical="center"/>
      <protection locked="0"/>
    </xf>
    <xf numFmtId="0" fontId="42" fillId="6" borderId="122" xfId="0" applyFont="1" applyFill="1" applyBorder="1" applyAlignment="1" applyProtection="1">
      <alignment horizontal="center" vertical="center"/>
      <protection locked="0"/>
    </xf>
    <xf numFmtId="180" fontId="4" fillId="3" borderId="135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36" xfId="0" applyFill="1" applyBorder="1" applyAlignment="1" applyProtection="1">
      <alignment horizontal="center" vertical="center" shrinkToFit="1"/>
      <protection locked="0"/>
    </xf>
    <xf numFmtId="0" fontId="4" fillId="0" borderId="73" xfId="0" applyFont="1" applyFill="1" applyBorder="1" applyAlignment="1" applyProtection="1">
      <alignment horizontal="center" vertical="center"/>
    </xf>
    <xf numFmtId="0" fontId="4" fillId="0" borderId="104" xfId="0" applyFont="1" applyFill="1" applyBorder="1" applyAlignment="1" applyProtection="1">
      <alignment horizontal="center" vertical="center"/>
    </xf>
    <xf numFmtId="0" fontId="4" fillId="3" borderId="46" xfId="0" applyFont="1" applyFill="1" applyBorder="1" applyAlignment="1" applyProtection="1">
      <alignment horizontal="center" vertical="center" wrapText="1"/>
      <protection locked="0"/>
    </xf>
    <xf numFmtId="0" fontId="4" fillId="3" borderId="47" xfId="0" applyFont="1" applyFill="1" applyBorder="1" applyAlignment="1" applyProtection="1">
      <alignment horizontal="center" vertical="center" wrapText="1"/>
      <protection locked="0"/>
    </xf>
    <xf numFmtId="180" fontId="4" fillId="3" borderId="49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48" xfId="0" applyFill="1" applyBorder="1" applyAlignment="1" applyProtection="1">
      <alignment horizontal="center" vertical="center" shrinkToFit="1"/>
      <protection locked="0"/>
    </xf>
    <xf numFmtId="0" fontId="4" fillId="0" borderId="114" xfId="0" applyFont="1" applyFill="1" applyBorder="1" applyAlignment="1" applyProtection="1">
      <alignment horizontal="center" vertical="center" shrinkToFit="1"/>
    </xf>
    <xf numFmtId="0" fontId="4" fillId="0" borderId="74" xfId="0" applyFont="1" applyFill="1" applyBorder="1" applyAlignment="1" applyProtection="1">
      <alignment horizontal="center" vertical="center" shrinkToFit="1"/>
    </xf>
    <xf numFmtId="0" fontId="4" fillId="0" borderId="72" xfId="0" applyFont="1" applyFill="1" applyBorder="1" applyAlignment="1" applyProtection="1">
      <alignment horizontal="center" vertical="center"/>
    </xf>
    <xf numFmtId="0" fontId="4" fillId="0" borderId="114" xfId="0" applyFont="1" applyFill="1" applyBorder="1" applyAlignment="1" applyProtection="1">
      <alignment horizontal="center" vertical="center" wrapText="1"/>
    </xf>
    <xf numFmtId="0" fontId="4" fillId="0" borderId="147" xfId="0" applyFont="1" applyFill="1" applyBorder="1" applyAlignment="1" applyProtection="1">
      <alignment horizontal="center" vertical="center" wrapText="1"/>
    </xf>
    <xf numFmtId="0" fontId="4" fillId="0" borderId="7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left" vertical="center"/>
    </xf>
    <xf numFmtId="0" fontId="4" fillId="0" borderId="97" xfId="0" applyFont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4" fillId="17" borderId="46" xfId="0" applyFont="1" applyFill="1" applyBorder="1" applyAlignment="1" applyProtection="1">
      <alignment horizontal="center" vertical="center" shrinkToFit="1"/>
      <protection locked="0"/>
    </xf>
    <xf numFmtId="0" fontId="4" fillId="17" borderId="148" xfId="0" applyFont="1" applyFill="1" applyBorder="1" applyAlignment="1" applyProtection="1">
      <alignment horizontal="center" vertical="center" shrinkToFit="1"/>
      <protection locked="0"/>
    </xf>
    <xf numFmtId="0" fontId="4" fillId="17" borderId="47" xfId="0" applyFont="1" applyFill="1" applyBorder="1" applyAlignment="1" applyProtection="1">
      <alignment horizontal="center" vertical="center" shrinkToFit="1"/>
      <protection locked="0"/>
    </xf>
    <xf numFmtId="0" fontId="4" fillId="17" borderId="115" xfId="0" applyFont="1" applyFill="1" applyBorder="1" applyAlignment="1" applyProtection="1">
      <alignment horizontal="center" vertical="center" shrinkToFit="1"/>
      <protection locked="0"/>
    </xf>
    <xf numFmtId="0" fontId="4" fillId="17" borderId="149" xfId="0" applyFont="1" applyFill="1" applyBorder="1" applyAlignment="1" applyProtection="1">
      <alignment horizontal="center" vertical="center" shrinkToFit="1"/>
      <protection locked="0"/>
    </xf>
    <xf numFmtId="0" fontId="4" fillId="17" borderId="116" xfId="0" applyFont="1" applyFill="1" applyBorder="1" applyAlignment="1" applyProtection="1">
      <alignment horizontal="center" vertical="center" shrinkToFit="1"/>
      <protection locked="0"/>
    </xf>
    <xf numFmtId="0" fontId="4" fillId="20" borderId="1" xfId="0" applyFont="1" applyFill="1" applyBorder="1" applyAlignment="1" applyProtection="1">
      <alignment horizontal="center" vertical="center"/>
      <protection locked="0"/>
    </xf>
    <xf numFmtId="0" fontId="4" fillId="3" borderId="115" xfId="0" applyFont="1" applyFill="1" applyBorder="1" applyAlignment="1" applyProtection="1">
      <alignment horizontal="center" vertical="center" wrapText="1"/>
      <protection locked="0"/>
    </xf>
    <xf numFmtId="0" fontId="4" fillId="3" borderId="116" xfId="0" applyFont="1" applyFill="1" applyBorder="1" applyAlignment="1" applyProtection="1">
      <alignment horizontal="center" vertical="center" wrapText="1"/>
      <protection locked="0"/>
    </xf>
    <xf numFmtId="0" fontId="4" fillId="0" borderId="102" xfId="0" applyFont="1" applyBorder="1" applyAlignment="1">
      <alignment horizontal="center" vertical="center"/>
    </xf>
    <xf numFmtId="180" fontId="4" fillId="3" borderId="14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4" xfId="0" applyBorder="1" applyAlignment="1" applyProtection="1">
      <alignment horizontal="center" vertical="center" shrinkToFit="1"/>
      <protection locked="0"/>
    </xf>
    <xf numFmtId="0" fontId="14" fillId="3" borderId="94" xfId="0" applyFont="1" applyFill="1" applyBorder="1" applyAlignment="1" applyProtection="1">
      <alignment horizontal="center" vertical="center"/>
      <protection locked="0"/>
    </xf>
    <xf numFmtId="0" fontId="14" fillId="3" borderId="76" xfId="0" applyFont="1" applyFill="1" applyBorder="1" applyAlignment="1" applyProtection="1">
      <alignment horizontal="center" vertical="center"/>
      <protection locked="0"/>
    </xf>
    <xf numFmtId="0" fontId="14" fillId="17" borderId="94" xfId="0" applyFont="1" applyFill="1" applyBorder="1" applyAlignment="1" applyProtection="1">
      <alignment horizontal="center" vertical="center" shrinkToFit="1"/>
      <protection locked="0"/>
    </xf>
    <xf numFmtId="0" fontId="14" fillId="17" borderId="76" xfId="0" applyFont="1" applyFill="1" applyBorder="1" applyAlignment="1" applyProtection="1">
      <alignment horizontal="center" vertical="center" shrinkToFit="1"/>
      <protection locked="0"/>
    </xf>
    <xf numFmtId="0" fontId="4" fillId="19" borderId="53" xfId="0" applyFont="1" applyFill="1" applyBorder="1" applyAlignment="1">
      <alignment horizontal="center" vertical="center"/>
    </xf>
    <xf numFmtId="0" fontId="14" fillId="19" borderId="0" xfId="0" applyFont="1" applyFill="1" applyBorder="1" applyAlignment="1">
      <alignment horizontal="center" vertical="center"/>
    </xf>
    <xf numFmtId="0" fontId="14" fillId="19" borderId="52" xfId="0" applyFont="1" applyFill="1" applyBorder="1" applyAlignment="1">
      <alignment horizontal="center" vertical="center"/>
    </xf>
    <xf numFmtId="0" fontId="4" fillId="19" borderId="97" xfId="0" applyFont="1" applyFill="1" applyBorder="1" applyAlignment="1">
      <alignment horizontal="center" vertical="center"/>
    </xf>
    <xf numFmtId="0" fontId="0" fillId="19" borderId="102" xfId="0" applyFill="1" applyBorder="1" applyAlignment="1">
      <alignment horizontal="center" vertical="center"/>
    </xf>
    <xf numFmtId="0" fontId="0" fillId="19" borderId="118" xfId="0" applyFill="1" applyBorder="1" applyAlignment="1">
      <alignment horizontal="center" vertical="center"/>
    </xf>
    <xf numFmtId="0" fontId="4" fillId="0" borderId="97" xfId="0" applyFont="1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4" fillId="0" borderId="97" xfId="0" applyFont="1" applyBorder="1" applyAlignment="1">
      <alignment horizontal="center" vertical="center" wrapText="1"/>
    </xf>
    <xf numFmtId="0" fontId="0" fillId="0" borderId="118" xfId="0" applyBorder="1" applyAlignment="1">
      <alignment horizontal="center" vertical="center" wrapText="1"/>
    </xf>
    <xf numFmtId="0" fontId="11" fillId="0" borderId="7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23" fillId="7" borderId="0" xfId="0" applyFont="1" applyFill="1" applyAlignment="1">
      <alignment horizontal="left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4" fillId="7" borderId="15" xfId="0" applyFont="1" applyFill="1" applyBorder="1" applyAlignment="1">
      <alignment horizontal="justify" vertical="center" wrapText="1"/>
    </xf>
    <xf numFmtId="0" fontId="0" fillId="0" borderId="7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77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45" xfId="0" applyBorder="1" applyAlignment="1" applyProtection="1">
      <alignment horizontal="center" vertical="center" shrinkToFit="1"/>
      <protection locked="0"/>
    </xf>
    <xf numFmtId="184" fontId="33" fillId="10" borderId="16" xfId="0" applyNumberFormat="1" applyFont="1" applyFill="1" applyBorder="1" applyAlignment="1" applyProtection="1">
      <alignment horizontal="center" vertical="center"/>
    </xf>
    <xf numFmtId="184" fontId="33" fillId="10" borderId="40" xfId="0" applyNumberFormat="1" applyFont="1" applyFill="1" applyBorder="1" applyAlignment="1" applyProtection="1">
      <alignment horizontal="center" vertical="center"/>
    </xf>
    <xf numFmtId="184" fontId="33" fillId="7" borderId="0" xfId="0" applyNumberFormat="1" applyFont="1" applyFill="1" applyBorder="1" applyAlignment="1" applyProtection="1">
      <alignment horizontal="center" vertical="center"/>
    </xf>
    <xf numFmtId="0" fontId="18" fillId="4" borderId="12" xfId="0" applyFont="1" applyFill="1" applyBorder="1" applyAlignment="1" applyProtection="1">
      <alignment horizontal="center" vertical="center" shrinkToFit="1"/>
    </xf>
    <xf numFmtId="0" fontId="18" fillId="4" borderId="13" xfId="0" applyFont="1" applyFill="1" applyBorder="1" applyAlignment="1" applyProtection="1">
      <alignment horizontal="center" vertical="center" shrinkToFit="1"/>
    </xf>
    <xf numFmtId="0" fontId="18" fillId="4" borderId="14" xfId="0" applyFont="1" applyFill="1" applyBorder="1" applyAlignment="1" applyProtection="1">
      <alignment horizontal="center" vertical="center" shrinkToFit="1"/>
    </xf>
    <xf numFmtId="0" fontId="19" fillId="7" borderId="15" xfId="0" applyFont="1" applyFill="1" applyBorder="1" applyAlignment="1" applyProtection="1">
      <alignment horizontal="center"/>
    </xf>
    <xf numFmtId="0" fontId="30" fillId="7" borderId="0" xfId="0" applyFont="1" applyFill="1" applyAlignment="1" applyProtection="1">
      <alignment horizontal="left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0" fontId="14" fillId="18" borderId="16" xfId="0" applyFont="1" applyFill="1" applyBorder="1" applyAlignment="1" applyProtection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50">
    <dxf>
      <fill>
        <patternFill>
          <bgColor rgb="FFC00000"/>
        </patternFill>
      </fill>
    </dxf>
    <dxf>
      <fill>
        <patternFill>
          <bgColor theme="7"/>
        </patternFill>
      </fill>
      <border>
        <vertical/>
        <horizontal/>
      </border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EFFE5"/>
      <color rgb="FFF8FFE5"/>
      <color rgb="FFB7FFC5"/>
      <color rgb="FFCDFFD7"/>
      <color rgb="FFFBFFAB"/>
      <color rgb="FFDCFFD9"/>
      <color rgb="FFCEFEEE"/>
      <color rgb="FFEEFFB7"/>
      <color rgb="FFBCFD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5&#12506;&#12540;&#12472;'!H2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13</xdr:row>
      <xdr:rowOff>0</xdr:rowOff>
    </xdr:from>
    <xdr:to>
      <xdr:col>10</xdr:col>
      <xdr:colOff>13607</xdr:colOff>
      <xdr:row>13</xdr:row>
      <xdr:rowOff>217715</xdr:rowOff>
    </xdr:to>
    <xdr:cxnSp macro="">
      <xdr:nvCxnSpPr>
        <xdr:cNvPr id="2" name="カギ線コネクタ 1"/>
        <xdr:cNvCxnSpPr/>
      </xdr:nvCxnSpPr>
      <xdr:spPr>
        <a:xfrm>
          <a:off x="5114925" y="3076575"/>
          <a:ext cx="1480457" cy="217715"/>
        </a:xfrm>
        <a:prstGeom prst="bentConnector3">
          <a:avLst>
            <a:gd name="adj1" fmla="val 1945"/>
          </a:avLst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0</xdr:rowOff>
    </xdr:from>
    <xdr:to>
      <xdr:col>10</xdr:col>
      <xdr:colOff>13607</xdr:colOff>
      <xdr:row>13</xdr:row>
      <xdr:rowOff>217715</xdr:rowOff>
    </xdr:to>
    <xdr:cxnSp macro="">
      <xdr:nvCxnSpPr>
        <xdr:cNvPr id="3" name="カギ線コネクタ 2"/>
        <xdr:cNvCxnSpPr/>
      </xdr:nvCxnSpPr>
      <xdr:spPr>
        <a:xfrm>
          <a:off x="5114925" y="3076575"/>
          <a:ext cx="1480457" cy="217715"/>
        </a:xfrm>
        <a:prstGeom prst="bentConnector3">
          <a:avLst>
            <a:gd name="adj1" fmla="val 1945"/>
          </a:avLst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80161</xdr:colOff>
      <xdr:row>1</xdr:row>
      <xdr:rowOff>95155</xdr:rowOff>
    </xdr:from>
    <xdr:to>
      <xdr:col>31</xdr:col>
      <xdr:colOff>245199</xdr:colOff>
      <xdr:row>1</xdr:row>
      <xdr:rowOff>325358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8624369" y="335638"/>
          <a:ext cx="1084530" cy="230203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100"/>
            <a:t>３ページへ戻る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F0"/>
    <pageSetUpPr fitToPage="1"/>
  </sheetPr>
  <dimension ref="A1:S614"/>
  <sheetViews>
    <sheetView tabSelected="1" zoomScaleNormal="100" workbookViewId="0">
      <selection activeCell="C2" sqref="C2:E2"/>
    </sheetView>
  </sheetViews>
  <sheetFormatPr defaultColWidth="0" defaultRowHeight="13.5" zeroHeight="1"/>
  <cols>
    <col min="1" max="6" width="9" style="2" customWidth="1"/>
    <col min="7" max="7" width="11.625" style="2" customWidth="1"/>
    <col min="8" max="9" width="9" style="2" customWidth="1"/>
    <col min="10" max="10" width="3.5" style="2" customWidth="1"/>
    <col min="11" max="11" width="3.75" style="2" customWidth="1"/>
    <col min="12" max="12" width="5" style="2" customWidth="1"/>
    <col min="13" max="13" width="4.375" style="2" customWidth="1"/>
    <col min="14" max="16384" width="9" style="2" hidden="1"/>
  </cols>
  <sheetData>
    <row r="1" spans="1:19" s="13" customFormat="1" ht="18">
      <c r="A1" s="47"/>
      <c r="B1" s="47"/>
      <c r="C1" s="231" t="str">
        <f ca="1">作業用シート!E2</f>
        <v>令和6年度</v>
      </c>
      <c r="D1" s="105" t="s">
        <v>583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9" s="13" customFormat="1" ht="24.75" customHeight="1">
      <c r="A2" s="12"/>
      <c r="B2" s="13" t="s">
        <v>340</v>
      </c>
      <c r="C2" s="232" t="s">
        <v>91</v>
      </c>
      <c r="D2" s="232"/>
      <c r="E2" s="232"/>
      <c r="O2" s="35" t="s">
        <v>280</v>
      </c>
    </row>
    <row r="3" spans="1:19" s="13" customFormat="1" ht="24.75" customHeight="1">
      <c r="A3" s="12"/>
      <c r="B3" s="13" t="s">
        <v>17</v>
      </c>
      <c r="C3" s="234"/>
      <c r="D3" s="234"/>
      <c r="E3" s="234"/>
      <c r="G3" s="13" t="s">
        <v>18</v>
      </c>
      <c r="H3" s="233"/>
      <c r="I3" s="233"/>
      <c r="J3" s="233"/>
      <c r="O3" s="35" t="e">
        <f>IF(C3="選択してください。","",INDEX(学校名,MATCH($C$3,$F43:$F333,0),1))</f>
        <v>#N/A</v>
      </c>
      <c r="P3" s="13" t="e">
        <f>IF(C3="選択してください。","",INDEX(学校名,MATCH($C$3,$F43:$F333,0),2))</f>
        <v>#N/A</v>
      </c>
      <c r="Q3" s="13" t="e">
        <f>IF(C3="選択してください。","",INDEX(学校名,MATCH($C$3,$F43:$F333,0),7))</f>
        <v>#N/A</v>
      </c>
      <c r="R3" s="13" t="e">
        <f>IF(C3="選択してください。","",INDEX(学校名,MATCH($C$3,$F43:$F333,0),5))</f>
        <v>#N/A</v>
      </c>
      <c r="S3" s="13" t="e">
        <f>P3&amp;"の"&amp;R3</f>
        <v>#N/A</v>
      </c>
    </row>
    <row r="4" spans="1:19" s="13" customFormat="1" ht="17.25">
      <c r="A4" s="12"/>
      <c r="C4" s="14"/>
      <c r="D4" s="14"/>
      <c r="E4" s="14"/>
      <c r="H4" s="15"/>
      <c r="I4" s="15"/>
    </row>
    <row r="5" spans="1:19" s="13" customFormat="1" ht="24" customHeight="1">
      <c r="A5" s="12"/>
      <c r="B5" s="13" t="s">
        <v>179</v>
      </c>
      <c r="C5" s="239"/>
      <c r="D5" s="239"/>
      <c r="E5" s="239"/>
      <c r="G5" s="13" t="s">
        <v>113</v>
      </c>
      <c r="H5" s="233"/>
      <c r="I5" s="233"/>
      <c r="J5" s="233"/>
    </row>
    <row r="6" spans="1:19" s="13" customFormat="1" ht="8.25" customHeight="1">
      <c r="A6" s="12"/>
    </row>
    <row r="7" spans="1:19" s="13" customFormat="1" ht="8.25" customHeight="1">
      <c r="A7" s="12"/>
    </row>
    <row r="8" spans="1:19" s="13" customFormat="1" ht="8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9" s="13" customFormat="1" ht="8.25" customHeight="1">
      <c r="A9" s="12"/>
    </row>
    <row r="10" spans="1:19" s="13" customFormat="1" ht="8.25" customHeight="1">
      <c r="A10" s="240"/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1"/>
      <c r="N10" s="17"/>
      <c r="O10" s="17"/>
    </row>
    <row r="11" spans="1:19" s="13" customFormat="1" ht="8.2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9" s="13" customFormat="1" ht="21.75" customHeight="1">
      <c r="A12" s="18" t="s">
        <v>339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9" s="13" customFormat="1" ht="21.75" customHeight="1">
      <c r="A13" s="56" t="s">
        <v>546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18"/>
      <c r="O13" s="18"/>
    </row>
    <row r="14" spans="1:19" s="13" customFormat="1" ht="21.7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18"/>
      <c r="O14" s="18"/>
    </row>
    <row r="15" spans="1:19" s="13" customFormat="1" ht="21.7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9" s="13" customFormat="1" ht="21.75" customHeight="1">
      <c r="A16" s="19" t="s">
        <v>547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2" s="13" customFormat="1" ht="21.75" customHeight="1"/>
    <row r="18" spans="1:12" s="13" customFormat="1" ht="21">
      <c r="A18" s="242" t="s">
        <v>582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</row>
    <row r="19" spans="1:12" s="13" customFormat="1">
      <c r="A19" s="243"/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</row>
    <row r="20" spans="1:12" s="13" customFormat="1" ht="26.25" customHeight="1">
      <c r="A20" s="22" t="s">
        <v>584</v>
      </c>
      <c r="B20" s="22"/>
      <c r="C20" s="22"/>
      <c r="D20" s="22"/>
      <c r="E20" s="22"/>
      <c r="F20" s="22"/>
      <c r="G20" s="22"/>
      <c r="H20" s="253" t="s">
        <v>91</v>
      </c>
      <c r="I20" s="253"/>
      <c r="J20" s="22"/>
      <c r="K20" s="22"/>
      <c r="L20" s="2"/>
    </row>
    <row r="21" spans="1:12" s="13" customFormat="1" ht="7.5" customHeight="1">
      <c r="A21" s="23"/>
    </row>
    <row r="22" spans="1:12" s="13" customFormat="1">
      <c r="A22" s="254" t="s">
        <v>316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</row>
    <row r="23" spans="1:12" s="13" customFormat="1" ht="150" customHeight="1">
      <c r="A23" s="255"/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7"/>
    </row>
    <row r="24" spans="1:12" s="13" customFormat="1" ht="22.5" customHeight="1">
      <c r="A24" s="13" t="s">
        <v>317</v>
      </c>
    </row>
    <row r="25" spans="1:12" s="13" customFormat="1" ht="14.25">
      <c r="A25" s="20"/>
    </row>
    <row r="26" spans="1:12" s="13" customFormat="1" ht="20.25" customHeight="1">
      <c r="A26" s="21" t="str">
        <f ca="1">"〇　"&amp;作業用シート!E2&amp;"，"&amp;作業用シート!F2&amp;"研究指定，研究大会，発表等の予定がありますか。"</f>
        <v>〇　令和6年度，令和7年度研究指定，研究大会，発表等の予定がありますか。</v>
      </c>
    </row>
    <row r="27" spans="1:12" s="13" customFormat="1" ht="14.25">
      <c r="A27" s="21"/>
    </row>
    <row r="28" spans="1:12" s="13" customFormat="1" ht="26.25" customHeight="1">
      <c r="A28" s="21"/>
      <c r="B28" s="238" t="s">
        <v>91</v>
      </c>
      <c r="C28" s="238"/>
    </row>
    <row r="29" spans="1:12" s="13" customFormat="1" ht="14.25">
      <c r="A29" s="21"/>
      <c r="B29" s="13" t="s">
        <v>94</v>
      </c>
    </row>
    <row r="30" spans="1:12" s="13" customFormat="1" ht="23.25" customHeight="1" thickBot="1">
      <c r="A30" s="235" t="s">
        <v>0</v>
      </c>
      <c r="B30" s="236"/>
      <c r="C30" s="236"/>
      <c r="D30" s="236"/>
      <c r="E30" s="237"/>
      <c r="F30" s="258" t="s">
        <v>1</v>
      </c>
      <c r="G30" s="258"/>
      <c r="H30" s="262" t="s">
        <v>2</v>
      </c>
      <c r="I30" s="263"/>
    </row>
    <row r="31" spans="1:12" s="13" customFormat="1" ht="30" customHeight="1" thickTop="1">
      <c r="A31" s="244"/>
      <c r="B31" s="245"/>
      <c r="C31" s="245"/>
      <c r="D31" s="245"/>
      <c r="E31" s="246"/>
      <c r="F31" s="259"/>
      <c r="G31" s="259"/>
      <c r="H31" s="264" t="s">
        <v>91</v>
      </c>
      <c r="I31" s="265"/>
    </row>
    <row r="32" spans="1:12" s="13" customFormat="1" ht="30" customHeight="1">
      <c r="A32" s="247"/>
      <c r="B32" s="248"/>
      <c r="C32" s="248"/>
      <c r="D32" s="248"/>
      <c r="E32" s="249"/>
      <c r="F32" s="260"/>
      <c r="G32" s="260"/>
      <c r="H32" s="266" t="s">
        <v>91</v>
      </c>
      <c r="I32" s="267"/>
    </row>
    <row r="33" spans="1:15" s="13" customFormat="1" ht="30" customHeight="1">
      <c r="A33" s="250"/>
      <c r="B33" s="251"/>
      <c r="C33" s="251"/>
      <c r="D33" s="251"/>
      <c r="E33" s="252"/>
      <c r="F33" s="261"/>
      <c r="G33" s="261"/>
      <c r="H33" s="268" t="s">
        <v>91</v>
      </c>
      <c r="I33" s="269"/>
    </row>
    <row r="34" spans="1:15" s="13" customFormat="1" ht="29.25" customHeight="1"/>
    <row r="35" spans="1:15" ht="22.5" hidden="1" customHeight="1"/>
    <row r="36" spans="1:15" ht="22.5" hidden="1" customHeight="1"/>
    <row r="37" spans="1:15" ht="22.5" hidden="1" customHeight="1"/>
    <row r="38" spans="1:15" ht="22.5" hidden="1" customHeight="1"/>
    <row r="39" spans="1:15" ht="18" hidden="1" customHeight="1">
      <c r="A39" s="1"/>
    </row>
    <row r="40" spans="1:15" ht="18" hidden="1" customHeight="1"/>
    <row r="41" spans="1:15" ht="18" hidden="1" customHeight="1"/>
    <row r="42" spans="1:15" ht="23.25" hidden="1" customHeight="1">
      <c r="F42" s="2" t="s">
        <v>91</v>
      </c>
      <c r="I42" s="2" t="s">
        <v>91</v>
      </c>
      <c r="L42" s="2" t="s">
        <v>91</v>
      </c>
      <c r="O42" s="2" t="s">
        <v>341</v>
      </c>
    </row>
    <row r="43" spans="1:15" ht="23.25" hidden="1" customHeight="1">
      <c r="A43" s="2">
        <v>301</v>
      </c>
      <c r="B43" s="2" t="s">
        <v>19</v>
      </c>
      <c r="C43" s="2" t="s">
        <v>89</v>
      </c>
      <c r="D43" s="2" t="s">
        <v>21</v>
      </c>
      <c r="E43" s="2" t="s">
        <v>20</v>
      </c>
      <c r="F43" s="2" t="str">
        <f>B43&amp;C43&amp;D43&amp;E43</f>
        <v>浜田市立原井小学校</v>
      </c>
      <c r="G43" s="2" t="s">
        <v>189</v>
      </c>
      <c r="I43" s="2" t="s">
        <v>92</v>
      </c>
      <c r="L43" s="2" t="s">
        <v>153</v>
      </c>
      <c r="O43" s="2" t="s">
        <v>342</v>
      </c>
    </row>
    <row r="44" spans="1:15" ht="23.25" hidden="1" customHeight="1">
      <c r="A44" s="2">
        <v>302</v>
      </c>
      <c r="B44" s="2" t="s">
        <v>19</v>
      </c>
      <c r="C44" s="2" t="s">
        <v>89</v>
      </c>
      <c r="D44" s="2" t="s">
        <v>22</v>
      </c>
      <c r="E44" s="2" t="s">
        <v>20</v>
      </c>
      <c r="F44" s="2" t="str">
        <f t="shared" ref="F44:F107" si="0">B44&amp;C44&amp;D44&amp;E44</f>
        <v>浜田市立雲雀丘小学校</v>
      </c>
      <c r="G44" s="2" t="s">
        <v>190</v>
      </c>
      <c r="I44" s="2" t="s">
        <v>93</v>
      </c>
      <c r="L44" s="2" t="s">
        <v>157</v>
      </c>
      <c r="O44" s="2" t="s">
        <v>343</v>
      </c>
    </row>
    <row r="45" spans="1:15" ht="23.25" hidden="1" customHeight="1">
      <c r="A45" s="2">
        <v>303</v>
      </c>
      <c r="B45" s="2" t="s">
        <v>19</v>
      </c>
      <c r="C45" s="2" t="s">
        <v>89</v>
      </c>
      <c r="D45" s="2" t="s">
        <v>23</v>
      </c>
      <c r="E45" s="2" t="s">
        <v>20</v>
      </c>
      <c r="F45" s="2" t="str">
        <f t="shared" si="0"/>
        <v>浜田市立松原小学校</v>
      </c>
      <c r="G45" s="2" t="s">
        <v>191</v>
      </c>
      <c r="L45" s="2" t="s">
        <v>154</v>
      </c>
      <c r="O45" s="2" t="s">
        <v>344</v>
      </c>
    </row>
    <row r="46" spans="1:15" ht="23.25" hidden="1" customHeight="1">
      <c r="A46" s="2">
        <v>304</v>
      </c>
      <c r="B46" s="2" t="s">
        <v>19</v>
      </c>
      <c r="C46" s="2" t="s">
        <v>89</v>
      </c>
      <c r="D46" s="2" t="s">
        <v>24</v>
      </c>
      <c r="E46" s="2" t="s">
        <v>20</v>
      </c>
      <c r="F46" s="2" t="str">
        <f t="shared" si="0"/>
        <v>浜田市立石見小学校</v>
      </c>
      <c r="G46" s="2" t="s">
        <v>192</v>
      </c>
      <c r="L46" s="2" t="s">
        <v>155</v>
      </c>
      <c r="O46" s="2" t="s">
        <v>345</v>
      </c>
    </row>
    <row r="47" spans="1:15" ht="23.25" hidden="1" customHeight="1">
      <c r="A47" s="2">
        <v>305</v>
      </c>
      <c r="B47" s="2" t="s">
        <v>19</v>
      </c>
      <c r="C47" s="2" t="s">
        <v>89</v>
      </c>
      <c r="D47" s="2" t="s">
        <v>25</v>
      </c>
      <c r="E47" s="2" t="s">
        <v>20</v>
      </c>
      <c r="F47" s="2" t="str">
        <f t="shared" si="0"/>
        <v>浜田市立美川小学校</v>
      </c>
      <c r="G47" s="2" t="s">
        <v>193</v>
      </c>
      <c r="L47" s="2" t="s">
        <v>156</v>
      </c>
      <c r="O47" s="2" t="s">
        <v>526</v>
      </c>
    </row>
    <row r="48" spans="1:15" ht="23.25" hidden="1" customHeight="1">
      <c r="A48" s="2">
        <v>306</v>
      </c>
      <c r="B48" s="2" t="s">
        <v>19</v>
      </c>
      <c r="C48" s="2" t="s">
        <v>89</v>
      </c>
      <c r="D48" s="2" t="s">
        <v>26</v>
      </c>
      <c r="E48" s="2" t="s">
        <v>20</v>
      </c>
      <c r="F48" s="2" t="str">
        <f t="shared" si="0"/>
        <v>浜田市立周布小学校</v>
      </c>
      <c r="G48" s="2" t="s">
        <v>194</v>
      </c>
      <c r="L48" s="2" t="s">
        <v>158</v>
      </c>
    </row>
    <row r="49" spans="1:12" ht="23.25" hidden="1" customHeight="1">
      <c r="A49" s="2">
        <v>307</v>
      </c>
      <c r="B49" s="2" t="s">
        <v>19</v>
      </c>
      <c r="C49" s="2" t="s">
        <v>89</v>
      </c>
      <c r="D49" s="2" t="s">
        <v>27</v>
      </c>
      <c r="E49" s="2" t="s">
        <v>20</v>
      </c>
      <c r="F49" s="2" t="str">
        <f t="shared" si="0"/>
        <v>浜田市立長浜小学校</v>
      </c>
      <c r="G49" s="2" t="s">
        <v>195</v>
      </c>
      <c r="L49" s="2" t="s">
        <v>159</v>
      </c>
    </row>
    <row r="50" spans="1:12" ht="23.25" hidden="1" customHeight="1">
      <c r="A50" s="2">
        <v>308</v>
      </c>
      <c r="B50" s="2" t="s">
        <v>19</v>
      </c>
      <c r="C50" s="2" t="s">
        <v>89</v>
      </c>
      <c r="D50" s="2" t="s">
        <v>28</v>
      </c>
      <c r="E50" s="2" t="s">
        <v>20</v>
      </c>
      <c r="F50" s="2" t="str">
        <f t="shared" si="0"/>
        <v>浜田市立国府小学校</v>
      </c>
      <c r="G50" s="2" t="s">
        <v>196</v>
      </c>
      <c r="L50" s="2" t="s">
        <v>161</v>
      </c>
    </row>
    <row r="51" spans="1:12" ht="23.25" hidden="1" customHeight="1">
      <c r="A51" s="2">
        <v>309</v>
      </c>
      <c r="B51" s="2" t="s">
        <v>19</v>
      </c>
      <c r="C51" s="2" t="s">
        <v>89</v>
      </c>
      <c r="D51" s="2" t="s">
        <v>29</v>
      </c>
      <c r="E51" s="2" t="s">
        <v>20</v>
      </c>
      <c r="F51" s="2" t="str">
        <f t="shared" si="0"/>
        <v>浜田市立三階小学校</v>
      </c>
      <c r="G51" s="2" t="s">
        <v>197</v>
      </c>
      <c r="L51" s="2" t="s">
        <v>160</v>
      </c>
    </row>
    <row r="52" spans="1:12" ht="23.25" hidden="1" customHeight="1">
      <c r="A52" s="2">
        <v>310</v>
      </c>
      <c r="B52" s="2" t="s">
        <v>19</v>
      </c>
      <c r="C52" s="2" t="s">
        <v>89</v>
      </c>
      <c r="D52" s="2" t="s">
        <v>30</v>
      </c>
      <c r="E52" s="2" t="s">
        <v>20</v>
      </c>
      <c r="F52" s="2" t="str">
        <f t="shared" si="0"/>
        <v>浜田市立雲城小学校</v>
      </c>
      <c r="G52" s="2" t="s">
        <v>198</v>
      </c>
      <c r="L52" s="2" t="s">
        <v>162</v>
      </c>
    </row>
    <row r="53" spans="1:12" ht="23.25" hidden="1" customHeight="1">
      <c r="A53" s="2">
        <v>311</v>
      </c>
      <c r="B53" s="2" t="s">
        <v>19</v>
      </c>
      <c r="C53" s="2" t="s">
        <v>89</v>
      </c>
      <c r="D53" s="2" t="s">
        <v>31</v>
      </c>
      <c r="E53" s="2" t="s">
        <v>20</v>
      </c>
      <c r="F53" s="2" t="str">
        <f t="shared" si="0"/>
        <v>浜田市立今福小学校</v>
      </c>
      <c r="G53" s="2" t="s">
        <v>199</v>
      </c>
      <c r="L53" s="2" t="s">
        <v>163</v>
      </c>
    </row>
    <row r="54" spans="1:12" ht="23.25" hidden="1" customHeight="1">
      <c r="A54" s="2">
        <v>312</v>
      </c>
      <c r="B54" s="2" t="s">
        <v>19</v>
      </c>
      <c r="C54" s="2" t="s">
        <v>89</v>
      </c>
      <c r="D54" s="2" t="s">
        <v>32</v>
      </c>
      <c r="E54" s="2" t="s">
        <v>20</v>
      </c>
      <c r="F54" s="2" t="str">
        <f t="shared" si="0"/>
        <v>浜田市立波佐小学校</v>
      </c>
      <c r="G54" s="2" t="s">
        <v>200</v>
      </c>
      <c r="L54" s="2" t="s">
        <v>320</v>
      </c>
    </row>
    <row r="55" spans="1:12" ht="23.25" hidden="1" customHeight="1">
      <c r="A55" s="2">
        <v>313</v>
      </c>
      <c r="B55" s="2" t="s">
        <v>19</v>
      </c>
      <c r="C55" s="2" t="s">
        <v>89</v>
      </c>
      <c r="D55" s="2" t="s">
        <v>33</v>
      </c>
      <c r="E55" s="2" t="s">
        <v>20</v>
      </c>
      <c r="F55" s="2" t="str">
        <f t="shared" si="0"/>
        <v>浜田市立旭小学校</v>
      </c>
      <c r="G55" s="2" t="s">
        <v>201</v>
      </c>
      <c r="L55" s="2" t="s">
        <v>165</v>
      </c>
    </row>
    <row r="56" spans="1:12" ht="23.25" hidden="1" customHeight="1">
      <c r="A56" s="2">
        <v>314</v>
      </c>
      <c r="B56" s="2" t="s">
        <v>19</v>
      </c>
      <c r="C56" s="2" t="s">
        <v>89</v>
      </c>
      <c r="D56" s="2" t="s">
        <v>34</v>
      </c>
      <c r="E56" s="2" t="s">
        <v>20</v>
      </c>
      <c r="F56" s="2" t="str">
        <f t="shared" si="0"/>
        <v>浜田市立弥栄小学校</v>
      </c>
      <c r="G56" s="2" t="s">
        <v>202</v>
      </c>
      <c r="L56" s="2" t="s">
        <v>187</v>
      </c>
    </row>
    <row r="57" spans="1:12" ht="23.25" hidden="1" customHeight="1">
      <c r="A57" s="2">
        <v>315</v>
      </c>
      <c r="B57" s="2" t="s">
        <v>19</v>
      </c>
      <c r="C57" s="2" t="s">
        <v>89</v>
      </c>
      <c r="D57" s="2" t="s">
        <v>35</v>
      </c>
      <c r="E57" s="2" t="s">
        <v>20</v>
      </c>
      <c r="F57" s="2" t="str">
        <f t="shared" si="0"/>
        <v>浜田市立三隅小学校</v>
      </c>
      <c r="G57" s="2" t="s">
        <v>203</v>
      </c>
      <c r="L57" s="2" t="s">
        <v>166</v>
      </c>
    </row>
    <row r="58" spans="1:12" ht="23.25" hidden="1" customHeight="1">
      <c r="A58" s="2">
        <v>316</v>
      </c>
      <c r="B58" s="2" t="s">
        <v>19</v>
      </c>
      <c r="C58" s="2" t="s">
        <v>89</v>
      </c>
      <c r="D58" s="2" t="s">
        <v>36</v>
      </c>
      <c r="E58" s="2" t="s">
        <v>20</v>
      </c>
      <c r="F58" s="2" t="str">
        <f t="shared" si="0"/>
        <v>浜田市立岡見小学校</v>
      </c>
      <c r="G58" s="2" t="s">
        <v>204</v>
      </c>
      <c r="L58" s="2" t="s">
        <v>167</v>
      </c>
    </row>
    <row r="59" spans="1:12" ht="23.25" hidden="1" customHeight="1">
      <c r="A59" s="2">
        <v>317</v>
      </c>
      <c r="B59" s="2" t="s">
        <v>37</v>
      </c>
      <c r="C59" s="2" t="s">
        <v>89</v>
      </c>
      <c r="D59" s="2" t="s">
        <v>38</v>
      </c>
      <c r="E59" s="2" t="s">
        <v>20</v>
      </c>
      <c r="F59" s="2" t="str">
        <f t="shared" si="0"/>
        <v>大田市立大田小学校</v>
      </c>
      <c r="G59" s="2" t="s">
        <v>205</v>
      </c>
      <c r="L59" s="2" t="s">
        <v>168</v>
      </c>
    </row>
    <row r="60" spans="1:12" ht="23.25" hidden="1" customHeight="1">
      <c r="A60" s="2">
        <v>318</v>
      </c>
      <c r="B60" s="2" t="s">
        <v>37</v>
      </c>
      <c r="C60" s="2" t="s">
        <v>89</v>
      </c>
      <c r="D60" s="2" t="s">
        <v>39</v>
      </c>
      <c r="E60" s="2" t="s">
        <v>20</v>
      </c>
      <c r="F60" s="2" t="str">
        <f t="shared" si="0"/>
        <v>大田市立長久小学校</v>
      </c>
      <c r="G60" s="2" t="s">
        <v>206</v>
      </c>
      <c r="L60" s="2" t="s">
        <v>281</v>
      </c>
    </row>
    <row r="61" spans="1:12" ht="23.25" hidden="1" customHeight="1">
      <c r="A61" s="2">
        <v>319</v>
      </c>
      <c r="B61" s="2" t="s">
        <v>37</v>
      </c>
      <c r="C61" s="2" t="s">
        <v>89</v>
      </c>
      <c r="D61" s="2" t="s">
        <v>40</v>
      </c>
      <c r="E61" s="2" t="s">
        <v>20</v>
      </c>
      <c r="F61" s="2" t="str">
        <f t="shared" si="0"/>
        <v>大田市立五十猛小学校</v>
      </c>
      <c r="G61" s="2" t="s">
        <v>207</v>
      </c>
      <c r="L61" s="2" t="s">
        <v>133</v>
      </c>
    </row>
    <row r="62" spans="1:12" ht="23.25" hidden="1" customHeight="1">
      <c r="A62" s="2">
        <v>320</v>
      </c>
      <c r="B62" s="2" t="s">
        <v>37</v>
      </c>
      <c r="C62" s="2" t="s">
        <v>89</v>
      </c>
      <c r="D62" s="2" t="s">
        <v>41</v>
      </c>
      <c r="E62" s="2" t="s">
        <v>20</v>
      </c>
      <c r="F62" s="2" t="str">
        <f t="shared" si="0"/>
        <v>大田市立静間小学校</v>
      </c>
      <c r="G62" s="2" t="s">
        <v>208</v>
      </c>
      <c r="L62" s="2" t="s">
        <v>323</v>
      </c>
    </row>
    <row r="63" spans="1:12" ht="23.25" hidden="1" customHeight="1">
      <c r="A63" s="2">
        <v>321</v>
      </c>
      <c r="B63" s="2" t="s">
        <v>37</v>
      </c>
      <c r="C63" s="2" t="s">
        <v>89</v>
      </c>
      <c r="D63" s="2" t="s">
        <v>42</v>
      </c>
      <c r="E63" s="2" t="s">
        <v>20</v>
      </c>
      <c r="F63" s="2" t="str">
        <f t="shared" si="0"/>
        <v>大田市立鳥井小学校</v>
      </c>
      <c r="G63" s="2" t="s">
        <v>209</v>
      </c>
    </row>
    <row r="64" spans="1:12" ht="23.25" hidden="1" customHeight="1">
      <c r="A64" s="2">
        <v>322</v>
      </c>
      <c r="B64" s="2" t="s">
        <v>37</v>
      </c>
      <c r="C64" s="2" t="s">
        <v>89</v>
      </c>
      <c r="D64" s="2" t="s">
        <v>43</v>
      </c>
      <c r="E64" s="2" t="s">
        <v>20</v>
      </c>
      <c r="F64" s="2" t="str">
        <f t="shared" si="0"/>
        <v>大田市立久手小学校</v>
      </c>
      <c r="G64" s="2" t="s">
        <v>210</v>
      </c>
    </row>
    <row r="65" spans="1:7" ht="23.25" hidden="1" customHeight="1">
      <c r="A65" s="2">
        <v>323</v>
      </c>
      <c r="B65" s="2" t="s">
        <v>37</v>
      </c>
      <c r="C65" s="2" t="s">
        <v>89</v>
      </c>
      <c r="D65" s="2" t="s">
        <v>44</v>
      </c>
      <c r="E65" s="2" t="s">
        <v>20</v>
      </c>
      <c r="F65" s="2" t="str">
        <f t="shared" si="0"/>
        <v>大田市立朝波小学校</v>
      </c>
      <c r="G65" s="2" t="s">
        <v>211</v>
      </c>
    </row>
    <row r="66" spans="1:7" ht="23.25" hidden="1" customHeight="1">
      <c r="A66" s="2">
        <v>324</v>
      </c>
      <c r="B66" s="2" t="s">
        <v>37</v>
      </c>
      <c r="C66" s="2" t="s">
        <v>89</v>
      </c>
      <c r="D66" s="2" t="s">
        <v>45</v>
      </c>
      <c r="E66" s="2" t="s">
        <v>20</v>
      </c>
      <c r="F66" s="2" t="str">
        <f t="shared" si="0"/>
        <v>大田市立北三瓶小学校</v>
      </c>
      <c r="G66" s="2" t="s">
        <v>212</v>
      </c>
    </row>
    <row r="67" spans="1:7" ht="23.25" hidden="1" customHeight="1">
      <c r="A67" s="2">
        <v>325</v>
      </c>
      <c r="B67" s="2" t="s">
        <v>37</v>
      </c>
      <c r="C67" s="2" t="s">
        <v>89</v>
      </c>
      <c r="D67" s="2" t="s">
        <v>46</v>
      </c>
      <c r="E67" s="2" t="s">
        <v>20</v>
      </c>
      <c r="F67" s="2" t="str">
        <f t="shared" si="0"/>
        <v>大田市立志学小学校</v>
      </c>
      <c r="G67" s="2" t="s">
        <v>213</v>
      </c>
    </row>
    <row r="68" spans="1:7" ht="23.25" hidden="1" customHeight="1">
      <c r="A68" s="2">
        <v>326</v>
      </c>
      <c r="B68" s="2" t="s">
        <v>37</v>
      </c>
      <c r="C68" s="2" t="s">
        <v>89</v>
      </c>
      <c r="D68" s="2" t="s">
        <v>47</v>
      </c>
      <c r="E68" s="2" t="s">
        <v>20</v>
      </c>
      <c r="F68" s="2" t="str">
        <f t="shared" si="0"/>
        <v>大田市立池田小学校</v>
      </c>
      <c r="G68" s="2" t="s">
        <v>214</v>
      </c>
    </row>
    <row r="69" spans="1:7" ht="23.25" hidden="1" customHeight="1">
      <c r="A69" s="2">
        <v>327</v>
      </c>
      <c r="B69" s="2" t="s">
        <v>37</v>
      </c>
      <c r="C69" s="2" t="s">
        <v>89</v>
      </c>
      <c r="D69" s="2" t="s">
        <v>48</v>
      </c>
      <c r="E69" s="2" t="s">
        <v>20</v>
      </c>
      <c r="F69" s="2" t="str">
        <f t="shared" si="0"/>
        <v>大田市立川合小学校</v>
      </c>
      <c r="G69" s="2" t="s">
        <v>215</v>
      </c>
    </row>
    <row r="70" spans="1:7" ht="23.25" hidden="1" customHeight="1">
      <c r="A70" s="2">
        <v>328</v>
      </c>
      <c r="B70" s="2" t="s">
        <v>37</v>
      </c>
      <c r="C70" s="2" t="s">
        <v>89</v>
      </c>
      <c r="D70" s="2" t="s">
        <v>49</v>
      </c>
      <c r="E70" s="2" t="s">
        <v>20</v>
      </c>
      <c r="F70" s="2" t="str">
        <f t="shared" si="0"/>
        <v>大田市立久屋小学校</v>
      </c>
      <c r="G70" s="2" t="s">
        <v>216</v>
      </c>
    </row>
    <row r="71" spans="1:7" ht="23.25" hidden="1" customHeight="1">
      <c r="A71" s="2">
        <v>329</v>
      </c>
      <c r="B71" s="2" t="s">
        <v>37</v>
      </c>
      <c r="C71" s="2" t="s">
        <v>89</v>
      </c>
      <c r="D71" s="2" t="s">
        <v>50</v>
      </c>
      <c r="E71" s="2" t="s">
        <v>20</v>
      </c>
      <c r="F71" s="2" t="str">
        <f t="shared" si="0"/>
        <v>大田市立大森小学校</v>
      </c>
      <c r="G71" s="2" t="s">
        <v>217</v>
      </c>
    </row>
    <row r="72" spans="1:7" ht="23.25" hidden="1" customHeight="1">
      <c r="A72" s="2">
        <v>330</v>
      </c>
      <c r="B72" s="2" t="s">
        <v>37</v>
      </c>
      <c r="C72" s="2" t="s">
        <v>89</v>
      </c>
      <c r="D72" s="2" t="s">
        <v>51</v>
      </c>
      <c r="E72" s="2" t="s">
        <v>20</v>
      </c>
      <c r="F72" s="2" t="str">
        <f t="shared" si="0"/>
        <v>大田市立高山小学校</v>
      </c>
      <c r="G72" s="2" t="s">
        <v>218</v>
      </c>
    </row>
    <row r="73" spans="1:7" ht="23.25" hidden="1" customHeight="1">
      <c r="A73" s="2">
        <v>331</v>
      </c>
      <c r="B73" s="2" t="s">
        <v>37</v>
      </c>
      <c r="C73" s="2" t="s">
        <v>89</v>
      </c>
      <c r="D73" s="2" t="s">
        <v>52</v>
      </c>
      <c r="E73" s="2" t="s">
        <v>20</v>
      </c>
      <c r="F73" s="2" t="str">
        <f t="shared" si="0"/>
        <v>大田市立温泉津小学校</v>
      </c>
      <c r="G73" s="2" t="s">
        <v>219</v>
      </c>
    </row>
    <row r="74" spans="1:7" ht="23.25" hidden="1" customHeight="1">
      <c r="A74" s="2">
        <v>332</v>
      </c>
      <c r="B74" s="2" t="s">
        <v>37</v>
      </c>
      <c r="C74" s="2" t="s">
        <v>89</v>
      </c>
      <c r="D74" s="2" t="s">
        <v>53</v>
      </c>
      <c r="E74" s="2" t="s">
        <v>20</v>
      </c>
      <c r="F74" s="2" t="str">
        <f t="shared" si="0"/>
        <v>大田市立仁摩小学校</v>
      </c>
      <c r="G74" s="2" t="s">
        <v>220</v>
      </c>
    </row>
    <row r="75" spans="1:7" ht="23.25" hidden="1" customHeight="1">
      <c r="A75" s="2">
        <v>333</v>
      </c>
      <c r="B75" s="2" t="s">
        <v>54</v>
      </c>
      <c r="C75" s="2" t="s">
        <v>89</v>
      </c>
      <c r="D75" s="2" t="s">
        <v>55</v>
      </c>
      <c r="E75" s="2" t="s">
        <v>20</v>
      </c>
      <c r="F75" s="2" t="str">
        <f t="shared" si="0"/>
        <v>江津市立郷田小学校</v>
      </c>
      <c r="G75" s="2" t="s">
        <v>221</v>
      </c>
    </row>
    <row r="76" spans="1:7" ht="23.25" hidden="1" customHeight="1">
      <c r="A76" s="2">
        <v>334</v>
      </c>
      <c r="B76" s="2" t="s">
        <v>54</v>
      </c>
      <c r="C76" s="2" t="s">
        <v>89</v>
      </c>
      <c r="D76" s="2" t="s">
        <v>56</v>
      </c>
      <c r="E76" s="2" t="s">
        <v>20</v>
      </c>
      <c r="F76" s="2" t="str">
        <f t="shared" si="0"/>
        <v>江津市立渡津小学校</v>
      </c>
      <c r="G76" s="2" t="s">
        <v>222</v>
      </c>
    </row>
    <row r="77" spans="1:7" ht="23.25" hidden="1" customHeight="1">
      <c r="A77" s="2">
        <v>335</v>
      </c>
      <c r="B77" s="2" t="s">
        <v>54</v>
      </c>
      <c r="C77" s="2" t="s">
        <v>89</v>
      </c>
      <c r="D77" s="2" t="s">
        <v>57</v>
      </c>
      <c r="E77" s="2" t="s">
        <v>20</v>
      </c>
      <c r="F77" s="2" t="str">
        <f t="shared" si="0"/>
        <v>江津市立江津東小学校</v>
      </c>
      <c r="G77" s="2" t="s">
        <v>223</v>
      </c>
    </row>
    <row r="78" spans="1:7" ht="23.25" hidden="1" customHeight="1">
      <c r="A78" s="2">
        <v>336</v>
      </c>
      <c r="B78" s="2" t="s">
        <v>54</v>
      </c>
      <c r="C78" s="2" t="s">
        <v>89</v>
      </c>
      <c r="D78" s="2" t="s">
        <v>58</v>
      </c>
      <c r="E78" s="2" t="s">
        <v>20</v>
      </c>
      <c r="F78" s="2" t="str">
        <f t="shared" si="0"/>
        <v>江津市立川波小学校</v>
      </c>
      <c r="G78" s="2" t="s">
        <v>224</v>
      </c>
    </row>
    <row r="79" spans="1:7" ht="23.25" hidden="1" customHeight="1">
      <c r="A79" s="2">
        <v>337</v>
      </c>
      <c r="B79" s="2" t="s">
        <v>54</v>
      </c>
      <c r="C79" s="2" t="s">
        <v>89</v>
      </c>
      <c r="D79" s="2" t="s">
        <v>59</v>
      </c>
      <c r="E79" s="2" t="s">
        <v>20</v>
      </c>
      <c r="F79" s="2" t="str">
        <f t="shared" si="0"/>
        <v>江津市立津宮小学校</v>
      </c>
      <c r="G79" s="2" t="s">
        <v>225</v>
      </c>
    </row>
    <row r="80" spans="1:7" ht="23.25" hidden="1" customHeight="1">
      <c r="A80" s="2">
        <v>338</v>
      </c>
      <c r="B80" s="2" t="s">
        <v>54</v>
      </c>
      <c r="C80" s="2" t="s">
        <v>89</v>
      </c>
      <c r="D80" s="2" t="s">
        <v>60</v>
      </c>
      <c r="E80" s="2" t="s">
        <v>20</v>
      </c>
      <c r="F80" s="2" t="str">
        <f t="shared" si="0"/>
        <v>江津市立高角小学校</v>
      </c>
      <c r="G80" s="2" t="s">
        <v>226</v>
      </c>
    </row>
    <row r="81" spans="1:7" ht="23.25" hidden="1" customHeight="1">
      <c r="A81" s="2">
        <v>339</v>
      </c>
      <c r="B81" s="2" t="s">
        <v>54</v>
      </c>
      <c r="C81" s="2" t="s">
        <v>89</v>
      </c>
      <c r="D81" s="2" t="s">
        <v>61</v>
      </c>
      <c r="E81" s="2" t="s">
        <v>20</v>
      </c>
      <c r="F81" s="2" t="str">
        <f t="shared" si="0"/>
        <v>江津市立桜江小学校</v>
      </c>
      <c r="G81" s="2" t="s">
        <v>227</v>
      </c>
    </row>
    <row r="82" spans="1:7" ht="23.25" hidden="1" customHeight="1">
      <c r="A82" s="2">
        <v>340</v>
      </c>
      <c r="B82" s="2" t="s">
        <v>62</v>
      </c>
      <c r="C82" s="2" t="s">
        <v>90</v>
      </c>
      <c r="D82" s="2" t="s">
        <v>63</v>
      </c>
      <c r="E82" s="2" t="s">
        <v>20</v>
      </c>
      <c r="F82" s="2" t="str">
        <f t="shared" si="0"/>
        <v>川本町立川本小学校</v>
      </c>
      <c r="G82" s="2" t="s">
        <v>228</v>
      </c>
    </row>
    <row r="83" spans="1:7" ht="23.25" hidden="1" customHeight="1">
      <c r="A83" s="2">
        <v>341</v>
      </c>
      <c r="B83" s="2" t="s">
        <v>64</v>
      </c>
      <c r="C83" s="2" t="s">
        <v>90</v>
      </c>
      <c r="D83" s="2" t="s">
        <v>65</v>
      </c>
      <c r="E83" s="2" t="s">
        <v>20</v>
      </c>
      <c r="F83" s="2" t="str">
        <f t="shared" si="0"/>
        <v>美郷町立邑智小学校</v>
      </c>
      <c r="G83" s="2" t="s">
        <v>229</v>
      </c>
    </row>
    <row r="84" spans="1:7" ht="23.25" hidden="1" customHeight="1">
      <c r="A84" s="2">
        <v>342</v>
      </c>
      <c r="B84" s="2" t="s">
        <v>64</v>
      </c>
      <c r="C84" s="2" t="s">
        <v>90</v>
      </c>
      <c r="D84" s="2" t="s">
        <v>66</v>
      </c>
      <c r="E84" s="2" t="s">
        <v>20</v>
      </c>
      <c r="F84" s="2" t="str">
        <f t="shared" si="0"/>
        <v>美郷町立大和小学校</v>
      </c>
      <c r="G84" s="2" t="s">
        <v>230</v>
      </c>
    </row>
    <row r="85" spans="1:7" ht="23.25" hidden="1" customHeight="1">
      <c r="A85" s="2">
        <v>343</v>
      </c>
      <c r="B85" s="2" t="s">
        <v>67</v>
      </c>
      <c r="C85" s="2" t="s">
        <v>90</v>
      </c>
      <c r="D85" s="2" t="s">
        <v>68</v>
      </c>
      <c r="E85" s="2" t="s">
        <v>20</v>
      </c>
      <c r="F85" s="2" t="str">
        <f t="shared" si="0"/>
        <v>邑南町立口羽小学校</v>
      </c>
      <c r="G85" s="2" t="s">
        <v>231</v>
      </c>
    </row>
    <row r="86" spans="1:7" ht="23.25" hidden="1" customHeight="1">
      <c r="A86" s="2">
        <v>344</v>
      </c>
      <c r="B86" s="2" t="s">
        <v>67</v>
      </c>
      <c r="C86" s="2" t="s">
        <v>90</v>
      </c>
      <c r="D86" s="2" t="s">
        <v>69</v>
      </c>
      <c r="E86" s="2" t="s">
        <v>20</v>
      </c>
      <c r="F86" s="2" t="str">
        <f t="shared" si="0"/>
        <v>邑南町立阿須那小学校</v>
      </c>
      <c r="G86" s="2" t="s">
        <v>232</v>
      </c>
    </row>
    <row r="87" spans="1:7" ht="23.25" hidden="1" customHeight="1">
      <c r="A87" s="2">
        <v>345</v>
      </c>
      <c r="B87" s="2" t="s">
        <v>67</v>
      </c>
      <c r="C87" s="2" t="s">
        <v>90</v>
      </c>
      <c r="D87" s="2" t="s">
        <v>70</v>
      </c>
      <c r="E87" s="2" t="s">
        <v>20</v>
      </c>
      <c r="F87" s="2" t="str">
        <f t="shared" si="0"/>
        <v>邑南町立高原小学校</v>
      </c>
      <c r="G87" s="2" t="s">
        <v>233</v>
      </c>
    </row>
    <row r="88" spans="1:7" ht="23.25" hidden="1" customHeight="1">
      <c r="A88" s="2">
        <v>346</v>
      </c>
      <c r="B88" s="2" t="s">
        <v>67</v>
      </c>
      <c r="C88" s="2" t="s">
        <v>90</v>
      </c>
      <c r="D88" s="2" t="s">
        <v>71</v>
      </c>
      <c r="E88" s="2" t="s">
        <v>20</v>
      </c>
      <c r="F88" s="2" t="str">
        <f t="shared" si="0"/>
        <v>邑南町立瑞穂小学校</v>
      </c>
      <c r="G88" s="2" t="s">
        <v>234</v>
      </c>
    </row>
    <row r="89" spans="1:7" ht="23.25" hidden="1" customHeight="1">
      <c r="A89" s="2">
        <v>347</v>
      </c>
      <c r="B89" s="2" t="s">
        <v>67</v>
      </c>
      <c r="C89" s="2" t="s">
        <v>90</v>
      </c>
      <c r="D89" s="2" t="s">
        <v>72</v>
      </c>
      <c r="E89" s="2" t="s">
        <v>20</v>
      </c>
      <c r="F89" s="2" t="str">
        <f t="shared" si="0"/>
        <v>邑南町立市木小学校</v>
      </c>
      <c r="G89" s="2" t="s">
        <v>235</v>
      </c>
    </row>
    <row r="90" spans="1:7" ht="23.25" hidden="1" customHeight="1">
      <c r="A90" s="2">
        <v>348</v>
      </c>
      <c r="B90" s="2" t="s">
        <v>67</v>
      </c>
      <c r="C90" s="2" t="s">
        <v>90</v>
      </c>
      <c r="D90" s="2" t="s">
        <v>73</v>
      </c>
      <c r="E90" s="2" t="s">
        <v>20</v>
      </c>
      <c r="F90" s="2" t="str">
        <f t="shared" si="0"/>
        <v>邑南町立矢上小学校</v>
      </c>
      <c r="G90" s="2" t="s">
        <v>236</v>
      </c>
    </row>
    <row r="91" spans="1:7" ht="23.25" hidden="1" customHeight="1">
      <c r="A91" s="2">
        <v>349</v>
      </c>
      <c r="B91" s="2" t="s">
        <v>67</v>
      </c>
      <c r="C91" s="2" t="s">
        <v>90</v>
      </c>
      <c r="D91" s="2" t="s">
        <v>74</v>
      </c>
      <c r="E91" s="2" t="s">
        <v>20</v>
      </c>
      <c r="F91" s="2" t="str">
        <f t="shared" si="0"/>
        <v>邑南町立日貫小学校</v>
      </c>
      <c r="G91" s="2" t="s">
        <v>237</v>
      </c>
    </row>
    <row r="92" spans="1:7" ht="23.25" hidden="1" customHeight="1">
      <c r="A92" s="2">
        <v>350</v>
      </c>
      <c r="B92" s="2" t="s">
        <v>67</v>
      </c>
      <c r="C92" s="2" t="s">
        <v>90</v>
      </c>
      <c r="D92" s="2" t="s">
        <v>75</v>
      </c>
      <c r="E92" s="2" t="s">
        <v>20</v>
      </c>
      <c r="F92" s="2" t="str">
        <f t="shared" si="0"/>
        <v>邑南町立石見東小学校</v>
      </c>
      <c r="G92" s="2" t="s">
        <v>238</v>
      </c>
    </row>
    <row r="93" spans="1:7" ht="23.25" hidden="1" customHeight="1">
      <c r="A93" s="2">
        <v>351</v>
      </c>
      <c r="B93" s="2" t="s">
        <v>19</v>
      </c>
      <c r="C93" s="2" t="s">
        <v>89</v>
      </c>
      <c r="D93" s="2" t="s">
        <v>77</v>
      </c>
      <c r="E93" s="2" t="s">
        <v>76</v>
      </c>
      <c r="F93" s="2" t="str">
        <f t="shared" si="0"/>
        <v>浜田市立第一中学校</v>
      </c>
      <c r="G93" s="2" t="s">
        <v>257</v>
      </c>
    </row>
    <row r="94" spans="1:7" ht="23.25" hidden="1" customHeight="1">
      <c r="A94" s="2">
        <v>352</v>
      </c>
      <c r="B94" s="2" t="s">
        <v>19</v>
      </c>
      <c r="C94" s="2" t="s">
        <v>89</v>
      </c>
      <c r="D94" s="2" t="s">
        <v>78</v>
      </c>
      <c r="E94" s="2" t="s">
        <v>76</v>
      </c>
      <c r="F94" s="2" t="str">
        <f t="shared" si="0"/>
        <v>浜田市立第二中学校</v>
      </c>
      <c r="G94" s="2" t="s">
        <v>258</v>
      </c>
    </row>
    <row r="95" spans="1:7" ht="23.25" hidden="1" customHeight="1">
      <c r="A95" s="2">
        <v>353</v>
      </c>
      <c r="B95" s="2" t="s">
        <v>19</v>
      </c>
      <c r="C95" s="2" t="s">
        <v>89</v>
      </c>
      <c r="D95" s="2" t="s">
        <v>79</v>
      </c>
      <c r="E95" s="2" t="s">
        <v>76</v>
      </c>
      <c r="F95" s="2" t="str">
        <f t="shared" si="0"/>
        <v>浜田市立第三中学校</v>
      </c>
      <c r="G95" s="2" t="s">
        <v>259</v>
      </c>
    </row>
    <row r="96" spans="1:7" ht="23.25" hidden="1" customHeight="1">
      <c r="A96" s="2">
        <v>354</v>
      </c>
      <c r="B96" s="2" t="s">
        <v>19</v>
      </c>
      <c r="C96" s="2" t="s">
        <v>89</v>
      </c>
      <c r="D96" s="2" t="s">
        <v>80</v>
      </c>
      <c r="E96" s="2" t="s">
        <v>76</v>
      </c>
      <c r="F96" s="2" t="str">
        <f t="shared" si="0"/>
        <v>浜田市立第四中学校</v>
      </c>
      <c r="G96" s="2" t="s">
        <v>260</v>
      </c>
    </row>
    <row r="97" spans="1:7" ht="23.25" hidden="1" customHeight="1">
      <c r="A97" s="2">
        <v>355</v>
      </c>
      <c r="B97" s="2" t="s">
        <v>19</v>
      </c>
      <c r="C97" s="2" t="s">
        <v>89</v>
      </c>
      <c r="D97" s="2" t="s">
        <v>81</v>
      </c>
      <c r="E97" s="2" t="s">
        <v>76</v>
      </c>
      <c r="F97" s="2" t="str">
        <f t="shared" si="0"/>
        <v>浜田市立浜田東中学校</v>
      </c>
      <c r="G97" s="2" t="s">
        <v>239</v>
      </c>
    </row>
    <row r="98" spans="1:7" ht="23.25" hidden="1" customHeight="1">
      <c r="A98" s="2">
        <v>356</v>
      </c>
      <c r="B98" s="2" t="s">
        <v>19</v>
      </c>
      <c r="C98" s="2" t="s">
        <v>89</v>
      </c>
      <c r="D98" s="2" t="s">
        <v>82</v>
      </c>
      <c r="E98" s="2" t="s">
        <v>76</v>
      </c>
      <c r="F98" s="2" t="str">
        <f t="shared" si="0"/>
        <v>浜田市立金城中学校</v>
      </c>
      <c r="G98" s="2" t="s">
        <v>240</v>
      </c>
    </row>
    <row r="99" spans="1:7" ht="23.25" hidden="1" customHeight="1">
      <c r="A99" s="2">
        <v>357</v>
      </c>
      <c r="B99" s="2" t="s">
        <v>19</v>
      </c>
      <c r="C99" s="2" t="s">
        <v>89</v>
      </c>
      <c r="D99" s="2" t="s">
        <v>83</v>
      </c>
      <c r="E99" s="2" t="s">
        <v>76</v>
      </c>
      <c r="F99" s="2" t="str">
        <f t="shared" si="0"/>
        <v>浜田市立旭中学校</v>
      </c>
      <c r="G99" s="2" t="s">
        <v>241</v>
      </c>
    </row>
    <row r="100" spans="1:7" ht="23.25" hidden="1" customHeight="1">
      <c r="A100" s="2">
        <v>358</v>
      </c>
      <c r="B100" s="2" t="s">
        <v>19</v>
      </c>
      <c r="C100" s="2" t="s">
        <v>89</v>
      </c>
      <c r="D100" s="2" t="s">
        <v>34</v>
      </c>
      <c r="E100" s="2" t="s">
        <v>76</v>
      </c>
      <c r="F100" s="2" t="str">
        <f t="shared" si="0"/>
        <v>浜田市立弥栄中学校</v>
      </c>
      <c r="G100" s="2" t="s">
        <v>242</v>
      </c>
    </row>
    <row r="101" spans="1:7" ht="23.25" hidden="1" customHeight="1">
      <c r="A101" s="2">
        <v>359</v>
      </c>
      <c r="B101" s="2" t="s">
        <v>19</v>
      </c>
      <c r="C101" s="2" t="s">
        <v>89</v>
      </c>
      <c r="D101" s="2" t="s">
        <v>35</v>
      </c>
      <c r="E101" s="2" t="s">
        <v>76</v>
      </c>
      <c r="F101" s="2" t="str">
        <f t="shared" si="0"/>
        <v>浜田市立三隅中学校</v>
      </c>
      <c r="G101" s="2" t="s">
        <v>243</v>
      </c>
    </row>
    <row r="102" spans="1:7" ht="23.25" hidden="1" customHeight="1">
      <c r="A102" s="2">
        <v>360</v>
      </c>
      <c r="B102" s="2" t="s">
        <v>37</v>
      </c>
      <c r="C102" s="2" t="s">
        <v>89</v>
      </c>
      <c r="D102" s="2" t="s">
        <v>77</v>
      </c>
      <c r="E102" s="2" t="s">
        <v>76</v>
      </c>
      <c r="F102" s="2" t="str">
        <f t="shared" si="0"/>
        <v>大田市立第一中学校</v>
      </c>
      <c r="G102" s="2" t="s">
        <v>261</v>
      </c>
    </row>
    <row r="103" spans="1:7" ht="23.25" hidden="1" customHeight="1">
      <c r="A103" s="2">
        <v>361</v>
      </c>
      <c r="B103" s="2" t="s">
        <v>37</v>
      </c>
      <c r="C103" s="2" t="s">
        <v>89</v>
      </c>
      <c r="D103" s="2" t="s">
        <v>78</v>
      </c>
      <c r="E103" s="2" t="s">
        <v>76</v>
      </c>
      <c r="F103" s="2" t="str">
        <f t="shared" si="0"/>
        <v>大田市立第二中学校</v>
      </c>
      <c r="G103" s="2" t="s">
        <v>262</v>
      </c>
    </row>
    <row r="104" spans="1:7" ht="23.25" hidden="1" customHeight="1">
      <c r="A104" s="2">
        <v>362</v>
      </c>
      <c r="B104" s="2" t="s">
        <v>37</v>
      </c>
      <c r="C104" s="2" t="s">
        <v>89</v>
      </c>
      <c r="D104" s="2" t="s">
        <v>45</v>
      </c>
      <c r="E104" s="2" t="s">
        <v>76</v>
      </c>
      <c r="F104" s="2" t="str">
        <f t="shared" si="0"/>
        <v>大田市立北三瓶中学校</v>
      </c>
      <c r="G104" s="2" t="s">
        <v>244</v>
      </c>
    </row>
    <row r="105" spans="1:7" ht="23.25" hidden="1" customHeight="1">
      <c r="A105" s="2">
        <v>363</v>
      </c>
      <c r="B105" s="2" t="s">
        <v>37</v>
      </c>
      <c r="C105" s="2" t="s">
        <v>89</v>
      </c>
      <c r="D105" s="2" t="s">
        <v>46</v>
      </c>
      <c r="E105" s="2" t="s">
        <v>76</v>
      </c>
      <c r="F105" s="2" t="str">
        <f t="shared" si="0"/>
        <v>大田市立志学中学校</v>
      </c>
      <c r="G105" s="2" t="s">
        <v>245</v>
      </c>
    </row>
    <row r="106" spans="1:7" ht="23.25" hidden="1" customHeight="1">
      <c r="A106" s="2">
        <v>364</v>
      </c>
      <c r="B106" s="2" t="s">
        <v>37</v>
      </c>
      <c r="C106" s="2" t="s">
        <v>89</v>
      </c>
      <c r="D106" s="2" t="s">
        <v>79</v>
      </c>
      <c r="E106" s="2" t="s">
        <v>76</v>
      </c>
      <c r="F106" s="2" t="str">
        <f t="shared" si="0"/>
        <v>大田市立第三中学校</v>
      </c>
      <c r="G106" s="2" t="s">
        <v>263</v>
      </c>
    </row>
    <row r="107" spans="1:7" ht="23.25" hidden="1" customHeight="1">
      <c r="A107" s="2">
        <v>365</v>
      </c>
      <c r="B107" s="2" t="s">
        <v>37</v>
      </c>
      <c r="C107" s="2" t="s">
        <v>89</v>
      </c>
      <c r="D107" s="2" t="s">
        <v>84</v>
      </c>
      <c r="E107" s="2" t="s">
        <v>76</v>
      </c>
      <c r="F107" s="2" t="str">
        <f t="shared" si="0"/>
        <v>大田市立大田西中学校</v>
      </c>
      <c r="G107" s="2" t="s">
        <v>246</v>
      </c>
    </row>
    <row r="108" spans="1:7" ht="23.25" hidden="1" customHeight="1">
      <c r="A108" s="2">
        <v>366</v>
      </c>
      <c r="B108" s="2" t="s">
        <v>54</v>
      </c>
      <c r="C108" s="2" t="s">
        <v>89</v>
      </c>
      <c r="D108" s="2" t="s">
        <v>85</v>
      </c>
      <c r="E108" s="2" t="s">
        <v>76</v>
      </c>
      <c r="F108" s="2" t="str">
        <f t="shared" ref="F108:F149" si="1">B108&amp;C108&amp;D108&amp;E108</f>
        <v>江津市立江津中学校</v>
      </c>
      <c r="G108" s="2" t="s">
        <v>247</v>
      </c>
    </row>
    <row r="109" spans="1:7" ht="23.25" hidden="1" customHeight="1">
      <c r="A109" s="2">
        <v>367</v>
      </c>
      <c r="B109" s="2" t="s">
        <v>54</v>
      </c>
      <c r="C109" s="2" t="s">
        <v>89</v>
      </c>
      <c r="D109" s="2" t="s">
        <v>86</v>
      </c>
      <c r="E109" s="2" t="s">
        <v>76</v>
      </c>
      <c r="F109" s="2" t="str">
        <f t="shared" si="1"/>
        <v>江津市立江東中学校</v>
      </c>
      <c r="G109" s="2" t="s">
        <v>248</v>
      </c>
    </row>
    <row r="110" spans="1:7" ht="23.25" hidden="1" customHeight="1">
      <c r="A110" s="2">
        <v>368</v>
      </c>
      <c r="B110" s="2" t="s">
        <v>54</v>
      </c>
      <c r="C110" s="2" t="s">
        <v>89</v>
      </c>
      <c r="D110" s="2" t="s">
        <v>87</v>
      </c>
      <c r="E110" s="2" t="s">
        <v>76</v>
      </c>
      <c r="F110" s="2" t="str">
        <f t="shared" si="1"/>
        <v>江津市立青陵中学校</v>
      </c>
      <c r="G110" s="2" t="s">
        <v>249</v>
      </c>
    </row>
    <row r="111" spans="1:7" ht="23.25" hidden="1" customHeight="1">
      <c r="A111" s="2">
        <v>369</v>
      </c>
      <c r="B111" s="2" t="s">
        <v>54</v>
      </c>
      <c r="C111" s="2" t="s">
        <v>89</v>
      </c>
      <c r="D111" s="2" t="s">
        <v>61</v>
      </c>
      <c r="E111" s="2" t="s">
        <v>76</v>
      </c>
      <c r="F111" s="2" t="str">
        <f t="shared" si="1"/>
        <v>江津市立桜江中学校</v>
      </c>
      <c r="G111" s="2" t="s">
        <v>250</v>
      </c>
    </row>
    <row r="112" spans="1:7" ht="23.25" hidden="1" customHeight="1">
      <c r="A112" s="2">
        <v>370</v>
      </c>
      <c r="B112" s="2" t="s">
        <v>62</v>
      </c>
      <c r="C112" s="2" t="s">
        <v>90</v>
      </c>
      <c r="D112" s="2" t="s">
        <v>63</v>
      </c>
      <c r="E112" s="2" t="s">
        <v>76</v>
      </c>
      <c r="F112" s="2" t="str">
        <f t="shared" si="1"/>
        <v>川本町立川本中学校</v>
      </c>
      <c r="G112" s="2" t="s">
        <v>251</v>
      </c>
    </row>
    <row r="113" spans="1:7" ht="23.25" hidden="1" customHeight="1">
      <c r="A113" s="2">
        <v>371</v>
      </c>
      <c r="B113" s="2" t="s">
        <v>64</v>
      </c>
      <c r="C113" s="2" t="s">
        <v>90</v>
      </c>
      <c r="D113" s="2" t="s">
        <v>65</v>
      </c>
      <c r="E113" s="2" t="s">
        <v>76</v>
      </c>
      <c r="F113" s="2" t="str">
        <f t="shared" si="1"/>
        <v>美郷町立邑智中学校</v>
      </c>
      <c r="G113" s="2" t="s">
        <v>252</v>
      </c>
    </row>
    <row r="114" spans="1:7" ht="23.25" hidden="1" customHeight="1">
      <c r="A114" s="2">
        <v>372</v>
      </c>
      <c r="B114" s="2" t="s">
        <v>64</v>
      </c>
      <c r="C114" s="2" t="s">
        <v>90</v>
      </c>
      <c r="D114" s="2" t="s">
        <v>66</v>
      </c>
      <c r="E114" s="2" t="s">
        <v>76</v>
      </c>
      <c r="F114" s="2" t="str">
        <f t="shared" si="1"/>
        <v>美郷町立大和中学校</v>
      </c>
      <c r="G114" s="2" t="s">
        <v>253</v>
      </c>
    </row>
    <row r="115" spans="1:7" ht="23.25" hidden="1" customHeight="1">
      <c r="A115" s="2">
        <v>373</v>
      </c>
      <c r="B115" s="2" t="s">
        <v>67</v>
      </c>
      <c r="C115" s="2" t="s">
        <v>90</v>
      </c>
      <c r="D115" s="2" t="s">
        <v>88</v>
      </c>
      <c r="E115" s="2" t="s">
        <v>76</v>
      </c>
      <c r="F115" s="2" t="str">
        <f t="shared" si="1"/>
        <v>邑南町立羽須美中学校</v>
      </c>
      <c r="G115" s="2" t="s">
        <v>254</v>
      </c>
    </row>
    <row r="116" spans="1:7" ht="23.25" hidden="1" customHeight="1">
      <c r="A116" s="2">
        <v>374</v>
      </c>
      <c r="B116" s="2" t="s">
        <v>67</v>
      </c>
      <c r="C116" s="2" t="s">
        <v>90</v>
      </c>
      <c r="D116" s="2" t="s">
        <v>71</v>
      </c>
      <c r="E116" s="2" t="s">
        <v>76</v>
      </c>
      <c r="F116" s="2" t="str">
        <f t="shared" si="1"/>
        <v>邑南町立瑞穂中学校</v>
      </c>
      <c r="G116" s="2" t="s">
        <v>255</v>
      </c>
    </row>
    <row r="117" spans="1:7" ht="23.25" hidden="1" customHeight="1">
      <c r="A117" s="2">
        <v>375</v>
      </c>
      <c r="B117" s="2" t="s">
        <v>67</v>
      </c>
      <c r="C117" s="2" t="s">
        <v>90</v>
      </c>
      <c r="D117" s="2" t="s">
        <v>24</v>
      </c>
      <c r="E117" s="2" t="s">
        <v>76</v>
      </c>
      <c r="F117" s="2" t="str">
        <f t="shared" si="1"/>
        <v>邑南町立石見中学校</v>
      </c>
      <c r="G117" s="2" t="s">
        <v>256</v>
      </c>
    </row>
    <row r="118" spans="1:7" ht="23.25" hidden="1" customHeight="1">
      <c r="A118" s="2">
        <v>101</v>
      </c>
      <c r="B118" s="2" t="s">
        <v>342</v>
      </c>
      <c r="C118" s="2" t="s">
        <v>346</v>
      </c>
      <c r="D118" s="2" t="s">
        <v>348</v>
      </c>
      <c r="E118" s="2" t="s">
        <v>347</v>
      </c>
      <c r="F118" s="2" t="str">
        <f t="shared" si="1"/>
        <v>松江市立母衣小学校</v>
      </c>
      <c r="G118" s="2" t="str">
        <f>D118&amp;"小"</f>
        <v>母衣小</v>
      </c>
    </row>
    <row r="119" spans="1:7" ht="23.25" hidden="1" customHeight="1">
      <c r="A119" s="2">
        <v>102</v>
      </c>
      <c r="B119" s="2" t="s">
        <v>342</v>
      </c>
      <c r="C119" s="2" t="s">
        <v>346</v>
      </c>
      <c r="D119" s="2" t="s">
        <v>349</v>
      </c>
      <c r="E119" s="2" t="s">
        <v>347</v>
      </c>
      <c r="F119" s="2" t="str">
        <f t="shared" si="1"/>
        <v>松江市立城北小学校</v>
      </c>
      <c r="G119" s="2" t="str">
        <f t="shared" ref="G119:G149" si="2">D119&amp;"小"</f>
        <v>城北小</v>
      </c>
    </row>
    <row r="120" spans="1:7" ht="23.25" hidden="1" customHeight="1">
      <c r="A120" s="2">
        <v>103</v>
      </c>
      <c r="B120" s="2" t="s">
        <v>342</v>
      </c>
      <c r="C120" s="2" t="s">
        <v>346</v>
      </c>
      <c r="D120" s="2" t="s">
        <v>350</v>
      </c>
      <c r="E120" s="2" t="s">
        <v>347</v>
      </c>
      <c r="F120" s="2" t="str">
        <f t="shared" si="1"/>
        <v>松江市立内中原小学校</v>
      </c>
      <c r="G120" s="2" t="str">
        <f t="shared" si="2"/>
        <v>内中原小</v>
      </c>
    </row>
    <row r="121" spans="1:7" ht="23.25" hidden="1" customHeight="1">
      <c r="A121" s="2">
        <v>104</v>
      </c>
      <c r="B121" s="2" t="s">
        <v>342</v>
      </c>
      <c r="C121" s="2" t="s">
        <v>346</v>
      </c>
      <c r="D121" s="2" t="s">
        <v>351</v>
      </c>
      <c r="E121" s="2" t="s">
        <v>347</v>
      </c>
      <c r="F121" s="2" t="str">
        <f t="shared" si="1"/>
        <v>松江市立中央小学校</v>
      </c>
      <c r="G121" s="2" t="str">
        <f t="shared" si="2"/>
        <v>中央小</v>
      </c>
    </row>
    <row r="122" spans="1:7" ht="23.25" hidden="1" customHeight="1">
      <c r="A122" s="2">
        <v>105</v>
      </c>
      <c r="B122" s="2" t="s">
        <v>342</v>
      </c>
      <c r="C122" s="2" t="s">
        <v>346</v>
      </c>
      <c r="D122" s="2" t="s">
        <v>352</v>
      </c>
      <c r="E122" s="2" t="s">
        <v>347</v>
      </c>
      <c r="F122" s="2" t="str">
        <f t="shared" si="1"/>
        <v>松江市立雑賀小学校</v>
      </c>
      <c r="G122" s="2" t="str">
        <f t="shared" si="2"/>
        <v>雑賀小</v>
      </c>
    </row>
    <row r="123" spans="1:7" ht="23.25" hidden="1" customHeight="1">
      <c r="A123" s="2">
        <v>106</v>
      </c>
      <c r="B123" s="2" t="s">
        <v>342</v>
      </c>
      <c r="C123" s="2" t="s">
        <v>346</v>
      </c>
      <c r="D123" s="2" t="s">
        <v>353</v>
      </c>
      <c r="E123" s="2" t="s">
        <v>347</v>
      </c>
      <c r="F123" s="2" t="str">
        <f t="shared" si="1"/>
        <v>松江市立津田小学校</v>
      </c>
      <c r="G123" s="2" t="str">
        <f t="shared" si="2"/>
        <v>津田小</v>
      </c>
    </row>
    <row r="124" spans="1:7" ht="23.25" hidden="1" customHeight="1">
      <c r="A124" s="2">
        <v>107</v>
      </c>
      <c r="B124" s="2" t="s">
        <v>342</v>
      </c>
      <c r="C124" s="2" t="s">
        <v>346</v>
      </c>
      <c r="D124" s="2" t="s">
        <v>354</v>
      </c>
      <c r="E124" s="2" t="s">
        <v>347</v>
      </c>
      <c r="F124" s="2" t="str">
        <f t="shared" si="1"/>
        <v>松江市立古志原小学校</v>
      </c>
      <c r="G124" s="2" t="str">
        <f t="shared" si="2"/>
        <v>古志原小</v>
      </c>
    </row>
    <row r="125" spans="1:7" ht="23.25" hidden="1" customHeight="1">
      <c r="A125" s="2">
        <v>108</v>
      </c>
      <c r="B125" s="2" t="s">
        <v>342</v>
      </c>
      <c r="C125" s="2" t="s">
        <v>346</v>
      </c>
      <c r="D125" s="2" t="s">
        <v>355</v>
      </c>
      <c r="E125" s="2" t="s">
        <v>347</v>
      </c>
      <c r="F125" s="2" t="str">
        <f t="shared" si="1"/>
        <v>松江市立川津小学校</v>
      </c>
      <c r="G125" s="2" t="str">
        <f t="shared" si="2"/>
        <v>川津小</v>
      </c>
    </row>
    <row r="126" spans="1:7" ht="23.25" hidden="1" customHeight="1">
      <c r="A126" s="2">
        <v>109</v>
      </c>
      <c r="B126" s="2" t="s">
        <v>342</v>
      </c>
      <c r="C126" s="2" t="s">
        <v>346</v>
      </c>
      <c r="D126" s="2" t="s">
        <v>356</v>
      </c>
      <c r="E126" s="2" t="s">
        <v>347</v>
      </c>
      <c r="F126" s="2" t="str">
        <f t="shared" si="1"/>
        <v>松江市立朝酌小学校</v>
      </c>
      <c r="G126" s="2" t="str">
        <f t="shared" si="2"/>
        <v>朝酌小</v>
      </c>
    </row>
    <row r="127" spans="1:7" ht="23.25" hidden="1" customHeight="1">
      <c r="A127" s="2">
        <v>110</v>
      </c>
      <c r="B127" s="2" t="s">
        <v>342</v>
      </c>
      <c r="C127" s="2" t="s">
        <v>346</v>
      </c>
      <c r="D127" s="2" t="s">
        <v>357</v>
      </c>
      <c r="E127" s="2" t="s">
        <v>347</v>
      </c>
      <c r="F127" s="2" t="str">
        <f t="shared" si="1"/>
        <v>松江市立法吉小学校</v>
      </c>
      <c r="G127" s="2" t="str">
        <f t="shared" si="2"/>
        <v>法吉小</v>
      </c>
    </row>
    <row r="128" spans="1:7" ht="23.25" hidden="1" customHeight="1">
      <c r="A128" s="2">
        <v>111</v>
      </c>
      <c r="B128" s="2" t="s">
        <v>342</v>
      </c>
      <c r="C128" s="2" t="s">
        <v>346</v>
      </c>
      <c r="D128" s="2" t="s">
        <v>358</v>
      </c>
      <c r="E128" s="2" t="s">
        <v>347</v>
      </c>
      <c r="F128" s="2" t="str">
        <f t="shared" si="1"/>
        <v>松江市立竹矢小学校</v>
      </c>
      <c r="G128" s="2" t="str">
        <f t="shared" si="2"/>
        <v>竹矢小</v>
      </c>
    </row>
    <row r="129" spans="1:7" ht="23.25" hidden="1" customHeight="1">
      <c r="A129" s="2">
        <v>112</v>
      </c>
      <c r="B129" s="2" t="s">
        <v>342</v>
      </c>
      <c r="C129" s="2" t="s">
        <v>346</v>
      </c>
      <c r="D129" s="2" t="s">
        <v>359</v>
      </c>
      <c r="E129" s="2" t="s">
        <v>347</v>
      </c>
      <c r="F129" s="2" t="str">
        <f t="shared" si="1"/>
        <v>松江市立乃木小学校</v>
      </c>
      <c r="G129" s="2" t="str">
        <f t="shared" si="2"/>
        <v>乃木小</v>
      </c>
    </row>
    <row r="130" spans="1:7" ht="23.25" hidden="1" customHeight="1">
      <c r="A130" s="2">
        <v>113</v>
      </c>
      <c r="B130" s="2" t="s">
        <v>342</v>
      </c>
      <c r="C130" s="2" t="s">
        <v>346</v>
      </c>
      <c r="D130" s="2" t="s">
        <v>360</v>
      </c>
      <c r="E130" s="2" t="s">
        <v>347</v>
      </c>
      <c r="F130" s="2" t="str">
        <f t="shared" si="1"/>
        <v>松江市立忌部小学校</v>
      </c>
      <c r="G130" s="2" t="str">
        <f t="shared" si="2"/>
        <v>忌部小</v>
      </c>
    </row>
    <row r="131" spans="1:7" ht="23.25" hidden="1" customHeight="1">
      <c r="A131" s="2">
        <v>114</v>
      </c>
      <c r="B131" s="2" t="s">
        <v>342</v>
      </c>
      <c r="C131" s="2" t="s">
        <v>346</v>
      </c>
      <c r="D131" s="2" t="s">
        <v>361</v>
      </c>
      <c r="E131" s="2" t="s">
        <v>347</v>
      </c>
      <c r="F131" s="2" t="str">
        <f t="shared" si="1"/>
        <v>松江市立大庭小学校</v>
      </c>
      <c r="G131" s="2" t="str">
        <f t="shared" si="2"/>
        <v>大庭小</v>
      </c>
    </row>
    <row r="132" spans="1:7" ht="23.25" hidden="1" customHeight="1">
      <c r="A132" s="2">
        <v>115</v>
      </c>
      <c r="B132" s="2" t="s">
        <v>342</v>
      </c>
      <c r="C132" s="2" t="s">
        <v>346</v>
      </c>
      <c r="D132" s="2" t="s">
        <v>362</v>
      </c>
      <c r="E132" s="2" t="s">
        <v>347</v>
      </c>
      <c r="F132" s="2" t="str">
        <f t="shared" si="1"/>
        <v>松江市立生馬小学校</v>
      </c>
      <c r="G132" s="2" t="str">
        <f t="shared" si="2"/>
        <v>生馬小</v>
      </c>
    </row>
    <row r="133" spans="1:7" ht="23.25" hidden="1" customHeight="1">
      <c r="A133" s="2">
        <v>116</v>
      </c>
      <c r="B133" s="2" t="s">
        <v>342</v>
      </c>
      <c r="C133" s="2" t="s">
        <v>346</v>
      </c>
      <c r="D133" s="2" t="s">
        <v>363</v>
      </c>
      <c r="E133" s="2" t="s">
        <v>347</v>
      </c>
      <c r="F133" s="2" t="str">
        <f t="shared" si="1"/>
        <v>松江市立持田小学校</v>
      </c>
      <c r="G133" s="2" t="str">
        <f t="shared" si="2"/>
        <v>持田小</v>
      </c>
    </row>
    <row r="134" spans="1:7" ht="23.25" hidden="1" customHeight="1">
      <c r="A134" s="2">
        <v>117</v>
      </c>
      <c r="B134" s="2" t="s">
        <v>342</v>
      </c>
      <c r="C134" s="2" t="s">
        <v>346</v>
      </c>
      <c r="D134" s="2" t="s">
        <v>364</v>
      </c>
      <c r="E134" s="2" t="s">
        <v>347</v>
      </c>
      <c r="F134" s="2" t="str">
        <f t="shared" si="1"/>
        <v>松江市立古江小学校</v>
      </c>
      <c r="G134" s="2" t="str">
        <f t="shared" si="2"/>
        <v>古江小</v>
      </c>
    </row>
    <row r="135" spans="1:7" ht="23.25" hidden="1" customHeight="1">
      <c r="A135" s="2">
        <v>118</v>
      </c>
      <c r="B135" s="2" t="s">
        <v>342</v>
      </c>
      <c r="C135" s="2" t="s">
        <v>346</v>
      </c>
      <c r="D135" s="2" t="s">
        <v>365</v>
      </c>
      <c r="E135" s="2" t="s">
        <v>347</v>
      </c>
      <c r="F135" s="2" t="str">
        <f t="shared" si="1"/>
        <v>松江市立本庄小学校</v>
      </c>
      <c r="G135" s="2" t="str">
        <f t="shared" si="2"/>
        <v>本庄小</v>
      </c>
    </row>
    <row r="136" spans="1:7" ht="23.25" hidden="1" customHeight="1">
      <c r="A136" s="2">
        <v>119</v>
      </c>
      <c r="B136" s="2" t="s">
        <v>342</v>
      </c>
      <c r="C136" s="2" t="s">
        <v>346</v>
      </c>
      <c r="D136" s="2" t="s">
        <v>366</v>
      </c>
      <c r="E136" s="2" t="s">
        <v>347</v>
      </c>
      <c r="F136" s="2" t="str">
        <f t="shared" si="1"/>
        <v>松江市立大野小学校</v>
      </c>
      <c r="G136" s="2" t="str">
        <f t="shared" si="2"/>
        <v>大野小</v>
      </c>
    </row>
    <row r="137" spans="1:7" ht="23.25" hidden="1" customHeight="1">
      <c r="A137" s="2">
        <v>120</v>
      </c>
      <c r="B137" s="2" t="s">
        <v>342</v>
      </c>
      <c r="C137" s="2" t="s">
        <v>346</v>
      </c>
      <c r="D137" s="2" t="s">
        <v>367</v>
      </c>
      <c r="E137" s="2" t="s">
        <v>347</v>
      </c>
      <c r="F137" s="2" t="str">
        <f t="shared" si="1"/>
        <v>松江市立秋鹿小学校</v>
      </c>
      <c r="G137" s="2" t="str">
        <f t="shared" si="2"/>
        <v>秋鹿小</v>
      </c>
    </row>
    <row r="138" spans="1:7" ht="23.25" hidden="1" customHeight="1">
      <c r="A138" s="2">
        <v>121</v>
      </c>
      <c r="B138" s="2" t="s">
        <v>342</v>
      </c>
      <c r="C138" s="2" t="s">
        <v>346</v>
      </c>
      <c r="D138" s="2" t="s">
        <v>368</v>
      </c>
      <c r="E138" s="2" t="s">
        <v>347</v>
      </c>
      <c r="F138" s="2" t="str">
        <f t="shared" si="1"/>
        <v>松江市立恵曇小学校</v>
      </c>
      <c r="G138" s="2" t="str">
        <f t="shared" si="2"/>
        <v>恵曇小</v>
      </c>
    </row>
    <row r="139" spans="1:7" ht="23.25" hidden="1" customHeight="1">
      <c r="A139" s="2">
        <v>122</v>
      </c>
      <c r="B139" s="2" t="s">
        <v>342</v>
      </c>
      <c r="C139" s="2" t="s">
        <v>346</v>
      </c>
      <c r="D139" s="2" t="s">
        <v>369</v>
      </c>
      <c r="E139" s="2" t="s">
        <v>347</v>
      </c>
      <c r="F139" s="2" t="str">
        <f t="shared" si="1"/>
        <v>松江市立佐太小学校</v>
      </c>
      <c r="G139" s="2" t="str">
        <f t="shared" si="2"/>
        <v>佐太小</v>
      </c>
    </row>
    <row r="140" spans="1:7" ht="23.25" hidden="1" customHeight="1">
      <c r="A140" s="2">
        <v>123</v>
      </c>
      <c r="B140" s="2" t="s">
        <v>342</v>
      </c>
      <c r="C140" s="2" t="s">
        <v>346</v>
      </c>
      <c r="D140" s="2" t="s">
        <v>377</v>
      </c>
      <c r="E140" s="2" t="s">
        <v>347</v>
      </c>
      <c r="F140" s="2" t="str">
        <f t="shared" si="1"/>
        <v>松江市立鹿島東小学校</v>
      </c>
      <c r="G140" s="2" t="str">
        <f t="shared" si="2"/>
        <v>鹿島東小</v>
      </c>
    </row>
    <row r="141" spans="1:7" ht="23.25" hidden="1" customHeight="1">
      <c r="A141" s="2">
        <v>124</v>
      </c>
      <c r="B141" s="2" t="s">
        <v>342</v>
      </c>
      <c r="C141" s="2" t="s">
        <v>346</v>
      </c>
      <c r="D141" s="2" t="s">
        <v>370</v>
      </c>
      <c r="E141" s="2" t="s">
        <v>347</v>
      </c>
      <c r="F141" s="2" t="str">
        <f t="shared" si="1"/>
        <v>松江市立島根小学校</v>
      </c>
      <c r="G141" s="2" t="str">
        <f t="shared" si="2"/>
        <v>島根小</v>
      </c>
    </row>
    <row r="142" spans="1:7" ht="23.25" hidden="1" customHeight="1">
      <c r="A142" s="2">
        <v>125</v>
      </c>
      <c r="B142" s="2" t="s">
        <v>342</v>
      </c>
      <c r="C142" s="2" t="s">
        <v>346</v>
      </c>
      <c r="D142" s="2" t="s">
        <v>378</v>
      </c>
      <c r="E142" s="2" t="s">
        <v>347</v>
      </c>
      <c r="F142" s="2" t="str">
        <f t="shared" si="1"/>
        <v>松江市立美保関小学校</v>
      </c>
      <c r="G142" s="2" t="str">
        <f t="shared" si="2"/>
        <v>美保関小</v>
      </c>
    </row>
    <row r="143" spans="1:7" ht="23.25" hidden="1" customHeight="1">
      <c r="A143" s="2">
        <v>126</v>
      </c>
      <c r="B143" s="2" t="s">
        <v>342</v>
      </c>
      <c r="C143" s="2" t="s">
        <v>346</v>
      </c>
      <c r="D143" s="2" t="s">
        <v>371</v>
      </c>
      <c r="E143" s="2" t="s">
        <v>347</v>
      </c>
      <c r="F143" s="2" t="str">
        <f t="shared" si="1"/>
        <v>松江市立八雲小学校</v>
      </c>
      <c r="G143" s="2" t="str">
        <f t="shared" si="2"/>
        <v>八雲小</v>
      </c>
    </row>
    <row r="144" spans="1:7" ht="23.25" hidden="1" customHeight="1">
      <c r="A144" s="2">
        <v>127</v>
      </c>
      <c r="B144" s="2" t="s">
        <v>342</v>
      </c>
      <c r="C144" s="2" t="s">
        <v>346</v>
      </c>
      <c r="D144" s="2" t="s">
        <v>372</v>
      </c>
      <c r="E144" s="2" t="s">
        <v>347</v>
      </c>
      <c r="F144" s="2" t="str">
        <f t="shared" si="1"/>
        <v>松江市立宍道小学校</v>
      </c>
      <c r="G144" s="2" t="str">
        <f t="shared" si="2"/>
        <v>宍道小</v>
      </c>
    </row>
    <row r="145" spans="1:7" ht="23.25" hidden="1" customHeight="1">
      <c r="A145" s="2">
        <v>128</v>
      </c>
      <c r="B145" s="2" t="s">
        <v>342</v>
      </c>
      <c r="C145" s="2" t="s">
        <v>346</v>
      </c>
      <c r="D145" s="2" t="s">
        <v>373</v>
      </c>
      <c r="E145" s="2" t="s">
        <v>347</v>
      </c>
      <c r="F145" s="2" t="str">
        <f t="shared" si="1"/>
        <v>松江市立来待小学校</v>
      </c>
      <c r="G145" s="2" t="str">
        <f t="shared" si="2"/>
        <v>来待小</v>
      </c>
    </row>
    <row r="146" spans="1:7" ht="23.25" hidden="1" customHeight="1">
      <c r="A146" s="2">
        <v>129</v>
      </c>
      <c r="B146" s="2" t="s">
        <v>342</v>
      </c>
      <c r="C146" s="2" t="s">
        <v>346</v>
      </c>
      <c r="D146" s="2" t="s">
        <v>374</v>
      </c>
      <c r="E146" s="2" t="s">
        <v>347</v>
      </c>
      <c r="F146" s="2" t="str">
        <f t="shared" si="1"/>
        <v>松江市立大野原小学校</v>
      </c>
      <c r="G146" s="2" t="str">
        <f t="shared" si="2"/>
        <v>大野原小</v>
      </c>
    </row>
    <row r="147" spans="1:7" ht="23.25" hidden="1" customHeight="1">
      <c r="A147" s="2">
        <v>130</v>
      </c>
      <c r="B147" s="2" t="s">
        <v>342</v>
      </c>
      <c r="C147" s="2" t="s">
        <v>346</v>
      </c>
      <c r="D147" s="2" t="s">
        <v>375</v>
      </c>
      <c r="E147" s="2" t="s">
        <v>347</v>
      </c>
      <c r="F147" s="2" t="str">
        <f t="shared" si="1"/>
        <v>松江市立出雲郷小学校</v>
      </c>
      <c r="G147" s="2" t="str">
        <f t="shared" si="2"/>
        <v>出雲郷小</v>
      </c>
    </row>
    <row r="148" spans="1:7" ht="23.25" hidden="1" customHeight="1">
      <c r="A148" s="2">
        <v>131</v>
      </c>
      <c r="B148" s="2" t="s">
        <v>342</v>
      </c>
      <c r="C148" s="2" t="s">
        <v>346</v>
      </c>
      <c r="D148" s="2" t="s">
        <v>376</v>
      </c>
      <c r="E148" s="2" t="s">
        <v>347</v>
      </c>
      <c r="F148" s="2" t="str">
        <f t="shared" si="1"/>
        <v>松江市立揖屋小学校</v>
      </c>
      <c r="G148" s="2" t="str">
        <f t="shared" si="2"/>
        <v>揖屋小</v>
      </c>
    </row>
    <row r="149" spans="1:7" ht="23.25" hidden="1" customHeight="1">
      <c r="A149" s="2">
        <v>132</v>
      </c>
      <c r="B149" s="2" t="s">
        <v>342</v>
      </c>
      <c r="C149" s="2" t="s">
        <v>346</v>
      </c>
      <c r="D149" s="2" t="s">
        <v>379</v>
      </c>
      <c r="E149" s="2" t="s">
        <v>347</v>
      </c>
      <c r="F149" s="2" t="str">
        <f t="shared" si="1"/>
        <v>松江市立意東小学校</v>
      </c>
      <c r="G149" s="2" t="str">
        <f t="shared" si="2"/>
        <v>意東小</v>
      </c>
    </row>
    <row r="150" spans="1:7" ht="23.25" hidden="1" customHeight="1">
      <c r="A150" s="2">
        <v>133</v>
      </c>
      <c r="B150" s="2" t="s">
        <v>397</v>
      </c>
      <c r="C150" s="2" t="s">
        <v>346</v>
      </c>
      <c r="D150" s="2" t="s">
        <v>380</v>
      </c>
      <c r="E150" s="2" t="s">
        <v>347</v>
      </c>
      <c r="F150" s="2" t="str">
        <f t="shared" ref="F150:F167" si="3">B150&amp;C150&amp;D150&amp;E150</f>
        <v>安来市立十神小学校</v>
      </c>
      <c r="G150" s="2" t="str">
        <f t="shared" ref="G150:G166" si="4">D150&amp;"小"</f>
        <v>十神小</v>
      </c>
    </row>
    <row r="151" spans="1:7" ht="23.25" hidden="1" customHeight="1">
      <c r="A151" s="2">
        <v>134</v>
      </c>
      <c r="B151" s="2" t="s">
        <v>397</v>
      </c>
      <c r="C151" s="2" t="s">
        <v>346</v>
      </c>
      <c r="D151" s="2" t="s">
        <v>381</v>
      </c>
      <c r="E151" s="2" t="s">
        <v>347</v>
      </c>
      <c r="F151" s="2" t="str">
        <f t="shared" si="3"/>
        <v>安来市立社日小学校</v>
      </c>
      <c r="G151" s="2" t="str">
        <f t="shared" si="4"/>
        <v>社日小</v>
      </c>
    </row>
    <row r="152" spans="1:7" ht="23.25" hidden="1" customHeight="1">
      <c r="A152" s="2">
        <v>135</v>
      </c>
      <c r="B152" s="2" t="s">
        <v>397</v>
      </c>
      <c r="C152" s="2" t="s">
        <v>346</v>
      </c>
      <c r="D152" s="2" t="s">
        <v>382</v>
      </c>
      <c r="E152" s="2" t="s">
        <v>347</v>
      </c>
      <c r="F152" s="2" t="str">
        <f t="shared" si="3"/>
        <v>安来市立島田小学校</v>
      </c>
      <c r="G152" s="2" t="str">
        <f t="shared" si="4"/>
        <v>島田小</v>
      </c>
    </row>
    <row r="153" spans="1:7" ht="23.25" hidden="1" customHeight="1">
      <c r="A153" s="2">
        <v>136</v>
      </c>
      <c r="B153" s="2" t="s">
        <v>397</v>
      </c>
      <c r="C153" s="2" t="s">
        <v>346</v>
      </c>
      <c r="D153" s="2" t="s">
        <v>383</v>
      </c>
      <c r="E153" s="2" t="s">
        <v>347</v>
      </c>
      <c r="F153" s="2" t="str">
        <f t="shared" si="3"/>
        <v>安来市立宇賀荘小学校</v>
      </c>
      <c r="G153" s="2" t="str">
        <f t="shared" si="4"/>
        <v>宇賀荘小</v>
      </c>
    </row>
    <row r="154" spans="1:7" ht="23.25" hidden="1" customHeight="1">
      <c r="A154" s="2">
        <v>137</v>
      </c>
      <c r="B154" s="2" t="s">
        <v>397</v>
      </c>
      <c r="C154" s="2" t="s">
        <v>346</v>
      </c>
      <c r="D154" s="2" t="s">
        <v>384</v>
      </c>
      <c r="E154" s="2" t="s">
        <v>347</v>
      </c>
      <c r="F154" s="2" t="str">
        <f t="shared" si="3"/>
        <v>安来市立南小学校</v>
      </c>
      <c r="G154" s="2" t="str">
        <f t="shared" si="4"/>
        <v>南小</v>
      </c>
    </row>
    <row r="155" spans="1:7" ht="23.25" hidden="1" customHeight="1">
      <c r="A155" s="2">
        <v>138</v>
      </c>
      <c r="B155" s="2" t="s">
        <v>397</v>
      </c>
      <c r="C155" s="2" t="s">
        <v>346</v>
      </c>
      <c r="D155" s="2" t="s">
        <v>385</v>
      </c>
      <c r="E155" s="2" t="s">
        <v>347</v>
      </c>
      <c r="F155" s="2" t="str">
        <f t="shared" si="3"/>
        <v>安来市立能義小学校</v>
      </c>
      <c r="G155" s="2" t="str">
        <f t="shared" si="4"/>
        <v>能義小</v>
      </c>
    </row>
    <row r="156" spans="1:7" ht="23.25" hidden="1" customHeight="1">
      <c r="A156" s="2">
        <v>139</v>
      </c>
      <c r="B156" s="2" t="s">
        <v>397</v>
      </c>
      <c r="C156" s="2" t="s">
        <v>346</v>
      </c>
      <c r="D156" s="2" t="s">
        <v>386</v>
      </c>
      <c r="E156" s="2" t="s">
        <v>347</v>
      </c>
      <c r="F156" s="2" t="str">
        <f t="shared" si="3"/>
        <v>安来市立飯梨小学校</v>
      </c>
      <c r="G156" s="2" t="str">
        <f t="shared" si="4"/>
        <v>飯梨小</v>
      </c>
    </row>
    <row r="157" spans="1:7" ht="23.25" hidden="1" customHeight="1">
      <c r="A157" s="2">
        <v>140</v>
      </c>
      <c r="B157" s="2" t="s">
        <v>397</v>
      </c>
      <c r="C157" s="2" t="s">
        <v>346</v>
      </c>
      <c r="D157" s="2" t="s">
        <v>387</v>
      </c>
      <c r="E157" s="2" t="s">
        <v>347</v>
      </c>
      <c r="F157" s="2" t="str">
        <f t="shared" si="3"/>
        <v>安来市立荒島小学校</v>
      </c>
      <c r="G157" s="2" t="str">
        <f t="shared" si="4"/>
        <v>荒島小</v>
      </c>
    </row>
    <row r="158" spans="1:7" ht="23.25" hidden="1" customHeight="1">
      <c r="A158" s="2">
        <v>141</v>
      </c>
      <c r="B158" s="2" t="s">
        <v>397</v>
      </c>
      <c r="C158" s="2" t="s">
        <v>346</v>
      </c>
      <c r="D158" s="2" t="s">
        <v>388</v>
      </c>
      <c r="E158" s="2" t="s">
        <v>347</v>
      </c>
      <c r="F158" s="2" t="str">
        <f t="shared" si="3"/>
        <v>安来市立赤江小学校</v>
      </c>
      <c r="G158" s="2" t="str">
        <f t="shared" si="4"/>
        <v>赤江小</v>
      </c>
    </row>
    <row r="159" spans="1:7" ht="23.25" hidden="1" customHeight="1">
      <c r="A159" s="2">
        <v>142</v>
      </c>
      <c r="B159" s="2" t="s">
        <v>397</v>
      </c>
      <c r="C159" s="2" t="s">
        <v>346</v>
      </c>
      <c r="D159" s="2" t="s">
        <v>389</v>
      </c>
      <c r="E159" s="2" t="s">
        <v>347</v>
      </c>
      <c r="F159" s="2" t="str">
        <f t="shared" si="3"/>
        <v>安来市立広瀬小学校</v>
      </c>
      <c r="G159" s="2" t="str">
        <f t="shared" si="4"/>
        <v>広瀬小</v>
      </c>
    </row>
    <row r="160" spans="1:7" ht="23.25" hidden="1" customHeight="1">
      <c r="A160" s="2">
        <v>143</v>
      </c>
      <c r="B160" s="2" t="s">
        <v>397</v>
      </c>
      <c r="C160" s="2" t="s">
        <v>346</v>
      </c>
      <c r="D160" s="2" t="s">
        <v>390</v>
      </c>
      <c r="E160" s="2" t="s">
        <v>347</v>
      </c>
      <c r="F160" s="2" t="str">
        <f t="shared" si="3"/>
        <v>安来市立比田小学校</v>
      </c>
      <c r="G160" s="2" t="str">
        <f t="shared" si="4"/>
        <v>比田小</v>
      </c>
    </row>
    <row r="161" spans="1:7" ht="23.25" hidden="1" customHeight="1">
      <c r="A161" s="2">
        <v>144</v>
      </c>
      <c r="B161" s="2" t="s">
        <v>397</v>
      </c>
      <c r="C161" s="2" t="s">
        <v>346</v>
      </c>
      <c r="D161" s="2" t="s">
        <v>391</v>
      </c>
      <c r="E161" s="2" t="s">
        <v>347</v>
      </c>
      <c r="F161" s="2" t="str">
        <f t="shared" si="3"/>
        <v>安来市立山佐小学校</v>
      </c>
      <c r="G161" s="2" t="str">
        <f t="shared" si="4"/>
        <v>山佐小</v>
      </c>
    </row>
    <row r="162" spans="1:7" ht="23.25" hidden="1" customHeight="1">
      <c r="A162" s="2">
        <v>145</v>
      </c>
      <c r="B162" s="2" t="s">
        <v>397</v>
      </c>
      <c r="C162" s="2" t="s">
        <v>346</v>
      </c>
      <c r="D162" s="2" t="s">
        <v>392</v>
      </c>
      <c r="E162" s="2" t="s">
        <v>347</v>
      </c>
      <c r="F162" s="2" t="str">
        <f t="shared" si="3"/>
        <v>安来市立布部小学校</v>
      </c>
      <c r="G162" s="2" t="str">
        <f t="shared" si="4"/>
        <v>布部小</v>
      </c>
    </row>
    <row r="163" spans="1:7" ht="23.25" hidden="1" customHeight="1">
      <c r="A163" s="2">
        <v>146</v>
      </c>
      <c r="B163" s="2" t="s">
        <v>397</v>
      </c>
      <c r="C163" s="2" t="s">
        <v>346</v>
      </c>
      <c r="D163" s="2" t="s">
        <v>393</v>
      </c>
      <c r="E163" s="2" t="s">
        <v>347</v>
      </c>
      <c r="F163" s="2" t="str">
        <f t="shared" si="3"/>
        <v>安来市立安田小学校</v>
      </c>
      <c r="G163" s="2" t="str">
        <f t="shared" si="4"/>
        <v>安田小</v>
      </c>
    </row>
    <row r="164" spans="1:7" ht="23.25" hidden="1" customHeight="1">
      <c r="A164" s="2">
        <v>147</v>
      </c>
      <c r="B164" s="2" t="s">
        <v>397</v>
      </c>
      <c r="C164" s="2" t="s">
        <v>346</v>
      </c>
      <c r="D164" s="2" t="s">
        <v>394</v>
      </c>
      <c r="E164" s="2" t="s">
        <v>347</v>
      </c>
      <c r="F164" s="2" t="str">
        <f t="shared" si="3"/>
        <v>安来市立母里小学校</v>
      </c>
      <c r="G164" s="2" t="str">
        <f t="shared" si="4"/>
        <v>母里小</v>
      </c>
    </row>
    <row r="165" spans="1:7" ht="23.25" hidden="1" customHeight="1">
      <c r="A165" s="2">
        <v>148</v>
      </c>
      <c r="B165" s="2" t="s">
        <v>397</v>
      </c>
      <c r="C165" s="2" t="s">
        <v>346</v>
      </c>
      <c r="D165" s="2" t="s">
        <v>395</v>
      </c>
      <c r="E165" s="2" t="s">
        <v>347</v>
      </c>
      <c r="F165" s="2" t="str">
        <f t="shared" si="3"/>
        <v>安来市立井尻小学校</v>
      </c>
      <c r="G165" s="2" t="str">
        <f t="shared" si="4"/>
        <v>井尻小</v>
      </c>
    </row>
    <row r="166" spans="1:7" ht="23.25" hidden="1" customHeight="1">
      <c r="A166" s="2">
        <v>149</v>
      </c>
      <c r="B166" s="2" t="s">
        <v>397</v>
      </c>
      <c r="C166" s="2" t="s">
        <v>346</v>
      </c>
      <c r="D166" s="2" t="s">
        <v>396</v>
      </c>
      <c r="E166" s="2" t="s">
        <v>347</v>
      </c>
      <c r="F166" s="2" t="str">
        <f t="shared" si="3"/>
        <v>安来市立赤屋小学校</v>
      </c>
      <c r="G166" s="2" t="str">
        <f t="shared" si="4"/>
        <v>赤屋小</v>
      </c>
    </row>
    <row r="167" spans="1:7" ht="23.25" hidden="1" customHeight="1">
      <c r="A167" s="2">
        <v>150</v>
      </c>
      <c r="B167" s="2" t="s">
        <v>342</v>
      </c>
      <c r="C167" s="2" t="s">
        <v>89</v>
      </c>
      <c r="D167" s="2" t="s">
        <v>77</v>
      </c>
      <c r="E167" s="2" t="s">
        <v>403</v>
      </c>
      <c r="F167" s="2" t="str">
        <f t="shared" si="3"/>
        <v>松江市立第一中学校</v>
      </c>
      <c r="G167" s="2" t="s">
        <v>408</v>
      </c>
    </row>
    <row r="168" spans="1:7" ht="23.25" hidden="1" customHeight="1">
      <c r="A168" s="2">
        <v>151</v>
      </c>
      <c r="B168" s="2" t="s">
        <v>342</v>
      </c>
      <c r="C168" s="2" t="s">
        <v>89</v>
      </c>
      <c r="D168" s="2" t="s">
        <v>78</v>
      </c>
      <c r="E168" s="2" t="s">
        <v>403</v>
      </c>
      <c r="F168" s="2" t="str">
        <f t="shared" ref="F168:F181" si="5">B168&amp;C168&amp;D168&amp;E168</f>
        <v>松江市立第二中学校</v>
      </c>
      <c r="G168" s="2" t="s">
        <v>409</v>
      </c>
    </row>
    <row r="169" spans="1:7" ht="23.25" hidden="1" customHeight="1">
      <c r="A169" s="2">
        <v>152</v>
      </c>
      <c r="B169" s="2" t="s">
        <v>342</v>
      </c>
      <c r="C169" s="2" t="s">
        <v>89</v>
      </c>
      <c r="D169" s="2" t="s">
        <v>79</v>
      </c>
      <c r="E169" s="2" t="s">
        <v>403</v>
      </c>
      <c r="F169" s="2" t="str">
        <f t="shared" si="5"/>
        <v>松江市立第三中学校</v>
      </c>
      <c r="G169" s="2" t="s">
        <v>410</v>
      </c>
    </row>
    <row r="170" spans="1:7" ht="23.25" hidden="1" customHeight="1">
      <c r="A170" s="2">
        <v>153</v>
      </c>
      <c r="B170" s="2" t="s">
        <v>342</v>
      </c>
      <c r="C170" s="2" t="s">
        <v>89</v>
      </c>
      <c r="D170" s="2" t="s">
        <v>80</v>
      </c>
      <c r="E170" s="2" t="s">
        <v>403</v>
      </c>
      <c r="F170" s="2" t="str">
        <f t="shared" si="5"/>
        <v>松江市立第四中学校</v>
      </c>
      <c r="G170" s="2" t="s">
        <v>411</v>
      </c>
    </row>
    <row r="171" spans="1:7" ht="23.25" hidden="1" customHeight="1">
      <c r="A171" s="2">
        <v>154</v>
      </c>
      <c r="B171" s="2" t="s">
        <v>342</v>
      </c>
      <c r="C171" s="2" t="s">
        <v>89</v>
      </c>
      <c r="D171" s="2" t="s">
        <v>398</v>
      </c>
      <c r="E171" s="2" t="s">
        <v>403</v>
      </c>
      <c r="F171" s="2" t="str">
        <f t="shared" si="5"/>
        <v>松江市立湖南中学校</v>
      </c>
      <c r="G171" s="2" t="str">
        <f t="shared" ref="G171:G181" si="6">D171&amp;"中"</f>
        <v>湖南中</v>
      </c>
    </row>
    <row r="172" spans="1:7" ht="23.25" hidden="1" customHeight="1">
      <c r="A172" s="2">
        <v>155</v>
      </c>
      <c r="B172" s="2" t="s">
        <v>342</v>
      </c>
      <c r="C172" s="2" t="s">
        <v>89</v>
      </c>
      <c r="D172" s="2" t="s">
        <v>399</v>
      </c>
      <c r="E172" s="2" t="s">
        <v>403</v>
      </c>
      <c r="F172" s="2" t="str">
        <f t="shared" si="5"/>
        <v>松江市立湖東中学校</v>
      </c>
      <c r="G172" s="2" t="str">
        <f t="shared" si="6"/>
        <v>湖東中</v>
      </c>
    </row>
    <row r="173" spans="1:7" ht="23.25" hidden="1" customHeight="1">
      <c r="A173" s="2">
        <v>156</v>
      </c>
      <c r="B173" s="2" t="s">
        <v>342</v>
      </c>
      <c r="C173" s="2" t="s">
        <v>89</v>
      </c>
      <c r="D173" s="2" t="s">
        <v>365</v>
      </c>
      <c r="E173" s="2" t="s">
        <v>403</v>
      </c>
      <c r="F173" s="2" t="str">
        <f t="shared" si="5"/>
        <v>松江市立本庄中学校</v>
      </c>
      <c r="G173" s="2" t="str">
        <f t="shared" si="6"/>
        <v>本庄中</v>
      </c>
    </row>
    <row r="174" spans="1:7" ht="23.25" hidden="1" customHeight="1">
      <c r="A174" s="2">
        <v>157</v>
      </c>
      <c r="B174" s="2" t="s">
        <v>342</v>
      </c>
      <c r="C174" s="2" t="s">
        <v>89</v>
      </c>
      <c r="D174" s="2" t="s">
        <v>400</v>
      </c>
      <c r="E174" s="2" t="s">
        <v>403</v>
      </c>
      <c r="F174" s="2" t="str">
        <f t="shared" si="5"/>
        <v>松江市立湖北中学校</v>
      </c>
      <c r="G174" s="2" t="str">
        <f t="shared" si="6"/>
        <v>湖北中</v>
      </c>
    </row>
    <row r="175" spans="1:7" ht="23.25" hidden="1" customHeight="1">
      <c r="A175" s="2">
        <v>158</v>
      </c>
      <c r="B175" s="2" t="s">
        <v>342</v>
      </c>
      <c r="C175" s="2" t="s">
        <v>89</v>
      </c>
      <c r="D175" s="2" t="s">
        <v>401</v>
      </c>
      <c r="E175" s="2" t="s">
        <v>403</v>
      </c>
      <c r="F175" s="2" t="str">
        <f t="shared" si="5"/>
        <v>松江市立鹿島中学校</v>
      </c>
      <c r="G175" s="2" t="str">
        <f t="shared" si="6"/>
        <v>鹿島中</v>
      </c>
    </row>
    <row r="176" spans="1:7" ht="23.25" hidden="1" customHeight="1">
      <c r="A176" s="2">
        <v>159</v>
      </c>
      <c r="B176" s="2" t="s">
        <v>342</v>
      </c>
      <c r="C176" s="2" t="s">
        <v>89</v>
      </c>
      <c r="D176" s="2" t="s">
        <v>370</v>
      </c>
      <c r="E176" s="2" t="s">
        <v>403</v>
      </c>
      <c r="F176" s="2" t="str">
        <f t="shared" si="5"/>
        <v>松江市立島根中学校</v>
      </c>
      <c r="G176" s="2" t="str">
        <f t="shared" si="6"/>
        <v>島根中</v>
      </c>
    </row>
    <row r="177" spans="1:7" ht="23.25" hidden="1" customHeight="1">
      <c r="A177" s="2">
        <v>160</v>
      </c>
      <c r="B177" s="2" t="s">
        <v>342</v>
      </c>
      <c r="C177" s="2" t="s">
        <v>89</v>
      </c>
      <c r="D177" s="2" t="s">
        <v>378</v>
      </c>
      <c r="E177" s="2" t="s">
        <v>403</v>
      </c>
      <c r="F177" s="2" t="str">
        <f t="shared" si="5"/>
        <v>松江市立美保関中学校</v>
      </c>
      <c r="G177" s="2" t="str">
        <f t="shared" si="6"/>
        <v>美保関中</v>
      </c>
    </row>
    <row r="178" spans="1:7" ht="23.25" hidden="1" customHeight="1">
      <c r="A178" s="2">
        <v>161</v>
      </c>
      <c r="B178" s="2" t="s">
        <v>342</v>
      </c>
      <c r="C178" s="2" t="s">
        <v>89</v>
      </c>
      <c r="D178" s="2" t="s">
        <v>371</v>
      </c>
      <c r="E178" s="2" t="s">
        <v>403</v>
      </c>
      <c r="F178" s="2" t="str">
        <f t="shared" si="5"/>
        <v>松江市立八雲中学校</v>
      </c>
      <c r="G178" s="2" t="str">
        <f t="shared" si="6"/>
        <v>八雲中</v>
      </c>
    </row>
    <row r="179" spans="1:7" ht="23.25" hidden="1" customHeight="1">
      <c r="A179" s="2">
        <v>162</v>
      </c>
      <c r="B179" s="2" t="s">
        <v>342</v>
      </c>
      <c r="C179" s="2" t="s">
        <v>89</v>
      </c>
      <c r="D179" s="2" t="s">
        <v>372</v>
      </c>
      <c r="E179" s="2" t="s">
        <v>403</v>
      </c>
      <c r="F179" s="2" t="str">
        <f t="shared" si="5"/>
        <v>松江市立宍道中学校</v>
      </c>
      <c r="G179" s="2" t="str">
        <f t="shared" si="6"/>
        <v>宍道中</v>
      </c>
    </row>
    <row r="180" spans="1:7" ht="23.25" hidden="1" customHeight="1">
      <c r="A180" s="2">
        <v>163</v>
      </c>
      <c r="B180" s="2" t="s">
        <v>342</v>
      </c>
      <c r="C180" s="2" t="s">
        <v>89</v>
      </c>
      <c r="D180" s="2" t="s">
        <v>374</v>
      </c>
      <c r="E180" s="2" t="s">
        <v>403</v>
      </c>
      <c r="F180" s="2" t="str">
        <f t="shared" si="5"/>
        <v>松江市立大野原中学校</v>
      </c>
      <c r="G180" s="2" t="str">
        <f t="shared" si="6"/>
        <v>大野原中</v>
      </c>
    </row>
    <row r="181" spans="1:7" ht="23.25" hidden="1" customHeight="1">
      <c r="A181" s="2">
        <v>164</v>
      </c>
      <c r="B181" s="2" t="s">
        <v>342</v>
      </c>
      <c r="C181" s="2" t="s">
        <v>89</v>
      </c>
      <c r="D181" s="2" t="s">
        <v>402</v>
      </c>
      <c r="E181" s="2" t="s">
        <v>403</v>
      </c>
      <c r="F181" s="2" t="str">
        <f t="shared" si="5"/>
        <v>松江市立東出雲中学校</v>
      </c>
      <c r="G181" s="2" t="str">
        <f t="shared" si="6"/>
        <v>東出雲中</v>
      </c>
    </row>
    <row r="182" spans="1:7" ht="23.25" hidden="1" customHeight="1">
      <c r="A182" s="2">
        <v>165</v>
      </c>
      <c r="B182" s="2" t="s">
        <v>397</v>
      </c>
      <c r="C182" s="2" t="s">
        <v>89</v>
      </c>
      <c r="D182" s="2" t="s">
        <v>77</v>
      </c>
      <c r="E182" s="2" t="s">
        <v>403</v>
      </c>
      <c r="F182" s="2" t="str">
        <f t="shared" ref="F182:F186" si="7">B182&amp;C182&amp;D182&amp;E182</f>
        <v>安来市立第一中学校</v>
      </c>
      <c r="G182" s="2" t="s">
        <v>412</v>
      </c>
    </row>
    <row r="183" spans="1:7" ht="23.25" hidden="1" customHeight="1">
      <c r="A183" s="2">
        <v>166</v>
      </c>
      <c r="B183" s="2" t="s">
        <v>397</v>
      </c>
      <c r="C183" s="2" t="s">
        <v>89</v>
      </c>
      <c r="D183" s="2" t="s">
        <v>78</v>
      </c>
      <c r="E183" s="2" t="s">
        <v>403</v>
      </c>
      <c r="F183" s="2" t="str">
        <f t="shared" si="7"/>
        <v>安来市立第二中学校</v>
      </c>
      <c r="G183" s="2" t="s">
        <v>413</v>
      </c>
    </row>
    <row r="184" spans="1:7" ht="23.25" hidden="1" customHeight="1">
      <c r="A184" s="2">
        <v>167</v>
      </c>
      <c r="B184" s="2" t="s">
        <v>397</v>
      </c>
      <c r="C184" s="2" t="s">
        <v>89</v>
      </c>
      <c r="D184" s="2" t="s">
        <v>79</v>
      </c>
      <c r="E184" s="2" t="s">
        <v>403</v>
      </c>
      <c r="F184" s="2" t="str">
        <f t="shared" si="7"/>
        <v>安来市立第三中学校</v>
      </c>
      <c r="G184" s="2" t="s">
        <v>414</v>
      </c>
    </row>
    <row r="185" spans="1:7" ht="23.25" hidden="1" customHeight="1">
      <c r="A185" s="2">
        <v>168</v>
      </c>
      <c r="B185" s="2" t="s">
        <v>397</v>
      </c>
      <c r="C185" s="2" t="s">
        <v>89</v>
      </c>
      <c r="D185" s="2" t="s">
        <v>389</v>
      </c>
      <c r="E185" s="2" t="s">
        <v>403</v>
      </c>
      <c r="F185" s="2" t="str">
        <f t="shared" si="7"/>
        <v>安来市立広瀬中学校</v>
      </c>
      <c r="G185" s="2" t="str">
        <f t="shared" ref="G185:G186" si="8">D185&amp;"中"</f>
        <v>広瀬中</v>
      </c>
    </row>
    <row r="186" spans="1:7" ht="23.25" hidden="1" customHeight="1">
      <c r="A186" s="2">
        <v>169</v>
      </c>
      <c r="B186" s="2" t="s">
        <v>397</v>
      </c>
      <c r="C186" s="2" t="s">
        <v>89</v>
      </c>
      <c r="D186" s="2" t="s">
        <v>404</v>
      </c>
      <c r="E186" s="2" t="s">
        <v>403</v>
      </c>
      <c r="F186" s="2" t="str">
        <f t="shared" si="7"/>
        <v>安来市立伯太中学校</v>
      </c>
      <c r="G186" s="2" t="str">
        <f t="shared" si="8"/>
        <v>伯太中</v>
      </c>
    </row>
    <row r="187" spans="1:7" ht="23.25" hidden="1" customHeight="1">
      <c r="A187" s="2">
        <v>170</v>
      </c>
      <c r="B187" s="2" t="s">
        <v>342</v>
      </c>
      <c r="C187" s="2" t="s">
        <v>89</v>
      </c>
      <c r="D187" s="2" t="s">
        <v>405</v>
      </c>
      <c r="E187" s="2" t="s">
        <v>407</v>
      </c>
      <c r="F187" s="2" t="str">
        <f>B187&amp;C187&amp;E187&amp;D187</f>
        <v>松江市立義務教育学校八束学園</v>
      </c>
      <c r="G187" s="2" t="str">
        <f>D187</f>
        <v>八束学園</v>
      </c>
    </row>
    <row r="188" spans="1:7" ht="23.25" hidden="1" customHeight="1">
      <c r="A188" s="2">
        <v>171</v>
      </c>
      <c r="B188" s="2" t="s">
        <v>342</v>
      </c>
      <c r="C188" s="2" t="s">
        <v>89</v>
      </c>
      <c r="D188" s="2" t="s">
        <v>406</v>
      </c>
      <c r="E188" s="2" t="s">
        <v>407</v>
      </c>
      <c r="F188" s="2" t="str">
        <f>B188&amp;C188&amp;E188&amp;D188</f>
        <v>松江市立義務教育学校玉湯学園</v>
      </c>
      <c r="G188" s="2" t="str">
        <f>D188</f>
        <v>玉湯学園</v>
      </c>
    </row>
    <row r="189" spans="1:7" ht="23.25" hidden="1" customHeight="1">
      <c r="A189" s="2">
        <v>201</v>
      </c>
      <c r="B189" s="2" t="s">
        <v>415</v>
      </c>
      <c r="C189" s="2" t="s">
        <v>89</v>
      </c>
      <c r="D189" s="2" t="s">
        <v>525</v>
      </c>
      <c r="E189" s="2" t="s">
        <v>416</v>
      </c>
      <c r="F189" s="2" t="str">
        <f>B189&amp;C189&amp;D189&amp;E189</f>
        <v>出雲市立今市小学校</v>
      </c>
      <c r="G189" s="2" t="str">
        <f t="shared" ref="G189" si="9">D189&amp;"小"</f>
        <v>今市小</v>
      </c>
    </row>
    <row r="190" spans="1:7" ht="23.25" hidden="1" customHeight="1">
      <c r="A190" s="2">
        <v>202</v>
      </c>
      <c r="B190" s="2" t="s">
        <v>415</v>
      </c>
      <c r="C190" s="2" t="s">
        <v>89</v>
      </c>
      <c r="D190" s="2" t="s">
        <v>417</v>
      </c>
      <c r="E190" s="2" t="s">
        <v>416</v>
      </c>
      <c r="F190" s="2" t="str">
        <f t="shared" ref="F190:F253" si="10">B190&amp;C190&amp;D190&amp;E190</f>
        <v>出雲市立大津小学校</v>
      </c>
      <c r="G190" s="2" t="str">
        <f t="shared" ref="G190:G222" si="11">D190&amp;"小"</f>
        <v>大津小</v>
      </c>
    </row>
    <row r="191" spans="1:7" ht="23.25" hidden="1" customHeight="1">
      <c r="A191" s="2">
        <v>203</v>
      </c>
      <c r="B191" s="2" t="s">
        <v>415</v>
      </c>
      <c r="C191" s="2" t="s">
        <v>89</v>
      </c>
      <c r="D191" s="2" t="s">
        <v>418</v>
      </c>
      <c r="E191" s="2" t="s">
        <v>416</v>
      </c>
      <c r="F191" s="2" t="str">
        <f t="shared" si="10"/>
        <v>出雲市立上津小学校</v>
      </c>
      <c r="G191" s="2" t="str">
        <f t="shared" si="11"/>
        <v>上津小</v>
      </c>
    </row>
    <row r="192" spans="1:7" ht="23.25" hidden="1" customHeight="1">
      <c r="A192" s="2">
        <v>204</v>
      </c>
      <c r="B192" s="2" t="s">
        <v>415</v>
      </c>
      <c r="C192" s="2" t="s">
        <v>89</v>
      </c>
      <c r="D192" s="2" t="s">
        <v>419</v>
      </c>
      <c r="E192" s="2" t="s">
        <v>416</v>
      </c>
      <c r="F192" s="2" t="str">
        <f t="shared" si="10"/>
        <v>出雲市立塩冶小学校</v>
      </c>
      <c r="G192" s="2" t="str">
        <f t="shared" si="11"/>
        <v>塩冶小</v>
      </c>
    </row>
    <row r="193" spans="1:7" ht="23.25" hidden="1" customHeight="1">
      <c r="A193" s="2">
        <v>205</v>
      </c>
      <c r="B193" s="2" t="s">
        <v>415</v>
      </c>
      <c r="C193" s="2" t="s">
        <v>89</v>
      </c>
      <c r="D193" s="2" t="s">
        <v>420</v>
      </c>
      <c r="E193" s="2" t="s">
        <v>416</v>
      </c>
      <c r="F193" s="2" t="str">
        <f t="shared" si="10"/>
        <v>出雲市立神戸川小学校</v>
      </c>
      <c r="G193" s="2" t="str">
        <f t="shared" si="11"/>
        <v>神戸川小</v>
      </c>
    </row>
    <row r="194" spans="1:7" ht="23.25" hidden="1" customHeight="1">
      <c r="A194" s="2">
        <v>206</v>
      </c>
      <c r="B194" s="2" t="s">
        <v>415</v>
      </c>
      <c r="C194" s="2" t="s">
        <v>89</v>
      </c>
      <c r="D194" s="2" t="s">
        <v>421</v>
      </c>
      <c r="E194" s="2" t="s">
        <v>416</v>
      </c>
      <c r="F194" s="2" t="str">
        <f t="shared" si="10"/>
        <v>出雲市立若松小学校</v>
      </c>
      <c r="G194" s="2" t="str">
        <f t="shared" si="11"/>
        <v>若松小</v>
      </c>
    </row>
    <row r="195" spans="1:7" ht="23.25" hidden="1" customHeight="1">
      <c r="A195" s="2">
        <v>207</v>
      </c>
      <c r="B195" s="2" t="s">
        <v>415</v>
      </c>
      <c r="C195" s="2" t="s">
        <v>89</v>
      </c>
      <c r="D195" s="2" t="s">
        <v>422</v>
      </c>
      <c r="E195" s="2" t="s">
        <v>416</v>
      </c>
      <c r="F195" s="2" t="str">
        <f t="shared" si="10"/>
        <v>出雲市立高松小学校</v>
      </c>
      <c r="G195" s="2" t="str">
        <f t="shared" si="11"/>
        <v>高松小</v>
      </c>
    </row>
    <row r="196" spans="1:7" ht="23.25" hidden="1" customHeight="1">
      <c r="A196" s="2">
        <v>208</v>
      </c>
      <c r="B196" s="2" t="s">
        <v>415</v>
      </c>
      <c r="C196" s="2" t="s">
        <v>89</v>
      </c>
      <c r="D196" s="2" t="s">
        <v>27</v>
      </c>
      <c r="E196" s="2" t="s">
        <v>416</v>
      </c>
      <c r="F196" s="2" t="str">
        <f t="shared" si="10"/>
        <v>出雲市立長浜小学校</v>
      </c>
      <c r="G196" s="2" t="str">
        <f t="shared" si="11"/>
        <v>長浜小</v>
      </c>
    </row>
    <row r="197" spans="1:7" ht="23.25" hidden="1" customHeight="1">
      <c r="A197" s="2">
        <v>209</v>
      </c>
      <c r="B197" s="2" t="s">
        <v>415</v>
      </c>
      <c r="C197" s="2" t="s">
        <v>89</v>
      </c>
      <c r="D197" s="2" t="s">
        <v>423</v>
      </c>
      <c r="E197" s="2" t="s">
        <v>416</v>
      </c>
      <c r="F197" s="2" t="str">
        <f t="shared" si="10"/>
        <v>出雲市立四絡小学校</v>
      </c>
      <c r="G197" s="2" t="str">
        <f t="shared" si="11"/>
        <v>四絡小</v>
      </c>
    </row>
    <row r="198" spans="1:7" ht="23.25" hidden="1" customHeight="1">
      <c r="A198" s="2">
        <v>210</v>
      </c>
      <c r="B198" s="2" t="s">
        <v>415</v>
      </c>
      <c r="C198" s="2" t="s">
        <v>89</v>
      </c>
      <c r="D198" s="2" t="s">
        <v>424</v>
      </c>
      <c r="E198" s="2" t="s">
        <v>416</v>
      </c>
      <c r="F198" s="2" t="str">
        <f t="shared" si="10"/>
        <v>出雲市立高浜小学校</v>
      </c>
      <c r="G198" s="2" t="str">
        <f t="shared" si="11"/>
        <v>高浜小</v>
      </c>
    </row>
    <row r="199" spans="1:7" ht="23.25" hidden="1" customHeight="1">
      <c r="A199" s="2">
        <v>211</v>
      </c>
      <c r="B199" s="2" t="s">
        <v>415</v>
      </c>
      <c r="C199" s="2" t="s">
        <v>89</v>
      </c>
      <c r="D199" s="2" t="s">
        <v>425</v>
      </c>
      <c r="E199" s="2" t="s">
        <v>416</v>
      </c>
      <c r="F199" s="2" t="str">
        <f t="shared" si="10"/>
        <v>出雲市立北陽小学校</v>
      </c>
      <c r="G199" s="2" t="str">
        <f t="shared" si="11"/>
        <v>北陽小</v>
      </c>
    </row>
    <row r="200" spans="1:7" ht="23.25" hidden="1" customHeight="1">
      <c r="A200" s="2">
        <v>212</v>
      </c>
      <c r="B200" s="2" t="s">
        <v>415</v>
      </c>
      <c r="C200" s="2" t="s">
        <v>89</v>
      </c>
      <c r="D200" s="2" t="s">
        <v>426</v>
      </c>
      <c r="E200" s="2" t="s">
        <v>416</v>
      </c>
      <c r="F200" s="2" t="str">
        <f t="shared" si="10"/>
        <v>出雲市立みなみ小学校</v>
      </c>
      <c r="G200" s="2" t="str">
        <f t="shared" si="11"/>
        <v>みなみ小</v>
      </c>
    </row>
    <row r="201" spans="1:7" ht="23.25" hidden="1" customHeight="1">
      <c r="A201" s="2">
        <v>213</v>
      </c>
      <c r="B201" s="2" t="s">
        <v>415</v>
      </c>
      <c r="C201" s="2" t="s">
        <v>89</v>
      </c>
      <c r="D201" s="2" t="s">
        <v>427</v>
      </c>
      <c r="E201" s="2" t="s">
        <v>416</v>
      </c>
      <c r="F201" s="2" t="str">
        <f t="shared" si="10"/>
        <v>出雲市立稗原小学校</v>
      </c>
      <c r="G201" s="2" t="str">
        <f t="shared" si="11"/>
        <v>稗原小</v>
      </c>
    </row>
    <row r="202" spans="1:7" ht="23.25" hidden="1" customHeight="1">
      <c r="A202" s="2">
        <v>214</v>
      </c>
      <c r="B202" s="2" t="s">
        <v>415</v>
      </c>
      <c r="C202" s="2" t="s">
        <v>89</v>
      </c>
      <c r="D202" s="2" t="s">
        <v>428</v>
      </c>
      <c r="E202" s="2" t="s">
        <v>416</v>
      </c>
      <c r="F202" s="2" t="str">
        <f t="shared" si="10"/>
        <v>出雲市立神西小学校</v>
      </c>
      <c r="G202" s="2" t="str">
        <f t="shared" si="11"/>
        <v>神西小</v>
      </c>
    </row>
    <row r="203" spans="1:7" ht="23.25" hidden="1" customHeight="1">
      <c r="A203" s="2">
        <v>215</v>
      </c>
      <c r="B203" s="2" t="s">
        <v>415</v>
      </c>
      <c r="C203" s="2" t="s">
        <v>89</v>
      </c>
      <c r="D203" s="2" t="s">
        <v>429</v>
      </c>
      <c r="E203" s="2" t="s">
        <v>416</v>
      </c>
      <c r="F203" s="2" t="str">
        <f t="shared" si="10"/>
        <v>出雲市立平田小学校</v>
      </c>
      <c r="G203" s="2" t="str">
        <f t="shared" si="11"/>
        <v>平田小</v>
      </c>
    </row>
    <row r="204" spans="1:7" ht="23.25" hidden="1" customHeight="1">
      <c r="A204" s="2">
        <v>216</v>
      </c>
      <c r="B204" s="2" t="s">
        <v>415</v>
      </c>
      <c r="C204" s="2" t="s">
        <v>89</v>
      </c>
      <c r="D204" s="2" t="s">
        <v>430</v>
      </c>
      <c r="E204" s="2" t="s">
        <v>416</v>
      </c>
      <c r="F204" s="2" t="str">
        <f t="shared" si="10"/>
        <v>出雲市立灘分小学校</v>
      </c>
      <c r="G204" s="2" t="str">
        <f t="shared" si="11"/>
        <v>灘分小</v>
      </c>
    </row>
    <row r="205" spans="1:7" ht="23.25" hidden="1" customHeight="1">
      <c r="A205" s="2">
        <v>217</v>
      </c>
      <c r="B205" s="2" t="s">
        <v>415</v>
      </c>
      <c r="C205" s="2" t="s">
        <v>89</v>
      </c>
      <c r="D205" s="2" t="s">
        <v>431</v>
      </c>
      <c r="E205" s="2" t="s">
        <v>416</v>
      </c>
      <c r="F205" s="2" t="str">
        <f t="shared" si="10"/>
        <v>出雲市立国富小学校</v>
      </c>
      <c r="G205" s="2" t="str">
        <f t="shared" si="11"/>
        <v>国富小</v>
      </c>
    </row>
    <row r="206" spans="1:7" ht="23.25" hidden="1" customHeight="1">
      <c r="A206" s="2">
        <v>218</v>
      </c>
      <c r="B206" s="2" t="s">
        <v>415</v>
      </c>
      <c r="C206" s="2" t="s">
        <v>89</v>
      </c>
      <c r="D206" s="2" t="s">
        <v>432</v>
      </c>
      <c r="E206" s="2" t="s">
        <v>416</v>
      </c>
      <c r="F206" s="2" t="str">
        <f t="shared" si="10"/>
        <v>出雲市立西田小学校</v>
      </c>
      <c r="G206" s="2" t="str">
        <f t="shared" si="11"/>
        <v>西田小</v>
      </c>
    </row>
    <row r="207" spans="1:7" ht="23.25" hidden="1" customHeight="1">
      <c r="A207" s="2">
        <v>219</v>
      </c>
      <c r="B207" s="2" t="s">
        <v>415</v>
      </c>
      <c r="C207" s="2" t="s">
        <v>89</v>
      </c>
      <c r="D207" s="2" t="s">
        <v>433</v>
      </c>
      <c r="E207" s="2" t="s">
        <v>416</v>
      </c>
      <c r="F207" s="2" t="str">
        <f t="shared" si="10"/>
        <v>出雲市立鰐淵小学校</v>
      </c>
      <c r="G207" s="2" t="str">
        <f t="shared" si="11"/>
        <v>鰐淵小</v>
      </c>
    </row>
    <row r="208" spans="1:7" ht="23.25" hidden="1" customHeight="1">
      <c r="A208" s="2">
        <v>220</v>
      </c>
      <c r="B208" s="2" t="s">
        <v>415</v>
      </c>
      <c r="C208" s="2" t="s">
        <v>89</v>
      </c>
      <c r="D208" s="2" t="s">
        <v>434</v>
      </c>
      <c r="E208" s="2" t="s">
        <v>416</v>
      </c>
      <c r="F208" s="2" t="str">
        <f t="shared" si="10"/>
        <v>出雲市立さくら小学校</v>
      </c>
      <c r="G208" s="2" t="str">
        <f t="shared" si="11"/>
        <v>さくら小</v>
      </c>
    </row>
    <row r="209" spans="1:7" ht="23.25" hidden="1" customHeight="1">
      <c r="A209" s="2">
        <v>221</v>
      </c>
      <c r="B209" s="2" t="s">
        <v>415</v>
      </c>
      <c r="C209" s="2" t="s">
        <v>89</v>
      </c>
      <c r="D209" s="2" t="s">
        <v>435</v>
      </c>
      <c r="E209" s="2" t="s">
        <v>416</v>
      </c>
      <c r="F209" s="2" t="str">
        <f t="shared" si="10"/>
        <v>出雲市立朝陽小学校</v>
      </c>
      <c r="G209" s="2" t="str">
        <f t="shared" si="11"/>
        <v>朝陽小</v>
      </c>
    </row>
    <row r="210" spans="1:7" ht="23.25" hidden="1" customHeight="1">
      <c r="A210" s="2">
        <v>222</v>
      </c>
      <c r="B210" s="2" t="s">
        <v>415</v>
      </c>
      <c r="C210" s="2" t="s">
        <v>89</v>
      </c>
      <c r="D210" s="2" t="s">
        <v>436</v>
      </c>
      <c r="E210" s="2" t="s">
        <v>416</v>
      </c>
      <c r="F210" s="2" t="str">
        <f t="shared" si="10"/>
        <v>出雲市立北浜小学校</v>
      </c>
      <c r="G210" s="2" t="str">
        <f t="shared" si="11"/>
        <v>北浜小</v>
      </c>
    </row>
    <row r="211" spans="1:7" ht="23.25" hidden="1" customHeight="1">
      <c r="A211" s="2">
        <v>223</v>
      </c>
      <c r="B211" s="2" t="s">
        <v>415</v>
      </c>
      <c r="C211" s="2" t="s">
        <v>89</v>
      </c>
      <c r="D211" s="2" t="s">
        <v>437</v>
      </c>
      <c r="E211" s="2" t="s">
        <v>416</v>
      </c>
      <c r="F211" s="2" t="str">
        <f t="shared" si="10"/>
        <v>出雲市立伊野小学校</v>
      </c>
      <c r="G211" s="2" t="str">
        <f t="shared" si="11"/>
        <v>伊野小</v>
      </c>
    </row>
    <row r="212" spans="1:7" ht="23.25" hidden="1" customHeight="1">
      <c r="A212" s="2">
        <v>224</v>
      </c>
      <c r="B212" s="2" t="s">
        <v>415</v>
      </c>
      <c r="C212" s="2" t="s">
        <v>89</v>
      </c>
      <c r="D212" s="2" t="s">
        <v>438</v>
      </c>
      <c r="E212" s="2" t="s">
        <v>416</v>
      </c>
      <c r="F212" s="2" t="str">
        <f t="shared" si="10"/>
        <v>出雲市立窪田小学校</v>
      </c>
      <c r="G212" s="2" t="str">
        <f t="shared" si="11"/>
        <v>窪田小</v>
      </c>
    </row>
    <row r="213" spans="1:7" ht="23.25" hidden="1" customHeight="1">
      <c r="A213" s="2">
        <v>225</v>
      </c>
      <c r="B213" s="2" t="s">
        <v>415</v>
      </c>
      <c r="C213" s="2" t="s">
        <v>89</v>
      </c>
      <c r="D213" s="2" t="s">
        <v>439</v>
      </c>
      <c r="E213" s="2" t="s">
        <v>416</v>
      </c>
      <c r="F213" s="2" t="str">
        <f t="shared" si="10"/>
        <v>出雲市立須佐小学校</v>
      </c>
      <c r="G213" s="2" t="str">
        <f t="shared" si="11"/>
        <v>須佐小</v>
      </c>
    </row>
    <row r="214" spans="1:7" ht="23.25" hidden="1" customHeight="1">
      <c r="A214" s="2">
        <v>226</v>
      </c>
      <c r="B214" s="2" t="s">
        <v>415</v>
      </c>
      <c r="C214" s="2" t="s">
        <v>89</v>
      </c>
      <c r="D214" s="2" t="s">
        <v>440</v>
      </c>
      <c r="E214" s="2" t="s">
        <v>416</v>
      </c>
      <c r="F214" s="2" t="str">
        <f t="shared" si="10"/>
        <v>出雲市立多伎小学校</v>
      </c>
      <c r="G214" s="2" t="str">
        <f t="shared" si="11"/>
        <v>多伎小</v>
      </c>
    </row>
    <row r="215" spans="1:7" ht="23.25" hidden="1" customHeight="1">
      <c r="A215" s="2">
        <v>227</v>
      </c>
      <c r="B215" s="2" t="s">
        <v>415</v>
      </c>
      <c r="C215" s="2" t="s">
        <v>89</v>
      </c>
      <c r="D215" s="2" t="s">
        <v>441</v>
      </c>
      <c r="E215" s="2" t="s">
        <v>416</v>
      </c>
      <c r="F215" s="2" t="str">
        <f t="shared" si="10"/>
        <v>出雲市立湖陵小学校</v>
      </c>
      <c r="G215" s="2" t="str">
        <f t="shared" si="11"/>
        <v>湖陵小</v>
      </c>
    </row>
    <row r="216" spans="1:7" ht="23.25" hidden="1" customHeight="1">
      <c r="A216" s="2">
        <v>228</v>
      </c>
      <c r="B216" s="2" t="s">
        <v>415</v>
      </c>
      <c r="C216" s="2" t="s">
        <v>89</v>
      </c>
      <c r="D216" s="2" t="s">
        <v>442</v>
      </c>
      <c r="E216" s="2" t="s">
        <v>416</v>
      </c>
      <c r="F216" s="2" t="str">
        <f t="shared" si="10"/>
        <v>出雲市立大社小学校</v>
      </c>
      <c r="G216" s="2" t="str">
        <f t="shared" si="11"/>
        <v>大社小</v>
      </c>
    </row>
    <row r="217" spans="1:7" ht="23.25" hidden="1" customHeight="1">
      <c r="A217" s="2">
        <v>229</v>
      </c>
      <c r="B217" s="2" t="s">
        <v>415</v>
      </c>
      <c r="C217" s="2" t="s">
        <v>89</v>
      </c>
      <c r="D217" s="2" t="s">
        <v>443</v>
      </c>
      <c r="E217" s="2" t="s">
        <v>416</v>
      </c>
      <c r="F217" s="2" t="str">
        <f t="shared" si="10"/>
        <v>出雲市立荒木小学校</v>
      </c>
      <c r="G217" s="2" t="str">
        <f t="shared" si="11"/>
        <v>荒木小</v>
      </c>
    </row>
    <row r="218" spans="1:7" ht="23.25" hidden="1" customHeight="1">
      <c r="A218" s="2">
        <v>230</v>
      </c>
      <c r="B218" s="2" t="s">
        <v>415</v>
      </c>
      <c r="C218" s="2" t="s">
        <v>89</v>
      </c>
      <c r="D218" s="2" t="s">
        <v>444</v>
      </c>
      <c r="E218" s="2" t="s">
        <v>416</v>
      </c>
      <c r="F218" s="2" t="str">
        <f t="shared" si="10"/>
        <v>出雲市立遥堪小学校</v>
      </c>
      <c r="G218" s="2" t="str">
        <f t="shared" si="11"/>
        <v>遥堪小</v>
      </c>
    </row>
    <row r="219" spans="1:7" ht="23.25" hidden="1" customHeight="1">
      <c r="A219" s="2">
        <v>231</v>
      </c>
      <c r="B219" s="2" t="s">
        <v>415</v>
      </c>
      <c r="C219" s="2" t="s">
        <v>89</v>
      </c>
      <c r="D219" s="2" t="s">
        <v>445</v>
      </c>
      <c r="E219" s="2" t="s">
        <v>416</v>
      </c>
      <c r="F219" s="2" t="str">
        <f t="shared" si="10"/>
        <v>出雲市立荘原小学校</v>
      </c>
      <c r="G219" s="2" t="str">
        <f t="shared" si="11"/>
        <v>荘原小</v>
      </c>
    </row>
    <row r="220" spans="1:7" ht="23.25" hidden="1" customHeight="1">
      <c r="A220" s="2">
        <v>232</v>
      </c>
      <c r="B220" s="2" t="s">
        <v>415</v>
      </c>
      <c r="C220" s="2" t="s">
        <v>89</v>
      </c>
      <c r="D220" s="2" t="s">
        <v>446</v>
      </c>
      <c r="E220" s="2" t="s">
        <v>416</v>
      </c>
      <c r="F220" s="2" t="str">
        <f t="shared" si="10"/>
        <v>出雲市立西野小学校</v>
      </c>
      <c r="G220" s="2" t="str">
        <f t="shared" si="11"/>
        <v>西野小</v>
      </c>
    </row>
    <row r="221" spans="1:7" ht="23.25" hidden="1" customHeight="1">
      <c r="A221" s="2">
        <v>233</v>
      </c>
      <c r="B221" s="2" t="s">
        <v>415</v>
      </c>
      <c r="C221" s="2" t="s">
        <v>89</v>
      </c>
      <c r="D221" s="2" t="s">
        <v>447</v>
      </c>
      <c r="E221" s="2" t="s">
        <v>416</v>
      </c>
      <c r="F221" s="2" t="str">
        <f t="shared" si="10"/>
        <v>出雲市立中部小学校</v>
      </c>
      <c r="G221" s="2" t="str">
        <f t="shared" si="11"/>
        <v>中部小</v>
      </c>
    </row>
    <row r="222" spans="1:7" ht="23.25" hidden="1" customHeight="1">
      <c r="A222" s="2">
        <v>234</v>
      </c>
      <c r="B222" s="2" t="s">
        <v>415</v>
      </c>
      <c r="C222" s="2" t="s">
        <v>89</v>
      </c>
      <c r="D222" s="2" t="s">
        <v>448</v>
      </c>
      <c r="E222" s="2" t="s">
        <v>416</v>
      </c>
      <c r="F222" s="2" t="str">
        <f t="shared" si="10"/>
        <v>出雲市立出東小学校</v>
      </c>
      <c r="G222" s="2" t="str">
        <f t="shared" si="11"/>
        <v>出東小</v>
      </c>
    </row>
    <row r="223" spans="1:7" ht="23.25" hidden="1" customHeight="1">
      <c r="A223" s="2">
        <v>235</v>
      </c>
      <c r="B223" s="2" t="s">
        <v>464</v>
      </c>
      <c r="C223" s="2" t="s">
        <v>89</v>
      </c>
      <c r="D223" s="2" t="s">
        <v>449</v>
      </c>
      <c r="E223" s="2" t="s">
        <v>416</v>
      </c>
      <c r="F223" s="2" t="str">
        <f t="shared" si="10"/>
        <v>雲南市立大東小学校</v>
      </c>
      <c r="G223" s="2" t="str">
        <f t="shared" ref="G223" si="12">D223&amp;"小"</f>
        <v>大東小</v>
      </c>
    </row>
    <row r="224" spans="1:7" ht="23.25" hidden="1" customHeight="1">
      <c r="A224" s="2">
        <v>236</v>
      </c>
      <c r="B224" s="2" t="s">
        <v>464</v>
      </c>
      <c r="C224" s="2" t="s">
        <v>89</v>
      </c>
      <c r="D224" s="2" t="s">
        <v>450</v>
      </c>
      <c r="E224" s="2" t="s">
        <v>416</v>
      </c>
      <c r="F224" s="2" t="str">
        <f t="shared" si="10"/>
        <v>雲南市立西小学校</v>
      </c>
      <c r="G224" s="2" t="str">
        <f t="shared" ref="G224:G237" si="13">D224&amp;"小"</f>
        <v>西小</v>
      </c>
    </row>
    <row r="225" spans="1:7" ht="23.25" hidden="1" customHeight="1">
      <c r="A225" s="2">
        <v>237</v>
      </c>
      <c r="B225" s="2" t="s">
        <v>464</v>
      </c>
      <c r="C225" s="2" t="s">
        <v>89</v>
      </c>
      <c r="D225" s="2" t="s">
        <v>451</v>
      </c>
      <c r="E225" s="2" t="s">
        <v>416</v>
      </c>
      <c r="F225" s="2" t="str">
        <f t="shared" si="10"/>
        <v>雲南市立佐世小学校</v>
      </c>
      <c r="G225" s="2" t="str">
        <f t="shared" si="13"/>
        <v>佐世小</v>
      </c>
    </row>
    <row r="226" spans="1:7" ht="23.25" hidden="1" customHeight="1">
      <c r="A226" s="2">
        <v>238</v>
      </c>
      <c r="B226" s="2" t="s">
        <v>464</v>
      </c>
      <c r="C226" s="2" t="s">
        <v>89</v>
      </c>
      <c r="D226" s="2" t="s">
        <v>452</v>
      </c>
      <c r="E226" s="2" t="s">
        <v>416</v>
      </c>
      <c r="F226" s="2" t="str">
        <f t="shared" si="10"/>
        <v>雲南市立阿用小学校</v>
      </c>
      <c r="G226" s="2" t="str">
        <f t="shared" si="13"/>
        <v>阿用小</v>
      </c>
    </row>
    <row r="227" spans="1:7" ht="23.25" hidden="1" customHeight="1">
      <c r="A227" s="2">
        <v>239</v>
      </c>
      <c r="B227" s="2" t="s">
        <v>464</v>
      </c>
      <c r="C227" s="2" t="s">
        <v>89</v>
      </c>
      <c r="D227" s="2" t="s">
        <v>453</v>
      </c>
      <c r="E227" s="2" t="s">
        <v>416</v>
      </c>
      <c r="F227" s="2" t="str">
        <f t="shared" si="10"/>
        <v>雲南市立海潮小学校</v>
      </c>
      <c r="G227" s="2" t="str">
        <f t="shared" si="13"/>
        <v>海潮小</v>
      </c>
    </row>
    <row r="228" spans="1:7" ht="23.25" hidden="1" customHeight="1">
      <c r="A228" s="2">
        <v>240</v>
      </c>
      <c r="B228" s="2" t="s">
        <v>464</v>
      </c>
      <c r="C228" s="2" t="s">
        <v>89</v>
      </c>
      <c r="D228" s="2" t="s">
        <v>454</v>
      </c>
      <c r="E228" s="2" t="s">
        <v>416</v>
      </c>
      <c r="F228" s="2" t="str">
        <f t="shared" si="10"/>
        <v>雲南市立加茂小学校</v>
      </c>
      <c r="G228" s="2" t="str">
        <f t="shared" si="13"/>
        <v>加茂小</v>
      </c>
    </row>
    <row r="229" spans="1:7" ht="23.25" hidden="1" customHeight="1">
      <c r="A229" s="2">
        <v>241</v>
      </c>
      <c r="B229" s="2" t="s">
        <v>464</v>
      </c>
      <c r="C229" s="2" t="s">
        <v>89</v>
      </c>
      <c r="D229" s="2" t="s">
        <v>455</v>
      </c>
      <c r="E229" s="2" t="s">
        <v>416</v>
      </c>
      <c r="F229" s="2" t="str">
        <f t="shared" si="10"/>
        <v>雲南市立木次小学校</v>
      </c>
      <c r="G229" s="2" t="str">
        <f t="shared" si="13"/>
        <v>木次小</v>
      </c>
    </row>
    <row r="230" spans="1:7" ht="23.25" hidden="1" customHeight="1">
      <c r="A230" s="2">
        <v>242</v>
      </c>
      <c r="B230" s="2" t="s">
        <v>464</v>
      </c>
      <c r="C230" s="2" t="s">
        <v>89</v>
      </c>
      <c r="D230" s="2" t="s">
        <v>456</v>
      </c>
      <c r="E230" s="2" t="s">
        <v>416</v>
      </c>
      <c r="F230" s="2" t="str">
        <f t="shared" si="10"/>
        <v>雲南市立斐伊小学校</v>
      </c>
      <c r="G230" s="2" t="str">
        <f t="shared" si="13"/>
        <v>斐伊小</v>
      </c>
    </row>
    <row r="231" spans="1:7" ht="23.25" hidden="1" customHeight="1">
      <c r="A231" s="2">
        <v>243</v>
      </c>
      <c r="B231" s="2" t="s">
        <v>464</v>
      </c>
      <c r="C231" s="2" t="s">
        <v>89</v>
      </c>
      <c r="D231" s="2" t="s">
        <v>457</v>
      </c>
      <c r="E231" s="2" t="s">
        <v>416</v>
      </c>
      <c r="F231" s="2" t="str">
        <f t="shared" si="10"/>
        <v>雲南市立寺領小学校</v>
      </c>
      <c r="G231" s="2" t="str">
        <f t="shared" si="13"/>
        <v>寺領小</v>
      </c>
    </row>
    <row r="232" spans="1:7" ht="23.25" hidden="1" customHeight="1">
      <c r="A232" s="2">
        <v>244</v>
      </c>
      <c r="B232" s="2" t="s">
        <v>464</v>
      </c>
      <c r="C232" s="2" t="s">
        <v>89</v>
      </c>
      <c r="D232" s="2" t="s">
        <v>458</v>
      </c>
      <c r="E232" s="2" t="s">
        <v>416</v>
      </c>
      <c r="F232" s="2" t="str">
        <f t="shared" si="10"/>
        <v>雲南市立西日登小学校</v>
      </c>
      <c r="G232" s="2" t="str">
        <f t="shared" si="13"/>
        <v>西日登小</v>
      </c>
    </row>
    <row r="233" spans="1:7" ht="23.25" hidden="1" customHeight="1">
      <c r="A233" s="2">
        <v>245</v>
      </c>
      <c r="B233" s="2" t="s">
        <v>464</v>
      </c>
      <c r="C233" s="2" t="s">
        <v>89</v>
      </c>
      <c r="D233" s="2" t="s">
        <v>459</v>
      </c>
      <c r="E233" s="2" t="s">
        <v>416</v>
      </c>
      <c r="F233" s="2" t="str">
        <f t="shared" si="10"/>
        <v>雲南市立三刀屋小学校</v>
      </c>
      <c r="G233" s="2" t="str">
        <f t="shared" si="13"/>
        <v>三刀屋小</v>
      </c>
    </row>
    <row r="234" spans="1:7" ht="23.25" hidden="1" customHeight="1">
      <c r="A234" s="2">
        <v>246</v>
      </c>
      <c r="B234" s="2" t="s">
        <v>464</v>
      </c>
      <c r="C234" s="2" t="s">
        <v>89</v>
      </c>
      <c r="D234" s="2" t="s">
        <v>460</v>
      </c>
      <c r="E234" s="2" t="s">
        <v>416</v>
      </c>
      <c r="F234" s="2" t="str">
        <f t="shared" si="10"/>
        <v>雲南市立鍋山小学校</v>
      </c>
      <c r="G234" s="2" t="str">
        <f t="shared" si="13"/>
        <v>鍋山小</v>
      </c>
    </row>
    <row r="235" spans="1:7" ht="23.25" hidden="1" customHeight="1">
      <c r="A235" s="2">
        <v>247</v>
      </c>
      <c r="B235" s="2" t="s">
        <v>464</v>
      </c>
      <c r="C235" s="2" t="s">
        <v>89</v>
      </c>
      <c r="D235" s="2" t="s">
        <v>461</v>
      </c>
      <c r="E235" s="2" t="s">
        <v>416</v>
      </c>
      <c r="F235" s="2" t="str">
        <f t="shared" si="10"/>
        <v>雲南市立吉田小学校</v>
      </c>
      <c r="G235" s="2" t="str">
        <f t="shared" si="13"/>
        <v>吉田小</v>
      </c>
    </row>
    <row r="236" spans="1:7" ht="23.25" hidden="1" customHeight="1">
      <c r="A236" s="2">
        <v>248</v>
      </c>
      <c r="B236" s="2" t="s">
        <v>464</v>
      </c>
      <c r="C236" s="2" t="s">
        <v>89</v>
      </c>
      <c r="D236" s="2" t="s">
        <v>462</v>
      </c>
      <c r="E236" s="2" t="s">
        <v>416</v>
      </c>
      <c r="F236" s="2" t="str">
        <f t="shared" si="10"/>
        <v>雲南市立田井小学校</v>
      </c>
      <c r="G236" s="2" t="str">
        <f t="shared" si="13"/>
        <v>田井小</v>
      </c>
    </row>
    <row r="237" spans="1:7" ht="23.25" hidden="1" customHeight="1">
      <c r="A237" s="2">
        <v>249</v>
      </c>
      <c r="B237" s="2" t="s">
        <v>464</v>
      </c>
      <c r="C237" s="2" t="s">
        <v>89</v>
      </c>
      <c r="D237" s="2" t="s">
        <v>463</v>
      </c>
      <c r="E237" s="2" t="s">
        <v>416</v>
      </c>
      <c r="F237" s="2" t="str">
        <f t="shared" si="10"/>
        <v>雲南市立掛合小学校</v>
      </c>
      <c r="G237" s="2" t="str">
        <f t="shared" si="13"/>
        <v>掛合小</v>
      </c>
    </row>
    <row r="238" spans="1:7" ht="23.25" hidden="1" customHeight="1">
      <c r="A238" s="2">
        <v>250</v>
      </c>
      <c r="B238" s="2" t="s">
        <v>475</v>
      </c>
      <c r="C238" s="2" t="s">
        <v>90</v>
      </c>
      <c r="D238" s="2" t="s">
        <v>465</v>
      </c>
      <c r="E238" s="2" t="s">
        <v>416</v>
      </c>
      <c r="F238" s="2" t="str">
        <f t="shared" si="10"/>
        <v>奥出雲町立布勢小学校</v>
      </c>
      <c r="G238" s="2" t="str">
        <f t="shared" ref="G238:G247" si="14">D238&amp;"小"</f>
        <v>布勢小</v>
      </c>
    </row>
    <row r="239" spans="1:7" ht="23.25" hidden="1" customHeight="1">
      <c r="A239" s="2">
        <v>251</v>
      </c>
      <c r="B239" s="2" t="s">
        <v>475</v>
      </c>
      <c r="C239" s="2" t="s">
        <v>90</v>
      </c>
      <c r="D239" s="2" t="s">
        <v>466</v>
      </c>
      <c r="E239" s="2" t="s">
        <v>416</v>
      </c>
      <c r="F239" s="2" t="str">
        <f t="shared" si="10"/>
        <v>奥出雲町立三成小学校</v>
      </c>
      <c r="G239" s="2" t="str">
        <f t="shared" si="14"/>
        <v>三成小</v>
      </c>
    </row>
    <row r="240" spans="1:7" ht="23.25" hidden="1" customHeight="1">
      <c r="A240" s="2">
        <v>252</v>
      </c>
      <c r="B240" s="2" t="s">
        <v>475</v>
      </c>
      <c r="C240" s="2" t="s">
        <v>90</v>
      </c>
      <c r="D240" s="2" t="s">
        <v>467</v>
      </c>
      <c r="E240" s="2" t="s">
        <v>416</v>
      </c>
      <c r="F240" s="2" t="str">
        <f t="shared" si="10"/>
        <v>奥出雲町立高尾小学校</v>
      </c>
      <c r="G240" s="2" t="str">
        <f t="shared" si="14"/>
        <v>高尾小</v>
      </c>
    </row>
    <row r="241" spans="1:7" ht="23.25" hidden="1" customHeight="1">
      <c r="A241" s="2">
        <v>253</v>
      </c>
      <c r="B241" s="2" t="s">
        <v>475</v>
      </c>
      <c r="C241" s="2" t="s">
        <v>90</v>
      </c>
      <c r="D241" s="2" t="s">
        <v>468</v>
      </c>
      <c r="E241" s="2" t="s">
        <v>416</v>
      </c>
      <c r="F241" s="2" t="str">
        <f t="shared" si="10"/>
        <v>奥出雲町立亀嵩小学校</v>
      </c>
      <c r="G241" s="2" t="str">
        <f t="shared" si="14"/>
        <v>亀嵩小</v>
      </c>
    </row>
    <row r="242" spans="1:7" ht="23.25" hidden="1" customHeight="1">
      <c r="A242" s="2">
        <v>254</v>
      </c>
      <c r="B242" s="2" t="s">
        <v>475</v>
      </c>
      <c r="C242" s="2" t="s">
        <v>90</v>
      </c>
      <c r="D242" s="2" t="s">
        <v>469</v>
      </c>
      <c r="E242" s="2" t="s">
        <v>416</v>
      </c>
      <c r="F242" s="2" t="str">
        <f t="shared" si="10"/>
        <v>奥出雲町立阿井小学校</v>
      </c>
      <c r="G242" s="2" t="str">
        <f t="shared" si="14"/>
        <v>阿井小</v>
      </c>
    </row>
    <row r="243" spans="1:7" ht="23.25" hidden="1" customHeight="1">
      <c r="A243" s="2">
        <v>255</v>
      </c>
      <c r="B243" s="2" t="s">
        <v>475</v>
      </c>
      <c r="C243" s="2" t="s">
        <v>90</v>
      </c>
      <c r="D243" s="2" t="s">
        <v>470</v>
      </c>
      <c r="E243" s="2" t="s">
        <v>416</v>
      </c>
      <c r="F243" s="2" t="str">
        <f t="shared" si="10"/>
        <v>奥出雲町立三沢小学校</v>
      </c>
      <c r="G243" s="2" t="str">
        <f t="shared" si="14"/>
        <v>三沢小</v>
      </c>
    </row>
    <row r="244" spans="1:7" ht="23.25" hidden="1" customHeight="1">
      <c r="A244" s="2">
        <v>256</v>
      </c>
      <c r="B244" s="2" t="s">
        <v>475</v>
      </c>
      <c r="C244" s="2" t="s">
        <v>90</v>
      </c>
      <c r="D244" s="2" t="s">
        <v>471</v>
      </c>
      <c r="E244" s="2" t="s">
        <v>416</v>
      </c>
      <c r="F244" s="2" t="str">
        <f t="shared" si="10"/>
        <v>奥出雲町立鳥上小学校</v>
      </c>
      <c r="G244" s="2" t="str">
        <f t="shared" si="14"/>
        <v>鳥上小</v>
      </c>
    </row>
    <row r="245" spans="1:7" ht="23.25" hidden="1" customHeight="1">
      <c r="A245" s="2">
        <v>257</v>
      </c>
      <c r="B245" s="2" t="s">
        <v>475</v>
      </c>
      <c r="C245" s="2" t="s">
        <v>90</v>
      </c>
      <c r="D245" s="2" t="s">
        <v>472</v>
      </c>
      <c r="E245" s="2" t="s">
        <v>416</v>
      </c>
      <c r="F245" s="2" t="str">
        <f t="shared" si="10"/>
        <v>奥出雲町立横田小学校</v>
      </c>
      <c r="G245" s="2" t="str">
        <f t="shared" si="14"/>
        <v>横田小</v>
      </c>
    </row>
    <row r="246" spans="1:7" ht="23.25" hidden="1" customHeight="1">
      <c r="A246" s="2">
        <v>258</v>
      </c>
      <c r="B246" s="2" t="s">
        <v>475</v>
      </c>
      <c r="C246" s="2" t="s">
        <v>90</v>
      </c>
      <c r="D246" s="2" t="s">
        <v>473</v>
      </c>
      <c r="E246" s="2" t="s">
        <v>416</v>
      </c>
      <c r="F246" s="2" t="str">
        <f t="shared" si="10"/>
        <v>奥出雲町立八川小学校</v>
      </c>
      <c r="G246" s="2" t="str">
        <f t="shared" si="14"/>
        <v>八川小</v>
      </c>
    </row>
    <row r="247" spans="1:7" ht="23.25" hidden="1" customHeight="1">
      <c r="A247" s="2">
        <v>259</v>
      </c>
      <c r="B247" s="2" t="s">
        <v>475</v>
      </c>
      <c r="C247" s="2" t="s">
        <v>90</v>
      </c>
      <c r="D247" s="2" t="s">
        <v>474</v>
      </c>
      <c r="E247" s="2" t="s">
        <v>416</v>
      </c>
      <c r="F247" s="2" t="str">
        <f t="shared" si="10"/>
        <v>奥出雲町立馬木小学校</v>
      </c>
      <c r="G247" s="2" t="str">
        <f t="shared" si="14"/>
        <v>馬木小</v>
      </c>
    </row>
    <row r="248" spans="1:7" ht="23.25" hidden="1" customHeight="1">
      <c r="A248" s="2">
        <v>260</v>
      </c>
      <c r="B248" s="2" t="s">
        <v>476</v>
      </c>
      <c r="C248" s="2" t="s">
        <v>90</v>
      </c>
      <c r="D248" s="2" t="s">
        <v>477</v>
      </c>
      <c r="E248" s="2" t="s">
        <v>416</v>
      </c>
      <c r="F248" s="2" t="str">
        <f t="shared" si="10"/>
        <v>飯南町立頓原小学校</v>
      </c>
      <c r="G248" s="2" t="str">
        <f t="shared" ref="G248:G249" si="15">D248&amp;"小"</f>
        <v>頓原小</v>
      </c>
    </row>
    <row r="249" spans="1:7" ht="23.25" hidden="1" customHeight="1">
      <c r="A249" s="2">
        <v>261</v>
      </c>
      <c r="B249" s="2" t="s">
        <v>476</v>
      </c>
      <c r="C249" s="2" t="s">
        <v>90</v>
      </c>
      <c r="D249" s="2" t="s">
        <v>478</v>
      </c>
      <c r="E249" s="2" t="s">
        <v>416</v>
      </c>
      <c r="F249" s="2" t="str">
        <f t="shared" si="10"/>
        <v>飯南町立志々小学校</v>
      </c>
      <c r="G249" s="2" t="str">
        <f t="shared" si="15"/>
        <v>志々小</v>
      </c>
    </row>
    <row r="250" spans="1:7" ht="23.25" hidden="1" customHeight="1">
      <c r="A250" s="2">
        <v>262</v>
      </c>
      <c r="B250" s="2" t="s">
        <v>476</v>
      </c>
      <c r="C250" s="2" t="s">
        <v>90</v>
      </c>
      <c r="D250" s="2" t="s">
        <v>479</v>
      </c>
      <c r="E250" s="2" t="s">
        <v>416</v>
      </c>
      <c r="F250" s="2" t="str">
        <f t="shared" si="10"/>
        <v>飯南町立赤名小学校</v>
      </c>
      <c r="G250" s="2" t="str">
        <f t="shared" ref="G250:G251" si="16">D250&amp;"小"</f>
        <v>赤名小</v>
      </c>
    </row>
    <row r="251" spans="1:7" ht="23.25" hidden="1" customHeight="1">
      <c r="A251" s="2">
        <v>263</v>
      </c>
      <c r="B251" s="2" t="s">
        <v>476</v>
      </c>
      <c r="C251" s="2" t="s">
        <v>90</v>
      </c>
      <c r="D251" s="2" t="s">
        <v>480</v>
      </c>
      <c r="E251" s="2" t="s">
        <v>416</v>
      </c>
      <c r="F251" s="2" t="str">
        <f t="shared" si="10"/>
        <v>飯南町立来島小学校</v>
      </c>
      <c r="G251" s="2" t="str">
        <f t="shared" si="16"/>
        <v>来島小</v>
      </c>
    </row>
    <row r="252" spans="1:7" ht="23.25" hidden="1" customHeight="1">
      <c r="A252" s="2">
        <v>264</v>
      </c>
      <c r="B252" s="2" t="s">
        <v>415</v>
      </c>
      <c r="C252" s="2" t="s">
        <v>481</v>
      </c>
      <c r="D252" s="2" t="s">
        <v>77</v>
      </c>
      <c r="E252" s="2" t="s">
        <v>403</v>
      </c>
      <c r="F252" s="2" t="str">
        <f t="shared" si="10"/>
        <v>出雲市立第一中学校</v>
      </c>
      <c r="G252" s="2" t="s">
        <v>489</v>
      </c>
    </row>
    <row r="253" spans="1:7" ht="23.25" hidden="1" customHeight="1">
      <c r="A253" s="2">
        <v>265</v>
      </c>
      <c r="B253" s="2" t="s">
        <v>415</v>
      </c>
      <c r="C253" s="2" t="s">
        <v>481</v>
      </c>
      <c r="D253" s="2" t="s">
        <v>78</v>
      </c>
      <c r="E253" s="2" t="s">
        <v>403</v>
      </c>
      <c r="F253" s="2" t="str">
        <f t="shared" si="10"/>
        <v>出雲市立第二中学校</v>
      </c>
      <c r="G253" s="2" t="s">
        <v>490</v>
      </c>
    </row>
    <row r="254" spans="1:7" ht="23.25" hidden="1" customHeight="1">
      <c r="A254" s="2">
        <v>266</v>
      </c>
      <c r="B254" s="2" t="s">
        <v>415</v>
      </c>
      <c r="C254" s="2" t="s">
        <v>481</v>
      </c>
      <c r="D254" s="2" t="s">
        <v>79</v>
      </c>
      <c r="E254" s="2" t="s">
        <v>403</v>
      </c>
      <c r="F254" s="2" t="str">
        <f t="shared" ref="F254:F302" si="17">B254&amp;C254&amp;D254&amp;E254</f>
        <v>出雲市立第三中学校</v>
      </c>
      <c r="G254" s="2" t="s">
        <v>491</v>
      </c>
    </row>
    <row r="255" spans="1:7" ht="23.25" hidden="1" customHeight="1">
      <c r="A255" s="2">
        <v>267</v>
      </c>
      <c r="B255" s="2" t="s">
        <v>415</v>
      </c>
      <c r="C255" s="2" t="s">
        <v>481</v>
      </c>
      <c r="D255" s="2" t="s">
        <v>482</v>
      </c>
      <c r="E255" s="2" t="s">
        <v>403</v>
      </c>
      <c r="F255" s="2" t="str">
        <f t="shared" si="17"/>
        <v>出雲市立河南中学校</v>
      </c>
      <c r="G255" s="2" t="str">
        <f t="shared" ref="G255:G266" si="18">D255&amp;"中"</f>
        <v>河南中</v>
      </c>
    </row>
    <row r="256" spans="1:7" ht="23.25" hidden="1" customHeight="1">
      <c r="A256" s="2">
        <v>268</v>
      </c>
      <c r="B256" s="2" t="s">
        <v>415</v>
      </c>
      <c r="C256" s="2" t="s">
        <v>481</v>
      </c>
      <c r="D256" s="2" t="s">
        <v>421</v>
      </c>
      <c r="E256" s="2" t="s">
        <v>403</v>
      </c>
      <c r="F256" s="2" t="str">
        <f t="shared" si="17"/>
        <v>出雲市立若松中学校</v>
      </c>
      <c r="G256" s="2" t="str">
        <f t="shared" si="18"/>
        <v>若松中</v>
      </c>
    </row>
    <row r="257" spans="1:7" ht="23.25" hidden="1" customHeight="1">
      <c r="A257" s="2">
        <v>269</v>
      </c>
      <c r="B257" s="2" t="s">
        <v>415</v>
      </c>
      <c r="C257" s="2" t="s">
        <v>481</v>
      </c>
      <c r="D257" s="2" t="s">
        <v>483</v>
      </c>
      <c r="E257" s="2" t="s">
        <v>403</v>
      </c>
      <c r="F257" s="2" t="str">
        <f t="shared" si="17"/>
        <v>出雲市立浜山中学校</v>
      </c>
      <c r="G257" s="2" t="str">
        <f t="shared" si="18"/>
        <v>浜山中</v>
      </c>
    </row>
    <row r="258" spans="1:7" ht="23.25" hidden="1" customHeight="1">
      <c r="A258" s="2">
        <v>270</v>
      </c>
      <c r="B258" s="2" t="s">
        <v>415</v>
      </c>
      <c r="C258" s="2" t="s">
        <v>481</v>
      </c>
      <c r="D258" s="2" t="s">
        <v>384</v>
      </c>
      <c r="E258" s="2" t="s">
        <v>403</v>
      </c>
      <c r="F258" s="2" t="str">
        <f t="shared" si="17"/>
        <v>出雲市立南中学校</v>
      </c>
      <c r="G258" s="2" t="str">
        <f t="shared" si="18"/>
        <v>南中</v>
      </c>
    </row>
    <row r="259" spans="1:7" ht="23.25" hidden="1" customHeight="1">
      <c r="A259" s="2">
        <v>271</v>
      </c>
      <c r="B259" s="2" t="s">
        <v>415</v>
      </c>
      <c r="C259" s="2" t="s">
        <v>481</v>
      </c>
      <c r="D259" s="2" t="s">
        <v>429</v>
      </c>
      <c r="E259" s="2" t="s">
        <v>403</v>
      </c>
      <c r="F259" s="2" t="str">
        <f t="shared" si="17"/>
        <v>出雲市立平田中学校</v>
      </c>
      <c r="G259" s="2" t="str">
        <f t="shared" si="18"/>
        <v>平田中</v>
      </c>
    </row>
    <row r="260" spans="1:7" ht="23.25" hidden="1" customHeight="1">
      <c r="A260" s="2">
        <v>272</v>
      </c>
      <c r="B260" s="2" t="s">
        <v>415</v>
      </c>
      <c r="C260" s="2" t="s">
        <v>481</v>
      </c>
      <c r="D260" s="2" t="s">
        <v>484</v>
      </c>
      <c r="E260" s="2" t="s">
        <v>403</v>
      </c>
      <c r="F260" s="2" t="str">
        <f t="shared" si="17"/>
        <v>出雲市立向陽中学校</v>
      </c>
      <c r="G260" s="2" t="str">
        <f t="shared" si="18"/>
        <v>向陽中</v>
      </c>
    </row>
    <row r="261" spans="1:7" ht="23.25" hidden="1" customHeight="1">
      <c r="A261" s="2">
        <v>273</v>
      </c>
      <c r="B261" s="2" t="s">
        <v>415</v>
      </c>
      <c r="C261" s="2" t="s">
        <v>481</v>
      </c>
      <c r="D261" s="2" t="s">
        <v>485</v>
      </c>
      <c r="E261" s="2" t="s">
        <v>403</v>
      </c>
      <c r="F261" s="2" t="str">
        <f t="shared" si="17"/>
        <v>出雲市立佐田中学校</v>
      </c>
      <c r="G261" s="2" t="str">
        <f t="shared" si="18"/>
        <v>佐田中</v>
      </c>
    </row>
    <row r="262" spans="1:7" ht="23.25" hidden="1" customHeight="1">
      <c r="A262" s="2">
        <v>274</v>
      </c>
      <c r="B262" s="2" t="s">
        <v>415</v>
      </c>
      <c r="C262" s="2" t="s">
        <v>481</v>
      </c>
      <c r="D262" s="2" t="s">
        <v>486</v>
      </c>
      <c r="E262" s="2" t="s">
        <v>403</v>
      </c>
      <c r="F262" s="2" t="str">
        <f t="shared" si="17"/>
        <v>出雲市立多伎中学校</v>
      </c>
      <c r="G262" s="2" t="str">
        <f t="shared" si="18"/>
        <v>多伎中</v>
      </c>
    </row>
    <row r="263" spans="1:7" ht="23.25" hidden="1" customHeight="1">
      <c r="A263" s="2">
        <v>275</v>
      </c>
      <c r="B263" s="2" t="s">
        <v>415</v>
      </c>
      <c r="C263" s="2" t="s">
        <v>481</v>
      </c>
      <c r="D263" s="2" t="s">
        <v>441</v>
      </c>
      <c r="E263" s="2" t="s">
        <v>403</v>
      </c>
      <c r="F263" s="2" t="str">
        <f t="shared" si="17"/>
        <v>出雲市立湖陵中学校</v>
      </c>
      <c r="G263" s="2" t="str">
        <f t="shared" si="18"/>
        <v>湖陵中</v>
      </c>
    </row>
    <row r="264" spans="1:7" ht="23.25" hidden="1" customHeight="1">
      <c r="A264" s="2">
        <v>276</v>
      </c>
      <c r="B264" s="2" t="s">
        <v>415</v>
      </c>
      <c r="C264" s="2" t="s">
        <v>481</v>
      </c>
      <c r="D264" s="2" t="s">
        <v>442</v>
      </c>
      <c r="E264" s="2" t="s">
        <v>403</v>
      </c>
      <c r="F264" s="2" t="str">
        <f t="shared" si="17"/>
        <v>出雲市立大社中学校</v>
      </c>
      <c r="G264" s="2" t="str">
        <f t="shared" si="18"/>
        <v>大社中</v>
      </c>
    </row>
    <row r="265" spans="1:7" ht="23.25" hidden="1" customHeight="1">
      <c r="A265" s="2">
        <v>277</v>
      </c>
      <c r="B265" s="2" t="s">
        <v>415</v>
      </c>
      <c r="C265" s="2" t="s">
        <v>481</v>
      </c>
      <c r="D265" s="2" t="s">
        <v>487</v>
      </c>
      <c r="E265" s="2" t="s">
        <v>403</v>
      </c>
      <c r="F265" s="2" t="str">
        <f t="shared" si="17"/>
        <v>出雲市立斐川東中学校</v>
      </c>
      <c r="G265" s="2" t="str">
        <f t="shared" si="18"/>
        <v>斐川東中</v>
      </c>
    </row>
    <row r="266" spans="1:7" ht="23.25" hidden="1" customHeight="1">
      <c r="A266" s="2">
        <v>278</v>
      </c>
      <c r="B266" s="2" t="s">
        <v>415</v>
      </c>
      <c r="C266" s="2" t="s">
        <v>481</v>
      </c>
      <c r="D266" s="2" t="s">
        <v>488</v>
      </c>
      <c r="E266" s="2" t="s">
        <v>403</v>
      </c>
      <c r="F266" s="2" t="str">
        <f t="shared" si="17"/>
        <v>出雲市立斐川西中学校</v>
      </c>
      <c r="G266" s="2" t="str">
        <f t="shared" si="18"/>
        <v>斐川西中</v>
      </c>
    </row>
    <row r="267" spans="1:7" ht="23.25" hidden="1" customHeight="1">
      <c r="A267" s="2">
        <v>279</v>
      </c>
      <c r="B267" s="2" t="s">
        <v>464</v>
      </c>
      <c r="C267" s="2" t="s">
        <v>89</v>
      </c>
      <c r="D267" s="2" t="s">
        <v>449</v>
      </c>
      <c r="E267" s="2" t="s">
        <v>403</v>
      </c>
      <c r="F267" s="2" t="str">
        <f t="shared" si="17"/>
        <v>雲南市立大東中学校</v>
      </c>
      <c r="G267" s="2" t="str">
        <f t="shared" ref="G267:G273" si="19">D267&amp;"中"</f>
        <v>大東中</v>
      </c>
    </row>
    <row r="268" spans="1:7" ht="23.25" hidden="1" customHeight="1">
      <c r="A268" s="2">
        <v>280</v>
      </c>
      <c r="B268" s="2" t="s">
        <v>464</v>
      </c>
      <c r="C268" s="2" t="s">
        <v>89</v>
      </c>
      <c r="D268" s="2" t="s">
        <v>453</v>
      </c>
      <c r="E268" s="2" t="s">
        <v>403</v>
      </c>
      <c r="F268" s="2" t="str">
        <f t="shared" si="17"/>
        <v>雲南市立海潮中学校</v>
      </c>
      <c r="G268" s="2" t="str">
        <f t="shared" si="19"/>
        <v>海潮中</v>
      </c>
    </row>
    <row r="269" spans="1:7" ht="23.25" hidden="1" customHeight="1">
      <c r="A269" s="2">
        <v>281</v>
      </c>
      <c r="B269" s="2" t="s">
        <v>464</v>
      </c>
      <c r="C269" s="2" t="s">
        <v>89</v>
      </c>
      <c r="D269" s="2" t="s">
        <v>454</v>
      </c>
      <c r="E269" s="2" t="s">
        <v>403</v>
      </c>
      <c r="F269" s="2" t="str">
        <f t="shared" si="17"/>
        <v>雲南市立加茂中学校</v>
      </c>
      <c r="G269" s="2" t="str">
        <f t="shared" si="19"/>
        <v>加茂中</v>
      </c>
    </row>
    <row r="270" spans="1:7" ht="23.25" hidden="1" customHeight="1">
      <c r="A270" s="2">
        <v>282</v>
      </c>
      <c r="B270" s="2" t="s">
        <v>464</v>
      </c>
      <c r="C270" s="2" t="s">
        <v>89</v>
      </c>
      <c r="D270" s="2" t="s">
        <v>455</v>
      </c>
      <c r="E270" s="2" t="s">
        <v>403</v>
      </c>
      <c r="F270" s="2" t="str">
        <f t="shared" si="17"/>
        <v>雲南市立木次中学校</v>
      </c>
      <c r="G270" s="2" t="str">
        <f t="shared" si="19"/>
        <v>木次中</v>
      </c>
    </row>
    <row r="271" spans="1:7" ht="23.25" hidden="1" customHeight="1">
      <c r="A271" s="2">
        <v>283</v>
      </c>
      <c r="B271" s="2" t="s">
        <v>464</v>
      </c>
      <c r="C271" s="2" t="s">
        <v>89</v>
      </c>
      <c r="D271" s="2" t="s">
        <v>459</v>
      </c>
      <c r="E271" s="2" t="s">
        <v>403</v>
      </c>
      <c r="F271" s="2" t="str">
        <f t="shared" si="17"/>
        <v>雲南市立三刀屋中学校</v>
      </c>
      <c r="G271" s="2" t="str">
        <f t="shared" si="19"/>
        <v>三刀屋中</v>
      </c>
    </row>
    <row r="272" spans="1:7" ht="23.25" hidden="1" customHeight="1">
      <c r="A272" s="2">
        <v>284</v>
      </c>
      <c r="B272" s="2" t="s">
        <v>464</v>
      </c>
      <c r="C272" s="2" t="s">
        <v>89</v>
      </c>
      <c r="D272" s="2" t="s">
        <v>461</v>
      </c>
      <c r="E272" s="2" t="s">
        <v>403</v>
      </c>
      <c r="F272" s="2" t="str">
        <f t="shared" si="17"/>
        <v>雲南市立吉田中学校</v>
      </c>
      <c r="G272" s="2" t="str">
        <f t="shared" si="19"/>
        <v>吉田中</v>
      </c>
    </row>
    <row r="273" spans="1:7" ht="23.25" hidden="1" customHeight="1">
      <c r="A273" s="2">
        <v>285</v>
      </c>
      <c r="B273" s="2" t="s">
        <v>464</v>
      </c>
      <c r="C273" s="2" t="s">
        <v>89</v>
      </c>
      <c r="D273" s="2" t="s">
        <v>492</v>
      </c>
      <c r="E273" s="2" t="s">
        <v>403</v>
      </c>
      <c r="F273" s="2" t="str">
        <f t="shared" si="17"/>
        <v>雲南市立掛合中学校</v>
      </c>
      <c r="G273" s="2" t="str">
        <f t="shared" si="19"/>
        <v>掛合中</v>
      </c>
    </row>
    <row r="274" spans="1:7" ht="23.25" hidden="1" customHeight="1">
      <c r="A274" s="2">
        <v>286</v>
      </c>
      <c r="B274" s="2" t="s">
        <v>475</v>
      </c>
      <c r="C274" s="2" t="s">
        <v>90</v>
      </c>
      <c r="D274" s="2" t="s">
        <v>493</v>
      </c>
      <c r="E274" s="2" t="s">
        <v>403</v>
      </c>
      <c r="F274" s="2" t="str">
        <f t="shared" si="17"/>
        <v>奥出雲町立仁多中学校</v>
      </c>
      <c r="G274" s="2" t="str">
        <f t="shared" ref="G274:G277" si="20">D274&amp;"中"</f>
        <v>仁多中</v>
      </c>
    </row>
    <row r="275" spans="1:7" ht="23.25" hidden="1" customHeight="1">
      <c r="A275" s="2">
        <v>287</v>
      </c>
      <c r="B275" s="2" t="s">
        <v>475</v>
      </c>
      <c r="C275" s="2" t="s">
        <v>90</v>
      </c>
      <c r="D275" s="2" t="s">
        <v>472</v>
      </c>
      <c r="E275" s="2" t="s">
        <v>403</v>
      </c>
      <c r="F275" s="2" t="str">
        <f t="shared" si="17"/>
        <v>奥出雲町立横田中学校</v>
      </c>
      <c r="G275" s="2" t="str">
        <f t="shared" si="20"/>
        <v>横田中</v>
      </c>
    </row>
    <row r="276" spans="1:7" ht="23.25" hidden="1" customHeight="1">
      <c r="A276" s="2">
        <v>288</v>
      </c>
      <c r="B276" s="2" t="s">
        <v>476</v>
      </c>
      <c r="C276" s="2" t="s">
        <v>90</v>
      </c>
      <c r="D276" s="2" t="s">
        <v>477</v>
      </c>
      <c r="E276" s="2" t="s">
        <v>403</v>
      </c>
      <c r="F276" s="2" t="str">
        <f t="shared" si="17"/>
        <v>飯南町立頓原中学校</v>
      </c>
      <c r="G276" s="2" t="str">
        <f t="shared" si="20"/>
        <v>頓原中</v>
      </c>
    </row>
    <row r="277" spans="1:7" ht="23.25" hidden="1" customHeight="1">
      <c r="A277" s="2">
        <v>289</v>
      </c>
      <c r="B277" s="2" t="s">
        <v>476</v>
      </c>
      <c r="C277" s="2" t="s">
        <v>90</v>
      </c>
      <c r="D277" s="2" t="s">
        <v>494</v>
      </c>
      <c r="E277" s="2" t="s">
        <v>403</v>
      </c>
      <c r="F277" s="2" t="str">
        <f t="shared" si="17"/>
        <v>飯南町立赤来中学校</v>
      </c>
      <c r="G277" s="2" t="str">
        <f t="shared" si="20"/>
        <v>赤来中</v>
      </c>
    </row>
    <row r="278" spans="1:7" ht="23.25" hidden="1" customHeight="1">
      <c r="A278" s="2">
        <v>401</v>
      </c>
      <c r="B278" s="2" t="s">
        <v>506</v>
      </c>
      <c r="C278" s="2" t="s">
        <v>89</v>
      </c>
      <c r="D278" s="2" t="s">
        <v>495</v>
      </c>
      <c r="E278" s="2" t="s">
        <v>416</v>
      </c>
      <c r="F278" s="2" t="str">
        <f t="shared" si="17"/>
        <v>益田市立益田小学校</v>
      </c>
      <c r="G278" s="2" t="str">
        <f>D278&amp;"小"</f>
        <v>益田小</v>
      </c>
    </row>
    <row r="279" spans="1:7" ht="23.25" hidden="1" customHeight="1">
      <c r="A279" s="2">
        <v>402</v>
      </c>
      <c r="B279" s="2" t="s">
        <v>506</v>
      </c>
      <c r="C279" s="2" t="s">
        <v>89</v>
      </c>
      <c r="D279" s="2" t="s">
        <v>496</v>
      </c>
      <c r="E279" s="2" t="s">
        <v>416</v>
      </c>
      <c r="F279" s="2" t="str">
        <f t="shared" si="17"/>
        <v>益田市立高津小学校</v>
      </c>
      <c r="G279" s="2" t="str">
        <f t="shared" ref="G279:G292" si="21">D279&amp;"小"</f>
        <v>高津小</v>
      </c>
    </row>
    <row r="280" spans="1:7" ht="23.25" hidden="1" customHeight="1">
      <c r="A280" s="2">
        <v>403</v>
      </c>
      <c r="B280" s="2" t="s">
        <v>506</v>
      </c>
      <c r="C280" s="2" t="s">
        <v>89</v>
      </c>
      <c r="D280" s="2" t="s">
        <v>461</v>
      </c>
      <c r="E280" s="2" t="s">
        <v>416</v>
      </c>
      <c r="F280" s="2" t="str">
        <f t="shared" si="17"/>
        <v>益田市立吉田小学校</v>
      </c>
      <c r="G280" s="2" t="str">
        <f t="shared" si="21"/>
        <v>吉田小</v>
      </c>
    </row>
    <row r="281" spans="1:7" ht="23.25" hidden="1" customHeight="1">
      <c r="A281" s="2">
        <v>404</v>
      </c>
      <c r="B281" s="2" t="s">
        <v>506</v>
      </c>
      <c r="C281" s="2" t="s">
        <v>89</v>
      </c>
      <c r="D281" s="2" t="s">
        <v>497</v>
      </c>
      <c r="E281" s="2" t="s">
        <v>416</v>
      </c>
      <c r="F281" s="2" t="str">
        <f t="shared" si="17"/>
        <v>益田市立吉田南小学校</v>
      </c>
      <c r="G281" s="2" t="str">
        <f t="shared" si="21"/>
        <v>吉田南小</v>
      </c>
    </row>
    <row r="282" spans="1:7" ht="23.25" hidden="1" customHeight="1">
      <c r="A282" s="2">
        <v>405</v>
      </c>
      <c r="B282" s="2" t="s">
        <v>506</v>
      </c>
      <c r="C282" s="2" t="s">
        <v>89</v>
      </c>
      <c r="D282" s="2" t="s">
        <v>393</v>
      </c>
      <c r="E282" s="2" t="s">
        <v>416</v>
      </c>
      <c r="F282" s="2" t="str">
        <f t="shared" si="17"/>
        <v>益田市立安田小学校</v>
      </c>
      <c r="G282" s="2" t="str">
        <f t="shared" si="21"/>
        <v>安田小</v>
      </c>
    </row>
    <row r="283" spans="1:7" ht="23.25" hidden="1" customHeight="1">
      <c r="A283" s="2">
        <v>406</v>
      </c>
      <c r="B283" s="2" t="s">
        <v>506</v>
      </c>
      <c r="C283" s="2" t="s">
        <v>89</v>
      </c>
      <c r="D283" s="2" t="s">
        <v>498</v>
      </c>
      <c r="E283" s="2" t="s">
        <v>416</v>
      </c>
      <c r="F283" s="2" t="str">
        <f t="shared" si="17"/>
        <v>益田市立鎌手小学校</v>
      </c>
      <c r="G283" s="2" t="str">
        <f t="shared" si="21"/>
        <v>鎌手小</v>
      </c>
    </row>
    <row r="284" spans="1:7" ht="23.25" hidden="1" customHeight="1">
      <c r="A284" s="2">
        <v>407</v>
      </c>
      <c r="B284" s="2" t="s">
        <v>506</v>
      </c>
      <c r="C284" s="2" t="s">
        <v>89</v>
      </c>
      <c r="D284" s="2" t="s">
        <v>499</v>
      </c>
      <c r="E284" s="2" t="s">
        <v>416</v>
      </c>
      <c r="F284" s="2" t="str">
        <f t="shared" si="17"/>
        <v>益田市立真砂小学校</v>
      </c>
      <c r="G284" s="2" t="str">
        <f t="shared" si="21"/>
        <v>真砂小</v>
      </c>
    </row>
    <row r="285" spans="1:7" ht="23.25" hidden="1" customHeight="1">
      <c r="A285" s="2">
        <v>408</v>
      </c>
      <c r="B285" s="2" t="s">
        <v>506</v>
      </c>
      <c r="C285" s="2" t="s">
        <v>89</v>
      </c>
      <c r="D285" s="2" t="s">
        <v>500</v>
      </c>
      <c r="E285" s="2" t="s">
        <v>416</v>
      </c>
      <c r="F285" s="2" t="str">
        <f t="shared" si="17"/>
        <v>益田市立豊川小学校</v>
      </c>
      <c r="G285" s="2" t="str">
        <f t="shared" si="21"/>
        <v>豊川小</v>
      </c>
    </row>
    <row r="286" spans="1:7" ht="23.25" hidden="1" customHeight="1">
      <c r="A286" s="2">
        <v>409</v>
      </c>
      <c r="B286" s="2" t="s">
        <v>506</v>
      </c>
      <c r="C286" s="2" t="s">
        <v>89</v>
      </c>
      <c r="D286" s="2" t="s">
        <v>501</v>
      </c>
      <c r="E286" s="2" t="s">
        <v>416</v>
      </c>
      <c r="F286" s="2" t="str">
        <f t="shared" si="17"/>
        <v>益田市立西益田小学校</v>
      </c>
      <c r="G286" s="2" t="str">
        <f t="shared" si="21"/>
        <v>西益田小</v>
      </c>
    </row>
    <row r="287" spans="1:7" ht="23.25" hidden="1" customHeight="1">
      <c r="A287" s="2">
        <v>410</v>
      </c>
      <c r="B287" s="2" t="s">
        <v>506</v>
      </c>
      <c r="C287" s="2" t="s">
        <v>89</v>
      </c>
      <c r="D287" s="2" t="s">
        <v>508</v>
      </c>
      <c r="E287" s="2" t="s">
        <v>416</v>
      </c>
      <c r="F287" s="2" t="str">
        <f t="shared" si="17"/>
        <v>益田市立桂平小学校</v>
      </c>
      <c r="G287" s="2" t="str">
        <f t="shared" si="21"/>
        <v>桂平小</v>
      </c>
    </row>
    <row r="288" spans="1:7" ht="23.25" hidden="1" customHeight="1">
      <c r="A288" s="2">
        <v>411</v>
      </c>
      <c r="B288" s="2" t="s">
        <v>506</v>
      </c>
      <c r="C288" s="2" t="s">
        <v>89</v>
      </c>
      <c r="D288" s="2" t="s">
        <v>507</v>
      </c>
      <c r="E288" s="2" t="s">
        <v>416</v>
      </c>
      <c r="F288" s="2" t="str">
        <f t="shared" si="17"/>
        <v>益田市立戸田小学校</v>
      </c>
      <c r="G288" s="2" t="str">
        <f t="shared" si="21"/>
        <v>戸田小</v>
      </c>
    </row>
    <row r="289" spans="1:7" ht="23.25" hidden="1" customHeight="1">
      <c r="A289" s="2">
        <v>412</v>
      </c>
      <c r="B289" s="2" t="s">
        <v>506</v>
      </c>
      <c r="C289" s="2" t="s">
        <v>89</v>
      </c>
      <c r="D289" s="2" t="s">
        <v>502</v>
      </c>
      <c r="E289" s="2" t="s">
        <v>416</v>
      </c>
      <c r="F289" s="2" t="str">
        <f t="shared" si="17"/>
        <v>益田市立中西小学校</v>
      </c>
      <c r="G289" s="2" t="str">
        <f t="shared" si="21"/>
        <v>中西小</v>
      </c>
    </row>
    <row r="290" spans="1:7" ht="23.25" hidden="1" customHeight="1">
      <c r="A290" s="2">
        <v>413</v>
      </c>
      <c r="B290" s="2" t="s">
        <v>506</v>
      </c>
      <c r="C290" s="2" t="s">
        <v>89</v>
      </c>
      <c r="D290" s="2" t="s">
        <v>503</v>
      </c>
      <c r="E290" s="2" t="s">
        <v>416</v>
      </c>
      <c r="F290" s="2" t="str">
        <f t="shared" si="17"/>
        <v>益田市立東仙道小学校</v>
      </c>
      <c r="G290" s="2" t="str">
        <f t="shared" si="21"/>
        <v>東仙道小</v>
      </c>
    </row>
    <row r="291" spans="1:7" ht="23.25" hidden="1" customHeight="1">
      <c r="A291" s="2">
        <v>414</v>
      </c>
      <c r="B291" s="2" t="s">
        <v>506</v>
      </c>
      <c r="C291" s="2" t="s">
        <v>89</v>
      </c>
      <c r="D291" s="2" t="s">
        <v>504</v>
      </c>
      <c r="E291" s="2" t="s">
        <v>416</v>
      </c>
      <c r="F291" s="2" t="str">
        <f t="shared" si="17"/>
        <v>益田市立都茂小学校</v>
      </c>
      <c r="G291" s="2" t="str">
        <f t="shared" si="21"/>
        <v>都茂小</v>
      </c>
    </row>
    <row r="292" spans="1:7" ht="23.25" hidden="1" customHeight="1">
      <c r="A292" s="2">
        <v>415</v>
      </c>
      <c r="B292" s="2" t="s">
        <v>506</v>
      </c>
      <c r="C292" s="2" t="s">
        <v>89</v>
      </c>
      <c r="D292" s="2" t="s">
        <v>505</v>
      </c>
      <c r="E292" s="2" t="s">
        <v>416</v>
      </c>
      <c r="F292" s="2" t="str">
        <f t="shared" si="17"/>
        <v>益田市立匹見小学校</v>
      </c>
      <c r="G292" s="2" t="str">
        <f t="shared" si="21"/>
        <v>匹見小</v>
      </c>
    </row>
    <row r="293" spans="1:7" ht="23.25" hidden="1" customHeight="1">
      <c r="A293" s="2">
        <v>416</v>
      </c>
      <c r="B293" s="2" t="s">
        <v>513</v>
      </c>
      <c r="C293" s="2" t="s">
        <v>90</v>
      </c>
      <c r="D293" s="2" t="s">
        <v>509</v>
      </c>
      <c r="E293" s="2" t="s">
        <v>416</v>
      </c>
      <c r="F293" s="2" t="str">
        <f t="shared" si="17"/>
        <v>津和野町立津和野小学校</v>
      </c>
      <c r="G293" s="2" t="str">
        <f t="shared" ref="G293:G296" si="22">D293&amp;"小"</f>
        <v>津和野小</v>
      </c>
    </row>
    <row r="294" spans="1:7" ht="23.25" hidden="1" customHeight="1">
      <c r="A294" s="2">
        <v>417</v>
      </c>
      <c r="B294" s="2" t="s">
        <v>513</v>
      </c>
      <c r="C294" s="2" t="s">
        <v>90</v>
      </c>
      <c r="D294" s="2" t="s">
        <v>510</v>
      </c>
      <c r="E294" s="2" t="s">
        <v>416</v>
      </c>
      <c r="F294" s="2" t="str">
        <f t="shared" si="17"/>
        <v>津和野町立木部小学校</v>
      </c>
      <c r="G294" s="2" t="str">
        <f t="shared" si="22"/>
        <v>木部小</v>
      </c>
    </row>
    <row r="295" spans="1:7" ht="23.25" hidden="1" customHeight="1">
      <c r="A295" s="2">
        <v>418</v>
      </c>
      <c r="B295" s="2" t="s">
        <v>513</v>
      </c>
      <c r="C295" s="2" t="s">
        <v>90</v>
      </c>
      <c r="D295" s="2" t="s">
        <v>511</v>
      </c>
      <c r="E295" s="2" t="s">
        <v>416</v>
      </c>
      <c r="F295" s="2" t="str">
        <f t="shared" si="17"/>
        <v>津和野町立日原小学校</v>
      </c>
      <c r="G295" s="2" t="str">
        <f t="shared" si="22"/>
        <v>日原小</v>
      </c>
    </row>
    <row r="296" spans="1:7" ht="23.25" hidden="1" customHeight="1">
      <c r="A296" s="2">
        <v>419</v>
      </c>
      <c r="B296" s="2" t="s">
        <v>513</v>
      </c>
      <c r="C296" s="2" t="s">
        <v>90</v>
      </c>
      <c r="D296" s="2" t="s">
        <v>512</v>
      </c>
      <c r="E296" s="2" t="s">
        <v>416</v>
      </c>
      <c r="F296" s="2" t="str">
        <f t="shared" si="17"/>
        <v>津和野町立青原小学校</v>
      </c>
      <c r="G296" s="2" t="str">
        <f t="shared" si="22"/>
        <v>青原小</v>
      </c>
    </row>
    <row r="297" spans="1:7" ht="23.25" hidden="1" customHeight="1">
      <c r="A297" s="2">
        <v>420</v>
      </c>
      <c r="B297" s="2" t="s">
        <v>520</v>
      </c>
      <c r="C297" s="2" t="s">
        <v>90</v>
      </c>
      <c r="D297" s="2" t="s">
        <v>514</v>
      </c>
      <c r="E297" s="2" t="s">
        <v>416</v>
      </c>
      <c r="F297" s="2" t="str">
        <f t="shared" si="17"/>
        <v>吉賀町立柿木小学校</v>
      </c>
      <c r="G297" s="2" t="str">
        <f t="shared" ref="G297:G301" si="23">D297&amp;"小"</f>
        <v>柿木小</v>
      </c>
    </row>
    <row r="298" spans="1:7" ht="23.25" hidden="1" customHeight="1">
      <c r="A298" s="2">
        <v>421</v>
      </c>
      <c r="B298" s="2" t="s">
        <v>520</v>
      </c>
      <c r="C298" s="2" t="s">
        <v>90</v>
      </c>
      <c r="D298" s="2" t="s">
        <v>515</v>
      </c>
      <c r="E298" s="2" t="s">
        <v>416</v>
      </c>
      <c r="F298" s="2" t="str">
        <f t="shared" si="17"/>
        <v>吉賀町立七日市小学校</v>
      </c>
      <c r="G298" s="2" t="str">
        <f t="shared" si="23"/>
        <v>七日市小</v>
      </c>
    </row>
    <row r="299" spans="1:7" ht="23.25" hidden="1" customHeight="1">
      <c r="A299" s="2">
        <v>422</v>
      </c>
      <c r="B299" s="2" t="s">
        <v>520</v>
      </c>
      <c r="C299" s="2" t="s">
        <v>90</v>
      </c>
      <c r="D299" s="2" t="s">
        <v>516</v>
      </c>
      <c r="E299" s="2" t="s">
        <v>416</v>
      </c>
      <c r="F299" s="2" t="str">
        <f t="shared" si="17"/>
        <v>吉賀町立朝倉小学校</v>
      </c>
      <c r="G299" s="2" t="str">
        <f t="shared" si="23"/>
        <v>朝倉小</v>
      </c>
    </row>
    <row r="300" spans="1:7" ht="23.25" hidden="1" customHeight="1">
      <c r="A300" s="2">
        <v>423</v>
      </c>
      <c r="B300" s="2" t="s">
        <v>520</v>
      </c>
      <c r="C300" s="2" t="s">
        <v>90</v>
      </c>
      <c r="D300" s="2" t="s">
        <v>517</v>
      </c>
      <c r="E300" s="2" t="s">
        <v>416</v>
      </c>
      <c r="F300" s="2" t="str">
        <f t="shared" si="17"/>
        <v>吉賀町立六日市小学校</v>
      </c>
      <c r="G300" s="2" t="str">
        <f t="shared" si="23"/>
        <v>六日市小</v>
      </c>
    </row>
    <row r="301" spans="1:7" ht="23.25" hidden="1" customHeight="1">
      <c r="A301" s="2">
        <v>424</v>
      </c>
      <c r="B301" s="2" t="s">
        <v>520</v>
      </c>
      <c r="C301" s="2" t="s">
        <v>90</v>
      </c>
      <c r="D301" s="2" t="s">
        <v>518</v>
      </c>
      <c r="E301" s="2" t="s">
        <v>416</v>
      </c>
      <c r="F301" s="2" t="str">
        <f t="shared" si="17"/>
        <v>吉賀町立蔵木小学校</v>
      </c>
      <c r="G301" s="2" t="str">
        <f t="shared" si="23"/>
        <v>蔵木小</v>
      </c>
    </row>
    <row r="302" spans="1:7" ht="23.25" hidden="1" customHeight="1">
      <c r="A302" s="2">
        <v>425</v>
      </c>
      <c r="B302" s="2" t="s">
        <v>506</v>
      </c>
      <c r="C302" s="2" t="s">
        <v>89</v>
      </c>
      <c r="D302" s="2" t="s">
        <v>495</v>
      </c>
      <c r="E302" s="2" t="s">
        <v>403</v>
      </c>
      <c r="F302" s="2" t="str">
        <f t="shared" si="17"/>
        <v>益田市立益田中学校</v>
      </c>
      <c r="G302" s="2" t="str">
        <f>D302&amp;"中"</f>
        <v>益田中</v>
      </c>
    </row>
    <row r="303" spans="1:7" ht="23.25" hidden="1" customHeight="1">
      <c r="A303" s="2">
        <v>426</v>
      </c>
      <c r="B303" s="2" t="s">
        <v>506</v>
      </c>
      <c r="C303" s="2" t="s">
        <v>89</v>
      </c>
      <c r="D303" s="2" t="s">
        <v>496</v>
      </c>
      <c r="E303" s="2" t="s">
        <v>403</v>
      </c>
      <c r="F303" s="2" t="str">
        <f t="shared" ref="F303:F311" si="24">B303&amp;C303&amp;D303&amp;E303</f>
        <v>益田市立高津中学校</v>
      </c>
      <c r="G303" s="2" t="str">
        <f t="shared" ref="G303:G311" si="25">D303&amp;"中"</f>
        <v>高津中</v>
      </c>
    </row>
    <row r="304" spans="1:7" ht="23.25" hidden="1" customHeight="1">
      <c r="A304" s="2">
        <v>427</v>
      </c>
      <c r="B304" s="2" t="s">
        <v>506</v>
      </c>
      <c r="C304" s="2" t="s">
        <v>89</v>
      </c>
      <c r="D304" s="2" t="s">
        <v>521</v>
      </c>
      <c r="E304" s="2" t="s">
        <v>403</v>
      </c>
      <c r="F304" s="2" t="str">
        <f t="shared" si="24"/>
        <v>益田市立益田東中学校</v>
      </c>
      <c r="G304" s="2" t="str">
        <f t="shared" si="25"/>
        <v>益田東中</v>
      </c>
    </row>
    <row r="305" spans="1:7" ht="23.25" hidden="1" customHeight="1">
      <c r="A305" s="2">
        <v>428</v>
      </c>
      <c r="B305" s="2" t="s">
        <v>506</v>
      </c>
      <c r="C305" s="2" t="s">
        <v>89</v>
      </c>
      <c r="D305" s="2" t="s">
        <v>522</v>
      </c>
      <c r="E305" s="2" t="s">
        <v>403</v>
      </c>
      <c r="F305" s="2" t="str">
        <f t="shared" si="24"/>
        <v>益田市立東陽中学校</v>
      </c>
      <c r="G305" s="2" t="str">
        <f t="shared" si="25"/>
        <v>東陽中</v>
      </c>
    </row>
    <row r="306" spans="1:7" ht="23.25" hidden="1" customHeight="1">
      <c r="A306" s="2">
        <v>429</v>
      </c>
      <c r="B306" s="2" t="s">
        <v>506</v>
      </c>
      <c r="C306" s="2" t="s">
        <v>89</v>
      </c>
      <c r="D306" s="2" t="s">
        <v>472</v>
      </c>
      <c r="E306" s="2" t="s">
        <v>403</v>
      </c>
      <c r="F306" s="2" t="str">
        <f t="shared" si="24"/>
        <v>益田市立横田中学校</v>
      </c>
      <c r="G306" s="2" t="str">
        <f t="shared" si="25"/>
        <v>横田中</v>
      </c>
    </row>
    <row r="307" spans="1:7" ht="23.25" hidden="1" customHeight="1">
      <c r="A307" s="2">
        <v>430</v>
      </c>
      <c r="B307" s="2" t="s">
        <v>506</v>
      </c>
      <c r="C307" s="2" t="s">
        <v>89</v>
      </c>
      <c r="D307" s="2" t="s">
        <v>523</v>
      </c>
      <c r="E307" s="2" t="s">
        <v>403</v>
      </c>
      <c r="F307" s="2" t="str">
        <f t="shared" si="24"/>
        <v>益田市立小野中学校</v>
      </c>
      <c r="G307" s="2" t="str">
        <f t="shared" si="25"/>
        <v>小野中</v>
      </c>
    </row>
    <row r="308" spans="1:7" ht="23.25" hidden="1" customHeight="1">
      <c r="A308" s="2">
        <v>431</v>
      </c>
      <c r="B308" s="2" t="s">
        <v>506</v>
      </c>
      <c r="C308" s="2" t="s">
        <v>89</v>
      </c>
      <c r="D308" s="2" t="s">
        <v>502</v>
      </c>
      <c r="E308" s="2" t="s">
        <v>403</v>
      </c>
      <c r="F308" s="2" t="str">
        <f t="shared" si="24"/>
        <v>益田市立中西中学校</v>
      </c>
      <c r="G308" s="2" t="str">
        <f t="shared" si="25"/>
        <v>中西中</v>
      </c>
    </row>
    <row r="309" spans="1:7" ht="23.25" hidden="1" customHeight="1">
      <c r="A309" s="2">
        <v>432</v>
      </c>
      <c r="B309" s="2" t="s">
        <v>506</v>
      </c>
      <c r="C309" s="2" t="s">
        <v>89</v>
      </c>
      <c r="D309" s="2" t="s">
        <v>524</v>
      </c>
      <c r="E309" s="2" t="s">
        <v>403</v>
      </c>
      <c r="F309" s="2" t="str">
        <f t="shared" si="24"/>
        <v>益田市立美都中学校</v>
      </c>
      <c r="G309" s="2" t="str">
        <f t="shared" si="25"/>
        <v>美都中</v>
      </c>
    </row>
    <row r="310" spans="1:7" ht="23.25" hidden="1" customHeight="1">
      <c r="A310" s="2">
        <v>433</v>
      </c>
      <c r="B310" s="2" t="s">
        <v>506</v>
      </c>
      <c r="C310" s="2" t="s">
        <v>89</v>
      </c>
      <c r="D310" s="2" t="s">
        <v>505</v>
      </c>
      <c r="E310" s="2" t="s">
        <v>403</v>
      </c>
      <c r="F310" s="2" t="str">
        <f t="shared" si="24"/>
        <v>益田市立匹見中学校</v>
      </c>
      <c r="G310" s="2" t="str">
        <f t="shared" si="25"/>
        <v>匹見中</v>
      </c>
    </row>
    <row r="311" spans="1:7" ht="23.25" hidden="1" customHeight="1">
      <c r="A311" s="2">
        <v>434</v>
      </c>
      <c r="B311" s="2" t="s">
        <v>513</v>
      </c>
      <c r="C311" s="2" t="s">
        <v>90</v>
      </c>
      <c r="D311" s="2" t="s">
        <v>509</v>
      </c>
      <c r="E311" s="2" t="s">
        <v>403</v>
      </c>
      <c r="F311" s="2" t="str">
        <f t="shared" si="24"/>
        <v>津和野町立津和野中学校</v>
      </c>
      <c r="G311" s="2" t="str">
        <f t="shared" si="25"/>
        <v>津和野中</v>
      </c>
    </row>
    <row r="312" spans="1:7" ht="23.25" hidden="1" customHeight="1">
      <c r="A312" s="2">
        <v>435</v>
      </c>
      <c r="B312" s="2" t="s">
        <v>513</v>
      </c>
      <c r="C312" s="2" t="s">
        <v>90</v>
      </c>
      <c r="D312" s="2" t="s">
        <v>511</v>
      </c>
      <c r="E312" s="2" t="s">
        <v>403</v>
      </c>
      <c r="F312" s="2" t="str">
        <f t="shared" ref="F312:F316" si="26">B312&amp;C312&amp;D312&amp;E312</f>
        <v>津和野町立日原中学校</v>
      </c>
      <c r="G312" s="2" t="str">
        <f t="shared" ref="G312:G315" si="27">D312&amp;"中"</f>
        <v>日原中</v>
      </c>
    </row>
    <row r="313" spans="1:7" ht="23.25" hidden="1" customHeight="1">
      <c r="A313" s="2">
        <v>436</v>
      </c>
      <c r="B313" s="2" t="s">
        <v>520</v>
      </c>
      <c r="C313" s="2" t="s">
        <v>90</v>
      </c>
      <c r="D313" s="2" t="s">
        <v>514</v>
      </c>
      <c r="E313" s="2" t="s">
        <v>403</v>
      </c>
      <c r="F313" s="2" t="str">
        <f t="shared" si="26"/>
        <v>吉賀町立柿木中学校</v>
      </c>
      <c r="G313" s="2" t="str">
        <f t="shared" si="27"/>
        <v>柿木中</v>
      </c>
    </row>
    <row r="314" spans="1:7" ht="23.25" hidden="1" customHeight="1">
      <c r="A314" s="2">
        <v>437</v>
      </c>
      <c r="B314" s="2" t="s">
        <v>520</v>
      </c>
      <c r="C314" s="2" t="s">
        <v>90</v>
      </c>
      <c r="D314" s="2" t="s">
        <v>519</v>
      </c>
      <c r="E314" s="2" t="s">
        <v>403</v>
      </c>
      <c r="F314" s="2" t="str">
        <f t="shared" si="26"/>
        <v>吉賀町立吉賀中学校</v>
      </c>
      <c r="G314" s="2" t="str">
        <f t="shared" si="27"/>
        <v>吉賀中</v>
      </c>
    </row>
    <row r="315" spans="1:7" ht="23.25" hidden="1" customHeight="1">
      <c r="A315" s="2">
        <v>438</v>
      </c>
      <c r="B315" s="2" t="s">
        <v>520</v>
      </c>
      <c r="C315" s="2" t="s">
        <v>90</v>
      </c>
      <c r="D315" s="2" t="s">
        <v>517</v>
      </c>
      <c r="E315" s="2" t="s">
        <v>403</v>
      </c>
      <c r="F315" s="2" t="str">
        <f t="shared" si="26"/>
        <v>吉賀町立六日市中学校</v>
      </c>
      <c r="G315" s="2" t="str">
        <f t="shared" si="27"/>
        <v>六日市中</v>
      </c>
    </row>
    <row r="316" spans="1:7" ht="23.25" hidden="1" customHeight="1">
      <c r="A316" s="2">
        <v>501</v>
      </c>
      <c r="B316" s="2" t="s">
        <v>528</v>
      </c>
      <c r="C316" s="2" t="s">
        <v>90</v>
      </c>
      <c r="D316" s="2" t="s">
        <v>535</v>
      </c>
      <c r="E316" s="2" t="s">
        <v>416</v>
      </c>
      <c r="F316" s="2" t="str">
        <f t="shared" si="26"/>
        <v>海士町立福井小学校</v>
      </c>
      <c r="G316" s="2" t="str">
        <f>D316&amp;"小"</f>
        <v>福井小</v>
      </c>
    </row>
    <row r="317" spans="1:7" ht="23.25" hidden="1" customHeight="1">
      <c r="A317" s="2">
        <v>502</v>
      </c>
      <c r="B317" s="2" t="s">
        <v>528</v>
      </c>
      <c r="C317" s="2" t="s">
        <v>90</v>
      </c>
      <c r="D317" s="2" t="s">
        <v>527</v>
      </c>
      <c r="E317" s="2" t="s">
        <v>416</v>
      </c>
      <c r="F317" s="2" t="str">
        <f t="shared" ref="F317:F327" si="28">B317&amp;C317&amp;D317&amp;E317</f>
        <v>海士町立海士小学校</v>
      </c>
      <c r="G317" s="2" t="str">
        <f t="shared" ref="G317:G326" si="29">D317&amp;"小"</f>
        <v>海士小</v>
      </c>
    </row>
    <row r="318" spans="1:7" ht="23.25" hidden="1" customHeight="1">
      <c r="A318" s="2">
        <v>503</v>
      </c>
      <c r="B318" s="2" t="s">
        <v>530</v>
      </c>
      <c r="C318" s="2" t="s">
        <v>90</v>
      </c>
      <c r="D318" s="2" t="s">
        <v>529</v>
      </c>
      <c r="E318" s="2" t="s">
        <v>416</v>
      </c>
      <c r="F318" s="2" t="str">
        <f t="shared" si="28"/>
        <v>西ノ島町立西ノ島小学校</v>
      </c>
      <c r="G318" s="2" t="str">
        <f t="shared" si="29"/>
        <v>西ノ島小</v>
      </c>
    </row>
    <row r="319" spans="1:7" ht="23.25" hidden="1" customHeight="1">
      <c r="A319" s="2">
        <v>504</v>
      </c>
      <c r="B319" s="2" t="s">
        <v>532</v>
      </c>
      <c r="C319" s="2" t="s">
        <v>534</v>
      </c>
      <c r="D319" s="2" t="s">
        <v>531</v>
      </c>
      <c r="E319" s="2" t="s">
        <v>416</v>
      </c>
      <c r="F319" s="2" t="str">
        <f t="shared" si="28"/>
        <v>知夫村立知夫小学校</v>
      </c>
      <c r="G319" s="2" t="str">
        <f t="shared" si="29"/>
        <v>知夫小</v>
      </c>
    </row>
    <row r="320" spans="1:7" ht="23.25" hidden="1" customHeight="1">
      <c r="A320" s="2">
        <v>505</v>
      </c>
      <c r="B320" s="2" t="s">
        <v>533</v>
      </c>
      <c r="C320" s="2" t="s">
        <v>90</v>
      </c>
      <c r="D320" s="2" t="s">
        <v>536</v>
      </c>
      <c r="E320" s="2" t="s">
        <v>416</v>
      </c>
      <c r="F320" s="2" t="str">
        <f t="shared" si="28"/>
        <v>隠岐の島町立西郷小学校</v>
      </c>
      <c r="G320" s="2" t="str">
        <f t="shared" si="29"/>
        <v>西郷小</v>
      </c>
    </row>
    <row r="321" spans="1:7" ht="23.25" hidden="1" customHeight="1">
      <c r="A321" s="2">
        <v>506</v>
      </c>
      <c r="B321" s="2" t="s">
        <v>533</v>
      </c>
      <c r="C321" s="2" t="s">
        <v>90</v>
      </c>
      <c r="D321" s="2" t="s">
        <v>537</v>
      </c>
      <c r="E321" s="2" t="s">
        <v>416</v>
      </c>
      <c r="F321" s="2" t="str">
        <f t="shared" si="28"/>
        <v>隠岐の島町立中条小学校</v>
      </c>
      <c r="G321" s="2" t="str">
        <f t="shared" si="29"/>
        <v>中条小</v>
      </c>
    </row>
    <row r="322" spans="1:7" ht="23.25" hidden="1" customHeight="1">
      <c r="A322" s="2">
        <v>507</v>
      </c>
      <c r="B322" s="2" t="s">
        <v>533</v>
      </c>
      <c r="C322" s="2" t="s">
        <v>90</v>
      </c>
      <c r="D322" s="2" t="s">
        <v>538</v>
      </c>
      <c r="E322" s="2" t="s">
        <v>416</v>
      </c>
      <c r="F322" s="2" t="str">
        <f t="shared" si="28"/>
        <v>隠岐の島町立有木小学校</v>
      </c>
      <c r="G322" s="2" t="str">
        <f t="shared" si="29"/>
        <v>有木小</v>
      </c>
    </row>
    <row r="323" spans="1:7" ht="23.25" hidden="1" customHeight="1">
      <c r="A323" s="2">
        <v>508</v>
      </c>
      <c r="B323" s="2" t="s">
        <v>533</v>
      </c>
      <c r="C323" s="2" t="s">
        <v>90</v>
      </c>
      <c r="D323" s="2" t="s">
        <v>539</v>
      </c>
      <c r="E323" s="2" t="s">
        <v>416</v>
      </c>
      <c r="F323" s="2" t="str">
        <f t="shared" si="28"/>
        <v>隠岐の島町立磯小学校</v>
      </c>
      <c r="G323" s="2" t="str">
        <f t="shared" si="29"/>
        <v>磯小</v>
      </c>
    </row>
    <row r="324" spans="1:7" ht="23.25" hidden="1" customHeight="1">
      <c r="A324" s="2">
        <v>509</v>
      </c>
      <c r="B324" s="2" t="s">
        <v>533</v>
      </c>
      <c r="C324" s="2" t="s">
        <v>90</v>
      </c>
      <c r="D324" s="2" t="s">
        <v>540</v>
      </c>
      <c r="E324" s="2" t="s">
        <v>416</v>
      </c>
      <c r="F324" s="2" t="str">
        <f t="shared" si="28"/>
        <v>隠岐の島町立北小学校</v>
      </c>
      <c r="G324" s="2" t="str">
        <f t="shared" si="29"/>
        <v>北小</v>
      </c>
    </row>
    <row r="325" spans="1:7" ht="23.25" hidden="1" customHeight="1">
      <c r="A325" s="2">
        <v>510</v>
      </c>
      <c r="B325" s="2" t="s">
        <v>533</v>
      </c>
      <c r="C325" s="2" t="s">
        <v>90</v>
      </c>
      <c r="D325" s="2" t="s">
        <v>541</v>
      </c>
      <c r="E325" s="2" t="s">
        <v>416</v>
      </c>
      <c r="F325" s="2" t="str">
        <f t="shared" si="28"/>
        <v>隠岐の島町立五箇小学校</v>
      </c>
      <c r="G325" s="2" t="str">
        <f t="shared" si="29"/>
        <v>五箇小</v>
      </c>
    </row>
    <row r="326" spans="1:7" ht="23.25" hidden="1" customHeight="1">
      <c r="A326" s="2">
        <v>511</v>
      </c>
      <c r="B326" s="2" t="s">
        <v>533</v>
      </c>
      <c r="C326" s="2" t="s">
        <v>90</v>
      </c>
      <c r="D326" s="2" t="s">
        <v>542</v>
      </c>
      <c r="E326" s="2" t="s">
        <v>416</v>
      </c>
      <c r="F326" s="2" t="str">
        <f t="shared" si="28"/>
        <v>隠岐の島町立都万小学校</v>
      </c>
      <c r="G326" s="2" t="str">
        <f t="shared" si="29"/>
        <v>都万小</v>
      </c>
    </row>
    <row r="327" spans="1:7" ht="23.25" hidden="1" customHeight="1">
      <c r="A327" s="2">
        <v>512</v>
      </c>
      <c r="B327" s="2" t="s">
        <v>528</v>
      </c>
      <c r="C327" s="2" t="s">
        <v>90</v>
      </c>
      <c r="D327" s="2" t="s">
        <v>527</v>
      </c>
      <c r="E327" s="2" t="s">
        <v>403</v>
      </c>
      <c r="F327" s="2" t="str">
        <f t="shared" si="28"/>
        <v>海士町立海士中学校</v>
      </c>
      <c r="G327" s="2" t="str">
        <f>D327&amp;"中"</f>
        <v>海士中</v>
      </c>
    </row>
    <row r="328" spans="1:7" ht="23.25" hidden="1" customHeight="1">
      <c r="A328" s="2">
        <v>513</v>
      </c>
      <c r="B328" s="2" t="s">
        <v>530</v>
      </c>
      <c r="C328" s="2" t="s">
        <v>90</v>
      </c>
      <c r="D328" s="2" t="s">
        <v>529</v>
      </c>
      <c r="E328" s="2" t="s">
        <v>403</v>
      </c>
      <c r="F328" s="2" t="str">
        <f t="shared" ref="F328:F333" si="30">B328&amp;C328&amp;D328&amp;E328</f>
        <v>西ノ島町立西ノ島中学校</v>
      </c>
      <c r="G328" s="2" t="str">
        <f t="shared" ref="G328:G333" si="31">D328&amp;"中"</f>
        <v>西ノ島中</v>
      </c>
    </row>
    <row r="329" spans="1:7" ht="23.25" hidden="1" customHeight="1">
      <c r="A329" s="2">
        <v>514</v>
      </c>
      <c r="B329" s="2" t="s">
        <v>532</v>
      </c>
      <c r="C329" s="2" t="s">
        <v>534</v>
      </c>
      <c r="D329" s="2" t="s">
        <v>531</v>
      </c>
      <c r="E329" s="2" t="s">
        <v>403</v>
      </c>
      <c r="F329" s="2" t="str">
        <f t="shared" si="30"/>
        <v>知夫村立知夫中学校</v>
      </c>
      <c r="G329" s="2" t="str">
        <f t="shared" si="31"/>
        <v>知夫中</v>
      </c>
    </row>
    <row r="330" spans="1:7" ht="23.25" hidden="1" customHeight="1">
      <c r="A330" s="2">
        <v>515</v>
      </c>
      <c r="B330" s="2" t="s">
        <v>533</v>
      </c>
      <c r="C330" s="2" t="s">
        <v>90</v>
      </c>
      <c r="D330" s="2" t="s">
        <v>536</v>
      </c>
      <c r="E330" s="2" t="s">
        <v>403</v>
      </c>
      <c r="F330" s="2" t="str">
        <f t="shared" si="30"/>
        <v>隠岐の島町立西郷中学校</v>
      </c>
      <c r="G330" s="2" t="str">
        <f t="shared" si="31"/>
        <v>西郷中</v>
      </c>
    </row>
    <row r="331" spans="1:7" ht="23.25" hidden="1" customHeight="1">
      <c r="A331" s="2">
        <v>516</v>
      </c>
      <c r="B331" s="2" t="s">
        <v>533</v>
      </c>
      <c r="C331" s="2" t="s">
        <v>90</v>
      </c>
      <c r="D331" s="2" t="s">
        <v>543</v>
      </c>
      <c r="E331" s="2" t="s">
        <v>403</v>
      </c>
      <c r="F331" s="2" t="str">
        <f t="shared" si="30"/>
        <v>隠岐の島町立西郷南中学校</v>
      </c>
      <c r="G331" s="2" t="str">
        <f t="shared" si="31"/>
        <v>西郷南中</v>
      </c>
    </row>
    <row r="332" spans="1:7" ht="23.25" hidden="1" customHeight="1">
      <c r="A332" s="2">
        <v>517</v>
      </c>
      <c r="B332" s="2" t="s">
        <v>533</v>
      </c>
      <c r="C332" s="2" t="s">
        <v>90</v>
      </c>
      <c r="D332" s="2" t="s">
        <v>541</v>
      </c>
      <c r="E332" s="2" t="s">
        <v>403</v>
      </c>
      <c r="F332" s="2" t="str">
        <f t="shared" si="30"/>
        <v>隠岐の島町立五箇中学校</v>
      </c>
      <c r="G332" s="2" t="str">
        <f t="shared" si="31"/>
        <v>五箇中</v>
      </c>
    </row>
    <row r="333" spans="1:7" ht="23.25" hidden="1" customHeight="1">
      <c r="A333" s="2">
        <v>518</v>
      </c>
      <c r="B333" s="2" t="s">
        <v>533</v>
      </c>
      <c r="C333" s="2" t="s">
        <v>90</v>
      </c>
      <c r="D333" s="2" t="s">
        <v>542</v>
      </c>
      <c r="E333" s="2" t="s">
        <v>403</v>
      </c>
      <c r="F333" s="2" t="str">
        <f t="shared" si="30"/>
        <v>隠岐の島町立都万中学校</v>
      </c>
      <c r="G333" s="2" t="str">
        <f t="shared" si="31"/>
        <v>都万中</v>
      </c>
    </row>
    <row r="334" spans="1:7" ht="23.25" hidden="1" customHeight="1"/>
    <row r="335" spans="1:7" ht="23.25" hidden="1" customHeight="1"/>
    <row r="336" spans="1:7" ht="23.25" hidden="1" customHeight="1"/>
    <row r="337" ht="23.25" hidden="1" customHeight="1"/>
    <row r="338" ht="23.25" hidden="1" customHeight="1"/>
    <row r="339" ht="23.25" hidden="1" customHeight="1"/>
    <row r="340" ht="23.25" hidden="1" customHeight="1"/>
    <row r="341" ht="23.25" hidden="1" customHeight="1"/>
    <row r="342" ht="23.25" hidden="1" customHeight="1"/>
    <row r="343" ht="23.25" hidden="1" customHeight="1"/>
    <row r="344" ht="23.25" hidden="1" customHeight="1"/>
    <row r="345" ht="23.25" hidden="1" customHeight="1"/>
    <row r="346" ht="23.25" hidden="1" customHeight="1"/>
    <row r="347" ht="23.25" hidden="1" customHeight="1"/>
    <row r="348" ht="23.25" hidden="1" customHeight="1"/>
    <row r="349" ht="23.25" hidden="1" customHeight="1"/>
    <row r="350" ht="23.25" hidden="1" customHeight="1"/>
    <row r="351" ht="23.25" hidden="1" customHeight="1"/>
    <row r="352" ht="23.25" hidden="1" customHeight="1"/>
    <row r="353" ht="23.25" hidden="1" customHeight="1"/>
    <row r="354" ht="23.25" hidden="1" customHeight="1"/>
    <row r="355" ht="23.25" hidden="1" customHeight="1"/>
    <row r="356" ht="23.25" hidden="1" customHeight="1"/>
    <row r="357" ht="23.25" hidden="1" customHeight="1"/>
    <row r="358" ht="23.25" hidden="1" customHeight="1"/>
    <row r="359" ht="23.25" hidden="1" customHeight="1"/>
    <row r="360" ht="23.25" hidden="1" customHeight="1"/>
    <row r="361" ht="23.25" hidden="1" customHeight="1"/>
    <row r="362" ht="23.25" hidden="1" customHeight="1"/>
    <row r="363" ht="23.25" hidden="1" customHeight="1"/>
    <row r="364" ht="23.25" hidden="1" customHeight="1"/>
    <row r="365" ht="23.25" hidden="1" customHeight="1"/>
    <row r="366" ht="23.25" hidden="1" customHeight="1"/>
    <row r="367" ht="23.25" hidden="1" customHeight="1"/>
    <row r="368" ht="23.25" hidden="1" customHeight="1"/>
    <row r="369" ht="23.25" hidden="1" customHeight="1"/>
    <row r="370" ht="23.25" hidden="1" customHeight="1"/>
    <row r="371" ht="23.25" hidden="1" customHeight="1"/>
    <row r="372" ht="23.25" hidden="1" customHeight="1"/>
    <row r="373" ht="23.25" hidden="1" customHeight="1"/>
    <row r="374" ht="23.25" hidden="1" customHeight="1"/>
    <row r="375" ht="23.25" hidden="1" customHeight="1"/>
    <row r="376" ht="23.25" hidden="1" customHeight="1"/>
    <row r="377" ht="23.25" hidden="1" customHeight="1"/>
    <row r="378" ht="23.25" hidden="1" customHeight="1"/>
    <row r="379" ht="23.25" hidden="1" customHeight="1"/>
    <row r="380" ht="23.25" hidden="1" customHeight="1"/>
    <row r="381" ht="23.25" hidden="1" customHeight="1"/>
    <row r="382" ht="23.25" hidden="1" customHeight="1"/>
    <row r="383" ht="23.25" hidden="1" customHeight="1"/>
    <row r="384" ht="23.25" hidden="1" customHeight="1"/>
    <row r="385" ht="23.25" hidden="1" customHeight="1"/>
    <row r="386" ht="23.25" hidden="1" customHeight="1"/>
    <row r="387" ht="23.25" hidden="1" customHeight="1"/>
    <row r="388" ht="23.25" hidden="1" customHeight="1"/>
    <row r="389" ht="23.25" hidden="1" customHeight="1"/>
    <row r="390" ht="23.25" hidden="1" customHeight="1"/>
    <row r="391" ht="23.25" hidden="1" customHeight="1"/>
    <row r="392" ht="23.25" hidden="1" customHeight="1"/>
    <row r="393" ht="23.25" hidden="1" customHeight="1"/>
    <row r="394" ht="23.25" hidden="1" customHeight="1"/>
    <row r="395" ht="23.25" hidden="1" customHeight="1"/>
    <row r="396" ht="23.25" hidden="1" customHeight="1"/>
    <row r="397" ht="23.25" hidden="1" customHeight="1"/>
    <row r="398" ht="23.25" hidden="1" customHeight="1"/>
    <row r="399" ht="23.25" hidden="1" customHeight="1"/>
    <row r="400" ht="23.25" hidden="1" customHeight="1"/>
    <row r="401" ht="23.25" hidden="1" customHeight="1"/>
    <row r="402" ht="23.25" hidden="1" customHeight="1"/>
    <row r="403" ht="23.25" hidden="1" customHeight="1"/>
    <row r="404" ht="23.25" hidden="1" customHeight="1"/>
    <row r="405" ht="23.25" hidden="1" customHeight="1"/>
    <row r="406" ht="23.25" hidden="1" customHeight="1"/>
    <row r="407" ht="23.25" hidden="1" customHeight="1"/>
    <row r="408" ht="23.25" hidden="1" customHeight="1"/>
    <row r="409" ht="23.25" hidden="1" customHeight="1"/>
    <row r="410" ht="23.25" hidden="1" customHeight="1"/>
    <row r="411" ht="23.25" hidden="1" customHeight="1"/>
    <row r="412" ht="23.25" hidden="1" customHeight="1"/>
    <row r="413" ht="23.25" hidden="1" customHeight="1"/>
    <row r="414" ht="23.25" hidden="1" customHeight="1"/>
    <row r="415" ht="23.25" hidden="1" customHeight="1"/>
    <row r="416" ht="23.25" hidden="1" customHeight="1"/>
    <row r="417" ht="23.25" hidden="1" customHeight="1"/>
    <row r="418" ht="23.25" hidden="1" customHeight="1"/>
    <row r="419" ht="23.25" hidden="1" customHeight="1"/>
    <row r="420" ht="23.25" hidden="1" customHeight="1"/>
    <row r="421" ht="23.25" hidden="1" customHeight="1"/>
    <row r="422" ht="23.25" hidden="1" customHeight="1"/>
    <row r="423" ht="23.25" hidden="1" customHeight="1"/>
    <row r="424" ht="23.25" hidden="1" customHeight="1"/>
    <row r="425" ht="23.25" hidden="1" customHeight="1"/>
    <row r="426" ht="23.25" hidden="1" customHeight="1"/>
    <row r="427" ht="23.25" hidden="1" customHeight="1"/>
    <row r="428" ht="23.25" hidden="1" customHeight="1"/>
    <row r="429" ht="23.25" hidden="1" customHeight="1"/>
    <row r="430" ht="23.25" hidden="1" customHeight="1"/>
    <row r="431" ht="23.25" hidden="1" customHeight="1"/>
    <row r="432" ht="23.25" hidden="1" customHeight="1"/>
    <row r="433" ht="23.25" hidden="1" customHeight="1"/>
    <row r="434" ht="23.25" hidden="1" customHeight="1"/>
    <row r="435" ht="23.25" hidden="1" customHeight="1"/>
    <row r="436" ht="23.25" hidden="1" customHeight="1"/>
    <row r="437" ht="23.25" hidden="1" customHeight="1"/>
    <row r="438" ht="23.25" hidden="1" customHeight="1"/>
    <row r="439" ht="23.25" hidden="1" customHeight="1"/>
    <row r="440" ht="23.25" hidden="1" customHeight="1"/>
    <row r="441" ht="23.25" hidden="1" customHeight="1"/>
    <row r="442" ht="23.25" hidden="1" customHeight="1"/>
    <row r="443" ht="23.25" hidden="1" customHeight="1"/>
    <row r="444" ht="23.25" hidden="1" customHeight="1"/>
    <row r="445" ht="23.25" hidden="1" customHeight="1"/>
    <row r="446" ht="23.25" hidden="1" customHeight="1"/>
    <row r="447" ht="23.25" hidden="1" customHeight="1"/>
    <row r="448" ht="23.25" hidden="1" customHeight="1"/>
    <row r="449" ht="23.25" hidden="1" customHeight="1"/>
    <row r="450" ht="23.25" hidden="1" customHeight="1"/>
    <row r="451" ht="23.25" hidden="1" customHeight="1"/>
    <row r="452" ht="23.25" hidden="1" customHeight="1"/>
    <row r="453" ht="23.25" hidden="1" customHeight="1"/>
    <row r="454" ht="23.25" hidden="1" customHeight="1"/>
    <row r="455" ht="23.25" hidden="1" customHeight="1"/>
    <row r="456" ht="23.25" hidden="1" customHeight="1"/>
    <row r="457" ht="23.25" hidden="1" customHeight="1"/>
    <row r="458" ht="23.25" hidden="1" customHeight="1"/>
    <row r="459" ht="23.25" hidden="1" customHeight="1"/>
    <row r="460" ht="23.25" hidden="1" customHeight="1"/>
    <row r="461" ht="23.25" hidden="1" customHeight="1"/>
    <row r="462" ht="23.25" hidden="1" customHeight="1"/>
    <row r="463" ht="23.25" hidden="1" customHeight="1"/>
    <row r="464" ht="23.25" hidden="1" customHeight="1"/>
    <row r="465" ht="23.25" hidden="1" customHeight="1"/>
    <row r="466" ht="23.25" hidden="1" customHeight="1"/>
    <row r="467" ht="23.25" hidden="1" customHeight="1"/>
    <row r="468" ht="23.25" hidden="1" customHeight="1"/>
    <row r="469" ht="23.25" hidden="1" customHeight="1"/>
    <row r="470" ht="23.25" hidden="1" customHeight="1"/>
    <row r="471" ht="23.25" hidden="1" customHeight="1"/>
    <row r="472" ht="23.25" hidden="1" customHeight="1"/>
    <row r="473" ht="23.25" hidden="1" customHeight="1"/>
    <row r="474" ht="23.25" hidden="1" customHeight="1"/>
    <row r="475" ht="23.25" hidden="1" customHeight="1"/>
    <row r="476" ht="23.25" hidden="1" customHeight="1"/>
    <row r="477" ht="23.25" hidden="1" customHeight="1"/>
    <row r="478" ht="23.25" hidden="1" customHeight="1"/>
    <row r="479" ht="23.25" hidden="1" customHeight="1"/>
    <row r="480" ht="23.25" hidden="1" customHeight="1"/>
    <row r="481" ht="23.25" hidden="1" customHeight="1"/>
    <row r="482" ht="23.25" hidden="1" customHeight="1"/>
    <row r="483" ht="23.25" hidden="1" customHeight="1"/>
    <row r="484" ht="23.25" hidden="1" customHeight="1"/>
    <row r="485" ht="23.25" hidden="1" customHeight="1"/>
    <row r="486" ht="23.25" hidden="1" customHeight="1"/>
    <row r="487" ht="23.25" hidden="1" customHeight="1"/>
    <row r="488" ht="23.25" hidden="1" customHeight="1"/>
    <row r="489" ht="23.25" hidden="1" customHeight="1"/>
    <row r="490" ht="23.25" hidden="1" customHeight="1"/>
    <row r="491" ht="23.25" hidden="1" customHeight="1"/>
    <row r="492" ht="23.25" hidden="1" customHeight="1"/>
    <row r="493" ht="23.25" hidden="1" customHeight="1"/>
    <row r="494" ht="23.25" hidden="1" customHeight="1"/>
    <row r="495" ht="23.25" hidden="1" customHeight="1"/>
    <row r="496" ht="23.25" hidden="1" customHeight="1"/>
    <row r="497" ht="23.25" hidden="1" customHeight="1"/>
    <row r="498" ht="23.25" hidden="1" customHeight="1"/>
    <row r="499" ht="23.25" hidden="1" customHeight="1"/>
    <row r="500" ht="23.25" hidden="1" customHeight="1"/>
    <row r="501" ht="23.25" hidden="1" customHeight="1"/>
    <row r="502" ht="23.25" hidden="1" customHeight="1"/>
    <row r="503" ht="23.25" hidden="1" customHeight="1"/>
    <row r="504" ht="23.25" hidden="1" customHeight="1"/>
    <row r="505" ht="23.25" hidden="1" customHeight="1"/>
    <row r="506" ht="23.25" hidden="1" customHeight="1"/>
    <row r="507" ht="23.25" hidden="1" customHeight="1"/>
    <row r="508" ht="23.25" hidden="1" customHeight="1"/>
    <row r="509" ht="23.25" hidden="1" customHeight="1"/>
    <row r="510" ht="23.25" hidden="1" customHeight="1"/>
    <row r="511" ht="23.25" hidden="1" customHeight="1"/>
    <row r="512" ht="23.25" hidden="1" customHeight="1"/>
    <row r="513" ht="23.25" hidden="1" customHeight="1"/>
    <row r="514" ht="23.25" hidden="1" customHeight="1"/>
    <row r="515" ht="23.25" hidden="1" customHeight="1"/>
    <row r="516" ht="23.25" hidden="1" customHeight="1"/>
    <row r="517" ht="23.25" hidden="1" customHeight="1"/>
    <row r="518" ht="23.25" hidden="1" customHeight="1"/>
    <row r="519" ht="23.25" hidden="1" customHeight="1"/>
    <row r="520" ht="23.25" hidden="1" customHeight="1"/>
    <row r="521" ht="23.25" hidden="1" customHeight="1"/>
    <row r="522" ht="23.25" hidden="1" customHeight="1"/>
    <row r="523" ht="23.25" hidden="1" customHeight="1"/>
    <row r="524" ht="23.25" hidden="1" customHeight="1"/>
    <row r="525" ht="23.25" hidden="1" customHeight="1"/>
    <row r="526" ht="23.25" hidden="1" customHeight="1"/>
    <row r="527" ht="23.25" hidden="1" customHeight="1"/>
    <row r="528" ht="23.25" hidden="1" customHeight="1"/>
    <row r="529" ht="23.25" hidden="1" customHeight="1"/>
    <row r="530" ht="23.25" hidden="1" customHeight="1"/>
    <row r="531" ht="23.25" hidden="1" customHeight="1"/>
    <row r="532" ht="23.25" hidden="1" customHeight="1"/>
    <row r="533" ht="23.25" hidden="1" customHeight="1"/>
    <row r="534" ht="23.25" hidden="1" customHeight="1"/>
    <row r="535" ht="23.25" hidden="1" customHeight="1"/>
    <row r="536" ht="23.25" hidden="1" customHeight="1"/>
    <row r="537" ht="23.25" hidden="1" customHeight="1"/>
    <row r="538" ht="23.25" hidden="1" customHeight="1"/>
    <row r="539" ht="23.25" hidden="1" customHeight="1"/>
    <row r="540" ht="23.25" hidden="1" customHeight="1"/>
    <row r="541" ht="23.25" hidden="1" customHeight="1"/>
    <row r="542" ht="23.25" hidden="1" customHeight="1"/>
    <row r="543" ht="23.25" hidden="1" customHeight="1"/>
    <row r="544" ht="23.25" hidden="1" customHeight="1"/>
    <row r="545" ht="23.25" hidden="1" customHeight="1"/>
    <row r="546" ht="23.25" hidden="1" customHeight="1"/>
    <row r="547" ht="23.25" hidden="1" customHeight="1"/>
    <row r="548" ht="23.25" hidden="1" customHeight="1"/>
    <row r="549" ht="23.25" hidden="1" customHeight="1"/>
    <row r="550" ht="23.25" hidden="1" customHeight="1"/>
    <row r="551" ht="23.25" hidden="1" customHeight="1"/>
    <row r="552" ht="23.25" hidden="1" customHeight="1"/>
    <row r="553" ht="23.25" hidden="1" customHeight="1"/>
    <row r="554" ht="23.25" hidden="1" customHeight="1"/>
    <row r="555" ht="23.25" hidden="1" customHeight="1"/>
    <row r="556" ht="23.25" hidden="1" customHeight="1"/>
    <row r="557" ht="23.25" hidden="1" customHeight="1"/>
    <row r="558" ht="23.25" hidden="1" customHeight="1"/>
    <row r="559" ht="23.25" hidden="1" customHeight="1"/>
    <row r="560" ht="23.25" hidden="1" customHeight="1"/>
    <row r="561" ht="23.25" hidden="1" customHeight="1"/>
    <row r="562" ht="23.25" hidden="1" customHeight="1"/>
    <row r="563" ht="23.25" hidden="1" customHeight="1"/>
    <row r="564" ht="23.25" hidden="1" customHeight="1"/>
    <row r="565" ht="23.25" hidden="1" customHeight="1"/>
    <row r="566" ht="23.25" hidden="1" customHeight="1"/>
    <row r="567" ht="23.25" hidden="1" customHeight="1"/>
    <row r="568" ht="23.25" hidden="1" customHeight="1"/>
    <row r="569" ht="23.25" hidden="1" customHeight="1"/>
    <row r="570" ht="23.25" hidden="1" customHeight="1"/>
    <row r="571" ht="23.25" hidden="1" customHeight="1"/>
    <row r="572" ht="23.25" hidden="1" customHeight="1"/>
    <row r="573" ht="23.25" hidden="1" customHeight="1"/>
    <row r="574" ht="23.25" hidden="1" customHeight="1"/>
    <row r="575" ht="23.25" hidden="1" customHeight="1"/>
    <row r="576" ht="23.25" hidden="1" customHeight="1"/>
    <row r="577" ht="23.25" hidden="1" customHeight="1"/>
    <row r="578" ht="23.25" hidden="1" customHeight="1"/>
    <row r="579" ht="23.25" hidden="1" customHeight="1"/>
    <row r="580" ht="23.25" hidden="1" customHeight="1"/>
    <row r="581" ht="23.25" hidden="1" customHeight="1"/>
    <row r="582" ht="23.25" hidden="1" customHeight="1"/>
    <row r="583" ht="23.25" hidden="1" customHeight="1"/>
    <row r="584" ht="23.25" hidden="1" customHeight="1"/>
    <row r="585" ht="23.25" hidden="1" customHeight="1"/>
    <row r="586" ht="23.25" hidden="1" customHeight="1"/>
    <row r="587" ht="23.25" hidden="1" customHeight="1"/>
    <row r="588" ht="23.25" hidden="1" customHeight="1"/>
    <row r="589" ht="23.25" hidden="1" customHeight="1"/>
    <row r="590" ht="23.25" hidden="1" customHeight="1"/>
    <row r="591" ht="23.25" hidden="1" customHeight="1"/>
    <row r="592" ht="23.25" hidden="1" customHeight="1"/>
    <row r="593" ht="23.25" hidden="1" customHeight="1"/>
    <row r="594" ht="23.25" hidden="1" customHeight="1"/>
    <row r="595" ht="23.25" hidden="1" customHeight="1"/>
    <row r="596" ht="23.25" hidden="1" customHeight="1"/>
    <row r="597" ht="23.25" hidden="1" customHeight="1"/>
    <row r="598" ht="23.25" hidden="1" customHeight="1"/>
    <row r="599" ht="23.25" hidden="1" customHeight="1"/>
    <row r="600" ht="23.25" hidden="1" customHeight="1"/>
    <row r="601" ht="23.25" hidden="1" customHeight="1"/>
    <row r="602" ht="23.25" hidden="1" customHeight="1"/>
    <row r="603" ht="23.25" hidden="1" customHeight="1"/>
    <row r="604" ht="23.25" hidden="1" customHeight="1"/>
    <row r="605" ht="23.25" hidden="1" customHeight="1"/>
    <row r="606" ht="23.25" hidden="1" customHeight="1"/>
    <row r="607" ht="23.25" hidden="1" customHeight="1"/>
    <row r="608" ht="23.25" hidden="1" customHeight="1"/>
    <row r="609" ht="23.25" hidden="1" customHeight="1"/>
    <row r="610" ht="23.25" hidden="1" customHeight="1"/>
    <row r="611" ht="23.25" hidden="1" customHeight="1"/>
    <row r="612" ht="23.25" hidden="1" customHeight="1"/>
    <row r="613" ht="23.25" hidden="1" customHeight="1"/>
    <row r="614" ht="23.25" hidden="1" customHeight="1"/>
  </sheetData>
  <sheetProtection sheet="1" selectLockedCells="1"/>
  <customSheetViews>
    <customSheetView guid="{F37920BA-3B01-4D87-85E2-8E20B85AA6D7}" showPageBreaks="1" fitToPage="1" printArea="1" hiddenRows="1" hiddenColumns="1" topLeftCell="A16">
      <selection activeCell="H6" sqref="H6"/>
      <pageMargins left="0.7" right="0.7" top="0.75" bottom="0.75" header="0.3" footer="0.3"/>
    </customSheetView>
  </customSheetViews>
  <mergeCells count="24">
    <mergeCell ref="A31:E31"/>
    <mergeCell ref="A32:E32"/>
    <mergeCell ref="A33:E33"/>
    <mergeCell ref="H20:I20"/>
    <mergeCell ref="A22:L22"/>
    <mergeCell ref="A23:L23"/>
    <mergeCell ref="F30:G30"/>
    <mergeCell ref="F31:G31"/>
    <mergeCell ref="F32:G32"/>
    <mergeCell ref="F33:G33"/>
    <mergeCell ref="H30:I30"/>
    <mergeCell ref="H31:I31"/>
    <mergeCell ref="H32:I32"/>
    <mergeCell ref="H33:I33"/>
    <mergeCell ref="C2:E2"/>
    <mergeCell ref="H3:J3"/>
    <mergeCell ref="H5:J5"/>
    <mergeCell ref="C3:E3"/>
    <mergeCell ref="A30:E30"/>
    <mergeCell ref="B28:C28"/>
    <mergeCell ref="C5:E5"/>
    <mergeCell ref="A10:M10"/>
    <mergeCell ref="A18:L18"/>
    <mergeCell ref="A19:L19"/>
  </mergeCells>
  <phoneticPr fontId="13"/>
  <conditionalFormatting sqref="M12">
    <cfRule type="expression" priority="1">
      <formula>R3="小学校"</formula>
    </cfRule>
  </conditionalFormatting>
  <dataValidations count="6">
    <dataValidation type="list" allowBlank="1" showInputMessage="1" showErrorMessage="1" promptTitle="選択してください" prompt="選択してください" sqref="C3:E3">
      <formula1>INDIRECT($C$2)</formula1>
    </dataValidation>
    <dataValidation type="list" allowBlank="1" showInputMessage="1" showErrorMessage="1" sqref="B28 H20:I20">
      <formula1>$I$42:$I$44</formula1>
    </dataValidation>
    <dataValidation type="date" imeMode="off" allowBlank="1" showInputMessage="1" showErrorMessage="1" error="202〇/〇/○と入力_x000a_2021/6/1～2023/2/28の範囲で" sqref="F31:G33">
      <formula1>45383</formula1>
      <formula2>46081</formula2>
    </dataValidation>
    <dataValidation imeMode="on" allowBlank="1" showInputMessage="1" showErrorMessage="1" sqref="H3:J3 H5:J5 A31:E33 A23:L23"/>
    <dataValidation type="list" allowBlank="1" showInputMessage="1" showErrorMessage="1" sqref="H31:I33">
      <formula1>$L$42:$L$62</formula1>
    </dataValidation>
    <dataValidation type="list" allowBlank="1" showInputMessage="1" showErrorMessage="1" sqref="C2:E2">
      <formula1>$O$42:$O$47</formula1>
    </dataValidation>
  </dataValidations>
  <pageMargins left="0.7" right="0.7" top="0.75" bottom="0.75" header="0.3" footer="0.3"/>
  <pageSetup paperSize="9" scale="8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  <pageSetUpPr fitToPage="1"/>
  </sheetPr>
  <dimension ref="A1:T151"/>
  <sheetViews>
    <sheetView workbookViewId="0">
      <selection activeCell="J7" sqref="J7:K7"/>
    </sheetView>
  </sheetViews>
  <sheetFormatPr defaultColWidth="0" defaultRowHeight="18.75" zeroHeight="1"/>
  <cols>
    <col min="1" max="1" width="5.625" customWidth="1"/>
    <col min="2" max="2" width="18.125" customWidth="1"/>
    <col min="3" max="3" width="9.625" customWidth="1"/>
    <col min="4" max="5" width="3.125" customWidth="1"/>
    <col min="6" max="15" width="9" customWidth="1"/>
    <col min="16" max="16" width="3.75" customWidth="1"/>
    <col min="17" max="20" width="0" hidden="1" customWidth="1"/>
    <col min="21" max="16384" width="9" hidden="1"/>
  </cols>
  <sheetData>
    <row r="1" spans="1:20" s="2" customFormat="1" ht="18">
      <c r="A1" s="11"/>
      <c r="B1" s="11"/>
      <c r="C1" s="48" t="str">
        <f ca="1">'1ページ'!C1</f>
        <v>令和6年度</v>
      </c>
      <c r="D1" s="11" t="s">
        <v>585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3"/>
      <c r="P1" s="13"/>
    </row>
    <row r="2" spans="1:20" s="2" customFormat="1" ht="13.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20" s="2" customFormat="1" ht="24.75" customHeight="1">
      <c r="A3" s="275" t="s">
        <v>96</v>
      </c>
      <c r="B3" s="275"/>
      <c r="C3" s="270">
        <f>'1ページ'!C3</f>
        <v>0</v>
      </c>
      <c r="D3" s="271"/>
      <c r="E3" s="271"/>
      <c r="F3" s="271"/>
      <c r="G3" s="14"/>
      <c r="H3" s="107"/>
      <c r="I3" s="107"/>
      <c r="J3" s="33"/>
      <c r="K3" s="13"/>
      <c r="L3" s="13"/>
      <c r="M3" s="13"/>
      <c r="N3" s="13"/>
      <c r="O3" s="13"/>
      <c r="P3" s="13"/>
      <c r="Q3" s="106"/>
    </row>
    <row r="4" spans="1:20" s="2" customFormat="1" ht="17.25">
      <c r="A4" s="2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20" s="13" customFormat="1" ht="25.5" customHeight="1">
      <c r="A5" s="185" t="s">
        <v>578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35"/>
    </row>
    <row r="6" spans="1:20" s="2" customFormat="1" ht="15" customHeight="1">
      <c r="A6" s="163"/>
      <c r="B6" s="163"/>
      <c r="C6" s="134"/>
      <c r="D6" s="134"/>
      <c r="E6" s="134"/>
      <c r="F6" s="134"/>
      <c r="G6" s="132"/>
      <c r="H6" s="132"/>
      <c r="I6" s="133"/>
      <c r="J6" s="132"/>
      <c r="K6" s="134"/>
      <c r="L6" s="133"/>
      <c r="M6" s="132"/>
      <c r="N6" s="132"/>
      <c r="O6" s="133"/>
      <c r="P6" s="135"/>
      <c r="R6" s="106"/>
      <c r="S6" s="106"/>
      <c r="T6" s="106"/>
    </row>
    <row r="7" spans="1:20" s="2" customFormat="1" ht="26.25" customHeight="1">
      <c r="A7" s="145" t="s">
        <v>549</v>
      </c>
      <c r="B7" s="145"/>
      <c r="C7" s="145"/>
      <c r="D7" s="145"/>
      <c r="E7" s="145"/>
      <c r="F7" s="145"/>
      <c r="G7" s="145"/>
      <c r="H7" s="145"/>
      <c r="I7" s="145"/>
      <c r="J7" s="253" t="s">
        <v>91</v>
      </c>
      <c r="K7" s="253"/>
      <c r="L7" s="135"/>
      <c r="M7" s="135"/>
      <c r="N7" s="135"/>
      <c r="O7" s="135"/>
      <c r="P7" s="135"/>
      <c r="R7" s="106"/>
      <c r="S7" s="106"/>
      <c r="T7" s="106"/>
    </row>
    <row r="8" spans="1:20" s="2" customFormat="1" ht="19.5" customHeight="1">
      <c r="A8" s="146" t="s">
        <v>100</v>
      </c>
      <c r="B8" s="164"/>
      <c r="C8" s="164"/>
      <c r="D8" s="164"/>
      <c r="E8" s="164"/>
      <c r="F8" s="206" t="s">
        <v>563</v>
      </c>
      <c r="G8" s="164"/>
      <c r="H8" s="164"/>
      <c r="I8" s="164"/>
      <c r="J8" s="164"/>
      <c r="K8" s="164"/>
      <c r="L8" s="164"/>
      <c r="M8" s="164"/>
      <c r="N8" s="135"/>
      <c r="O8" s="135"/>
      <c r="P8" s="135"/>
      <c r="R8" s="106"/>
      <c r="S8" s="106"/>
      <c r="T8" s="106"/>
    </row>
    <row r="9" spans="1:20" s="2" customFormat="1" ht="30" customHeight="1" thickBot="1">
      <c r="A9" s="310" t="s">
        <v>329</v>
      </c>
      <c r="B9" s="311"/>
      <c r="C9" s="284" t="s">
        <v>2</v>
      </c>
      <c r="D9" s="285"/>
      <c r="E9" s="284" t="s">
        <v>4</v>
      </c>
      <c r="F9" s="285"/>
      <c r="G9" s="280" t="s">
        <v>176</v>
      </c>
      <c r="H9" s="281"/>
      <c r="I9" s="165" t="s">
        <v>97</v>
      </c>
      <c r="J9" s="280" t="s">
        <v>177</v>
      </c>
      <c r="K9" s="281"/>
      <c r="L9" s="166" t="s">
        <v>97</v>
      </c>
      <c r="M9" s="288" t="s">
        <v>178</v>
      </c>
      <c r="N9" s="281"/>
      <c r="O9" s="166" t="s">
        <v>97</v>
      </c>
      <c r="P9" s="135"/>
      <c r="R9" s="106"/>
      <c r="S9" s="106"/>
      <c r="T9" s="106"/>
    </row>
    <row r="10" spans="1:20" s="2" customFormat="1" ht="30" customHeight="1" thickTop="1">
      <c r="A10" s="282"/>
      <c r="B10" s="283"/>
      <c r="C10" s="292" t="s">
        <v>91</v>
      </c>
      <c r="D10" s="293"/>
      <c r="E10" s="292" t="s">
        <v>91</v>
      </c>
      <c r="F10" s="293"/>
      <c r="G10" s="278"/>
      <c r="H10" s="279"/>
      <c r="I10" s="229" t="str">
        <f>IF(G10="","",G10)</f>
        <v/>
      </c>
      <c r="J10" s="278"/>
      <c r="K10" s="279"/>
      <c r="L10" s="230" t="str">
        <f>IF(J10="","",J10)</f>
        <v/>
      </c>
      <c r="M10" s="278"/>
      <c r="N10" s="279"/>
      <c r="O10" s="230" t="str">
        <f>IF(M10="","",M10)</f>
        <v/>
      </c>
      <c r="P10" s="135"/>
      <c r="R10" s="59" t="str">
        <f>IF(G10="","",IF(G10&lt;作業用シート!$E$31,1,IF(G10&gt;作業用シート!$F$31,1,IF(WEEKDAY(G10)=1,1,IF(WEEKDAY(G10)=7,1,IF(COUNTIF(祝日,G10)=1,1,IF(COUNTIF(指導主事会,G10)=1,1,2)))))))</f>
        <v/>
      </c>
      <c r="S10" s="59" t="str">
        <f>IF(J10="","",IF(J10&lt;作業用シート!$E$31,1,IF(J10&gt;作業用シート!$F$31,1,IF(WEEKDAY(J10)=1,1,IF(WEEKDAY(J10)=7,1,IF(COUNTIF(祝日,J10)=1,1,IF(COUNTIF(指導主事会,J10)=1,1,2)))))))</f>
        <v/>
      </c>
      <c r="T10" s="59" t="str">
        <f>IF(M10="","",IF(M10&lt;作業用シート!$E$31,1,IF(M10&gt;作業用シート!$F$31,1,IF(WEEKDAY(M10)=1,1,IF(WEEKDAY(M10)=7,1,IF(COUNTIF(祝日,M10)=1,1,IF(COUNTIF(指導主事会,M10)=1,1,2)))))))</f>
        <v/>
      </c>
    </row>
    <row r="11" spans="1:20" s="2" customFormat="1" ht="30" hidden="1" customHeight="1">
      <c r="A11" s="307"/>
      <c r="B11" s="308"/>
      <c r="C11" s="296" t="s">
        <v>91</v>
      </c>
      <c r="D11" s="297"/>
      <c r="E11" s="296" t="s">
        <v>91</v>
      </c>
      <c r="F11" s="297"/>
      <c r="G11" s="286"/>
      <c r="H11" s="287"/>
      <c r="I11" s="227" t="str">
        <f>IF(G11="","",G11)</f>
        <v/>
      </c>
      <c r="J11" s="286"/>
      <c r="K11" s="287"/>
      <c r="L11" s="228" t="str">
        <f>IF(J11="","",J11)</f>
        <v/>
      </c>
      <c r="M11" s="286"/>
      <c r="N11" s="287"/>
      <c r="O11" s="228" t="str">
        <f>IF(M11="","",M11)</f>
        <v/>
      </c>
      <c r="P11" s="135"/>
      <c r="R11" s="59" t="str">
        <f>IF(G11="","",IF(G11&lt;作業用シート!$E$31,1,IF(G11&gt;作業用シート!$F$31,1,IF(WEEKDAY(G11)=1,1,IF(WEEKDAY(G11)=7,1,IF(COUNTIF(祝日,G11)=1,1,IF(COUNTIF(指導主事会,G11)=1,1,2)))))))</f>
        <v/>
      </c>
      <c r="S11" s="59" t="str">
        <f>IF(J11="","",IF(J11&lt;作業用シート!$E$31,1,IF(J11&gt;作業用シート!$F$31,1,IF(WEEKDAY(J11)=1,1,IF(WEEKDAY(J11)=7,1,IF(COUNTIF(祝日,J11)=1,1,IF(COUNTIF(指導主事会,J11)=1,1,2)))))))</f>
        <v/>
      </c>
      <c r="T11" s="59" t="str">
        <f>IF(M11="","",IF(M11&lt;作業用シート!$E$31,1,IF(M11&gt;作業用シート!$F$31,1,IF(WEEKDAY(M11)=1,1,IF(WEEKDAY(M11)=7,1,IF(COUNTIF(祝日,M11)=1,1,IF(COUNTIF(指導主事会,M11)=1,1,2)))))))</f>
        <v/>
      </c>
    </row>
    <row r="12" spans="1:20" s="2" customFormat="1" ht="30" hidden="1" customHeight="1">
      <c r="A12" s="301"/>
      <c r="B12" s="302"/>
      <c r="C12" s="305" t="s">
        <v>91</v>
      </c>
      <c r="D12" s="306"/>
      <c r="E12" s="305" t="s">
        <v>91</v>
      </c>
      <c r="F12" s="306"/>
      <c r="G12" s="286"/>
      <c r="H12" s="287"/>
      <c r="I12" s="167" t="str">
        <f>IF(G12="","",G12)</f>
        <v/>
      </c>
      <c r="J12" s="286"/>
      <c r="K12" s="287"/>
      <c r="L12" s="168" t="str">
        <f>IF(J12="","",J12)</f>
        <v/>
      </c>
      <c r="M12" s="286"/>
      <c r="N12" s="287"/>
      <c r="O12" s="168" t="str">
        <f>IF(M12="","",M12)</f>
        <v/>
      </c>
      <c r="P12" s="135"/>
      <c r="R12" s="59" t="str">
        <f>IF(G12="","",IF(G12&lt;作業用シート!$E$31,1,IF(G12&gt;作業用シート!$F$31,1,IF(WEEKDAY(G12)=1,1,IF(WEEKDAY(G12)=7,1,IF(COUNTIF(祝日,G12)=1,1,IF(COUNTIF(指導主事会,G12)=1,1,2)))))))</f>
        <v/>
      </c>
      <c r="S12" s="59" t="str">
        <f>IF(J12="","",IF(J12&lt;作業用シート!$E$31,1,IF(J12&gt;作業用シート!$F$31,1,IF(WEEKDAY(J12)=1,1,IF(WEEKDAY(J12)=7,1,IF(COUNTIF(祝日,J12)=1,1,IF(COUNTIF(指導主事会,J12)=1,1,2)))))))</f>
        <v/>
      </c>
      <c r="T12" s="59" t="str">
        <f>IF(M12="","",IF(M12&lt;作業用シート!$E$31,1,IF(M12&gt;作業用シート!$F$31,1,IF(WEEKDAY(M12)=1,1,IF(WEEKDAY(M12)=7,1,IF(COUNTIF(祝日,M12)=1,1,IF(COUNTIF(指導主事会,M12)=1,1,2)))))))</f>
        <v/>
      </c>
    </row>
    <row r="13" spans="1:20" s="2" customFormat="1" ht="30" hidden="1" customHeight="1">
      <c r="A13" s="289"/>
      <c r="B13" s="289"/>
      <c r="C13" s="290" t="s">
        <v>91</v>
      </c>
      <c r="D13" s="290"/>
      <c r="E13" s="290" t="s">
        <v>91</v>
      </c>
      <c r="F13" s="290"/>
      <c r="G13" s="321"/>
      <c r="H13" s="322"/>
      <c r="I13" s="169" t="str">
        <f>IF(G13="","",G13)</f>
        <v/>
      </c>
      <c r="J13" s="321"/>
      <c r="K13" s="322"/>
      <c r="L13" s="170" t="str">
        <f>IF(J13="","",J13)</f>
        <v/>
      </c>
      <c r="M13" s="321"/>
      <c r="N13" s="322"/>
      <c r="O13" s="170" t="str">
        <f>IF(M13="","",M13)</f>
        <v/>
      </c>
      <c r="P13" s="135"/>
      <c r="R13" s="59" t="str">
        <f>IF(G13="","",IF(G13&lt;作業用シート!$E$31,1,IF(G13&gt;作業用シート!$F$31,1,IF(WEEKDAY(G13)=1,1,IF(WEEKDAY(G13)=7,1,IF(COUNTIF(祝日,G13)=1,1,IF(COUNTIF(指導主事会,G13)=1,1,2)))))))</f>
        <v/>
      </c>
      <c r="S13" s="59" t="str">
        <f>IF(J13="","",IF(J13&lt;作業用シート!$E$31,1,IF(J13&gt;作業用シート!$F$31,1,IF(WEEKDAY(J13)=1,1,IF(WEEKDAY(J13)=7,1,IF(COUNTIF(祝日,J13)=1,1,IF(COUNTIF(指導主事会,J13)=1,1,2)))))))</f>
        <v/>
      </c>
      <c r="T13" s="59" t="str">
        <f>IF(M13="","",IF(M13&lt;作業用シート!$E$31,1,IF(M13&gt;作業用シート!$F$31,1,IF(WEEKDAY(M13)=1,1,IF(WEEKDAY(M13)=7,1,IF(COUNTIF(祝日,M13)=1,1,IF(COUNTIF(指導主事会,M13)=1,1,2)))))))</f>
        <v/>
      </c>
    </row>
    <row r="14" spans="1:20" s="2" customFormat="1" ht="13.5">
      <c r="A14" s="276" t="s">
        <v>544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135"/>
    </row>
    <row r="15" spans="1:20" s="2" customFormat="1" ht="13.5">
      <c r="A15" s="141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</row>
    <row r="16" spans="1:20" s="2" customFormat="1" ht="26.25" customHeight="1">
      <c r="A16" s="171" t="s">
        <v>550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253" t="s">
        <v>571</v>
      </c>
      <c r="M16" s="253"/>
      <c r="N16" s="171"/>
      <c r="O16" s="135"/>
      <c r="P16" s="135"/>
    </row>
    <row r="17" spans="1:20" s="2" customFormat="1" ht="24.75" customHeight="1">
      <c r="A17" s="146" t="s">
        <v>100</v>
      </c>
      <c r="B17" s="146"/>
      <c r="C17" s="146"/>
      <c r="D17" s="146"/>
      <c r="E17" s="146"/>
      <c r="F17" s="206" t="s">
        <v>563</v>
      </c>
      <c r="G17" s="146"/>
      <c r="H17" s="146"/>
      <c r="I17" s="146"/>
      <c r="J17" s="146"/>
      <c r="K17" s="146"/>
      <c r="L17" s="146"/>
      <c r="M17" s="146"/>
      <c r="N17" s="135"/>
      <c r="O17" s="135"/>
      <c r="P17" s="135"/>
    </row>
    <row r="18" spans="1:20" s="2" customFormat="1" ht="30" customHeight="1" thickBot="1">
      <c r="A18" s="304" t="s">
        <v>329</v>
      </c>
      <c r="B18" s="304"/>
      <c r="C18" s="298" t="s">
        <v>2</v>
      </c>
      <c r="D18" s="298"/>
      <c r="E18" s="298" t="s">
        <v>4</v>
      </c>
      <c r="F18" s="298"/>
      <c r="G18" s="299" t="s">
        <v>176</v>
      </c>
      <c r="H18" s="300"/>
      <c r="I18" s="165" t="s">
        <v>97</v>
      </c>
      <c r="J18" s="299" t="s">
        <v>177</v>
      </c>
      <c r="K18" s="300"/>
      <c r="L18" s="166" t="s">
        <v>97</v>
      </c>
      <c r="M18" s="281" t="s">
        <v>178</v>
      </c>
      <c r="N18" s="300"/>
      <c r="O18" s="166" t="s">
        <v>97</v>
      </c>
      <c r="P18" s="135"/>
    </row>
    <row r="19" spans="1:20" s="2" customFormat="1" ht="30" customHeight="1" thickTop="1">
      <c r="A19" s="303"/>
      <c r="B19" s="303"/>
      <c r="C19" s="309" t="s">
        <v>91</v>
      </c>
      <c r="D19" s="309"/>
      <c r="E19" s="309" t="s">
        <v>91</v>
      </c>
      <c r="F19" s="309"/>
      <c r="G19" s="278"/>
      <c r="H19" s="279"/>
      <c r="I19" s="229" t="str">
        <f>IF(G19="","",G19)</f>
        <v/>
      </c>
      <c r="J19" s="278"/>
      <c r="K19" s="279"/>
      <c r="L19" s="230" t="str">
        <f>IF(J19="","",J19)</f>
        <v/>
      </c>
      <c r="M19" s="278"/>
      <c r="N19" s="279"/>
      <c r="O19" s="230" t="str">
        <f>IF(M19="","",M19)</f>
        <v/>
      </c>
      <c r="P19" s="135"/>
      <c r="R19" s="59" t="str">
        <f>IF(G19="","",IF(G19&lt;作業用シート!$E$31,1,IF(G19&gt;作業用シート!$F$31,1,IF(WEEKDAY(G19)=1,1,IF(WEEKDAY(G19)=7,1,IF(COUNTIF(祝日,G19)=1,1,IF(COUNTIF(指導主事会,G19)=1,1,2)))))))</f>
        <v/>
      </c>
      <c r="S19" s="59" t="str">
        <f>IF(J19="","",IF(J19&lt;作業用シート!$E$31,1,IF(J19&gt;作業用シート!$F$31,1,IF(WEEKDAY(J19)=1,1,IF(WEEKDAY(J19)=7,1,IF(COUNTIF(祝日,J19)=1,1,IF(COUNTIF(指導主事会,J19)=1,1,2)))))))</f>
        <v/>
      </c>
      <c r="T19" s="59" t="str">
        <f>IF(M19="","",IF(M19&lt;作業用シート!$E$31,1,IF(M19&gt;作業用シート!$F$31,1,IF(WEEKDAY(M19)=1,1,IF(WEEKDAY(M19)=7,1,IF(COUNTIF(祝日,M19)=1,1,IF(COUNTIF(指導主事会,M19)=1,1,2)))))))</f>
        <v/>
      </c>
    </row>
    <row r="20" spans="1:20" s="2" customFormat="1" ht="30" hidden="1" customHeight="1">
      <c r="A20" s="291"/>
      <c r="B20" s="291"/>
      <c r="C20" s="294" t="s">
        <v>91</v>
      </c>
      <c r="D20" s="294"/>
      <c r="E20" s="295" t="s">
        <v>91</v>
      </c>
      <c r="F20" s="295"/>
      <c r="G20" s="286"/>
      <c r="H20" s="287"/>
      <c r="I20" s="227" t="str">
        <f>IF(G20="","",G20)</f>
        <v/>
      </c>
      <c r="J20" s="286"/>
      <c r="K20" s="287"/>
      <c r="L20" s="228" t="str">
        <f>IF(J20="","",J20)</f>
        <v/>
      </c>
      <c r="M20" s="286"/>
      <c r="N20" s="287"/>
      <c r="O20" s="228" t="str">
        <f>IF(M20="","",M20)</f>
        <v/>
      </c>
      <c r="P20" s="135"/>
      <c r="R20" s="59" t="str">
        <f>IF(G20="","",IF(G20&lt;作業用シート!$E$31,1,IF(G20&gt;作業用シート!$F$31,1,IF(WEEKDAY(G20)=1,1,IF(WEEKDAY(G20)=7,1,IF(COUNTIF(祝日,G20)=1,1,IF(COUNTIF(指導主事会,G20)=1,1,2)))))))</f>
        <v/>
      </c>
      <c r="S20" s="59" t="str">
        <f>IF(J20="","",IF(J20&lt;作業用シート!$E$31,1,IF(J20&gt;作業用シート!$F$31,1,IF(WEEKDAY(J20)=1,1,IF(WEEKDAY(J20)=7,1,IF(COUNTIF(祝日,J20)=1,1,IF(COUNTIF(指導主事会,J20)=1,1,2)))))))</f>
        <v/>
      </c>
      <c r="T20" s="59" t="str">
        <f>IF(M20="","",IF(M20&lt;作業用シート!$E$31,1,IF(M20&gt;作業用シート!$F$31,1,IF(WEEKDAY(M20)=1,1,IF(WEEKDAY(M20)=7,1,IF(COUNTIF(祝日,M20)=1,1,IF(COUNTIF(指導主事会,M20)=1,1,2)))))))</f>
        <v/>
      </c>
    </row>
    <row r="21" spans="1:20" s="2" customFormat="1" ht="30" hidden="1" customHeight="1">
      <c r="A21" s="272"/>
      <c r="B21" s="272"/>
      <c r="C21" s="273" t="s">
        <v>91</v>
      </c>
      <c r="D21" s="273"/>
      <c r="E21" s="274" t="s">
        <v>91</v>
      </c>
      <c r="F21" s="274"/>
      <c r="G21" s="286"/>
      <c r="H21" s="287"/>
      <c r="I21" s="167" t="str">
        <f>IF(G21="","",G21)</f>
        <v/>
      </c>
      <c r="J21" s="286"/>
      <c r="K21" s="287"/>
      <c r="L21" s="168" t="str">
        <f>IF(J21="","",J21)</f>
        <v/>
      </c>
      <c r="M21" s="286"/>
      <c r="N21" s="287"/>
      <c r="O21" s="168" t="str">
        <f>IF(M21="","",M21)</f>
        <v/>
      </c>
      <c r="P21" s="135"/>
      <c r="R21" s="59" t="str">
        <f>IF(G21="","",IF(G21&lt;作業用シート!$E$31,1,IF(G21&gt;作業用シート!$F$31,1,IF(WEEKDAY(G21)=1,1,IF(WEEKDAY(G21)=7,1,IF(COUNTIF(祝日,G21)=1,1,IF(COUNTIF(指導主事会,G21)=1,1,2)))))))</f>
        <v/>
      </c>
      <c r="S21" s="59" t="str">
        <f>IF(J21="","",IF(J21&lt;作業用シート!$E$31,1,IF(J21&gt;作業用シート!$F$31,1,IF(WEEKDAY(J21)=1,1,IF(WEEKDAY(J21)=7,1,IF(COUNTIF(祝日,J21)=1,1,IF(COUNTIF(指導主事会,J21)=1,1,2)))))))</f>
        <v/>
      </c>
      <c r="T21" s="59" t="str">
        <f>IF(M21="","",IF(M21&lt;作業用シート!$E$31,1,IF(M21&gt;作業用シート!$F$31,1,IF(WEEKDAY(M21)=1,1,IF(WEEKDAY(M21)=7,1,IF(COUNTIF(祝日,M21)=1,1,IF(COUNTIF(指導主事会,M21)=1,1,2)))))))</f>
        <v/>
      </c>
    </row>
    <row r="22" spans="1:20" s="2" customFormat="1" ht="30" hidden="1" customHeight="1">
      <c r="A22" s="289"/>
      <c r="B22" s="289"/>
      <c r="C22" s="290" t="s">
        <v>91</v>
      </c>
      <c r="D22" s="290"/>
      <c r="E22" s="290" t="s">
        <v>91</v>
      </c>
      <c r="F22" s="290"/>
      <c r="G22" s="321"/>
      <c r="H22" s="322"/>
      <c r="I22" s="169" t="str">
        <f>IF(G22="","",G22)</f>
        <v/>
      </c>
      <c r="J22" s="321"/>
      <c r="K22" s="322"/>
      <c r="L22" s="170" t="str">
        <f>IF(J22="","",J22)</f>
        <v/>
      </c>
      <c r="M22" s="321"/>
      <c r="N22" s="322"/>
      <c r="O22" s="170" t="str">
        <f>IF(M22="","",M22)</f>
        <v/>
      </c>
      <c r="P22" s="135"/>
      <c r="R22" s="59" t="str">
        <f>IF(G22="","",IF(G22&lt;作業用シート!$E$31,1,IF(G22&gt;作業用シート!$F$31,1,IF(WEEKDAY(G22)=1,1,IF(WEEKDAY(G22)=7,1,IF(COUNTIF(祝日,G22)=1,1,IF(COUNTIF(指導主事会,G22)=1,1,2)))))))</f>
        <v/>
      </c>
      <c r="S22" s="59" t="str">
        <f>IF(J22="","",IF(J22&lt;作業用シート!$E$31,1,IF(J22&gt;作業用シート!$F$31,1,IF(WEEKDAY(J22)=1,1,IF(WEEKDAY(J22)=7,1,IF(COUNTIF(祝日,J22)=1,1,IF(COUNTIF(指導主事会,J22)=1,1,2)))))))</f>
        <v/>
      </c>
      <c r="T22" s="59" t="str">
        <f>IF(M22="","",IF(M22&lt;作業用シート!$E$31,1,IF(M22&gt;作業用シート!$F$31,1,IF(WEEKDAY(M22)=1,1,IF(WEEKDAY(M22)=7,1,IF(COUNTIF(祝日,M22)=1,1,IF(COUNTIF(指導主事会,M22)=1,1,2)))))))</f>
        <v/>
      </c>
    </row>
    <row r="23" spans="1:20" s="2" customFormat="1" ht="13.5" customHeight="1">
      <c r="A23" s="276" t="s">
        <v>544</v>
      </c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135"/>
    </row>
    <row r="24" spans="1:20" s="2" customFormat="1" ht="13.5">
      <c r="A24" s="141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</row>
    <row r="25" spans="1:20" s="8" customFormat="1" ht="17.25" customHeight="1">
      <c r="A25" s="312" t="s">
        <v>601</v>
      </c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4"/>
      <c r="P25" s="172"/>
    </row>
    <row r="26" spans="1:20" s="8" customFormat="1" ht="17.25" customHeight="1">
      <c r="A26" s="315"/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7"/>
      <c r="P26" s="172"/>
    </row>
    <row r="27" spans="1:20" s="8" customFormat="1" ht="19.5" customHeight="1">
      <c r="A27" s="318"/>
      <c r="B27" s="319"/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20"/>
      <c r="P27" s="172"/>
    </row>
    <row r="28" spans="1:20" s="8" customFormat="1" ht="19.5" customHeight="1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172"/>
    </row>
    <row r="29" spans="1:20" hidden="1"/>
    <row r="30" spans="1:20" hidden="1"/>
    <row r="31" spans="1:20" hidden="1"/>
    <row r="32" spans="1:20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</sheetData>
  <sheetProtection sheet="1" selectLockedCells="1"/>
  <customSheetViews>
    <customSheetView guid="{F37920BA-3B01-4D87-85E2-8E20B85AA6D7}" showPageBreaks="1" fitToPage="1" printArea="1" hiddenRows="1" hiddenColumns="1">
      <selection activeCell="C1" sqref="C1"/>
      <pageMargins left="0.7" right="0.7" top="0.75" bottom="0.75" header="0.3" footer="0.3"/>
    </customSheetView>
  </customSheetViews>
  <mergeCells count="67">
    <mergeCell ref="A9:B9"/>
    <mergeCell ref="G9:H9"/>
    <mergeCell ref="A25:O27"/>
    <mergeCell ref="A23:O23"/>
    <mergeCell ref="L16:M16"/>
    <mergeCell ref="C13:D13"/>
    <mergeCell ref="G13:H13"/>
    <mergeCell ref="J13:K13"/>
    <mergeCell ref="M13:N13"/>
    <mergeCell ref="G22:H22"/>
    <mergeCell ref="M22:N22"/>
    <mergeCell ref="J19:K19"/>
    <mergeCell ref="M18:N18"/>
    <mergeCell ref="J18:K18"/>
    <mergeCell ref="J22:K22"/>
    <mergeCell ref="E9:F9"/>
    <mergeCell ref="A12:B12"/>
    <mergeCell ref="M19:N19"/>
    <mergeCell ref="A19:B19"/>
    <mergeCell ref="A18:B18"/>
    <mergeCell ref="J11:K11"/>
    <mergeCell ref="M11:N11"/>
    <mergeCell ref="A13:B13"/>
    <mergeCell ref="M12:N12"/>
    <mergeCell ref="C12:D12"/>
    <mergeCell ref="E12:F12"/>
    <mergeCell ref="A11:B11"/>
    <mergeCell ref="G12:H12"/>
    <mergeCell ref="G19:H19"/>
    <mergeCell ref="C19:D19"/>
    <mergeCell ref="E19:F19"/>
    <mergeCell ref="C18:D18"/>
    <mergeCell ref="C10:D10"/>
    <mergeCell ref="E10:F10"/>
    <mergeCell ref="G20:H20"/>
    <mergeCell ref="J20:K20"/>
    <mergeCell ref="M20:N20"/>
    <mergeCell ref="C20:D20"/>
    <mergeCell ref="E20:F20"/>
    <mergeCell ref="C11:D11"/>
    <mergeCell ref="E11:F11"/>
    <mergeCell ref="G11:H11"/>
    <mergeCell ref="E18:F18"/>
    <mergeCell ref="G18:H18"/>
    <mergeCell ref="J21:K21"/>
    <mergeCell ref="A22:B22"/>
    <mergeCell ref="C22:D22"/>
    <mergeCell ref="E22:F22"/>
    <mergeCell ref="E13:F13"/>
    <mergeCell ref="A20:B20"/>
    <mergeCell ref="G21:H21"/>
    <mergeCell ref="C3:F3"/>
    <mergeCell ref="A21:B21"/>
    <mergeCell ref="C21:D21"/>
    <mergeCell ref="E21:F21"/>
    <mergeCell ref="J7:K7"/>
    <mergeCell ref="A3:B3"/>
    <mergeCell ref="A14:O14"/>
    <mergeCell ref="G10:H10"/>
    <mergeCell ref="J9:K9"/>
    <mergeCell ref="J10:K10"/>
    <mergeCell ref="A10:B10"/>
    <mergeCell ref="C9:D9"/>
    <mergeCell ref="J12:K12"/>
    <mergeCell ref="M9:N9"/>
    <mergeCell ref="M10:N10"/>
    <mergeCell ref="M21:N21"/>
  </mergeCells>
  <phoneticPr fontId="13"/>
  <conditionalFormatting sqref="G10:I10">
    <cfRule type="expression" dxfId="49" priority="144">
      <formula>$R10=1</formula>
    </cfRule>
  </conditionalFormatting>
  <conditionalFormatting sqref="J10:L10">
    <cfRule type="expression" dxfId="48" priority="143">
      <formula>$S10=1</formula>
    </cfRule>
  </conditionalFormatting>
  <conditionalFormatting sqref="M10:O10">
    <cfRule type="expression" dxfId="47" priority="146">
      <formula>$T10=1</formula>
    </cfRule>
  </conditionalFormatting>
  <conditionalFormatting sqref="G19:I19">
    <cfRule type="expression" dxfId="46" priority="3">
      <formula>$R$19=1</formula>
    </cfRule>
  </conditionalFormatting>
  <conditionalFormatting sqref="J19:L19">
    <cfRule type="expression" dxfId="45" priority="2">
      <formula>$S$19=1</formula>
    </cfRule>
  </conditionalFormatting>
  <conditionalFormatting sqref="M19:O19">
    <cfRule type="expression" dxfId="44" priority="1">
      <formula>$T$19=1</formula>
    </cfRule>
  </conditionalFormatting>
  <dataValidations count="6">
    <dataValidation imeMode="on" allowBlank="1" showInputMessage="1" showErrorMessage="1" sqref="A10:B13 A19:B22"/>
    <dataValidation type="date" imeMode="off" allowBlank="1" showInputMessage="1" showErrorMessage="1" error="202〇/○/〇と入力_x000a_2022/6/1～2023/2/28の間" sqref="G6:H6 J6 M6:N6">
      <formula1>44713</formula1>
      <formula2>44985</formula2>
    </dataValidation>
    <dataValidation type="date" imeMode="off" allowBlank="1" showInputMessage="1" showErrorMessage="1" error="202○/○/○と入力してください。_x000a_2024/6/3～2025/1/31の間" sqref="G10:H13 J10:K13 M10:N13 G19:H22 J19:K22 M19:N22">
      <formula1>45446</formula1>
      <formula2>45688</formula2>
    </dataValidation>
    <dataValidation type="list" allowBlank="1" showInputMessage="1" showErrorMessage="1" sqref="E20:F22">
      <formula1>$H$44:$H$53</formula1>
    </dataValidation>
    <dataValidation type="list" allowBlank="1" showInputMessage="1" showErrorMessage="1" sqref="C11:D12">
      <formula1>$F$44:$F$61</formula1>
    </dataValidation>
    <dataValidation type="list" allowBlank="1" showInputMessage="1" showErrorMessage="1" sqref="C20:D21">
      <formula1>$F$44:$F$62</formula1>
    </dataValidation>
  </dataValidations>
  <pageMargins left="0.7" right="0.7" top="0.75" bottom="0.75" header="0.3" footer="0.3"/>
  <pageSetup paperSize="9" scale="62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'1ページ'!$I$42:$I$44</xm:f>
          </x14:formula1>
          <xm:sqref>L16:M16</xm:sqref>
        </x14:dataValidation>
        <x14:dataValidation type="list" allowBlank="1" showInputMessage="1" showErrorMessage="1">
          <x14:formula1>
            <xm:f>'4ページ'!$H$44:$H$53</xm:f>
          </x14:formula1>
          <xm:sqref>E11:F13</xm:sqref>
        </x14:dataValidation>
        <x14:dataValidation type="list" allowBlank="1" showInputMessage="1" showErrorMessage="1">
          <x14:formula1>
            <xm:f>'4ページ'!$F$44:$F$61</xm:f>
          </x14:formula1>
          <xm:sqref>C22:D22</xm:sqref>
        </x14:dataValidation>
        <x14:dataValidation type="list" allowBlank="1" showInputMessage="1" showErrorMessage="1">
          <x14:formula1>
            <xm:f>'4ページ'!$F$44:$F$62</xm:f>
          </x14:formula1>
          <xm:sqref>C13:D13</xm:sqref>
        </x14:dataValidation>
        <x14:dataValidation type="list" allowBlank="1" showInputMessage="1" showErrorMessage="1">
          <x14:formula1>
            <xm:f>'4ページ'!$F$44:$F$64</xm:f>
          </x14:formula1>
          <xm:sqref>C10:D10</xm:sqref>
        </x14:dataValidation>
        <x14:dataValidation type="list" allowBlank="1" showInputMessage="1" showErrorMessage="1">
          <x14:formula1>
            <xm:f>'4ページ'!$H$44:$H$55</xm:f>
          </x14:formula1>
          <xm:sqref>E10:F10</xm:sqref>
        </x14:dataValidation>
        <x14:dataValidation type="list" allowBlank="1" showInputMessage="1" showErrorMessage="1">
          <x14:formula1>
            <xm:f>'1ページ'!$I$42:$I$44</xm:f>
          </x14:formula1>
          <xm:sqref>J7:K7</xm:sqref>
        </x14:dataValidation>
        <x14:dataValidation type="list" allowBlank="1" showInputMessage="1" showErrorMessage="1">
          <x14:formula1>
            <xm:f>'4ページ'!$F$44:$F$64</xm:f>
          </x14:formula1>
          <xm:sqref>C19:D19</xm:sqref>
        </x14:dataValidation>
        <x14:dataValidation type="list" allowBlank="1" showInputMessage="1" showErrorMessage="1">
          <x14:formula1>
            <xm:f>'4ページ'!$H$44:$H$55</xm:f>
          </x14:formula1>
          <xm:sqref>E19:F19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  <pageSetUpPr fitToPage="1"/>
  </sheetPr>
  <dimension ref="A1:X128"/>
  <sheetViews>
    <sheetView view="pageBreakPreview" zoomScale="98" zoomScaleNormal="100" zoomScaleSheetLayoutView="98" workbookViewId="0">
      <selection activeCell="G7" sqref="G7:H7"/>
    </sheetView>
  </sheetViews>
  <sheetFormatPr defaultColWidth="0" defaultRowHeight="18.75" zeroHeight="1"/>
  <cols>
    <col min="1" max="1" width="6.375" style="28" customWidth="1"/>
    <col min="2" max="2" width="6.25" style="28" customWidth="1"/>
    <col min="3" max="3" width="17.5" style="28" customWidth="1"/>
    <col min="4" max="4" width="6.875" style="28" customWidth="1"/>
    <col min="5" max="5" width="17.5" style="28" customWidth="1"/>
    <col min="6" max="7" width="11.875" style="28" customWidth="1"/>
    <col min="8" max="10" width="9" style="28" customWidth="1"/>
    <col min="11" max="11" width="6.25" style="28" customWidth="1"/>
    <col min="12" max="12" width="3.375" style="28" customWidth="1"/>
    <col min="13" max="24" width="0" hidden="1" customWidth="1"/>
    <col min="25" max="16384" width="9" hidden="1"/>
  </cols>
  <sheetData>
    <row r="1" spans="1:24" s="2" customFormat="1" ht="18">
      <c r="A1" s="150"/>
      <c r="B1" s="150"/>
      <c r="C1" s="150"/>
      <c r="D1" s="151" t="str">
        <f ca="1">'1ページ'!C1</f>
        <v>令和6年度</v>
      </c>
      <c r="E1" s="136" t="s">
        <v>586</v>
      </c>
      <c r="F1" s="136"/>
      <c r="G1" s="136"/>
      <c r="H1" s="136"/>
      <c r="I1" s="136"/>
      <c r="J1" s="136"/>
      <c r="K1" s="136"/>
      <c r="L1" s="135"/>
    </row>
    <row r="2" spans="1:24" s="2" customFormat="1" ht="13.5">
      <c r="A2" s="141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24" s="13" customFormat="1" ht="24.75" customHeight="1">
      <c r="A3" s="333" t="s">
        <v>96</v>
      </c>
      <c r="B3" s="333"/>
      <c r="C3" s="334">
        <f>'1ページ'!C3</f>
        <v>0</v>
      </c>
      <c r="D3" s="335"/>
      <c r="E3" s="152"/>
      <c r="F3" s="332"/>
      <c r="G3" s="332"/>
      <c r="H3" s="332"/>
      <c r="I3" s="135"/>
      <c r="J3" s="135"/>
      <c r="K3" s="135"/>
      <c r="L3" s="135"/>
    </row>
    <row r="4" spans="1:24" s="13" customFormat="1" ht="17.25">
      <c r="A4" s="143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1:24" s="13" customFormat="1" ht="25.5" customHeight="1">
      <c r="A5" s="214" t="s">
        <v>577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35"/>
    </row>
    <row r="6" spans="1:24" ht="13.5" customHeight="1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24" s="2" customFormat="1" ht="26.25" customHeight="1">
      <c r="A7" s="145" t="s">
        <v>592</v>
      </c>
      <c r="B7" s="145"/>
      <c r="C7" s="145"/>
      <c r="D7" s="145"/>
      <c r="E7" s="145"/>
      <c r="F7" s="145"/>
      <c r="G7" s="336"/>
      <c r="H7" s="337"/>
      <c r="J7" s="13"/>
      <c r="K7" s="135"/>
      <c r="L7" s="135"/>
      <c r="M7" s="13"/>
    </row>
    <row r="8" spans="1:24" s="2" customFormat="1" ht="21" customHeight="1">
      <c r="A8" s="145" t="s">
        <v>591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  <row r="9" spans="1:24" s="2" customFormat="1" ht="69.75" customHeight="1">
      <c r="A9" s="347" t="s">
        <v>600</v>
      </c>
      <c r="B9" s="347"/>
      <c r="C9" s="347"/>
      <c r="D9" s="347"/>
      <c r="E9" s="223" t="e">
        <f>IF('1ページ'!S3="の","","貴校は、")</f>
        <v>#N/A</v>
      </c>
      <c r="F9" s="159" t="e">
        <f>IF('1ページ'!P3="出雲",IF('1ページ'!R3="中学校","該当ですので入力してください","該当ではありません"),IF(OR('1ページ'!P3="浜田",'1ページ'!P3="邑南"),IF('1ページ'!R3="小学校","該当ですので入力してください","該当ではありません"),"該当ではありません"))</f>
        <v>#N/A</v>
      </c>
      <c r="I9" s="145"/>
      <c r="J9" s="140"/>
      <c r="K9" s="135"/>
      <c r="M9" s="135"/>
      <c r="N9" s="135"/>
    </row>
    <row r="10" spans="1:24" s="2" customFormat="1" ht="20.25" customHeight="1" thickBot="1">
      <c r="A10" s="340" t="s">
        <v>3</v>
      </c>
      <c r="B10" s="341"/>
      <c r="C10" s="342"/>
      <c r="D10" s="153" t="s">
        <v>97</v>
      </c>
      <c r="E10" s="323" t="s">
        <v>5</v>
      </c>
      <c r="F10" s="324"/>
      <c r="G10" s="324"/>
      <c r="H10" s="324"/>
      <c r="I10" s="325"/>
      <c r="J10" s="135"/>
      <c r="K10" s="135"/>
      <c r="L10" s="135"/>
      <c r="M10" s="135"/>
      <c r="N10" s="135"/>
    </row>
    <row r="11" spans="1:24" s="2" customFormat="1" ht="33" customHeight="1" thickTop="1" thickBot="1">
      <c r="A11" s="160" t="s">
        <v>95</v>
      </c>
      <c r="B11" s="343"/>
      <c r="C11" s="344"/>
      <c r="D11" s="154" t="str">
        <f>IF(B11="","",B11)</f>
        <v/>
      </c>
      <c r="E11" s="326"/>
      <c r="F11" s="327"/>
      <c r="G11" s="327"/>
      <c r="H11" s="327"/>
      <c r="I11" s="328"/>
      <c r="J11" s="135"/>
      <c r="K11" s="135"/>
      <c r="L11" s="135"/>
      <c r="M11" s="135"/>
      <c r="N11" s="135"/>
      <c r="P11" s="50" t="str">
        <f>IF(B11="","",IF(B11&lt;作業用シート!$E$27,1,IF(B11&gt;作業用シート!$F$27,1,IF(WEEKDAY(B11)=1,1,IF(WEEKDAY(B11)=7,1,IF(COUNTIF(祝日,B11)=1,1,IF(COUNTIF(指導主事会,B11)=1,1,IF(COUNTIF(生徒指導推進会,B11)=1,1,2))))))))</f>
        <v/>
      </c>
      <c r="X11" s="2">
        <f>WEEKDAY(B11)</f>
        <v>7</v>
      </c>
    </row>
    <row r="12" spans="1:24" s="2" customFormat="1" ht="33" customHeight="1" thickTop="1" thickBot="1">
      <c r="A12" s="161" t="s">
        <v>98</v>
      </c>
      <c r="B12" s="338"/>
      <c r="C12" s="339"/>
      <c r="D12" s="155" t="str">
        <f>IF(B12="","",B12)</f>
        <v/>
      </c>
      <c r="E12" s="326"/>
      <c r="F12" s="327"/>
      <c r="G12" s="327"/>
      <c r="H12" s="327"/>
      <c r="I12" s="328"/>
      <c r="J12" s="135"/>
      <c r="K12" s="135"/>
      <c r="L12" s="135"/>
      <c r="M12" s="135"/>
      <c r="N12" s="135"/>
      <c r="P12" s="50" t="str">
        <f>IF(B12="","",IF(B12&lt;作業用シート!$E$27,1,IF(B12&gt;作業用シート!$F$27,1,IF(WEEKDAY(B12)=1,1,IF(WEEKDAY(B12)=7,1,IF(COUNTIF(祝日,B12)=1,1,IF(COUNTIF(指導主事会,B12)=1,1,IF(COUNTIF(生徒指導推進会,B12)=1,1,2))))))))</f>
        <v/>
      </c>
      <c r="X12" s="2">
        <f>WEEKDAY(B12)</f>
        <v>7</v>
      </c>
    </row>
    <row r="13" spans="1:24" s="2" customFormat="1" ht="33" customHeight="1" thickTop="1">
      <c r="A13" s="162" t="s">
        <v>99</v>
      </c>
      <c r="B13" s="345"/>
      <c r="C13" s="346"/>
      <c r="D13" s="156" t="str">
        <f>IF(B13="","",B13)</f>
        <v/>
      </c>
      <c r="E13" s="329"/>
      <c r="F13" s="330"/>
      <c r="G13" s="330"/>
      <c r="H13" s="330"/>
      <c r="I13" s="331"/>
      <c r="J13" s="135"/>
      <c r="K13" s="135"/>
      <c r="L13" s="135"/>
      <c r="M13" s="135"/>
      <c r="N13" s="135"/>
      <c r="P13" s="50" t="str">
        <f>IF(B13="","",IF(B13&lt;作業用シート!$E$27,1,IF(B13&gt;作業用シート!$F$27,1,IF(WEEKDAY(B13)=1,1,IF(WEEKDAY(B13)=7,1,IF(COUNTIF(祝日,B13)=1,1,IF(COUNTIF(指導主事会,B13)=1,1,IF(COUNTIF(生徒指導推進会,B13)=1,1,2))))))))</f>
        <v/>
      </c>
      <c r="X13" s="2">
        <f>WEEKDAY(B13)</f>
        <v>7</v>
      </c>
    </row>
    <row r="14" spans="1:24" s="2" customFormat="1" ht="13.5">
      <c r="A14" s="147" t="s">
        <v>545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35"/>
      <c r="L14" s="135"/>
      <c r="M14" s="135"/>
      <c r="N14" s="135"/>
    </row>
    <row r="15" spans="1:24" s="2" customFormat="1" ht="15" customHeight="1">
      <c r="A15" s="148" t="s">
        <v>6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35"/>
      <c r="M15" s="13"/>
    </row>
    <row r="16" spans="1:24" s="2" customFormat="1" ht="15" customHeight="1">
      <c r="A16" s="157" t="s">
        <v>562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35"/>
      <c r="M16" s="13"/>
    </row>
    <row r="17" spans="1:13" s="2" customFormat="1" ht="15" customHeight="1">
      <c r="A17" s="147" t="s">
        <v>8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35"/>
      <c r="M17" s="13"/>
    </row>
    <row r="18" spans="1:13" s="2" customFormat="1" ht="15" customHeight="1">
      <c r="A18" s="157" t="s">
        <v>561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35"/>
      <c r="M18" s="13"/>
    </row>
    <row r="19" spans="1:13" s="13" customFormat="1" ht="7.5" customHeight="1">
      <c r="A19" s="144"/>
      <c r="B19" s="144"/>
      <c r="C19" s="144"/>
      <c r="D19" s="144"/>
      <c r="E19" s="144"/>
      <c r="F19" s="144"/>
      <c r="G19" s="144"/>
      <c r="H19" s="144"/>
      <c r="I19" s="144"/>
      <c r="J19" s="30"/>
    </row>
    <row r="20" spans="1:13" hidden="1"/>
    <row r="21" spans="1:13" hidden="1"/>
    <row r="22" spans="1:13" hidden="1"/>
    <row r="23" spans="1:13" hidden="1"/>
    <row r="24" spans="1:13" hidden="1"/>
    <row r="25" spans="1:13" hidden="1"/>
    <row r="26" spans="1:13" hidden="1"/>
    <row r="27" spans="1:13" hidden="1"/>
    <row r="28" spans="1:13" hidden="1"/>
    <row r="29" spans="1:13" hidden="1"/>
    <row r="30" spans="1:13" hidden="1"/>
    <row r="31" spans="1:13" hidden="1"/>
    <row r="32" spans="1:13" ht="15" hidden="1" customHeight="1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3:8" hidden="1">
      <c r="C49" s="13" t="s">
        <v>91</v>
      </c>
      <c r="E49" s="13" t="s">
        <v>91</v>
      </c>
    </row>
    <row r="50" spans="3:8" hidden="1">
      <c r="C50" s="13" t="s">
        <v>153</v>
      </c>
      <c r="E50" s="28" t="s">
        <v>169</v>
      </c>
      <c r="H50" s="2"/>
    </row>
    <row r="51" spans="3:8" hidden="1">
      <c r="C51" s="13" t="s">
        <v>157</v>
      </c>
      <c r="E51" s="28" t="s">
        <v>170</v>
      </c>
      <c r="H51" s="2"/>
    </row>
    <row r="52" spans="3:8" hidden="1">
      <c r="C52" s="13" t="s">
        <v>154</v>
      </c>
      <c r="E52" s="28" t="s">
        <v>171</v>
      </c>
      <c r="H52" s="2"/>
    </row>
    <row r="53" spans="3:8" hidden="1">
      <c r="C53" s="13" t="s">
        <v>155</v>
      </c>
      <c r="E53" s="28" t="s">
        <v>172</v>
      </c>
      <c r="H53" s="2"/>
    </row>
    <row r="54" spans="3:8" hidden="1">
      <c r="C54" s="13" t="s">
        <v>156</v>
      </c>
      <c r="E54" s="28" t="s">
        <v>173</v>
      </c>
      <c r="H54" s="2"/>
    </row>
    <row r="55" spans="3:8" hidden="1">
      <c r="C55" s="13" t="s">
        <v>158</v>
      </c>
      <c r="E55" s="28" t="s">
        <v>174</v>
      </c>
      <c r="H55" s="2"/>
    </row>
    <row r="56" spans="3:8" hidden="1">
      <c r="C56" s="13" t="s">
        <v>159</v>
      </c>
      <c r="E56" s="28" t="s">
        <v>311</v>
      </c>
      <c r="H56" s="2"/>
    </row>
    <row r="57" spans="3:8" hidden="1">
      <c r="C57" s="13" t="s">
        <v>161</v>
      </c>
      <c r="E57" s="28" t="s">
        <v>312</v>
      </c>
      <c r="H57" s="2"/>
    </row>
    <row r="58" spans="3:8" hidden="1">
      <c r="C58" s="13" t="s">
        <v>160</v>
      </c>
      <c r="E58" s="28" t="s">
        <v>313</v>
      </c>
      <c r="H58" s="2"/>
    </row>
    <row r="59" spans="3:8" hidden="1">
      <c r="C59" s="13" t="s">
        <v>162</v>
      </c>
      <c r="H59" s="2"/>
    </row>
    <row r="60" spans="3:8" hidden="1">
      <c r="C60" s="13" t="s">
        <v>163</v>
      </c>
      <c r="H60" s="2"/>
    </row>
    <row r="61" spans="3:8" hidden="1">
      <c r="C61" s="13" t="s">
        <v>164</v>
      </c>
      <c r="H61" s="2"/>
    </row>
    <row r="62" spans="3:8" hidden="1">
      <c r="C62" s="13" t="s">
        <v>165</v>
      </c>
      <c r="H62" s="2"/>
    </row>
    <row r="63" spans="3:8" hidden="1">
      <c r="C63" s="13" t="s">
        <v>188</v>
      </c>
      <c r="H63" s="2"/>
    </row>
    <row r="64" spans="3:8" hidden="1">
      <c r="C64" s="13" t="s">
        <v>166</v>
      </c>
      <c r="H64" s="2"/>
    </row>
    <row r="65" spans="3:8" hidden="1">
      <c r="C65" s="13" t="s">
        <v>167</v>
      </c>
      <c r="H65" s="2"/>
    </row>
    <row r="66" spans="3:8" hidden="1">
      <c r="C66" s="13" t="s">
        <v>168</v>
      </c>
      <c r="H66" s="2"/>
    </row>
    <row r="67" spans="3:8" hidden="1">
      <c r="C67" s="13" t="s">
        <v>281</v>
      </c>
      <c r="H67" s="2"/>
    </row>
    <row r="68" spans="3:8" hidden="1">
      <c r="C68" s="2" t="s">
        <v>319</v>
      </c>
      <c r="H68" s="2"/>
    </row>
    <row r="69" spans="3:8" hidden="1">
      <c r="C69" s="2" t="s">
        <v>322</v>
      </c>
      <c r="H69" s="2"/>
    </row>
    <row r="70" spans="3:8" hidden="1"/>
    <row r="71" spans="3:8" hidden="1"/>
    <row r="72" spans="3:8" hidden="1"/>
    <row r="73" spans="3:8" hidden="1"/>
    <row r="74" spans="3:8" hidden="1"/>
    <row r="75" spans="3:8" hidden="1"/>
    <row r="76" spans="3:8" hidden="1"/>
    <row r="77" spans="3:8" hidden="1"/>
    <row r="78" spans="3:8" hidden="1"/>
    <row r="79" spans="3:8" hidden="1"/>
    <row r="80" spans="3:8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</sheetData>
  <sheetProtection sheet="1" selectLockedCells="1"/>
  <customSheetViews>
    <customSheetView guid="{F37920BA-3B01-4D87-85E2-8E20B85AA6D7}" showPageBreaks="1" fitToPage="1" printArea="1" hiddenRows="1" hiddenColumns="1" topLeftCell="A13">
      <selection activeCell="J23" sqref="J23"/>
      <pageMargins left="0.7" right="0.7" top="0.75" bottom="0.75" header="0.3" footer="0.3"/>
    </customSheetView>
  </customSheetViews>
  <mergeCells count="11">
    <mergeCell ref="E10:I10"/>
    <mergeCell ref="E11:I13"/>
    <mergeCell ref="F3:H3"/>
    <mergeCell ref="A3:B3"/>
    <mergeCell ref="C3:D3"/>
    <mergeCell ref="G7:H7"/>
    <mergeCell ref="B12:C12"/>
    <mergeCell ref="A10:C10"/>
    <mergeCell ref="B11:C11"/>
    <mergeCell ref="B13:C13"/>
    <mergeCell ref="A9:D9"/>
  </mergeCells>
  <phoneticPr fontId="13"/>
  <conditionalFormatting sqref="B11:C13">
    <cfRule type="expression" dxfId="43" priority="199">
      <formula>$P12=1</formula>
    </cfRule>
  </conditionalFormatting>
  <dataValidations count="1">
    <dataValidation type="date" imeMode="off" allowBlank="1" showInputMessage="1" showErrorMessage="1" error="202○/○/○と入力してください。_x000a_2024/6/3～2025/1/31の間" sqref="B11:C13">
      <formula1>45446</formula1>
      <formula2>45688</formula2>
    </dataValidation>
  </dataValidation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  <pageSetUpPr fitToPage="1"/>
  </sheetPr>
  <dimension ref="A1:T95"/>
  <sheetViews>
    <sheetView view="pageBreakPreview" topLeftCell="A10" zoomScaleNormal="80" zoomScaleSheetLayoutView="100" workbookViewId="0">
      <selection activeCell="I31" sqref="I31:J31"/>
    </sheetView>
  </sheetViews>
  <sheetFormatPr defaultColWidth="0" defaultRowHeight="18.75" customHeight="1" zeroHeight="1"/>
  <cols>
    <col min="1" max="1" width="5.375" style="28" customWidth="1"/>
    <col min="2" max="2" width="21" style="28" customWidth="1"/>
    <col min="3" max="6" width="6.25" style="28" customWidth="1"/>
    <col min="7" max="8" width="9.375" style="28" customWidth="1"/>
    <col min="9" max="9" width="8.5" style="28" customWidth="1"/>
    <col min="10" max="11" width="9.375" customWidth="1"/>
    <col min="12" max="12" width="8.5" customWidth="1"/>
    <col min="13" max="14" width="9.375" customWidth="1"/>
    <col min="15" max="15" width="8.5" customWidth="1"/>
    <col min="16" max="16" width="9" customWidth="1"/>
    <col min="17" max="20" width="0" hidden="1" customWidth="1"/>
    <col min="21" max="16384" width="9" hidden="1"/>
  </cols>
  <sheetData>
    <row r="1" spans="1:20" s="2" customFormat="1" ht="18">
      <c r="A1" s="136"/>
      <c r="B1" s="137" t="str">
        <f ca="1">'1ページ'!C1</f>
        <v>令和6年度</v>
      </c>
      <c r="C1" s="138" t="s">
        <v>587</v>
      </c>
      <c r="D1" s="139"/>
      <c r="E1" s="139"/>
      <c r="F1" s="139"/>
      <c r="G1" s="139"/>
      <c r="H1" s="139"/>
      <c r="I1" s="140"/>
      <c r="J1" s="3"/>
    </row>
    <row r="2" spans="1:20" s="2" customFormat="1" ht="13.5">
      <c r="A2" s="141"/>
      <c r="B2" s="135"/>
      <c r="C2" s="135"/>
      <c r="D2" s="135"/>
      <c r="E2" s="135"/>
      <c r="F2" s="135"/>
      <c r="G2" s="135"/>
      <c r="H2" s="135"/>
      <c r="I2" s="135"/>
    </row>
    <row r="3" spans="1:20" s="2" customFormat="1" ht="24.75" customHeight="1">
      <c r="A3" s="333" t="s">
        <v>96</v>
      </c>
      <c r="B3" s="333"/>
      <c r="C3" s="348">
        <f>'1ページ'!C3</f>
        <v>0</v>
      </c>
      <c r="D3" s="349"/>
      <c r="E3" s="349"/>
      <c r="F3" s="142"/>
      <c r="G3" s="142"/>
      <c r="H3" s="135"/>
      <c r="I3" s="135"/>
    </row>
    <row r="4" spans="1:20" ht="18.75" customHeight="1"/>
    <row r="5" spans="1:20" s="2" customFormat="1" ht="21">
      <c r="A5" s="25" t="s">
        <v>589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13"/>
      <c r="N5" s="13"/>
      <c r="O5" s="13"/>
      <c r="P5" s="13"/>
    </row>
    <row r="6" spans="1:20" s="2" customFormat="1" ht="26.25" customHeight="1">
      <c r="A6" s="22" t="s">
        <v>564</v>
      </c>
      <c r="B6" s="22"/>
      <c r="C6" s="22"/>
      <c r="D6" s="22"/>
      <c r="E6" s="22"/>
      <c r="F6" s="22"/>
      <c r="I6" s="253" t="s">
        <v>91</v>
      </c>
      <c r="J6" s="253"/>
      <c r="K6" s="105"/>
      <c r="L6" s="105"/>
      <c r="M6" s="105"/>
      <c r="N6" s="13"/>
      <c r="O6" s="13"/>
      <c r="P6" s="13"/>
    </row>
    <row r="7" spans="1:20" s="2" customFormat="1" ht="38.1" customHeight="1">
      <c r="A7" s="22"/>
      <c r="B7" s="354" t="s">
        <v>594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13"/>
    </row>
    <row r="8" spans="1:20" s="2" customFormat="1" ht="19.5" customHeight="1">
      <c r="A8" s="29" t="s">
        <v>548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13"/>
      <c r="O8" s="13"/>
      <c r="P8" s="13"/>
    </row>
    <row r="9" spans="1:20" s="2" customFormat="1" ht="15.75" customHeight="1">
      <c r="A9" s="350" t="s">
        <v>329</v>
      </c>
      <c r="B9" s="351"/>
      <c r="C9" s="352" t="s">
        <v>2</v>
      </c>
      <c r="D9" s="353"/>
      <c r="E9" s="352" t="s">
        <v>4</v>
      </c>
      <c r="F9" s="353"/>
      <c r="G9" s="355" t="s">
        <v>336</v>
      </c>
      <c r="H9" s="356"/>
      <c r="I9" s="356"/>
      <c r="J9" s="356"/>
      <c r="K9" s="356"/>
      <c r="L9" s="356"/>
      <c r="M9" s="356"/>
      <c r="N9" s="356"/>
      <c r="O9" s="357"/>
      <c r="P9" s="13"/>
      <c r="R9" s="106"/>
      <c r="S9" s="106"/>
      <c r="T9" s="106"/>
    </row>
    <row r="10" spans="1:20" s="2" customFormat="1" ht="15.75" customHeight="1">
      <c r="A10" s="360"/>
      <c r="B10" s="361"/>
      <c r="C10" s="366" t="s">
        <v>91</v>
      </c>
      <c r="D10" s="367"/>
      <c r="E10" s="366" t="s">
        <v>91</v>
      </c>
      <c r="F10" s="367"/>
      <c r="G10" s="375" t="s">
        <v>593</v>
      </c>
      <c r="H10" s="376"/>
      <c r="I10" s="376"/>
      <c r="J10" s="376"/>
      <c r="K10" s="376"/>
      <c r="L10" s="376"/>
      <c r="M10" s="376"/>
      <c r="N10" s="376"/>
      <c r="O10" s="377"/>
      <c r="P10" s="13"/>
      <c r="R10" s="106" t="s">
        <v>337</v>
      </c>
      <c r="S10" s="106"/>
      <c r="T10" s="106"/>
    </row>
    <row r="11" spans="1:20" s="2" customFormat="1" ht="30" customHeight="1">
      <c r="A11" s="362"/>
      <c r="B11" s="363"/>
      <c r="C11" s="368"/>
      <c r="D11" s="369"/>
      <c r="E11" s="368"/>
      <c r="F11" s="369"/>
      <c r="G11" s="372"/>
      <c r="H11" s="374"/>
      <c r="I11" s="374"/>
      <c r="J11" s="374"/>
      <c r="K11" s="374"/>
      <c r="L11" s="374"/>
      <c r="M11" s="374"/>
      <c r="N11" s="374"/>
      <c r="O11" s="378"/>
      <c r="P11" s="13"/>
      <c r="R11" s="59" t="str">
        <f>IF(G11="","",IF(G11&lt;作業用シート!$E$29,1,IF(G11&gt;作業用シート!$F$29,1,IF(WEEKDAY(G11)=1,1,IF(WEEKDAY(G11)=7,1,IF(COUNTIF(祝日,G11)=1,1,IF(COUNTIF(指導主事会,G11)=1,1,2)))))))</f>
        <v/>
      </c>
      <c r="S11" s="59" t="str">
        <f>IF(J11="","",IF(J11&lt;作業用シート!$E$29,1,IF(J11&gt;作業用シート!$F$29,1,IF(WEEKDAY(J11)=1,1,IF(WEEKDAY(J11)=7,1,IF(COUNTIF(祝日,J11)=1,1,IF(COUNTIF(指導主事会,J11)=1,1,2)))))))</f>
        <v/>
      </c>
      <c r="T11" s="59" t="str">
        <f>IF(M11="","",IF(M11&lt;作業用シート!$E$29,1,IF(M11&gt;作業用シート!$F$29,1,IF(WEEKDAY(M11)=1,1,IF(WEEKDAY(M11)=7,1,IF(COUNTIF(祝日,M11)=1,1,IF(COUNTIF(指導主事会,M11)=1,1,2)))))))</f>
        <v/>
      </c>
    </row>
    <row r="12" spans="1:20" s="2" customFormat="1" ht="15.75" customHeight="1">
      <c r="A12" s="362"/>
      <c r="B12" s="363"/>
      <c r="C12" s="368"/>
      <c r="D12" s="369"/>
      <c r="E12" s="368"/>
      <c r="F12" s="369"/>
      <c r="G12" s="379" t="s">
        <v>328</v>
      </c>
      <c r="H12" s="380"/>
      <c r="I12" s="380"/>
      <c r="J12" s="205" t="e">
        <f>IF('1ページ'!R3="小学校","研究授業及び研究協議の希望","")</f>
        <v>#N/A</v>
      </c>
      <c r="K12" s="204"/>
      <c r="L12" s="204"/>
      <c r="M12" s="205" t="e">
        <f>IF('1ページ'!R3="小学校","・・・","")</f>
        <v>#N/A</v>
      </c>
      <c r="N12" s="381" t="s">
        <v>91</v>
      </c>
      <c r="O12" s="382"/>
      <c r="P12" s="13"/>
      <c r="R12" s="106"/>
      <c r="S12" s="106"/>
      <c r="T12" s="106"/>
    </row>
    <row r="13" spans="1:20" s="2" customFormat="1" ht="15.75" customHeight="1">
      <c r="A13" s="362"/>
      <c r="B13" s="363"/>
      <c r="C13" s="368"/>
      <c r="D13" s="369"/>
      <c r="E13" s="368"/>
      <c r="F13" s="369"/>
      <c r="G13" s="372" t="s">
        <v>176</v>
      </c>
      <c r="H13" s="373"/>
      <c r="I13" s="123" t="s">
        <v>97</v>
      </c>
      <c r="J13" s="372" t="s">
        <v>327</v>
      </c>
      <c r="K13" s="373"/>
      <c r="L13" s="124" t="s">
        <v>97</v>
      </c>
      <c r="M13" s="374" t="s">
        <v>178</v>
      </c>
      <c r="N13" s="373"/>
      <c r="O13" s="124" t="s">
        <v>97</v>
      </c>
      <c r="P13" s="13"/>
      <c r="R13" s="106"/>
      <c r="S13" s="106"/>
      <c r="T13" s="106"/>
    </row>
    <row r="14" spans="1:20" s="2" customFormat="1" ht="30" customHeight="1" thickBot="1">
      <c r="A14" s="364"/>
      <c r="B14" s="365"/>
      <c r="C14" s="370"/>
      <c r="D14" s="371"/>
      <c r="E14" s="370"/>
      <c r="F14" s="371"/>
      <c r="G14" s="358"/>
      <c r="H14" s="359"/>
      <c r="I14" s="186" t="str">
        <f>IF(G14="","",G14)</f>
        <v/>
      </c>
      <c r="J14" s="358"/>
      <c r="K14" s="359"/>
      <c r="L14" s="187" t="str">
        <f>IF(J14="","",J14)</f>
        <v/>
      </c>
      <c r="M14" s="358"/>
      <c r="N14" s="359"/>
      <c r="O14" s="187" t="str">
        <f>IF(M14="","",M14)</f>
        <v/>
      </c>
      <c r="P14" s="13"/>
      <c r="R14" s="59" t="str">
        <f>IF(G14="","",IF(G14&lt;作業用シート!$E$30,1,IF(G14&gt;作業用シート!$F$30,1,IF(WEEKDAY(G14)=1,1,IF(WEEKDAY(G14)=7,1,IF(COUNTIF(祝日,G14)=1,1,IF(COUNTIF(指導主事会,G14)=1,1,2)))))))</f>
        <v/>
      </c>
      <c r="S14" s="59" t="str">
        <f>IF(J14="","",IF(J14&lt;作業用シート!$E$30,1,IF(J14&gt;作業用シート!$F$30,1,IF(WEEKDAY(J14)=1,1,IF(WEEKDAY(J14)=7,1,IF(COUNTIF(祝日,J14)=1,1,IF(COUNTIF(指導主事会,J14)=1,1,2)))))))</f>
        <v/>
      </c>
      <c r="T14" s="59" t="str">
        <f>IF(M14="","",IF(M14&lt;作業用シート!$E$30,1,IF(M14&gt;作業用シート!$F$30,1,IF(WEEKDAY(M14)=1,1,IF(WEEKDAY(M14)=7,1,IF(COUNTIF(祝日,M14)=1,1,IF(COUNTIF(指導主事会,M14)=1,1,2)))))))</f>
        <v/>
      </c>
    </row>
    <row r="15" spans="1:20" s="2" customFormat="1" ht="15.75" customHeight="1" thickTop="1">
      <c r="A15" s="350" t="s">
        <v>329</v>
      </c>
      <c r="B15" s="351"/>
      <c r="C15" s="352" t="s">
        <v>2</v>
      </c>
      <c r="D15" s="353"/>
      <c r="E15" s="352" t="s">
        <v>4</v>
      </c>
      <c r="F15" s="353"/>
      <c r="G15" s="417" t="s">
        <v>336</v>
      </c>
      <c r="H15" s="418"/>
      <c r="I15" s="418"/>
      <c r="J15" s="418"/>
      <c r="K15" s="418"/>
      <c r="L15" s="418"/>
      <c r="M15" s="418"/>
      <c r="N15" s="418"/>
      <c r="O15" s="419"/>
      <c r="P15" s="13"/>
      <c r="R15" s="106"/>
      <c r="S15" s="106"/>
      <c r="T15" s="106"/>
    </row>
    <row r="16" spans="1:20" s="2" customFormat="1" ht="15.75" customHeight="1">
      <c r="A16" s="360"/>
      <c r="B16" s="361"/>
      <c r="C16" s="366" t="s">
        <v>91</v>
      </c>
      <c r="D16" s="367"/>
      <c r="E16" s="366" t="s">
        <v>91</v>
      </c>
      <c r="F16" s="367"/>
      <c r="G16" s="375" t="s">
        <v>593</v>
      </c>
      <c r="H16" s="376"/>
      <c r="I16" s="376"/>
      <c r="J16" s="376"/>
      <c r="K16" s="376"/>
      <c r="L16" s="376"/>
      <c r="M16" s="376"/>
      <c r="N16" s="376"/>
      <c r="O16" s="377"/>
      <c r="P16" s="13"/>
      <c r="R16" s="106" t="s">
        <v>337</v>
      </c>
      <c r="S16" s="106"/>
      <c r="T16" s="106"/>
    </row>
    <row r="17" spans="1:20" s="2" customFormat="1" ht="30" customHeight="1">
      <c r="A17" s="362"/>
      <c r="B17" s="363"/>
      <c r="C17" s="368"/>
      <c r="D17" s="369"/>
      <c r="E17" s="368"/>
      <c r="F17" s="369"/>
      <c r="G17" s="372"/>
      <c r="H17" s="374"/>
      <c r="I17" s="374"/>
      <c r="J17" s="374"/>
      <c r="K17" s="374"/>
      <c r="L17" s="374"/>
      <c r="M17" s="374"/>
      <c r="N17" s="374"/>
      <c r="O17" s="378"/>
      <c r="P17" s="13"/>
      <c r="R17" s="59" t="str">
        <f>IF(G17="","",IF(G17&lt;作業用シート!$E$29,1,IF(G17&gt;作業用シート!$F$29,1,IF(WEEKDAY(G17)=1,1,IF(WEEKDAY(G17)=7,1,IF(COUNTIF(祝日,G17)=1,1,IF(COUNTIF(指導主事会,G17)=1,1,2)))))))</f>
        <v/>
      </c>
      <c r="S17" s="59" t="str">
        <f>IF(J17="","",IF(J17&lt;作業用シート!$E$29,1,IF(J17&gt;作業用シート!$F$29,1,IF(WEEKDAY(J17)=1,1,IF(WEEKDAY(J17)=7,1,IF(COUNTIF(祝日,J17)=1,1,IF(COUNTIF(指導主事会,J17)=1,1,2)))))))</f>
        <v/>
      </c>
      <c r="T17" s="59" t="str">
        <f>IF(M17="","",IF(M17&lt;作業用シート!$E$29,1,IF(M17&gt;作業用シート!$F$29,1,IF(WEEKDAY(M17)=1,1,IF(WEEKDAY(M17)=7,1,IF(COUNTIF(祝日,M17)=1,1,IF(COUNTIF(指導主事会,M17)=1,1,2)))))))</f>
        <v/>
      </c>
    </row>
    <row r="18" spans="1:20" s="2" customFormat="1" ht="15.75" customHeight="1">
      <c r="A18" s="362"/>
      <c r="B18" s="363"/>
      <c r="C18" s="368"/>
      <c r="D18" s="369"/>
      <c r="E18" s="368"/>
      <c r="F18" s="369"/>
      <c r="G18" s="379" t="s">
        <v>328</v>
      </c>
      <c r="H18" s="380"/>
      <c r="I18" s="380"/>
      <c r="J18" s="205" t="e">
        <f>IF('1ページ'!R3="小学校","研究授業及び研究協議の希望","")</f>
        <v>#N/A</v>
      </c>
      <c r="K18" s="204"/>
      <c r="L18" s="204"/>
      <c r="M18" s="205" t="e">
        <f>IF('1ページ'!R3="小学校","・・・","")</f>
        <v>#N/A</v>
      </c>
      <c r="N18" s="381" t="s">
        <v>91</v>
      </c>
      <c r="O18" s="382"/>
      <c r="P18" s="13"/>
      <c r="R18" s="106"/>
      <c r="S18" s="106"/>
      <c r="T18" s="106"/>
    </row>
    <row r="19" spans="1:20" s="2" customFormat="1" ht="15.75" customHeight="1">
      <c r="A19" s="362"/>
      <c r="B19" s="363"/>
      <c r="C19" s="368"/>
      <c r="D19" s="369"/>
      <c r="E19" s="368"/>
      <c r="F19" s="369"/>
      <c r="G19" s="372" t="s">
        <v>176</v>
      </c>
      <c r="H19" s="373"/>
      <c r="I19" s="123" t="s">
        <v>97</v>
      </c>
      <c r="J19" s="372" t="s">
        <v>177</v>
      </c>
      <c r="K19" s="373"/>
      <c r="L19" s="124" t="s">
        <v>97</v>
      </c>
      <c r="M19" s="374" t="s">
        <v>178</v>
      </c>
      <c r="N19" s="373"/>
      <c r="O19" s="124" t="s">
        <v>97</v>
      </c>
      <c r="P19" s="13"/>
      <c r="R19" s="106"/>
      <c r="S19" s="106"/>
      <c r="T19" s="106"/>
    </row>
    <row r="20" spans="1:20" s="2" customFormat="1" ht="30" customHeight="1" thickBot="1">
      <c r="A20" s="364"/>
      <c r="B20" s="365"/>
      <c r="C20" s="370"/>
      <c r="D20" s="371"/>
      <c r="E20" s="370"/>
      <c r="F20" s="371"/>
      <c r="G20" s="358"/>
      <c r="H20" s="359"/>
      <c r="I20" s="121" t="str">
        <f>IF(G20="","",G20)</f>
        <v/>
      </c>
      <c r="J20" s="358"/>
      <c r="K20" s="359"/>
      <c r="L20" s="122" t="str">
        <f>IF(J20="","",J20)</f>
        <v/>
      </c>
      <c r="M20" s="358"/>
      <c r="N20" s="359"/>
      <c r="O20" s="122" t="str">
        <f>IF(M20="","",M20)</f>
        <v/>
      </c>
      <c r="P20" s="13"/>
      <c r="R20" s="59" t="str">
        <f>IF(G20="","",IF(G20&lt;作業用シート!$E$30,1,IF(G20&gt;作業用シート!$F$30,1,IF(WEEKDAY(G20)=1,1,IF(WEEKDAY(G20)=7,1,IF(COUNTIF(祝日,G20)=1,1,IF(COUNTIF(指導主事会,G20)=1,1,2)))))))</f>
        <v/>
      </c>
      <c r="S20" s="59" t="str">
        <f>IF(J20="","",IF(J20&lt;作業用シート!$E$30,1,IF(J20&gt;作業用シート!$F$30,1,IF(WEEKDAY(J20)=1,1,IF(WEEKDAY(J20)=7,1,IF(COUNTIF(祝日,J20)=1,1,IF(COUNTIF(指導主事会,J20)=1,1,2)))))))</f>
        <v/>
      </c>
      <c r="T20" s="59" t="str">
        <f>IF(M20="","",IF(M20&lt;作業用シート!$E$30,1,IF(M20&gt;作業用シート!$F$30,1,IF(WEEKDAY(M20)=1,1,IF(WEEKDAY(M20)=7,1,IF(COUNTIF(祝日,M20)=1,1,IF(COUNTIF(指導主事会,M20)=1,1,2)))))))</f>
        <v/>
      </c>
    </row>
    <row r="21" spans="1:20" s="2" customFormat="1" ht="15.75" customHeight="1" thickTop="1">
      <c r="A21" s="423" t="s">
        <v>329</v>
      </c>
      <c r="B21" s="424"/>
      <c r="C21" s="425" t="s">
        <v>2</v>
      </c>
      <c r="D21" s="426"/>
      <c r="E21" s="425" t="s">
        <v>4</v>
      </c>
      <c r="F21" s="426"/>
      <c r="G21" s="420" t="s">
        <v>336</v>
      </c>
      <c r="H21" s="421"/>
      <c r="I21" s="421"/>
      <c r="J21" s="421"/>
      <c r="K21" s="421"/>
      <c r="L21" s="421"/>
      <c r="M21" s="421"/>
      <c r="N21" s="421"/>
      <c r="O21" s="422"/>
      <c r="P21" s="13"/>
      <c r="R21" s="106"/>
      <c r="S21" s="106"/>
      <c r="T21" s="106"/>
    </row>
    <row r="22" spans="1:20" s="2" customFormat="1" ht="15.75" customHeight="1">
      <c r="A22" s="360"/>
      <c r="B22" s="361"/>
      <c r="C22" s="366" t="s">
        <v>91</v>
      </c>
      <c r="D22" s="367"/>
      <c r="E22" s="366" t="s">
        <v>91</v>
      </c>
      <c r="F22" s="367"/>
      <c r="G22" s="375" t="s">
        <v>593</v>
      </c>
      <c r="H22" s="376"/>
      <c r="I22" s="376"/>
      <c r="J22" s="376"/>
      <c r="K22" s="376"/>
      <c r="L22" s="376"/>
      <c r="M22" s="376"/>
      <c r="N22" s="376"/>
      <c r="O22" s="377"/>
      <c r="P22" s="13"/>
      <c r="R22" s="106"/>
      <c r="S22" s="106"/>
      <c r="T22" s="106"/>
    </row>
    <row r="23" spans="1:20" s="2" customFormat="1" ht="30" customHeight="1">
      <c r="A23" s="362"/>
      <c r="B23" s="363"/>
      <c r="C23" s="368"/>
      <c r="D23" s="369"/>
      <c r="E23" s="368"/>
      <c r="F23" s="369"/>
      <c r="G23" s="372"/>
      <c r="H23" s="374"/>
      <c r="I23" s="374"/>
      <c r="J23" s="374"/>
      <c r="K23" s="374"/>
      <c r="L23" s="374"/>
      <c r="M23" s="374"/>
      <c r="N23" s="374"/>
      <c r="O23" s="378"/>
      <c r="P23" s="13"/>
      <c r="R23" s="59" t="str">
        <f>IF(G23="","",IF(G23&lt;作業用シート!$E$29,1,IF(G23&gt;作業用シート!$F$29,1,IF(WEEKDAY(G23)=1,1,IF(WEEKDAY(G23)=7,1,IF(COUNTIF(祝日,G23)=1,1,IF(COUNTIF(指導主事会,G23)=1,1,2)))))))</f>
        <v/>
      </c>
      <c r="S23" s="59" t="str">
        <f>IF(J23="","",IF(J23&lt;作業用シート!$E$29,1,IF(J23&gt;作業用シート!$F$29,1,IF(WEEKDAY(J23)=1,1,IF(WEEKDAY(J23)=7,1,IF(COUNTIF(祝日,J23)=1,1,IF(COUNTIF(指導主事会,J23)=1,1,2)))))))</f>
        <v/>
      </c>
      <c r="T23" s="59" t="str">
        <f>IF(M23="","",IF(M23&lt;作業用シート!$E$29,1,IF(M23&gt;作業用シート!$F$29,1,IF(WEEKDAY(M23)=1,1,IF(WEEKDAY(M23)=7,1,IF(COUNTIF(祝日,M23)=1,1,IF(COUNTIF(指導主事会,M23)=1,1,2)))))))</f>
        <v/>
      </c>
    </row>
    <row r="24" spans="1:20" s="2" customFormat="1" ht="15.75" customHeight="1" thickBot="1">
      <c r="A24" s="362"/>
      <c r="B24" s="363"/>
      <c r="C24" s="368"/>
      <c r="D24" s="369"/>
      <c r="E24" s="368"/>
      <c r="F24" s="369"/>
      <c r="G24" s="379" t="s">
        <v>328</v>
      </c>
      <c r="H24" s="380"/>
      <c r="I24" s="380"/>
      <c r="J24" s="205" t="e">
        <f>IF('1ページ'!R3="小学校","研究授業及び研究協議の希望","")</f>
        <v>#N/A</v>
      </c>
      <c r="K24" s="204"/>
      <c r="L24" s="204"/>
      <c r="M24" s="205" t="e">
        <f>IF('1ページ'!R3="小学校","・・・","")</f>
        <v>#N/A</v>
      </c>
      <c r="N24" s="381" t="s">
        <v>91</v>
      </c>
      <c r="O24" s="382"/>
      <c r="P24" s="13"/>
      <c r="R24" s="106"/>
      <c r="S24" s="106"/>
      <c r="T24" s="106"/>
    </row>
    <row r="25" spans="1:20" s="2" customFormat="1" ht="15.75" customHeight="1" thickTop="1">
      <c r="A25" s="362"/>
      <c r="B25" s="363"/>
      <c r="C25" s="368"/>
      <c r="D25" s="369"/>
      <c r="E25" s="368"/>
      <c r="F25" s="369"/>
      <c r="G25" s="399" t="s">
        <v>176</v>
      </c>
      <c r="H25" s="400"/>
      <c r="I25" s="118" t="s">
        <v>97</v>
      </c>
      <c r="J25" s="399" t="s">
        <v>327</v>
      </c>
      <c r="K25" s="400"/>
      <c r="L25" s="117" t="s">
        <v>97</v>
      </c>
      <c r="M25" s="410" t="s">
        <v>178</v>
      </c>
      <c r="N25" s="400"/>
      <c r="O25" s="119" t="s">
        <v>97</v>
      </c>
      <c r="P25" s="13"/>
      <c r="R25" s="106"/>
      <c r="S25" s="106"/>
      <c r="T25" s="106"/>
    </row>
    <row r="26" spans="1:20" s="2" customFormat="1" ht="30" customHeight="1">
      <c r="A26" s="413"/>
      <c r="B26" s="414"/>
      <c r="C26" s="415"/>
      <c r="D26" s="416"/>
      <c r="E26" s="415"/>
      <c r="F26" s="416"/>
      <c r="G26" s="411"/>
      <c r="H26" s="412"/>
      <c r="I26" s="189" t="str">
        <f>IF(G26="","",G26)</f>
        <v/>
      </c>
      <c r="J26" s="411"/>
      <c r="K26" s="412"/>
      <c r="L26" s="190" t="str">
        <f>IF(J26="","",J26)</f>
        <v/>
      </c>
      <c r="M26" s="411"/>
      <c r="N26" s="412"/>
      <c r="O26" s="120" t="str">
        <f>IF(M26="","",M26)</f>
        <v/>
      </c>
      <c r="P26" s="13"/>
      <c r="R26" s="59" t="str">
        <f>IF(G26="","",IF(G26&lt;作業用シート!$E$30,1,IF(G26&gt;作業用シート!$F$30,1,IF(WEEKDAY(G26)=1,1,IF(WEEKDAY(G26)=7,1,IF(COUNTIF(祝日,G26)=1,1,IF(COUNTIF(指導主事会,G26)=1,1,2)))))))</f>
        <v/>
      </c>
      <c r="S26" s="59" t="str">
        <f>IF(J26="","",IF(J26&lt;作業用シート!$E$30,1,IF(J26&gt;作業用シート!$F$30,1,IF(WEEKDAY(J26)=1,1,IF(WEEKDAY(J26)=7,1,IF(COUNTIF(祝日,J26)=1,1,IF(COUNTIF(指導主事会,J26)=1,1,2)))))))</f>
        <v/>
      </c>
      <c r="T26" s="59" t="str">
        <f>IF(M26="","",IF(M26&lt;作業用シート!$E$30,1,IF(M26&gt;作業用シート!$F$30,1,IF(WEEKDAY(M26)=1,1,IF(WEEKDAY(M26)=7,1,IF(COUNTIF(祝日,M26)=1,1,IF(COUNTIF(指導主事会,M26)=1,1,2)))))))</f>
        <v/>
      </c>
    </row>
    <row r="27" spans="1:20" s="2" customFormat="1" ht="32.1" customHeight="1">
      <c r="A27" s="276" t="s">
        <v>603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135"/>
      <c r="R27" s="106"/>
      <c r="S27" s="106"/>
      <c r="T27" s="106"/>
    </row>
    <row r="28" spans="1:20" s="2" customFormat="1" ht="15" customHeight="1">
      <c r="A28" s="148" t="s">
        <v>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35"/>
      <c r="M28" s="13"/>
    </row>
    <row r="29" spans="1:20" s="2" customFormat="1" ht="15" customHeight="1">
      <c r="A29" s="157" t="s">
        <v>602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35"/>
      <c r="M29" s="13"/>
    </row>
    <row r="30" spans="1:20" s="2" customFormat="1" ht="15" customHeight="1">
      <c r="A30" s="163"/>
      <c r="B30" s="163"/>
      <c r="C30" s="134"/>
      <c r="D30" s="134"/>
      <c r="E30" s="134"/>
      <c r="F30" s="134"/>
      <c r="G30" s="132"/>
      <c r="H30" s="132"/>
      <c r="I30" s="133"/>
      <c r="J30" s="132"/>
      <c r="K30" s="134"/>
      <c r="L30" s="133"/>
      <c r="M30" s="132"/>
      <c r="N30" s="132"/>
      <c r="O30" s="133"/>
      <c r="P30" s="135"/>
      <c r="R30" s="106"/>
      <c r="S30" s="106"/>
      <c r="T30" s="106"/>
    </row>
    <row r="31" spans="1:20" s="2" customFormat="1" ht="26.25" customHeight="1">
      <c r="A31" s="145" t="s">
        <v>565</v>
      </c>
      <c r="B31" s="145"/>
      <c r="C31" s="145"/>
      <c r="D31" s="145"/>
      <c r="E31" s="145"/>
      <c r="F31" s="145"/>
      <c r="G31" s="145"/>
      <c r="H31" s="145"/>
      <c r="I31" s="407" t="s">
        <v>91</v>
      </c>
      <c r="J31" s="407"/>
      <c r="K31" s="135"/>
      <c r="L31" s="135"/>
      <c r="M31" s="135"/>
      <c r="N31" s="135"/>
      <c r="O31" s="135"/>
      <c r="P31" s="135"/>
      <c r="R31" s="106"/>
      <c r="S31" s="106"/>
      <c r="T31" s="106"/>
    </row>
    <row r="32" spans="1:20" s="2" customFormat="1" ht="19.5" customHeight="1">
      <c r="A32" s="146" t="s">
        <v>573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35"/>
      <c r="O32" s="135"/>
      <c r="P32" s="135"/>
      <c r="R32" s="106"/>
      <c r="S32" s="106"/>
      <c r="T32" s="106"/>
    </row>
    <row r="33" spans="1:20" s="2" customFormat="1" ht="19.5" customHeight="1" thickBot="1">
      <c r="A33" s="391" t="s">
        <v>329</v>
      </c>
      <c r="B33" s="392"/>
      <c r="C33" s="394" t="s">
        <v>569</v>
      </c>
      <c r="D33" s="395"/>
      <c r="E33" s="395"/>
      <c r="F33" s="396"/>
      <c r="G33" s="393" t="s">
        <v>176</v>
      </c>
      <c r="H33" s="386"/>
      <c r="I33" s="208" t="s">
        <v>97</v>
      </c>
      <c r="J33" s="393" t="s">
        <v>177</v>
      </c>
      <c r="K33" s="386"/>
      <c r="L33" s="209" t="s">
        <v>97</v>
      </c>
      <c r="M33" s="385" t="s">
        <v>178</v>
      </c>
      <c r="N33" s="386"/>
      <c r="O33" s="209" t="s">
        <v>97</v>
      </c>
      <c r="P33" s="207"/>
      <c r="R33" s="106"/>
      <c r="S33" s="106"/>
      <c r="T33" s="106"/>
    </row>
    <row r="34" spans="1:20" s="2" customFormat="1" ht="30" customHeight="1" thickTop="1">
      <c r="A34" s="387"/>
      <c r="B34" s="388"/>
      <c r="C34" s="401" t="s">
        <v>91</v>
      </c>
      <c r="D34" s="402"/>
      <c r="E34" s="402"/>
      <c r="F34" s="403"/>
      <c r="G34" s="389"/>
      <c r="H34" s="390"/>
      <c r="I34" s="210" t="str">
        <f>IF(G34="","",G34)</f>
        <v/>
      </c>
      <c r="J34" s="389"/>
      <c r="K34" s="390"/>
      <c r="L34" s="211" t="str">
        <f>IF(J34="","",J34)</f>
        <v/>
      </c>
      <c r="M34" s="389"/>
      <c r="N34" s="390"/>
      <c r="O34" s="211" t="str">
        <f>IF(M34="","",M34)</f>
        <v/>
      </c>
      <c r="P34" s="135"/>
      <c r="R34" s="59" t="str">
        <f>IF(G34="","",IF(G34&lt;作業用シート!$E$30,1,IF(G34&gt;作業用シート!$F$30,1,IF(WEEKDAY(G34)=1,1,IF(WEEKDAY(G34)=7,1,IF(COUNTIF(祝日,G34)=1,1,IF(COUNTIF(指導主事会,G34)=1,1,2)))))))</f>
        <v/>
      </c>
      <c r="S34" s="59" t="str">
        <f>IF(J34="","",IF(J34&lt;作業用シート!$E$30,1,IF(J34&gt;作業用シート!$F$30,1,IF(WEEKDAY(J34)=1,1,IF(WEEKDAY(J34)=7,1,IF(COUNTIF(祝日,J34)=1,1,IF(COUNTIF(指導主事会,J34)=1,1,2)))))))</f>
        <v/>
      </c>
      <c r="T34" s="59" t="str">
        <f>IF(M34="","",IF(M34&lt;作業用シート!$E$30,1,IF(M34&gt;作業用シート!$F$30,1,IF(WEEKDAY(M34)=1,1,IF(WEEKDAY(M34)=7,1,IF(COUNTIF(祝日,M34)=1,1,IF(COUNTIF(指導主事会,M34)=1,1,2)))))))</f>
        <v/>
      </c>
    </row>
    <row r="35" spans="1:20" s="2" customFormat="1" ht="30" customHeight="1">
      <c r="A35" s="408"/>
      <c r="B35" s="409"/>
      <c r="C35" s="404" t="s">
        <v>91</v>
      </c>
      <c r="D35" s="405"/>
      <c r="E35" s="405"/>
      <c r="F35" s="406"/>
      <c r="G35" s="383"/>
      <c r="H35" s="384"/>
      <c r="I35" s="212" t="str">
        <f>IF(G35="","",G35)</f>
        <v/>
      </c>
      <c r="J35" s="383"/>
      <c r="K35" s="384"/>
      <c r="L35" s="213" t="str">
        <f>IF(J35="","",J35)</f>
        <v/>
      </c>
      <c r="M35" s="383"/>
      <c r="N35" s="384"/>
      <c r="O35" s="213" t="str">
        <f>IF(M35="","",M35)</f>
        <v/>
      </c>
      <c r="P35" s="135"/>
      <c r="R35" s="59" t="str">
        <f>IF(G35="","",IF(G35&lt;作業用シート!$E$30,1,IF(G35&gt;作業用シート!$F$30,1,IF(WEEKDAY(G35)=1,1,IF(WEEKDAY(G35)=7,1,IF(COUNTIF(祝日,G35)=1,1,IF(COUNTIF(指導主事会,G35)=1,1,2)))))))</f>
        <v/>
      </c>
      <c r="S35" s="59" t="str">
        <f>IF(J35="","",IF(J35&lt;作業用シート!$E$30,1,IF(J35&gt;作業用シート!$F$30,1,IF(WEEKDAY(J35)=1,1,IF(WEEKDAY(J35)=7,1,IF(COUNTIF(祝日,J35)=1,1,IF(COUNTIF(指導主事会,J35)=1,1,2)))))))</f>
        <v/>
      </c>
      <c r="T35" s="59" t="str">
        <f>IF(M35="","",IF(M35&lt;作業用シート!$E$30,1,IF(M35&gt;作業用シート!$F$30,1,IF(WEEKDAY(M35)=1,1,IF(WEEKDAY(M35)=7,1,IF(COUNTIF(祝日,M35)=1,1,IF(COUNTIF(指導主事会,M35)=1,1,2)))))))</f>
        <v/>
      </c>
    </row>
    <row r="36" spans="1:20" s="2" customFormat="1" ht="36" customHeight="1">
      <c r="A36" s="397" t="s">
        <v>595</v>
      </c>
      <c r="B36" s="398"/>
      <c r="C36" s="398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135"/>
      <c r="R36" s="106"/>
      <c r="S36" s="106"/>
      <c r="T36" s="106"/>
    </row>
    <row r="37" spans="1:20" s="2" customFormat="1" ht="15" customHeight="1">
      <c r="A37" s="148" t="s">
        <v>6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35"/>
      <c r="M37" s="13"/>
    </row>
    <row r="38" spans="1:20" s="2" customFormat="1" ht="15" customHeight="1">
      <c r="A38" s="157" t="s">
        <v>598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35"/>
      <c r="M38" s="13"/>
    </row>
    <row r="39" spans="1:20" hidden="1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7"/>
      <c r="N39" s="127"/>
    </row>
    <row r="40" spans="1:20" hidden="1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</row>
    <row r="41" spans="1:20" hidden="1">
      <c r="A41"/>
      <c r="B41"/>
      <c r="C41"/>
      <c r="D41"/>
      <c r="E41"/>
      <c r="F41"/>
      <c r="G41"/>
      <c r="H41"/>
      <c r="I41"/>
    </row>
    <row r="42" spans="1:20" hidden="1">
      <c r="A42"/>
      <c r="B42"/>
      <c r="C42"/>
      <c r="D42"/>
      <c r="E42"/>
      <c r="F42"/>
      <c r="G42"/>
      <c r="H42"/>
      <c r="I42"/>
    </row>
    <row r="43" spans="1:20" hidden="1">
      <c r="A43"/>
      <c r="B43"/>
      <c r="C43"/>
      <c r="D43"/>
      <c r="E43"/>
      <c r="F43"/>
      <c r="G43"/>
      <c r="H43"/>
      <c r="I43"/>
    </row>
    <row r="44" spans="1:20" hidden="1">
      <c r="A44" t="s">
        <v>91</v>
      </c>
      <c r="B44"/>
      <c r="C44"/>
      <c r="D44"/>
      <c r="E44"/>
      <c r="F44" s="2" t="s">
        <v>91</v>
      </c>
      <c r="G44"/>
      <c r="H44" s="2" t="s">
        <v>91</v>
      </c>
      <c r="I44"/>
      <c r="J44" s="2" t="s">
        <v>91</v>
      </c>
      <c r="L44" s="2" t="s">
        <v>91</v>
      </c>
    </row>
    <row r="45" spans="1:20" hidden="1">
      <c r="A45" t="s">
        <v>105</v>
      </c>
      <c r="B45"/>
      <c r="C45"/>
      <c r="D45"/>
      <c r="E45"/>
      <c r="F45" s="2" t="s">
        <v>153</v>
      </c>
      <c r="G45"/>
      <c r="H45" t="s">
        <v>169</v>
      </c>
      <c r="I45"/>
      <c r="J45" t="s">
        <v>566</v>
      </c>
      <c r="L45" t="s">
        <v>579</v>
      </c>
    </row>
    <row r="46" spans="1:20" hidden="1">
      <c r="A46" t="s">
        <v>106</v>
      </c>
      <c r="B46"/>
      <c r="C46"/>
      <c r="D46"/>
      <c r="E46"/>
      <c r="F46" s="2" t="s">
        <v>154</v>
      </c>
      <c r="G46"/>
      <c r="H46" t="s">
        <v>170</v>
      </c>
      <c r="I46"/>
      <c r="J46" t="s">
        <v>567</v>
      </c>
      <c r="L46" t="s">
        <v>580</v>
      </c>
    </row>
    <row r="47" spans="1:20" hidden="1">
      <c r="A47"/>
      <c r="B47"/>
      <c r="C47"/>
      <c r="D47"/>
      <c r="E47"/>
      <c r="F47" s="2" t="s">
        <v>155</v>
      </c>
      <c r="G47"/>
      <c r="H47" t="s">
        <v>171</v>
      </c>
      <c r="I47"/>
      <c r="J47" t="s">
        <v>568</v>
      </c>
    </row>
    <row r="48" spans="1:20" hidden="1">
      <c r="A48" t="s">
        <v>324</v>
      </c>
      <c r="B48"/>
      <c r="C48"/>
      <c r="D48"/>
      <c r="E48"/>
      <c r="F48" s="2" t="s">
        <v>156</v>
      </c>
      <c r="G48"/>
      <c r="H48" t="s">
        <v>172</v>
      </c>
      <c r="I48"/>
    </row>
    <row r="49" spans="1:9" hidden="1">
      <c r="A49" t="s">
        <v>325</v>
      </c>
      <c r="B49"/>
      <c r="C49"/>
      <c r="D49"/>
      <c r="E49"/>
      <c r="F49" s="2" t="s">
        <v>158</v>
      </c>
      <c r="G49"/>
      <c r="H49" t="s">
        <v>173</v>
      </c>
      <c r="I49"/>
    </row>
    <row r="50" spans="1:9" hidden="1">
      <c r="A50" t="s">
        <v>326</v>
      </c>
      <c r="B50"/>
      <c r="C50"/>
      <c r="D50"/>
      <c r="E50"/>
      <c r="F50" s="2" t="s">
        <v>157</v>
      </c>
      <c r="G50"/>
      <c r="H50" t="s">
        <v>174</v>
      </c>
      <c r="I50"/>
    </row>
    <row r="51" spans="1:9" hidden="1">
      <c r="A51"/>
      <c r="B51"/>
      <c r="C51"/>
      <c r="D51"/>
      <c r="E51"/>
      <c r="F51" s="2" t="s">
        <v>159</v>
      </c>
      <c r="G51"/>
      <c r="H51" t="s">
        <v>311</v>
      </c>
      <c r="I51"/>
    </row>
    <row r="52" spans="1:9" hidden="1">
      <c r="A52"/>
      <c r="B52"/>
      <c r="C52"/>
      <c r="D52"/>
      <c r="E52"/>
      <c r="F52" s="2" t="s">
        <v>161</v>
      </c>
      <c r="G52"/>
      <c r="H52" t="s">
        <v>312</v>
      </c>
      <c r="I52"/>
    </row>
    <row r="53" spans="1:9" hidden="1">
      <c r="A53"/>
      <c r="B53"/>
      <c r="C53"/>
      <c r="D53"/>
      <c r="E53"/>
      <c r="F53" s="2" t="s">
        <v>160</v>
      </c>
      <c r="G53"/>
      <c r="H53" t="s">
        <v>313</v>
      </c>
      <c r="I53"/>
    </row>
    <row r="54" spans="1:9" hidden="1">
      <c r="A54"/>
      <c r="B54"/>
      <c r="C54"/>
      <c r="D54"/>
      <c r="E54"/>
      <c r="F54" s="2" t="s">
        <v>162</v>
      </c>
      <c r="G54"/>
      <c r="H54" t="s">
        <v>574</v>
      </c>
      <c r="I54"/>
    </row>
    <row r="55" spans="1:9" hidden="1">
      <c r="A55"/>
      <c r="B55"/>
      <c r="C55"/>
      <c r="D55"/>
      <c r="E55"/>
      <c r="F55" s="2" t="s">
        <v>175</v>
      </c>
      <c r="G55"/>
      <c r="H55" t="s">
        <v>575</v>
      </c>
      <c r="I55"/>
    </row>
    <row r="56" spans="1:9" hidden="1">
      <c r="A56"/>
      <c r="B56"/>
      <c r="C56"/>
      <c r="D56"/>
      <c r="E56"/>
      <c r="F56" s="2" t="s">
        <v>320</v>
      </c>
      <c r="G56"/>
      <c r="H56"/>
      <c r="I56"/>
    </row>
    <row r="57" spans="1:9" hidden="1">
      <c r="A57"/>
      <c r="B57"/>
      <c r="C57"/>
      <c r="D57"/>
      <c r="E57"/>
      <c r="F57" s="2" t="s">
        <v>321</v>
      </c>
      <c r="G57"/>
      <c r="H57"/>
      <c r="I57"/>
    </row>
    <row r="58" spans="1:9" hidden="1">
      <c r="A58"/>
      <c r="B58"/>
      <c r="C58"/>
      <c r="D58"/>
      <c r="E58"/>
      <c r="F58" s="2" t="s">
        <v>188</v>
      </c>
      <c r="G58"/>
      <c r="H58"/>
      <c r="I58"/>
    </row>
    <row r="59" spans="1:9" hidden="1">
      <c r="A59"/>
      <c r="B59"/>
      <c r="C59"/>
      <c r="D59"/>
      <c r="E59"/>
      <c r="F59" s="2" t="s">
        <v>166</v>
      </c>
      <c r="G59"/>
      <c r="H59"/>
      <c r="I59"/>
    </row>
    <row r="60" spans="1:9" hidden="1">
      <c r="A60"/>
      <c r="B60"/>
      <c r="C60"/>
      <c r="D60"/>
      <c r="E60"/>
      <c r="F60" s="2" t="s">
        <v>167</v>
      </c>
      <c r="G60"/>
      <c r="H60"/>
      <c r="I60"/>
    </row>
    <row r="61" spans="1:9" hidden="1">
      <c r="A61"/>
      <c r="B61"/>
      <c r="C61"/>
      <c r="D61"/>
      <c r="E61"/>
      <c r="F61" s="2" t="s">
        <v>318</v>
      </c>
      <c r="G61"/>
      <c r="H61"/>
      <c r="I61"/>
    </row>
    <row r="62" spans="1:9" hidden="1">
      <c r="A62"/>
      <c r="B62"/>
      <c r="C62"/>
      <c r="D62"/>
      <c r="E62"/>
      <c r="F62" s="2" t="s">
        <v>319</v>
      </c>
      <c r="G62"/>
      <c r="H62"/>
      <c r="I62"/>
    </row>
    <row r="63" spans="1:9" hidden="1">
      <c r="A63"/>
      <c r="B63"/>
      <c r="C63"/>
      <c r="D63"/>
      <c r="E63"/>
      <c r="F63" s="2" t="s">
        <v>574</v>
      </c>
      <c r="G63"/>
      <c r="H63"/>
      <c r="I63"/>
    </row>
    <row r="64" spans="1:9" hidden="1">
      <c r="A64"/>
      <c r="B64"/>
      <c r="C64"/>
      <c r="D64"/>
      <c r="E64"/>
      <c r="F64" s="2" t="s">
        <v>575</v>
      </c>
      <c r="G64"/>
      <c r="H64"/>
      <c r="I64"/>
    </row>
    <row r="65" ht="18.75" hidden="1" customHeight="1"/>
    <row r="66" ht="18.75" hidden="1" customHeight="1"/>
    <row r="67" ht="18.75" hidden="1" customHeight="1"/>
    <row r="68" ht="18.75" hidden="1" customHeight="1"/>
    <row r="69" ht="18.75" hidden="1" customHeight="1"/>
    <row r="70" ht="18.75" hidden="1" customHeight="1"/>
    <row r="71" ht="18.75" hidden="1" customHeight="1"/>
    <row r="72" ht="18.75" hidden="1" customHeight="1"/>
    <row r="73" ht="18.75" hidden="1" customHeight="1"/>
    <row r="74" ht="18.75" hidden="1" customHeight="1"/>
    <row r="75" ht="18.75" hidden="1" customHeight="1"/>
    <row r="76" ht="18.75" hidden="1" customHeight="1"/>
    <row r="77" ht="18.75" hidden="1" customHeight="1"/>
    <row r="78" hidden="1"/>
    <row r="79" hidden="1"/>
    <row r="80" hidden="1"/>
    <row r="81" spans="1:13" hidden="1"/>
    <row r="82" spans="1:13" hidden="1"/>
    <row r="83" spans="1:13" hidden="1"/>
    <row r="84" spans="1:13" hidden="1">
      <c r="A84" s="28" t="s">
        <v>104</v>
      </c>
    </row>
    <row r="85" spans="1:13" hidden="1">
      <c r="A85" s="28" t="s">
        <v>107</v>
      </c>
    </row>
    <row r="86" spans="1:13" hidden="1">
      <c r="A86" s="28" t="s">
        <v>108</v>
      </c>
    </row>
    <row r="87" spans="1:13" hidden="1">
      <c r="A87" s="28" t="s">
        <v>109</v>
      </c>
    </row>
    <row r="88" spans="1:13" hidden="1">
      <c r="A88" s="28" t="s">
        <v>302</v>
      </c>
    </row>
    <row r="89" spans="1:13" s="28" customFormat="1" hidden="1">
      <c r="A89" s="28" t="s">
        <v>303</v>
      </c>
      <c r="J89"/>
      <c r="K89"/>
      <c r="L89"/>
      <c r="M89"/>
    </row>
    <row r="90" spans="1:13" s="28" customFormat="1" hidden="1">
      <c r="A90" s="28" t="s">
        <v>110</v>
      </c>
      <c r="J90"/>
      <c r="K90"/>
      <c r="L90"/>
      <c r="M90"/>
    </row>
    <row r="91" spans="1:13" ht="18.75" hidden="1" customHeight="1"/>
    <row r="92" spans="1:13" ht="18.75" hidden="1" customHeight="1"/>
    <row r="93" spans="1:13" ht="18.75" hidden="1" customHeight="1"/>
    <row r="94" spans="1:13" ht="18.75" hidden="1" customHeight="1"/>
    <row r="95" spans="1:13" ht="18.75" hidden="1" customHeight="1"/>
  </sheetData>
  <sheetProtection sheet="1" selectLockedCells="1"/>
  <customSheetViews>
    <customSheetView guid="{F37920BA-3B01-4D87-85E2-8E20B85AA6D7}" showPageBreaks="1" fitToPage="1" printArea="1" hiddenRows="1" hiddenColumns="1" topLeftCell="A7">
      <selection activeCell="E5" sqref="E5"/>
      <pageMargins left="0.7" right="0.7" top="0.75" bottom="0.75" header="0.3" footer="0.3"/>
    </customSheetView>
  </customSheetViews>
  <mergeCells count="70">
    <mergeCell ref="A21:B21"/>
    <mergeCell ref="C21:D21"/>
    <mergeCell ref="E21:F21"/>
    <mergeCell ref="A16:B20"/>
    <mergeCell ref="C16:D20"/>
    <mergeCell ref="E16:F20"/>
    <mergeCell ref="G15:O15"/>
    <mergeCell ref="G21:O21"/>
    <mergeCell ref="J19:K19"/>
    <mergeCell ref="M19:N19"/>
    <mergeCell ref="G19:H19"/>
    <mergeCell ref="A27:O27"/>
    <mergeCell ref="J25:K25"/>
    <mergeCell ref="M25:N25"/>
    <mergeCell ref="J26:K26"/>
    <mergeCell ref="M26:N26"/>
    <mergeCell ref="A22:B26"/>
    <mergeCell ref="C22:D26"/>
    <mergeCell ref="E22:F26"/>
    <mergeCell ref="G26:H26"/>
    <mergeCell ref="A36:O36"/>
    <mergeCell ref="G25:H25"/>
    <mergeCell ref="C34:F34"/>
    <mergeCell ref="C35:F35"/>
    <mergeCell ref="G16:O17"/>
    <mergeCell ref="G22:O23"/>
    <mergeCell ref="I31:J31"/>
    <mergeCell ref="G20:H20"/>
    <mergeCell ref="J20:K20"/>
    <mergeCell ref="M20:N20"/>
    <mergeCell ref="G18:I18"/>
    <mergeCell ref="N18:O18"/>
    <mergeCell ref="G24:I24"/>
    <mergeCell ref="N24:O24"/>
    <mergeCell ref="M35:N35"/>
    <mergeCell ref="A35:B35"/>
    <mergeCell ref="G35:H35"/>
    <mergeCell ref="J35:K35"/>
    <mergeCell ref="M33:N33"/>
    <mergeCell ref="A34:B34"/>
    <mergeCell ref="G34:H34"/>
    <mergeCell ref="J34:K34"/>
    <mergeCell ref="M34:N34"/>
    <mergeCell ref="A33:B33"/>
    <mergeCell ref="G33:H33"/>
    <mergeCell ref="J33:K33"/>
    <mergeCell ref="C33:F33"/>
    <mergeCell ref="A15:B15"/>
    <mergeCell ref="C15:D15"/>
    <mergeCell ref="E15:F15"/>
    <mergeCell ref="G9:O9"/>
    <mergeCell ref="M14:N14"/>
    <mergeCell ref="A10:B14"/>
    <mergeCell ref="C10:D14"/>
    <mergeCell ref="E10:F14"/>
    <mergeCell ref="G13:H13"/>
    <mergeCell ref="J13:K13"/>
    <mergeCell ref="M13:N13"/>
    <mergeCell ref="J14:K14"/>
    <mergeCell ref="G10:O11"/>
    <mergeCell ref="G12:I12"/>
    <mergeCell ref="N12:O12"/>
    <mergeCell ref="G14:H14"/>
    <mergeCell ref="I6:J6"/>
    <mergeCell ref="A3:B3"/>
    <mergeCell ref="C3:E3"/>
    <mergeCell ref="A9:B9"/>
    <mergeCell ref="C9:D9"/>
    <mergeCell ref="E9:F9"/>
    <mergeCell ref="B7:O7"/>
  </mergeCells>
  <phoneticPr fontId="13"/>
  <conditionalFormatting sqref="G14:I14">
    <cfRule type="expression" dxfId="42" priority="38">
      <formula>$R14=1</formula>
    </cfRule>
  </conditionalFormatting>
  <conditionalFormatting sqref="J14:L14">
    <cfRule type="expression" dxfId="41" priority="37">
      <formula>$S14=1</formula>
    </cfRule>
  </conditionalFormatting>
  <conditionalFormatting sqref="M14:O14">
    <cfRule type="expression" dxfId="40" priority="39">
      <formula>$T14=1</formula>
    </cfRule>
  </conditionalFormatting>
  <conditionalFormatting sqref="G34:I34">
    <cfRule type="expression" dxfId="39" priority="173">
      <formula>$R34=1</formula>
    </cfRule>
  </conditionalFormatting>
  <conditionalFormatting sqref="J34:L34">
    <cfRule type="expression" dxfId="38" priority="174">
      <formula>$S34=1</formula>
    </cfRule>
  </conditionalFormatting>
  <conditionalFormatting sqref="M34:O34">
    <cfRule type="expression" dxfId="37" priority="175">
      <formula>$T8=1</formula>
    </cfRule>
  </conditionalFormatting>
  <conditionalFormatting sqref="G20:I20">
    <cfRule type="expression" dxfId="36" priority="9">
      <formula>$R$20=1</formula>
    </cfRule>
  </conditionalFormatting>
  <conditionalFormatting sqref="J20:L20">
    <cfRule type="expression" dxfId="35" priority="8">
      <formula>$S$20=1</formula>
    </cfRule>
  </conditionalFormatting>
  <conditionalFormatting sqref="M20:O20">
    <cfRule type="expression" dxfId="34" priority="7">
      <formula>$T$20=1</formula>
    </cfRule>
  </conditionalFormatting>
  <conditionalFormatting sqref="G26:I26">
    <cfRule type="expression" dxfId="33" priority="6">
      <formula>$R$26=1</formula>
    </cfRule>
  </conditionalFormatting>
  <conditionalFormatting sqref="J26:L26">
    <cfRule type="expression" dxfId="32" priority="5">
      <formula>$S$26=1</formula>
    </cfRule>
  </conditionalFormatting>
  <conditionalFormatting sqref="M26:O26">
    <cfRule type="expression" dxfId="31" priority="4">
      <formula>$T$26=1</formula>
    </cfRule>
  </conditionalFormatting>
  <conditionalFormatting sqref="G35:I35">
    <cfRule type="expression" dxfId="30" priority="3">
      <formula>$R$35=1</formula>
    </cfRule>
  </conditionalFormatting>
  <conditionalFormatting sqref="J35:L35">
    <cfRule type="expression" dxfId="29" priority="2">
      <formula>$S$35=1</formula>
    </cfRule>
  </conditionalFormatting>
  <conditionalFormatting sqref="M35:O35">
    <cfRule type="expression" dxfId="28" priority="1">
      <formula>$T$35=1</formula>
    </cfRule>
  </conditionalFormatting>
  <dataValidations count="9">
    <dataValidation type="list" allowBlank="1" showInputMessage="1" showErrorMessage="1" sqref="N24:O24 N18:O18 N12:O12">
      <formula1>$L$44:$L$46</formula1>
    </dataValidation>
    <dataValidation type="date" imeMode="off" allowBlank="1" showInputMessage="1" showErrorMessage="1" error="202〇/○/○と入力_x000a_2024/5/13～2024/6/28の間" sqref="J34:K35 M34:N35 G34:H35">
      <formula1>45537</formula1>
      <formula2>45648</formula2>
    </dataValidation>
    <dataValidation type="date" allowBlank="1" showInputMessage="1" showErrorMessage="1" error="9/1～12/23の間で入力してください。" sqref="G14:H14 J14:K14 M14:N14 M20:N20 G26:H26 J26:K26 G20:H20 J20:K20 M26:N26">
      <formula1>45537</formula1>
      <formula2>45688</formula2>
    </dataValidation>
    <dataValidation type="list" allowBlank="1" showInputMessage="1" showErrorMessage="1" sqref="C22:D26 C16:D20 C10:D14">
      <formula1>$F$44:$F$62</formula1>
    </dataValidation>
    <dataValidation type="date" imeMode="off" allowBlank="1" showInputMessage="1" showErrorMessage="1" error="202〇/○/〇と入力_x000a_2022/6/1～2023/2/28の間" sqref="M30:N30 J30 G30:H30">
      <formula1>44713</formula1>
      <formula2>44985</formula2>
    </dataValidation>
    <dataValidation imeMode="on" allowBlank="1" showInputMessage="1" showErrorMessage="1" sqref="A34:B35"/>
    <dataValidation type="list" allowBlank="1" showInputMessage="1" showErrorMessage="1" sqref="E22:F26 E16:F20 E10:F14">
      <formula1>$H$44:$H$53</formula1>
    </dataValidation>
    <dataValidation type="list" allowBlank="1" showInputMessage="1" showErrorMessage="1" sqref="I31:J31 I6:J6">
      <formula1>$A$44:$A$46</formula1>
    </dataValidation>
    <dataValidation type="list" allowBlank="1" showInputMessage="1" showErrorMessage="1" sqref="C34:F35">
      <formula1>$J$44:$J$47</formula1>
    </dataValidation>
  </dataValidations>
  <pageMargins left="0.7" right="0.7" top="0.75" bottom="0.75" header="0.3" footer="0.3"/>
  <pageSetup paperSize="9" scale="5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91A13152-9F14-4CB7-8D5D-92138B7A79B0}">
            <xm:f>'1ページ'!$R$3="小学校"</xm:f>
            <x14:dxf>
              <font>
                <b/>
                <i val="0"/>
                <color rgb="FFFF0000"/>
              </font>
            </x14:dxf>
          </x14:cfRule>
          <xm:sqref>N12:O12</xm:sqref>
        </x14:conditionalFormatting>
        <x14:conditionalFormatting xmlns:xm="http://schemas.microsoft.com/office/excel/2006/main">
          <x14:cfRule type="expression" priority="17" id="{D6F21C59-5C40-4B89-A4C3-B295608AE55A}">
            <xm:f>'1ページ'!$R$3="小学校"</xm:f>
            <x14:dxf>
              <font>
                <b/>
                <i val="0"/>
                <color rgb="FFFF0000"/>
              </font>
            </x14:dxf>
          </x14:cfRule>
          <xm:sqref>N18:O18</xm:sqref>
        </x14:conditionalFormatting>
        <x14:conditionalFormatting xmlns:xm="http://schemas.microsoft.com/office/excel/2006/main">
          <x14:cfRule type="expression" priority="16" id="{14D4769E-6CF6-4E8F-94D7-3C431AF88BE1}">
            <xm:f>'1ページ'!$R$3="小学校"</xm:f>
            <x14:dxf>
              <font>
                <b/>
                <i val="0"/>
                <color rgb="FFFF0000"/>
              </font>
            </x14:dxf>
          </x14:cfRule>
          <xm:sqref>N24:O24</xm:sqref>
        </x14:conditionalFormatting>
        <x14:conditionalFormatting xmlns:xm="http://schemas.microsoft.com/office/excel/2006/main">
          <x14:cfRule type="expression" priority="193" id="{E16526BA-1ADF-4B14-B3E3-D16CF8AC6FD0}">
            <xm:f>'1ページ'!R3="小学校"</xm:f>
            <x14:dxf>
              <font>
                <b/>
                <i val="0"/>
                <color rgb="FFFF0000"/>
              </font>
            </x14:dxf>
          </x14:cfRule>
          <xm:sqref>J12</xm:sqref>
        </x14:conditionalFormatting>
        <x14:conditionalFormatting xmlns:xm="http://schemas.microsoft.com/office/excel/2006/main">
          <x14:cfRule type="expression" priority="194" id="{D98A1E69-3ACB-463D-8455-B4FFCD34B5F9}">
            <xm:f>'1ページ'!R3="小学校"</xm:f>
            <x14:dxf>
              <font>
                <b/>
                <i val="0"/>
                <color rgb="FFFF0000"/>
              </font>
            </x14:dxf>
          </x14:cfRule>
          <xm:sqref>J18</xm:sqref>
        </x14:conditionalFormatting>
        <x14:conditionalFormatting xmlns:xm="http://schemas.microsoft.com/office/excel/2006/main">
          <x14:cfRule type="expression" priority="195" id="{E4D3CF0D-40EB-4A69-9D30-34278FA616F5}">
            <xm:f>'1ページ'!R3="小学校"</xm:f>
            <x14:dxf>
              <font>
                <b/>
                <i val="0"/>
                <color rgb="FFFF0000"/>
              </font>
            </x14:dxf>
          </x14:cfRule>
          <xm:sqref>J24</xm:sqref>
        </x14:conditionalFormatting>
        <x14:conditionalFormatting xmlns:xm="http://schemas.microsoft.com/office/excel/2006/main">
          <x14:cfRule type="expression" priority="196" id="{69ACE0BA-40B7-4839-BE4D-61CC782C2CE9}">
            <xm:f>'1ページ'!R3="小学校"</xm:f>
            <x14:dxf>
              <font>
                <b/>
                <i val="0"/>
                <color rgb="FFFF0000"/>
              </font>
            </x14:dxf>
          </x14:cfRule>
          <xm:sqref>M18</xm:sqref>
        </x14:conditionalFormatting>
        <x14:conditionalFormatting xmlns:xm="http://schemas.microsoft.com/office/excel/2006/main">
          <x14:cfRule type="expression" priority="197" id="{3A6FE64F-ED3F-4478-B4EB-610D9AA70A04}">
            <xm:f>'1ページ'!R3="小学校"</xm:f>
            <x14:dxf>
              <font>
                <b/>
                <i val="0"/>
                <color rgb="FFFF0000"/>
              </font>
            </x14:dxf>
          </x14:cfRule>
          <xm:sqref>M24</xm:sqref>
        </x14:conditionalFormatting>
        <x14:conditionalFormatting xmlns:xm="http://schemas.microsoft.com/office/excel/2006/main">
          <x14:cfRule type="expression" priority="198" id="{D178FE07-F236-4A76-B28C-18762F89E5BA}">
            <xm:f>'1ページ'!R3="小学校"</xm:f>
            <x14:dxf>
              <font>
                <b/>
                <i val="0"/>
                <color rgb="FFFF0000"/>
              </font>
            </x14:dxf>
          </x14:cfRule>
          <xm:sqref>M12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  <pageSetUpPr fitToPage="1"/>
  </sheetPr>
  <dimension ref="A1:AB28"/>
  <sheetViews>
    <sheetView view="pageBreakPreview" zoomScale="96" zoomScaleNormal="100" zoomScaleSheetLayoutView="96" workbookViewId="0">
      <selection activeCell="G7" sqref="G7:H7"/>
    </sheetView>
  </sheetViews>
  <sheetFormatPr defaultColWidth="0" defaultRowHeight="18.75" zeroHeight="1"/>
  <cols>
    <col min="1" max="9" width="9" style="28" customWidth="1"/>
    <col min="10" max="10" width="9" customWidth="1"/>
    <col min="11" max="11" width="12.125" customWidth="1"/>
    <col min="12" max="12" width="9" customWidth="1"/>
    <col min="13" max="28" width="0" hidden="1" customWidth="1"/>
    <col min="29" max="16384" width="9" hidden="1"/>
  </cols>
  <sheetData>
    <row r="1" spans="1:28" s="2" customFormat="1" ht="18">
      <c r="A1" s="11"/>
      <c r="B1" s="103" t="str">
        <f ca="1">'1ページ'!C1</f>
        <v>令和6年度</v>
      </c>
      <c r="C1" s="104" t="s">
        <v>588</v>
      </c>
      <c r="D1" s="56"/>
      <c r="E1" s="56"/>
      <c r="F1" s="56"/>
      <c r="G1" s="56"/>
      <c r="H1" s="56"/>
      <c r="J1" s="3"/>
    </row>
    <row r="2" spans="1:28" s="2" customFormat="1" ht="13.5">
      <c r="A2" s="12"/>
      <c r="B2" s="13"/>
      <c r="C2" s="13"/>
      <c r="D2" s="13"/>
      <c r="E2" s="13"/>
      <c r="F2" s="13"/>
      <c r="G2" s="13"/>
      <c r="H2" s="13"/>
      <c r="I2" s="13"/>
    </row>
    <row r="3" spans="1:28" s="2" customFormat="1" ht="24.75" customHeight="1">
      <c r="A3" s="275" t="s">
        <v>96</v>
      </c>
      <c r="B3" s="275"/>
      <c r="C3" s="270">
        <f>'1ページ'!C3</f>
        <v>0</v>
      </c>
      <c r="D3" s="271"/>
      <c r="E3" s="271"/>
      <c r="F3" s="14"/>
      <c r="G3" s="57"/>
      <c r="H3" s="13"/>
      <c r="I3" s="13"/>
    </row>
    <row r="4" spans="1:28" s="13" customFormat="1" ht="17.25">
      <c r="A4" s="24"/>
    </row>
    <row r="5" spans="1:28" s="2" customFormat="1" ht="21">
      <c r="A5" s="25" t="s">
        <v>590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28" s="2" customFormat="1" ht="41.25" customHeight="1">
      <c r="A6" s="429" t="s">
        <v>557</v>
      </c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</row>
    <row r="7" spans="1:28" s="2" customFormat="1" ht="26.25" customHeight="1">
      <c r="A7" s="4" t="s">
        <v>101</v>
      </c>
      <c r="B7" s="4"/>
      <c r="C7" s="4"/>
      <c r="D7" s="4"/>
      <c r="E7" s="4"/>
      <c r="F7" s="4"/>
      <c r="G7" s="253" t="s">
        <v>91</v>
      </c>
      <c r="H7" s="253"/>
      <c r="I7" s="22"/>
      <c r="J7" s="158"/>
      <c r="K7" s="159"/>
      <c r="L7" s="22"/>
    </row>
    <row r="8" spans="1:28" s="2" customFormat="1" ht="24" customHeight="1">
      <c r="A8" s="27" t="s">
        <v>102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28" s="2" customFormat="1" ht="18.75" customHeight="1" thickBot="1">
      <c r="A9" s="235" t="s">
        <v>9</v>
      </c>
      <c r="B9" s="236"/>
      <c r="C9" s="263"/>
      <c r="D9" s="111" t="s">
        <v>10</v>
      </c>
      <c r="E9" s="112" t="s">
        <v>11</v>
      </c>
      <c r="F9" s="112" t="s">
        <v>12</v>
      </c>
      <c r="G9" s="112" t="s">
        <v>13</v>
      </c>
      <c r="H9" s="112" t="s">
        <v>14</v>
      </c>
      <c r="I9" s="112" t="s">
        <v>15</v>
      </c>
      <c r="J9" s="113" t="s">
        <v>16</v>
      </c>
      <c r="K9" s="114" t="s">
        <v>7</v>
      </c>
      <c r="L9" s="13"/>
    </row>
    <row r="10" spans="1:28" s="2" customFormat="1" ht="48.75" customHeight="1" thickTop="1">
      <c r="A10" s="430" t="s">
        <v>103</v>
      </c>
      <c r="B10" s="431"/>
      <c r="C10" s="432"/>
      <c r="D10" s="216" t="s">
        <v>104</v>
      </c>
      <c r="E10" s="108" t="s">
        <v>104</v>
      </c>
      <c r="F10" s="108" t="s">
        <v>104</v>
      </c>
      <c r="G10" s="108" t="s">
        <v>104</v>
      </c>
      <c r="H10" s="108" t="s">
        <v>104</v>
      </c>
      <c r="I10" s="108" t="s">
        <v>104</v>
      </c>
      <c r="J10" s="109" t="s">
        <v>104</v>
      </c>
      <c r="K10" s="427" t="s">
        <v>333</v>
      </c>
      <c r="L10" s="13"/>
    </row>
    <row r="11" spans="1:28" s="2" customFormat="1" ht="48.75" customHeight="1">
      <c r="A11" s="433" t="s">
        <v>599</v>
      </c>
      <c r="B11" s="434"/>
      <c r="C11" s="435"/>
      <c r="D11" s="226" t="s">
        <v>104</v>
      </c>
      <c r="E11" s="217" t="s">
        <v>104</v>
      </c>
      <c r="F11" s="217" t="s">
        <v>104</v>
      </c>
      <c r="G11" s="217" t="s">
        <v>104</v>
      </c>
      <c r="H11" s="217" t="s">
        <v>104</v>
      </c>
      <c r="I11" s="217" t="s">
        <v>104</v>
      </c>
      <c r="J11" s="218" t="s">
        <v>104</v>
      </c>
      <c r="K11" s="428"/>
      <c r="L11" s="13"/>
      <c r="AB11" s="2">
        <f>COUNTIF(D11:J11,"○")</f>
        <v>0</v>
      </c>
    </row>
    <row r="12" spans="1:28" s="2" customFormat="1" ht="18" customHeight="1">
      <c r="A12" s="192"/>
      <c r="B12" s="192"/>
      <c r="C12" s="192"/>
      <c r="D12" s="191"/>
      <c r="E12" s="437"/>
      <c r="F12" s="437"/>
      <c r="G12" s="437"/>
      <c r="H12" s="437"/>
      <c r="I12" s="437"/>
      <c r="J12" s="437"/>
      <c r="K12" s="191"/>
      <c r="L12" s="13"/>
    </row>
    <row r="13" spans="1:28" s="37" customFormat="1" ht="23.25" customHeight="1">
      <c r="A13" s="38" t="s">
        <v>551</v>
      </c>
      <c r="B13" s="22"/>
      <c r="C13" s="22"/>
      <c r="D13" s="22"/>
      <c r="E13" s="22"/>
      <c r="F13" s="36"/>
      <c r="G13" s="36"/>
      <c r="H13" s="36"/>
      <c r="I13" s="36"/>
      <c r="J13" s="36"/>
      <c r="K13" s="36"/>
      <c r="L13" s="36"/>
    </row>
    <row r="14" spans="1:28" s="37" customFormat="1" ht="23.25" customHeight="1">
      <c r="A14" s="36" t="s">
        <v>552</v>
      </c>
      <c r="B14" s="22"/>
      <c r="C14" s="22"/>
      <c r="D14" s="22"/>
      <c r="E14" s="22"/>
      <c r="F14" s="36"/>
      <c r="G14" s="36"/>
      <c r="H14" s="36"/>
      <c r="I14" s="36"/>
      <c r="J14" s="36"/>
      <c r="K14" s="131" t="s">
        <v>138</v>
      </c>
      <c r="L14" s="36"/>
    </row>
    <row r="15" spans="1:28" s="2" customFormat="1" ht="9" customHeight="1">
      <c r="A15" s="29"/>
      <c r="B15" s="29"/>
      <c r="C15" s="29"/>
      <c r="D15" s="29"/>
      <c r="E15" s="29"/>
      <c r="F15" s="29"/>
      <c r="G15" s="29"/>
      <c r="H15" s="29"/>
      <c r="I15" s="29"/>
      <c r="J15" s="13"/>
      <c r="K15" s="13"/>
      <c r="L15" s="13"/>
    </row>
    <row r="16" spans="1:28" s="40" customFormat="1" ht="17.25" customHeight="1">
      <c r="A16" s="147" t="s">
        <v>572</v>
      </c>
      <c r="B16" s="110"/>
      <c r="C16" s="110"/>
      <c r="D16" s="110"/>
      <c r="E16" s="110"/>
      <c r="F16" s="110"/>
      <c r="G16" s="110"/>
      <c r="H16" s="110"/>
      <c r="I16" s="39"/>
      <c r="J16" s="39"/>
      <c r="K16" s="39"/>
      <c r="L16" s="39"/>
    </row>
    <row r="17" spans="1:12" s="40" customFormat="1" ht="20.25" customHeight="1">
      <c r="A17" s="148" t="s">
        <v>6</v>
      </c>
      <c r="B17" s="110"/>
      <c r="C17" s="110"/>
      <c r="D17" s="110"/>
      <c r="E17" s="110"/>
      <c r="F17" s="110"/>
      <c r="G17" s="110"/>
      <c r="H17" s="110"/>
      <c r="I17" s="39"/>
      <c r="J17" s="39"/>
      <c r="K17" s="39"/>
      <c r="L17" s="39"/>
    </row>
    <row r="18" spans="1:12" s="40" customFormat="1" ht="21" customHeight="1">
      <c r="B18" s="157" t="s">
        <v>556</v>
      </c>
      <c r="C18" s="110"/>
      <c r="D18" s="110"/>
      <c r="E18" s="110"/>
      <c r="F18" s="110"/>
      <c r="G18" s="116"/>
      <c r="H18" s="116"/>
      <c r="I18" s="436"/>
      <c r="J18" s="436"/>
      <c r="K18" s="39"/>
      <c r="L18" s="39"/>
    </row>
    <row r="19" spans="1:12" s="2" customFormat="1" ht="21" customHeight="1">
      <c r="A19" s="31"/>
      <c r="B19" s="31"/>
      <c r="C19" s="31"/>
      <c r="D19" s="31"/>
      <c r="E19" s="31"/>
      <c r="F19" s="13"/>
      <c r="G19" s="13"/>
      <c r="H19" s="26"/>
      <c r="I19" s="13"/>
      <c r="J19" s="13"/>
      <c r="K19" s="13"/>
      <c r="L19" s="13"/>
    </row>
    <row r="20" spans="1:12" hidden="1"/>
    <row r="21" spans="1:12" hidden="1"/>
    <row r="22" spans="1:12" hidden="1"/>
    <row r="23" spans="1:12" hidden="1"/>
    <row r="24" spans="1:12" hidden="1">
      <c r="A24" t="s">
        <v>104</v>
      </c>
      <c r="B24" t="s">
        <v>104</v>
      </c>
    </row>
    <row r="25" spans="1:12" hidden="1">
      <c r="A25">
        <v>1</v>
      </c>
      <c r="B25" t="s">
        <v>282</v>
      </c>
    </row>
    <row r="26" spans="1:12" hidden="1">
      <c r="A26">
        <v>2</v>
      </c>
      <c r="B26" t="s">
        <v>110</v>
      </c>
    </row>
    <row r="27" spans="1:12" hidden="1">
      <c r="A27">
        <v>3</v>
      </c>
      <c r="B27"/>
    </row>
    <row r="28" spans="1:12" hidden="1">
      <c r="A28" t="s">
        <v>283</v>
      </c>
      <c r="B28"/>
    </row>
  </sheetData>
  <sheetProtection sheet="1" selectLockedCells="1"/>
  <customSheetViews>
    <customSheetView guid="{F37920BA-3B01-4D87-85E2-8E20B85AA6D7}" showPageBreaks="1" fitToPage="1" printArea="1" hiddenRows="1" hiddenColumns="1">
      <selection activeCell="A10" sqref="A10:I10"/>
      <pageMargins left="0.7" right="0.7" top="0.75" bottom="0.75" header="0.3" footer="0.3"/>
    </customSheetView>
  </customSheetViews>
  <mergeCells count="10">
    <mergeCell ref="A3:B3"/>
    <mergeCell ref="C3:E3"/>
    <mergeCell ref="K10:K11"/>
    <mergeCell ref="A6:L6"/>
    <mergeCell ref="A10:C10"/>
    <mergeCell ref="A11:C11"/>
    <mergeCell ref="I18:J18"/>
    <mergeCell ref="G7:H7"/>
    <mergeCell ref="E12:J12"/>
    <mergeCell ref="A9:C9"/>
  </mergeCells>
  <phoneticPr fontId="13"/>
  <dataValidations count="1">
    <dataValidation type="list" allowBlank="1" showInputMessage="1" showErrorMessage="1" sqref="D10:J11">
      <formula1>$A$24:$A$28</formula1>
    </dataValidation>
  </dataValidations>
  <hyperlinks>
    <hyperlink ref="K14" location="特新担!A1" display="ジャンプ"/>
  </hyperlinks>
  <pageMargins left="0.7" right="0.7" top="0.75" bottom="0.75" header="0.3" footer="0.3"/>
  <pageSetup paperSize="9"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'1ページ'!$I$42:$I$44</xm:f>
          </x14:formula1>
          <xm:sqref>G7:H7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J4"/>
  <sheetViews>
    <sheetView topLeftCell="A3" zoomScale="80" zoomScaleNormal="80" workbookViewId="0">
      <selection activeCell="A4" sqref="A4:XFD4"/>
    </sheetView>
  </sheetViews>
  <sheetFormatPr defaultRowHeight="18.75"/>
  <cols>
    <col min="1" max="1" width="12.5" customWidth="1"/>
    <col min="2" max="2" width="10.625" customWidth="1"/>
    <col min="3" max="3" width="11" customWidth="1"/>
    <col min="4" max="4" width="4.375" customWidth="1"/>
    <col min="5" max="5" width="6.875" customWidth="1"/>
    <col min="6" max="6" width="10" customWidth="1"/>
    <col min="7" max="8" width="6.875" customWidth="1"/>
    <col min="9" max="9" width="10" customWidth="1"/>
    <col min="10" max="11" width="6.875" customWidth="1"/>
    <col min="12" max="12" width="10" customWidth="1"/>
    <col min="13" max="13" width="6.875" customWidth="1"/>
    <col min="14" max="15" width="5" customWidth="1"/>
    <col min="16" max="16" width="8.75" customWidth="1"/>
    <col min="17" max="18" width="4.375" customWidth="1"/>
    <col min="19" max="21" width="8.75" customWidth="1"/>
    <col min="22" max="22" width="8.75" hidden="1" customWidth="1"/>
    <col min="23" max="24" width="4.375" hidden="1" customWidth="1"/>
    <col min="25" max="28" width="8.75" hidden="1" customWidth="1"/>
    <col min="29" max="30" width="4.375" hidden="1" customWidth="1"/>
    <col min="31" max="34" width="8.75" hidden="1" customWidth="1"/>
    <col min="35" max="36" width="4.375" hidden="1" customWidth="1"/>
    <col min="37" max="39" width="8.75" hidden="1" customWidth="1"/>
    <col min="40" max="40" width="5" customWidth="1"/>
    <col min="41" max="41" width="8.75" customWidth="1"/>
    <col min="42" max="43" width="4.375" customWidth="1"/>
    <col min="44" max="46" width="8.875" customWidth="1"/>
    <col min="47" max="47" width="8.75" hidden="1" customWidth="1"/>
    <col min="48" max="49" width="4.375" hidden="1" customWidth="1"/>
    <col min="50" max="53" width="8.75" hidden="1" customWidth="1"/>
    <col min="54" max="55" width="4.375" hidden="1" customWidth="1"/>
    <col min="56" max="59" width="8.75" hidden="1" customWidth="1"/>
    <col min="60" max="61" width="4.375" hidden="1" customWidth="1"/>
    <col min="62" max="64" width="8.75" hidden="1" customWidth="1"/>
    <col min="65" max="65" width="4.375" customWidth="1"/>
    <col min="66" max="68" width="8.75" customWidth="1"/>
    <col min="69" max="69" width="4.5" customWidth="1"/>
    <col min="70" max="70" width="10" customWidth="1"/>
    <col min="71" max="73" width="4.375" customWidth="1"/>
    <col min="74" max="76" width="8.75" hidden="1" customWidth="1"/>
    <col min="77" max="79" width="8.75" customWidth="1"/>
    <col min="80" max="80" width="10" customWidth="1"/>
    <col min="81" max="83" width="4.375" customWidth="1"/>
    <col min="84" max="86" width="8.75" hidden="1" customWidth="1"/>
    <col min="87" max="89" width="8.75" customWidth="1"/>
    <col min="90" max="90" width="10" customWidth="1"/>
    <col min="91" max="93" width="4.375" customWidth="1"/>
    <col min="94" max="96" width="8.75" hidden="1" customWidth="1"/>
    <col min="97" max="99" width="8.75" customWidth="1"/>
    <col min="100" max="100" width="5" customWidth="1"/>
    <col min="101" max="101" width="9.875" customWidth="1"/>
    <col min="102" max="103" width="5" customWidth="1"/>
    <col min="104" max="106" width="8.75" customWidth="1"/>
    <col min="107" max="107" width="9.875" customWidth="1"/>
    <col min="108" max="109" width="4.875" customWidth="1"/>
    <col min="110" max="112" width="8.75" customWidth="1"/>
    <col min="113" max="114" width="4.375" customWidth="1"/>
  </cols>
  <sheetData>
    <row r="1" spans="1:114">
      <c r="D1" s="444" t="s">
        <v>330</v>
      </c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3" t="s">
        <v>331</v>
      </c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  <c r="AI1" s="444"/>
      <c r="AJ1" s="444"/>
      <c r="AK1" s="444"/>
      <c r="AL1" s="444"/>
      <c r="AM1" s="446"/>
      <c r="AN1" s="447" t="s">
        <v>331</v>
      </c>
      <c r="AO1" s="444"/>
      <c r="AP1" s="444"/>
      <c r="AQ1" s="444"/>
      <c r="AR1" s="444"/>
      <c r="AS1" s="444"/>
      <c r="AT1" s="444"/>
      <c r="AU1" s="444"/>
      <c r="AV1" s="444"/>
      <c r="AW1" s="444"/>
      <c r="AX1" s="444"/>
      <c r="AY1" s="444"/>
      <c r="AZ1" s="444"/>
      <c r="BA1" s="444"/>
      <c r="BB1" s="444"/>
      <c r="BC1" s="444"/>
      <c r="BD1" s="444"/>
      <c r="BE1" s="444"/>
      <c r="BF1" s="444"/>
      <c r="BG1" s="444"/>
      <c r="BH1" s="444"/>
      <c r="BI1" s="444"/>
      <c r="BJ1" s="444"/>
      <c r="BK1" s="444"/>
      <c r="BL1" s="444"/>
      <c r="BM1" s="441" t="s">
        <v>597</v>
      </c>
      <c r="BN1" s="442"/>
      <c r="BO1" s="442"/>
      <c r="BP1" s="443"/>
      <c r="BQ1" s="446" t="s">
        <v>576</v>
      </c>
      <c r="BR1" s="442"/>
      <c r="BS1" s="442"/>
      <c r="BT1" s="442"/>
      <c r="BU1" s="442"/>
      <c r="BV1" s="442"/>
      <c r="BW1" s="442"/>
      <c r="BX1" s="442"/>
      <c r="BY1" s="442"/>
      <c r="BZ1" s="442"/>
      <c r="CA1" s="442"/>
      <c r="CB1" s="442"/>
      <c r="CC1" s="442"/>
      <c r="CD1" s="442"/>
      <c r="CE1" s="442"/>
      <c r="CF1" s="442"/>
      <c r="CG1" s="442"/>
      <c r="CH1" s="442"/>
      <c r="CI1" s="442"/>
      <c r="CJ1" s="442"/>
      <c r="CK1" s="442"/>
      <c r="CL1" s="442"/>
      <c r="CM1" s="442"/>
      <c r="CN1" s="442"/>
      <c r="CO1" s="442"/>
      <c r="CP1" s="442"/>
      <c r="CQ1" s="442"/>
      <c r="CR1" s="442"/>
      <c r="CS1" s="442"/>
      <c r="CT1" s="442"/>
      <c r="CU1" s="442"/>
      <c r="CV1" s="442"/>
      <c r="CW1" s="442"/>
      <c r="CX1" s="442"/>
      <c r="CY1" s="442"/>
      <c r="CZ1" s="442"/>
      <c r="DA1" s="442"/>
      <c r="DB1" s="442"/>
      <c r="DC1" s="442"/>
      <c r="DD1" s="442"/>
      <c r="DE1" s="442"/>
      <c r="DF1" s="442"/>
      <c r="DG1" s="442"/>
      <c r="DH1" s="442"/>
      <c r="DI1" s="445" t="s">
        <v>332</v>
      </c>
      <c r="DJ1" s="446"/>
    </row>
    <row r="2" spans="1:114" s="58" customFormat="1" ht="33.75" customHeight="1">
      <c r="A2" s="61"/>
      <c r="B2" s="78"/>
      <c r="C2" s="78"/>
      <c r="D2" s="451" t="s">
        <v>132</v>
      </c>
      <c r="E2" s="449"/>
      <c r="F2" s="449"/>
      <c r="G2" s="449"/>
      <c r="H2" s="449"/>
      <c r="I2" s="449"/>
      <c r="J2" s="449"/>
      <c r="K2" s="449"/>
      <c r="L2" s="449"/>
      <c r="M2" s="449"/>
      <c r="N2" s="78" t="s">
        <v>131</v>
      </c>
      <c r="O2" s="451" t="s">
        <v>149</v>
      </c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8" t="s">
        <v>152</v>
      </c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49"/>
      <c r="BE2" s="449"/>
      <c r="BF2" s="449"/>
      <c r="BG2" s="449"/>
      <c r="BH2" s="449"/>
      <c r="BI2" s="449"/>
      <c r="BJ2" s="449"/>
      <c r="BK2" s="449"/>
      <c r="BL2" s="450"/>
      <c r="BM2" s="438" t="s">
        <v>581</v>
      </c>
      <c r="BN2" s="439"/>
      <c r="BO2" s="439"/>
      <c r="BP2" s="440"/>
      <c r="BQ2" s="454" t="s">
        <v>335</v>
      </c>
      <c r="BR2" s="451"/>
      <c r="BS2" s="451"/>
      <c r="BT2" s="451"/>
      <c r="BU2" s="451"/>
      <c r="BV2" s="451"/>
      <c r="BW2" s="451"/>
      <c r="BX2" s="451"/>
      <c r="BY2" s="451"/>
      <c r="BZ2" s="451"/>
      <c r="CA2" s="451"/>
      <c r="CB2" s="451"/>
      <c r="CC2" s="451"/>
      <c r="CD2" s="451"/>
      <c r="CE2" s="451"/>
      <c r="CF2" s="451"/>
      <c r="CG2" s="451"/>
      <c r="CH2" s="451"/>
      <c r="CI2" s="451"/>
      <c r="CJ2" s="451"/>
      <c r="CK2" s="451"/>
      <c r="CL2" s="451"/>
      <c r="CM2" s="451"/>
      <c r="CN2" s="451"/>
      <c r="CO2" s="451"/>
      <c r="CP2" s="451"/>
      <c r="CQ2" s="451"/>
      <c r="CR2" s="451"/>
      <c r="CS2" s="451"/>
      <c r="CT2" s="451"/>
      <c r="CU2" s="455"/>
      <c r="CV2" s="453" t="s">
        <v>570</v>
      </c>
      <c r="CW2" s="449"/>
      <c r="CX2" s="449"/>
      <c r="CY2" s="449"/>
      <c r="CZ2" s="449"/>
      <c r="DA2" s="449"/>
      <c r="DB2" s="449"/>
      <c r="DC2" s="449"/>
      <c r="DD2" s="449"/>
      <c r="DE2" s="449"/>
      <c r="DF2" s="449"/>
      <c r="DG2" s="449"/>
      <c r="DH2" s="449"/>
      <c r="DI2" s="452" t="s">
        <v>133</v>
      </c>
      <c r="DJ2" s="449"/>
    </row>
    <row r="3" spans="1:114" s="58" customFormat="1" ht="99.75" customHeight="1">
      <c r="A3" s="62" t="s">
        <v>17</v>
      </c>
      <c r="B3" s="79" t="s">
        <v>18</v>
      </c>
      <c r="C3" s="79" t="s">
        <v>112</v>
      </c>
      <c r="D3" s="80" t="s">
        <v>114</v>
      </c>
      <c r="E3" s="81" t="s">
        <v>115</v>
      </c>
      <c r="F3" s="82" t="s">
        <v>116</v>
      </c>
      <c r="G3" s="83" t="s">
        <v>117</v>
      </c>
      <c r="H3" s="84" t="s">
        <v>118</v>
      </c>
      <c r="I3" s="80" t="s">
        <v>119</v>
      </c>
      <c r="J3" s="85" t="s">
        <v>120</v>
      </c>
      <c r="K3" s="84" t="s">
        <v>121</v>
      </c>
      <c r="L3" s="80" t="s">
        <v>122</v>
      </c>
      <c r="M3" s="80" t="s">
        <v>123</v>
      </c>
      <c r="N3" s="86" t="s">
        <v>124</v>
      </c>
      <c r="O3" s="60" t="s">
        <v>150</v>
      </c>
      <c r="P3" s="74" t="s">
        <v>140</v>
      </c>
      <c r="Q3" s="60" t="s">
        <v>143</v>
      </c>
      <c r="R3" s="60" t="s">
        <v>146</v>
      </c>
      <c r="S3" s="60" t="s">
        <v>125</v>
      </c>
      <c r="T3" s="60" t="s">
        <v>126</v>
      </c>
      <c r="U3" s="75" t="s">
        <v>127</v>
      </c>
      <c r="V3" s="60" t="s">
        <v>141</v>
      </c>
      <c r="W3" s="60" t="s">
        <v>144</v>
      </c>
      <c r="X3" s="60" t="s">
        <v>147</v>
      </c>
      <c r="Y3" s="60" t="s">
        <v>181</v>
      </c>
      <c r="Z3" s="60" t="s">
        <v>182</v>
      </c>
      <c r="AA3" s="60" t="s">
        <v>183</v>
      </c>
      <c r="AB3" s="60" t="s">
        <v>142</v>
      </c>
      <c r="AC3" s="60" t="s">
        <v>145</v>
      </c>
      <c r="AD3" s="60" t="s">
        <v>148</v>
      </c>
      <c r="AE3" s="60" t="s">
        <v>184</v>
      </c>
      <c r="AF3" s="60" t="s">
        <v>185</v>
      </c>
      <c r="AG3" s="60" t="s">
        <v>186</v>
      </c>
      <c r="AH3" s="60" t="s">
        <v>304</v>
      </c>
      <c r="AI3" s="60" t="s">
        <v>308</v>
      </c>
      <c r="AJ3" s="60" t="s">
        <v>305</v>
      </c>
      <c r="AK3" s="60" t="s">
        <v>306</v>
      </c>
      <c r="AL3" s="60" t="s">
        <v>307</v>
      </c>
      <c r="AM3" s="60" t="s">
        <v>309</v>
      </c>
      <c r="AN3" s="74" t="s">
        <v>151</v>
      </c>
      <c r="AO3" s="74" t="s">
        <v>140</v>
      </c>
      <c r="AP3" s="60" t="s">
        <v>143</v>
      </c>
      <c r="AQ3" s="60" t="s">
        <v>146</v>
      </c>
      <c r="AR3" s="60" t="s">
        <v>125</v>
      </c>
      <c r="AS3" s="60" t="s">
        <v>126</v>
      </c>
      <c r="AT3" s="75" t="s">
        <v>127</v>
      </c>
      <c r="AU3" s="60" t="s">
        <v>141</v>
      </c>
      <c r="AV3" s="60" t="s">
        <v>144</v>
      </c>
      <c r="AW3" s="60" t="s">
        <v>147</v>
      </c>
      <c r="AX3" s="60" t="s">
        <v>181</v>
      </c>
      <c r="AY3" s="60" t="s">
        <v>182</v>
      </c>
      <c r="AZ3" s="60" t="s">
        <v>183</v>
      </c>
      <c r="BA3" s="74" t="s">
        <v>142</v>
      </c>
      <c r="BB3" s="60" t="s">
        <v>145</v>
      </c>
      <c r="BC3" s="60" t="s">
        <v>148</v>
      </c>
      <c r="BD3" s="60" t="s">
        <v>184</v>
      </c>
      <c r="BE3" s="60" t="s">
        <v>185</v>
      </c>
      <c r="BF3" s="75" t="s">
        <v>186</v>
      </c>
      <c r="BG3" s="60" t="s">
        <v>304</v>
      </c>
      <c r="BH3" s="60" t="s">
        <v>308</v>
      </c>
      <c r="BI3" s="60" t="s">
        <v>305</v>
      </c>
      <c r="BJ3" s="60" t="s">
        <v>306</v>
      </c>
      <c r="BK3" s="60" t="s">
        <v>307</v>
      </c>
      <c r="BL3" s="63" t="s">
        <v>309</v>
      </c>
      <c r="BM3" s="74" t="s">
        <v>596</v>
      </c>
      <c r="BN3" s="60" t="s">
        <v>130</v>
      </c>
      <c r="BO3" s="60" t="s">
        <v>128</v>
      </c>
      <c r="BP3" s="63" t="s">
        <v>129</v>
      </c>
      <c r="BQ3" s="60" t="s">
        <v>139</v>
      </c>
      <c r="BR3" s="74" t="s">
        <v>140</v>
      </c>
      <c r="BS3" s="60" t="s">
        <v>143</v>
      </c>
      <c r="BT3" s="60" t="s">
        <v>146</v>
      </c>
      <c r="BU3" s="60" t="s">
        <v>558</v>
      </c>
      <c r="BV3" s="219" t="s">
        <v>125</v>
      </c>
      <c r="BW3" s="219" t="s">
        <v>126</v>
      </c>
      <c r="BX3" s="219" t="s">
        <v>127</v>
      </c>
      <c r="BY3" s="60" t="s">
        <v>181</v>
      </c>
      <c r="BZ3" s="60" t="s">
        <v>182</v>
      </c>
      <c r="CA3" s="75" t="s">
        <v>183</v>
      </c>
      <c r="CB3" s="74" t="s">
        <v>141</v>
      </c>
      <c r="CC3" s="60" t="s">
        <v>144</v>
      </c>
      <c r="CD3" s="60" t="s">
        <v>147</v>
      </c>
      <c r="CE3" s="60" t="s">
        <v>559</v>
      </c>
      <c r="CF3" s="219" t="s">
        <v>125</v>
      </c>
      <c r="CG3" s="219" t="s">
        <v>126</v>
      </c>
      <c r="CH3" s="219" t="s">
        <v>127</v>
      </c>
      <c r="CI3" s="60" t="s">
        <v>181</v>
      </c>
      <c r="CJ3" s="60" t="s">
        <v>182</v>
      </c>
      <c r="CK3" s="75" t="s">
        <v>183</v>
      </c>
      <c r="CL3" s="74" t="s">
        <v>142</v>
      </c>
      <c r="CM3" s="60" t="s">
        <v>145</v>
      </c>
      <c r="CN3" s="60" t="s">
        <v>148</v>
      </c>
      <c r="CO3" s="60" t="s">
        <v>560</v>
      </c>
      <c r="CP3" s="219" t="s">
        <v>125</v>
      </c>
      <c r="CQ3" s="219" t="s">
        <v>126</v>
      </c>
      <c r="CR3" s="219" t="s">
        <v>127</v>
      </c>
      <c r="CS3" s="60" t="s">
        <v>181</v>
      </c>
      <c r="CT3" s="60" t="s">
        <v>182</v>
      </c>
      <c r="CU3" s="75" t="s">
        <v>183</v>
      </c>
      <c r="CV3" s="60" t="s">
        <v>334</v>
      </c>
      <c r="CW3" s="60" t="s">
        <v>140</v>
      </c>
      <c r="CX3" s="60" t="s">
        <v>143</v>
      </c>
      <c r="CY3" s="60" t="s">
        <v>146</v>
      </c>
      <c r="CZ3" s="60" t="s">
        <v>125</v>
      </c>
      <c r="DA3" s="60" t="s">
        <v>126</v>
      </c>
      <c r="DB3" s="60" t="s">
        <v>127</v>
      </c>
      <c r="DC3" s="60" t="s">
        <v>141</v>
      </c>
      <c r="DD3" s="60" t="s">
        <v>144</v>
      </c>
      <c r="DE3" s="60" t="s">
        <v>147</v>
      </c>
      <c r="DF3" s="60" t="s">
        <v>125</v>
      </c>
      <c r="DG3" s="60" t="s">
        <v>126</v>
      </c>
      <c r="DH3" s="60" t="s">
        <v>127</v>
      </c>
      <c r="DI3" s="221" t="s">
        <v>180</v>
      </c>
      <c r="DJ3" s="60" t="s">
        <v>134</v>
      </c>
    </row>
    <row r="4" spans="1:114" ht="29.25" customHeight="1">
      <c r="A4" s="64" t="e">
        <f>'1ページ'!$Q$3</f>
        <v>#N/A</v>
      </c>
      <c r="B4" s="97" t="str">
        <f>IF('1ページ'!$H$3="","",'1ページ'!$H$3)</f>
        <v/>
      </c>
      <c r="C4" s="97" t="str">
        <f>IF('1ページ'!$H$5="","",'1ページ'!$H$5)</f>
        <v/>
      </c>
      <c r="D4" s="70" t="str">
        <f>IF('1ページ'!B28="選択してください。","",'1ページ'!B28)</f>
        <v/>
      </c>
      <c r="E4" s="91" t="str">
        <f>IF('1ページ'!A31="","",'1ページ'!A31)</f>
        <v/>
      </c>
      <c r="F4" s="92" t="str">
        <f>IF('1ページ'!F31="","",'1ページ'!F31)</f>
        <v/>
      </c>
      <c r="G4" s="93" t="str">
        <f>IF('1ページ'!H31="選択してください。","",'1ページ'!H31)</f>
        <v/>
      </c>
      <c r="H4" s="100" t="str">
        <f>IF('1ページ'!A32="","",'1ページ'!A32)</f>
        <v/>
      </c>
      <c r="I4" s="101" t="str">
        <f>IF('1ページ'!F32="","",'1ページ'!F32)</f>
        <v/>
      </c>
      <c r="J4" s="102" t="str">
        <f>IF('1ページ'!H32="選択してください。","",'1ページ'!H32)</f>
        <v/>
      </c>
      <c r="K4" s="94" t="str">
        <f>IF('1ページ'!A33="","",'1ページ'!A33)</f>
        <v/>
      </c>
      <c r="L4" s="72" t="str">
        <f>IF('1ページ'!F33="","",'1ページ'!F33)</f>
        <v/>
      </c>
      <c r="M4" s="71" t="str">
        <f>IF('1ページ'!H33="選択してください。","",'1ページ'!H33)</f>
        <v/>
      </c>
      <c r="N4" s="95" t="str">
        <f>IF('1ページ'!H20="選択してください。","",'1ページ'!H20)</f>
        <v/>
      </c>
      <c r="O4" s="65" t="str">
        <f>IF('2ページ'!J7="選択してください。","",'2ページ'!J7)</f>
        <v/>
      </c>
      <c r="P4" s="76" t="str">
        <f>IF('2ページ'!A10="","",'2ページ'!A10)</f>
        <v/>
      </c>
      <c r="Q4" s="73" t="str">
        <f>IF('2ページ'!C10="選択してください。","",'2ページ'!C10)</f>
        <v/>
      </c>
      <c r="R4" s="68" t="str">
        <f>IF('2ページ'!E10="選択してください。","",'2ページ'!E10)</f>
        <v/>
      </c>
      <c r="S4" s="67" t="str">
        <f>IF('2ページ'!G10="","",'2ページ'!G10)</f>
        <v/>
      </c>
      <c r="T4" s="67" t="str">
        <f>IF('2ページ'!J10="","",'2ページ'!J10)</f>
        <v/>
      </c>
      <c r="U4" s="77" t="str">
        <f>IF('2ページ'!M10="","",'2ページ'!M10)</f>
        <v/>
      </c>
      <c r="V4" s="98" t="str">
        <f>IF('2ページ'!A11="","",'2ページ'!A11)</f>
        <v/>
      </c>
      <c r="W4" s="98" t="str">
        <f>IF('2ページ'!C11="選択してください。","",'2ページ'!C11)</f>
        <v/>
      </c>
      <c r="X4" s="68" t="str">
        <f>IF('2ページ'!E11="選択してください。","",'2ページ'!E11)</f>
        <v/>
      </c>
      <c r="Y4" s="67" t="str">
        <f>IF('2ページ'!G11="","",'2ページ'!G11)</f>
        <v/>
      </c>
      <c r="Z4" s="67" t="str">
        <f>IF('2ページ'!J11="","",'2ページ'!J11)</f>
        <v/>
      </c>
      <c r="AA4" s="67" t="str">
        <f>IF('2ページ'!M11="","",'2ページ'!M11)</f>
        <v/>
      </c>
      <c r="AB4" s="66" t="str">
        <f>IF('2ページ'!A12="","",'2ページ'!A12)</f>
        <v/>
      </c>
      <c r="AC4" s="66" t="str">
        <f>IF('2ページ'!C12="選択してください。","",'2ページ'!C12)</f>
        <v/>
      </c>
      <c r="AD4" s="68" t="str">
        <f>IF('2ページ'!E12="選択してください。","",'2ページ'!E12)</f>
        <v/>
      </c>
      <c r="AE4" s="67" t="str">
        <f>IF('2ページ'!G12="","",'2ページ'!G12)</f>
        <v/>
      </c>
      <c r="AF4" s="67" t="str">
        <f>IF('2ページ'!J12="","",'2ページ'!J12)</f>
        <v/>
      </c>
      <c r="AG4" s="67" t="str">
        <f>IF('2ページ'!M12="","",'2ページ'!M12)</f>
        <v/>
      </c>
      <c r="AH4" s="89" t="str">
        <f>IF('2ページ'!A13="","",'2ページ'!A13)</f>
        <v/>
      </c>
      <c r="AI4" s="89" t="str">
        <f>IF('2ページ'!C13="選択してください。","",'2ページ'!C13)</f>
        <v/>
      </c>
      <c r="AJ4" s="68" t="str">
        <f>IF('2ページ'!E13="選択してください。","",'2ページ'!E13)</f>
        <v/>
      </c>
      <c r="AK4" s="67" t="str">
        <f>IF('2ページ'!G13="","",'2ページ'!G13)</f>
        <v/>
      </c>
      <c r="AL4" s="67" t="str">
        <f>IF('2ページ'!J13="","",'2ページ'!J13)</f>
        <v/>
      </c>
      <c r="AM4" s="67" t="str">
        <f>IF('2ページ'!M13="","",'2ページ'!M13)</f>
        <v/>
      </c>
      <c r="AN4" s="90" t="str">
        <f>IF('2ページ'!L16="選択してください。","",'2ページ'!L16)</f>
        <v>あり</v>
      </c>
      <c r="AO4" s="76" t="str">
        <f>IF('2ページ'!A19="","",'2ページ'!A19)</f>
        <v/>
      </c>
      <c r="AP4" s="73" t="str">
        <f>IF('2ページ'!C19="選択してください。","",'2ページ'!C19)</f>
        <v/>
      </c>
      <c r="AQ4" s="68" t="str">
        <f>IF('2ページ'!E19="選択してください。","",'2ページ'!E19)</f>
        <v/>
      </c>
      <c r="AR4" s="67" t="str">
        <f>IF('2ページ'!G19="","",'2ページ'!G19)</f>
        <v/>
      </c>
      <c r="AS4" s="67" t="str">
        <f>IF('2ページ'!J19="","",'2ページ'!J19)</f>
        <v/>
      </c>
      <c r="AT4" s="77" t="str">
        <f>IF('2ページ'!M19="","",'2ページ'!M19)</f>
        <v/>
      </c>
      <c r="AU4" s="98" t="str">
        <f>IF('2ページ'!A20="","",'2ページ'!A20)</f>
        <v/>
      </c>
      <c r="AV4" s="98" t="str">
        <f>IF('2ページ'!C20="選択してください。","",'2ページ'!C20)</f>
        <v/>
      </c>
      <c r="AW4" s="68" t="str">
        <f>IF('2ページ'!E20="選択してください。","",'2ページ'!E20)</f>
        <v/>
      </c>
      <c r="AX4" s="67" t="str">
        <f>IF('2ページ'!G20="","",'2ページ'!G20)</f>
        <v/>
      </c>
      <c r="AY4" s="67" t="str">
        <f>IF('2ページ'!J20="","",'2ページ'!J20)</f>
        <v/>
      </c>
      <c r="AZ4" s="67" t="str">
        <f>IF('2ページ'!M20="","",'2ページ'!M20)</f>
        <v/>
      </c>
      <c r="BA4" s="96" t="str">
        <f>IF('2ページ'!A21="","",'2ページ'!A21)</f>
        <v/>
      </c>
      <c r="BB4" s="66" t="str">
        <f>IF('2ページ'!C21="選択してください。","",'2ページ'!C21)</f>
        <v/>
      </c>
      <c r="BC4" s="68" t="str">
        <f>IF('2ページ'!E21="選択してください。","",'2ページ'!E21)</f>
        <v/>
      </c>
      <c r="BD4" s="67" t="str">
        <f>IF('2ページ'!G21="","",'2ページ'!G21)</f>
        <v/>
      </c>
      <c r="BE4" s="67" t="str">
        <f>IF('2ページ'!J21="","",'2ページ'!J21)</f>
        <v/>
      </c>
      <c r="BF4" s="77" t="str">
        <f>IF('2ページ'!M21="","",'2ページ'!M21)</f>
        <v/>
      </c>
      <c r="BG4" s="89" t="str">
        <f>IF('2ページ'!A22="","",'2ページ'!A22)</f>
        <v/>
      </c>
      <c r="BH4" s="89" t="str">
        <f>IF('2ページ'!C22="選択してください。","",'2ページ'!C22)</f>
        <v/>
      </c>
      <c r="BI4" s="68" t="str">
        <f>IF('2ページ'!E22="選択してください。","",'2ページ'!E22)</f>
        <v/>
      </c>
      <c r="BJ4" s="67" t="str">
        <f>IF('2ページ'!G22="","",'2ページ'!G22)</f>
        <v/>
      </c>
      <c r="BK4" s="67" t="str">
        <f>IF('2ページ'!J22="","",'2ページ'!J22)</f>
        <v/>
      </c>
      <c r="BL4" s="88" t="str">
        <f>IF('2ページ'!M22="","",'2ページ'!M22)</f>
        <v/>
      </c>
      <c r="BM4" s="87" t="e">
        <f>IF('3ページ'!F9="該当ではありません","","○")</f>
        <v>#N/A</v>
      </c>
      <c r="BN4" s="67" t="str">
        <f>IF('3ページ'!B11="","",'3ページ'!B11)</f>
        <v/>
      </c>
      <c r="BO4" s="67" t="str">
        <f>IF('3ページ'!B12="","",'3ページ'!B12)</f>
        <v/>
      </c>
      <c r="BP4" s="88" t="str">
        <f>IF('3ページ'!B13="","",'3ページ'!B13)</f>
        <v/>
      </c>
      <c r="BQ4" s="65" t="str">
        <f>IF('4ページ'!I6="選択してください。","",'4ページ'!I6)</f>
        <v/>
      </c>
      <c r="BR4" s="76" t="str">
        <f>IF('4ページ'!A10="","",'4ページ'!A10)</f>
        <v/>
      </c>
      <c r="BS4" s="73" t="str">
        <f>IF('4ページ'!C10="選択してください。","",'4ページ'!C10)</f>
        <v/>
      </c>
      <c r="BT4" s="69" t="str">
        <f>IF('4ページ'!E10="選択してください。","",'4ページ'!E10)</f>
        <v/>
      </c>
      <c r="BU4" s="70" t="str">
        <f>IF('4ページ'!N12="あり","あり","")</f>
        <v/>
      </c>
      <c r="BV4" s="220" t="str">
        <f>IF('4ページ'!G11="","",'4ページ'!G11)</f>
        <v/>
      </c>
      <c r="BW4" s="220" t="str">
        <f>IF('4ページ'!J11="","",'4ページ'!J11)</f>
        <v/>
      </c>
      <c r="BX4" s="220" t="str">
        <f>IF('4ページ'!M11="","",'4ページ'!M11)</f>
        <v/>
      </c>
      <c r="BY4" s="67" t="str">
        <f>IF('4ページ'!G14="","",'4ページ'!G14)</f>
        <v/>
      </c>
      <c r="BZ4" s="67" t="str">
        <f>IF('4ページ'!J14="","",'4ページ'!J14)</f>
        <v/>
      </c>
      <c r="CA4" s="77" t="str">
        <f>IF('4ページ'!M14="","",'4ページ'!M14)</f>
        <v/>
      </c>
      <c r="CB4" s="99" t="str">
        <f>IF('4ページ'!A16="","",'4ページ'!A16)</f>
        <v/>
      </c>
      <c r="CC4" s="98" t="str">
        <f>IF('4ページ'!C16="選択してください。","",'4ページ'!C16)</f>
        <v/>
      </c>
      <c r="CD4" s="69" t="str">
        <f>IF('4ページ'!E16="選択してください。","",'4ページ'!E16)</f>
        <v/>
      </c>
      <c r="CE4" s="70" t="str">
        <f>IF('4ページ'!N18="あり","あり","")</f>
        <v/>
      </c>
      <c r="CF4" s="220" t="str">
        <f>IF('4ページ'!G17="","",'4ページ'!G17)</f>
        <v/>
      </c>
      <c r="CG4" s="220" t="str">
        <f>IF('4ページ'!J17="","",'4ページ'!J17)</f>
        <v/>
      </c>
      <c r="CH4" s="220" t="str">
        <f>IF('4ページ'!M17="","",'4ページ'!M17)</f>
        <v/>
      </c>
      <c r="CI4" s="67" t="str">
        <f>IF('4ページ'!G20="","",'4ページ'!G20)</f>
        <v/>
      </c>
      <c r="CJ4" s="67" t="str">
        <f>IF('4ページ'!J20="","",'4ページ'!J20)</f>
        <v/>
      </c>
      <c r="CK4" s="77" t="str">
        <f>IF('4ページ'!M20="","",'4ページ'!M20)</f>
        <v/>
      </c>
      <c r="CL4" s="99" t="str">
        <f>IF('4ページ'!A22="","",'4ページ'!A22)</f>
        <v/>
      </c>
      <c r="CM4" s="98" t="str">
        <f>IF('4ページ'!C22="選択してください。","",'4ページ'!C22)</f>
        <v/>
      </c>
      <c r="CN4" s="69" t="str">
        <f>IF('4ページ'!E22="選択してください。","",'4ページ'!E22)</f>
        <v/>
      </c>
      <c r="CO4" s="70" t="str">
        <f>IF('4ページ'!N24="あり","あり","")</f>
        <v/>
      </c>
      <c r="CP4" s="220" t="str">
        <f>IF('4ページ'!G23="","",'4ページ'!G23)</f>
        <v/>
      </c>
      <c r="CQ4" s="220" t="str">
        <f>IF('4ページ'!J23="","",'4ページ'!J23)</f>
        <v/>
      </c>
      <c r="CR4" s="220" t="str">
        <f>IF('4ページ'!M23="","",'4ページ'!M23)</f>
        <v/>
      </c>
      <c r="CS4" s="67" t="str">
        <f>IF('4ページ'!G26="","",'4ページ'!G26)</f>
        <v/>
      </c>
      <c r="CT4" s="67" t="str">
        <f>IF('4ページ'!J26="","",'4ページ'!J26)</f>
        <v/>
      </c>
      <c r="CU4" s="77" t="str">
        <f>IF('4ページ'!M26="","",'4ページ'!M26)</f>
        <v/>
      </c>
      <c r="CV4" s="129" t="str">
        <f>IF('4ページ'!I31="選択してください。","",'4ページ'!I31)</f>
        <v/>
      </c>
      <c r="CW4" s="67" t="str">
        <f>IF('4ページ'!A34="","",'4ページ'!A34)</f>
        <v/>
      </c>
      <c r="CX4" s="67" t="str">
        <f>IF('4ページ'!C34="","",'4ページ'!C34)</f>
        <v>選択してください。</v>
      </c>
      <c r="CY4" s="67" t="str">
        <f>IF('4ページ'!E34="","",'4ページ'!E34)</f>
        <v/>
      </c>
      <c r="CZ4" s="67" t="str">
        <f>IF('4ページ'!G34="","",'4ページ'!G34)</f>
        <v/>
      </c>
      <c r="DA4" s="67" t="str">
        <f>IF('4ページ'!J34="","",'4ページ'!J34)</f>
        <v/>
      </c>
      <c r="DB4" s="67" t="str">
        <f>IF('4ページ'!M34="","",'4ページ'!M34)</f>
        <v/>
      </c>
      <c r="DC4" s="67" t="str">
        <f>IF('4ページ'!A35="","",'4ページ'!A35)</f>
        <v/>
      </c>
      <c r="DD4" s="67" t="str">
        <f>IF('4ページ'!C35="","",'4ページ'!C35)</f>
        <v>選択してください。</v>
      </c>
      <c r="DE4" s="67" t="str">
        <f>IF('4ページ'!E35="","",'4ページ'!E35)</f>
        <v/>
      </c>
      <c r="DF4" s="67" t="str">
        <f>IF('4ページ'!G35="","",'4ページ'!G35)</f>
        <v/>
      </c>
      <c r="DG4" s="67" t="str">
        <f>IF('4ページ'!J35="","",'4ページ'!J35)</f>
        <v/>
      </c>
      <c r="DH4" s="67" t="str">
        <f>IF('4ページ'!M35="","",'4ページ'!M35)</f>
        <v/>
      </c>
      <c r="DI4" s="222" t="str">
        <f>IF('5ページ'!G7="選択してください。","",'5ページ'!G7)</f>
        <v/>
      </c>
      <c r="DJ4" s="68" t="str">
        <f>IF(OR('5ページ'!D11="○",'5ページ'!E11="○",'5ページ'!F11="○",'5ページ'!G11="○",'5ページ'!H11="○",'5ページ'!I11="○",'5ページ'!J11="○"),"あり","")</f>
        <v/>
      </c>
    </row>
  </sheetData>
  <customSheetViews>
    <customSheetView guid="{F37920BA-3B01-4D87-85E2-8E20B85AA6D7}">
      <selection activeCell="D3" sqref="D3"/>
      <pageMargins left="0.7" right="0.7" top="0.75" bottom="0.75" header="0.3" footer="0.3"/>
    </customSheetView>
  </customSheetViews>
  <mergeCells count="13">
    <mergeCell ref="BM2:BP2"/>
    <mergeCell ref="BM1:BP1"/>
    <mergeCell ref="D1:N1"/>
    <mergeCell ref="DI1:DJ1"/>
    <mergeCell ref="O1:AM1"/>
    <mergeCell ref="AN1:BL1"/>
    <mergeCell ref="BQ1:DH1"/>
    <mergeCell ref="AN2:BL2"/>
    <mergeCell ref="D2:M2"/>
    <mergeCell ref="DI2:DJ2"/>
    <mergeCell ref="O2:AM2"/>
    <mergeCell ref="CV2:DH2"/>
    <mergeCell ref="BQ2:CU2"/>
  </mergeCells>
  <phoneticPr fontId="13"/>
  <pageMargins left="0.7" right="0.7" top="0.75" bottom="0.75" header="0.3" footer="0.3"/>
  <colBreaks count="4" manualBreakCount="4">
    <brk id="13" max="1048575" man="1"/>
    <brk id="112" max="1048575" man="1"/>
    <brk id="14" max="1048575" man="1"/>
    <brk id="3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P4"/>
  <sheetViews>
    <sheetView workbookViewId="0">
      <selection activeCell="A4" sqref="A4:XFD4"/>
    </sheetView>
  </sheetViews>
  <sheetFormatPr defaultRowHeight="18.75"/>
  <cols>
    <col min="1" max="1" width="6.375" customWidth="1"/>
    <col min="2" max="2" width="13.625" customWidth="1"/>
    <col min="4" max="23" width="4.625" customWidth="1"/>
    <col min="24" max="109" width="5.625" customWidth="1"/>
    <col min="110" max="117" width="5.625" style="34" customWidth="1"/>
    <col min="118" max="120" width="4.625" style="34" customWidth="1"/>
  </cols>
  <sheetData>
    <row r="1" spans="1:120" s="41" customFormat="1">
      <c r="D1" s="130">
        <f ca="1">特新担!B7</f>
        <v>45413</v>
      </c>
      <c r="E1" s="130">
        <f ca="1">D1+1</f>
        <v>45414</v>
      </c>
      <c r="F1" s="130">
        <f t="shared" ref="F1:BJ1" ca="1" si="0">E1+1</f>
        <v>45415</v>
      </c>
      <c r="G1" s="130">
        <f t="shared" ca="1" si="0"/>
        <v>45416</v>
      </c>
      <c r="H1" s="130">
        <f t="shared" ca="1" si="0"/>
        <v>45417</v>
      </c>
      <c r="I1" s="130">
        <f t="shared" ca="1" si="0"/>
        <v>45418</v>
      </c>
      <c r="J1" s="130">
        <f t="shared" ca="1" si="0"/>
        <v>45419</v>
      </c>
      <c r="K1" s="130">
        <f t="shared" ca="1" si="0"/>
        <v>45420</v>
      </c>
      <c r="L1" s="130">
        <f t="shared" ca="1" si="0"/>
        <v>45421</v>
      </c>
      <c r="M1" s="130">
        <f t="shared" ca="1" si="0"/>
        <v>45422</v>
      </c>
      <c r="N1" s="130">
        <f t="shared" ca="1" si="0"/>
        <v>45423</v>
      </c>
      <c r="O1" s="130">
        <f t="shared" ca="1" si="0"/>
        <v>45424</v>
      </c>
      <c r="P1" s="130">
        <f t="shared" ca="1" si="0"/>
        <v>45425</v>
      </c>
      <c r="Q1" s="130">
        <f t="shared" ca="1" si="0"/>
        <v>45426</v>
      </c>
      <c r="R1" s="130">
        <f t="shared" ca="1" si="0"/>
        <v>45427</v>
      </c>
      <c r="S1" s="130">
        <f t="shared" ca="1" si="0"/>
        <v>45428</v>
      </c>
      <c r="T1" s="130">
        <f t="shared" ca="1" si="0"/>
        <v>45429</v>
      </c>
      <c r="U1" s="130">
        <f t="shared" ca="1" si="0"/>
        <v>45430</v>
      </c>
      <c r="V1" s="130">
        <f t="shared" ca="1" si="0"/>
        <v>45431</v>
      </c>
      <c r="W1" s="130">
        <f t="shared" ca="1" si="0"/>
        <v>45432</v>
      </c>
      <c r="X1" s="130">
        <f t="shared" ca="1" si="0"/>
        <v>45433</v>
      </c>
      <c r="Y1" s="130">
        <f t="shared" ca="1" si="0"/>
        <v>45434</v>
      </c>
      <c r="Z1" s="130">
        <f t="shared" ca="1" si="0"/>
        <v>45435</v>
      </c>
      <c r="AA1" s="130">
        <f t="shared" ca="1" si="0"/>
        <v>45436</v>
      </c>
      <c r="AB1" s="130">
        <f t="shared" ca="1" si="0"/>
        <v>45437</v>
      </c>
      <c r="AC1" s="130">
        <f t="shared" ca="1" si="0"/>
        <v>45438</v>
      </c>
      <c r="AD1" s="130">
        <f t="shared" ca="1" si="0"/>
        <v>45439</v>
      </c>
      <c r="AE1" s="130">
        <f t="shared" ca="1" si="0"/>
        <v>45440</v>
      </c>
      <c r="AF1" s="130">
        <f t="shared" ca="1" si="0"/>
        <v>45441</v>
      </c>
      <c r="AG1" s="130">
        <f t="shared" ca="1" si="0"/>
        <v>45442</v>
      </c>
      <c r="AH1" s="130">
        <f t="shared" ca="1" si="0"/>
        <v>45443</v>
      </c>
      <c r="AI1" s="130">
        <f t="shared" ca="1" si="0"/>
        <v>45444</v>
      </c>
      <c r="AJ1" s="130">
        <f t="shared" ca="1" si="0"/>
        <v>45445</v>
      </c>
      <c r="AK1" s="130">
        <f t="shared" ca="1" si="0"/>
        <v>45446</v>
      </c>
      <c r="AL1" s="130">
        <f t="shared" ca="1" si="0"/>
        <v>45447</v>
      </c>
      <c r="AM1" s="130">
        <f t="shared" ca="1" si="0"/>
        <v>45448</v>
      </c>
      <c r="AN1" s="130">
        <f t="shared" ca="1" si="0"/>
        <v>45449</v>
      </c>
      <c r="AO1" s="130">
        <f t="shared" ca="1" si="0"/>
        <v>45450</v>
      </c>
      <c r="AP1" s="130">
        <f t="shared" ca="1" si="0"/>
        <v>45451</v>
      </c>
      <c r="AQ1" s="130">
        <f t="shared" ca="1" si="0"/>
        <v>45452</v>
      </c>
      <c r="AR1" s="130">
        <f t="shared" ca="1" si="0"/>
        <v>45453</v>
      </c>
      <c r="AS1" s="130">
        <f t="shared" ca="1" si="0"/>
        <v>45454</v>
      </c>
      <c r="AT1" s="130">
        <f t="shared" ca="1" si="0"/>
        <v>45455</v>
      </c>
      <c r="AU1" s="130">
        <f t="shared" ca="1" si="0"/>
        <v>45456</v>
      </c>
      <c r="AV1" s="130">
        <f t="shared" ca="1" si="0"/>
        <v>45457</v>
      </c>
      <c r="AW1" s="130">
        <f t="shared" ca="1" si="0"/>
        <v>45458</v>
      </c>
      <c r="AX1" s="130">
        <f t="shared" ca="1" si="0"/>
        <v>45459</v>
      </c>
      <c r="AY1" s="130">
        <f t="shared" ca="1" si="0"/>
        <v>45460</v>
      </c>
      <c r="AZ1" s="130">
        <f t="shared" ca="1" si="0"/>
        <v>45461</v>
      </c>
      <c r="BA1" s="130">
        <f t="shared" ca="1" si="0"/>
        <v>45462</v>
      </c>
      <c r="BB1" s="130">
        <f t="shared" ca="1" si="0"/>
        <v>45463</v>
      </c>
      <c r="BC1" s="130">
        <f t="shared" ca="1" si="0"/>
        <v>45464</v>
      </c>
      <c r="BD1" s="130">
        <f t="shared" ca="1" si="0"/>
        <v>45465</v>
      </c>
      <c r="BE1" s="130">
        <f t="shared" ca="1" si="0"/>
        <v>45466</v>
      </c>
      <c r="BF1" s="130">
        <f t="shared" ca="1" si="0"/>
        <v>45467</v>
      </c>
      <c r="BG1" s="130">
        <f t="shared" ca="1" si="0"/>
        <v>45468</v>
      </c>
      <c r="BH1" s="130">
        <f t="shared" ca="1" si="0"/>
        <v>45469</v>
      </c>
      <c r="BI1" s="130">
        <f t="shared" ca="1" si="0"/>
        <v>45470</v>
      </c>
      <c r="BJ1" s="130">
        <f t="shared" ca="1" si="0"/>
        <v>45471</v>
      </c>
      <c r="BK1" s="130">
        <f t="shared" ref="BK1" ca="1" si="1">BJ1+1</f>
        <v>45472</v>
      </c>
      <c r="BL1" s="130">
        <f t="shared" ref="BL1" ca="1" si="2">BK1+1</f>
        <v>45473</v>
      </c>
      <c r="BM1" s="130">
        <f t="shared" ref="BM1" ca="1" si="3">BL1+1</f>
        <v>45474</v>
      </c>
      <c r="BN1" s="130">
        <f t="shared" ref="BN1" ca="1" si="4">BM1+1</f>
        <v>45475</v>
      </c>
      <c r="BO1" s="130">
        <f t="shared" ref="BO1" ca="1" si="5">BN1+1</f>
        <v>45476</v>
      </c>
      <c r="BP1" s="130">
        <f t="shared" ref="BP1" ca="1" si="6">BO1+1</f>
        <v>45477</v>
      </c>
      <c r="BQ1" s="130">
        <f t="shared" ref="BQ1" ca="1" si="7">BP1+1</f>
        <v>45478</v>
      </c>
      <c r="BR1" s="130">
        <f t="shared" ref="BR1" ca="1" si="8">BQ1+1</f>
        <v>45479</v>
      </c>
      <c r="BS1" s="130">
        <f t="shared" ref="BS1" ca="1" si="9">BR1+1</f>
        <v>45480</v>
      </c>
      <c r="BT1" s="130">
        <f t="shared" ref="BT1" ca="1" si="10">BS1+1</f>
        <v>45481</v>
      </c>
      <c r="BU1" s="130">
        <f t="shared" ref="BU1" ca="1" si="11">BT1+1</f>
        <v>45482</v>
      </c>
      <c r="BV1" s="130">
        <f t="shared" ref="BV1" ca="1" si="12">BU1+1</f>
        <v>45483</v>
      </c>
      <c r="BW1" s="130">
        <f t="shared" ref="BW1" ca="1" si="13">BV1+1</f>
        <v>45484</v>
      </c>
      <c r="BX1" s="130">
        <f t="shared" ref="BX1" ca="1" si="14">BW1+1</f>
        <v>45485</v>
      </c>
      <c r="BY1" s="130">
        <f t="shared" ref="BY1" ca="1" si="15">BX1+1</f>
        <v>45486</v>
      </c>
      <c r="BZ1" s="130">
        <f t="shared" ref="BZ1" ca="1" si="16">BY1+1</f>
        <v>45487</v>
      </c>
      <c r="CA1" s="130">
        <f t="shared" ref="CA1" ca="1" si="17">BZ1+1</f>
        <v>45488</v>
      </c>
      <c r="CB1" s="130">
        <f t="shared" ref="CB1" ca="1" si="18">CA1+1</f>
        <v>45489</v>
      </c>
      <c r="CC1" s="130">
        <f t="shared" ref="CC1" ca="1" si="19">CB1+1</f>
        <v>45490</v>
      </c>
      <c r="CD1" s="130">
        <f t="shared" ref="CD1" ca="1" si="20">CC1+1</f>
        <v>45491</v>
      </c>
      <c r="CE1" s="130">
        <f t="shared" ref="CE1" ca="1" si="21">CD1+1</f>
        <v>45492</v>
      </c>
      <c r="CF1" s="130">
        <f t="shared" ref="CF1" ca="1" si="22">CE1+1</f>
        <v>45493</v>
      </c>
      <c r="CG1" s="130">
        <f t="shared" ref="CG1" ca="1" si="23">CF1+1</f>
        <v>45494</v>
      </c>
      <c r="CH1" s="130">
        <f t="shared" ref="CH1" ca="1" si="24">CG1+1</f>
        <v>45495</v>
      </c>
      <c r="CI1" s="130">
        <f t="shared" ref="CI1" ca="1" si="25">CH1+1</f>
        <v>45496</v>
      </c>
      <c r="CJ1" s="130">
        <f t="shared" ref="CJ1" ca="1" si="26">CI1+1</f>
        <v>45497</v>
      </c>
      <c r="CK1" s="130">
        <f t="shared" ref="CK1" ca="1" si="27">CJ1+1</f>
        <v>45498</v>
      </c>
      <c r="CL1" s="130">
        <f t="shared" ref="CL1" ca="1" si="28">CK1+1</f>
        <v>45499</v>
      </c>
      <c r="CM1" s="130">
        <f t="shared" ref="CM1" ca="1" si="29">CL1+1</f>
        <v>45500</v>
      </c>
      <c r="CN1" s="130">
        <f t="shared" ref="CN1" ca="1" si="30">CM1+1</f>
        <v>45501</v>
      </c>
      <c r="CO1" s="130">
        <f t="shared" ref="CO1" ca="1" si="31">CN1+1</f>
        <v>45502</v>
      </c>
      <c r="CP1" s="130">
        <f t="shared" ref="CP1:CQ1" ca="1" si="32">CO1+1</f>
        <v>45503</v>
      </c>
      <c r="CQ1" s="130">
        <f t="shared" ca="1" si="32"/>
        <v>45504</v>
      </c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42"/>
      <c r="DO1" s="42"/>
      <c r="DP1" s="42"/>
    </row>
    <row r="2" spans="1:120" s="9" customFormat="1">
      <c r="A2" s="41" t="s">
        <v>279</v>
      </c>
      <c r="B2" s="9" t="s">
        <v>17</v>
      </c>
      <c r="C2" s="9" t="s">
        <v>112</v>
      </c>
      <c r="D2" s="43" t="str">
        <f ca="1">TEXT(D1,"aaa")</f>
        <v>水</v>
      </c>
      <c r="E2" s="43" t="str">
        <f t="shared" ref="E2:CQ2" ca="1" si="33">TEXT(E1,"aaa")</f>
        <v>木</v>
      </c>
      <c r="F2" s="43" t="str">
        <f t="shared" ca="1" si="33"/>
        <v>金</v>
      </c>
      <c r="G2" s="43" t="str">
        <f t="shared" ca="1" si="33"/>
        <v>土</v>
      </c>
      <c r="H2" s="43" t="str">
        <f t="shared" ca="1" si="33"/>
        <v>日</v>
      </c>
      <c r="I2" s="43" t="str">
        <f t="shared" ca="1" si="33"/>
        <v>月</v>
      </c>
      <c r="J2" s="43" t="str">
        <f t="shared" ca="1" si="33"/>
        <v>火</v>
      </c>
      <c r="K2" s="43" t="str">
        <f t="shared" ca="1" si="33"/>
        <v>水</v>
      </c>
      <c r="L2" s="43" t="str">
        <f t="shared" ca="1" si="33"/>
        <v>木</v>
      </c>
      <c r="M2" s="43" t="str">
        <f t="shared" ca="1" si="33"/>
        <v>金</v>
      </c>
      <c r="N2" s="43" t="str">
        <f t="shared" ca="1" si="33"/>
        <v>土</v>
      </c>
      <c r="O2" s="43" t="str">
        <f t="shared" ca="1" si="33"/>
        <v>日</v>
      </c>
      <c r="P2" s="43" t="str">
        <f t="shared" ca="1" si="33"/>
        <v>月</v>
      </c>
      <c r="Q2" s="43" t="str">
        <f t="shared" ca="1" si="33"/>
        <v>火</v>
      </c>
      <c r="R2" s="43" t="str">
        <f t="shared" ca="1" si="33"/>
        <v>水</v>
      </c>
      <c r="S2" s="43" t="str">
        <f t="shared" ca="1" si="33"/>
        <v>木</v>
      </c>
      <c r="T2" s="43" t="str">
        <f t="shared" ca="1" si="33"/>
        <v>金</v>
      </c>
      <c r="U2" s="43" t="str">
        <f t="shared" ca="1" si="33"/>
        <v>土</v>
      </c>
      <c r="V2" s="43" t="str">
        <f t="shared" ca="1" si="33"/>
        <v>日</v>
      </c>
      <c r="W2" s="43" t="str">
        <f t="shared" ca="1" si="33"/>
        <v>月</v>
      </c>
      <c r="X2" s="43" t="str">
        <f t="shared" ca="1" si="33"/>
        <v>火</v>
      </c>
      <c r="Y2" s="43" t="str">
        <f t="shared" ca="1" si="33"/>
        <v>水</v>
      </c>
      <c r="Z2" s="43" t="str">
        <f t="shared" ca="1" si="33"/>
        <v>木</v>
      </c>
      <c r="AA2" s="43" t="str">
        <f t="shared" ca="1" si="33"/>
        <v>金</v>
      </c>
      <c r="AB2" s="43" t="str">
        <f t="shared" ca="1" si="33"/>
        <v>土</v>
      </c>
      <c r="AC2" s="43" t="str">
        <f t="shared" ca="1" si="33"/>
        <v>日</v>
      </c>
      <c r="AD2" s="43" t="str">
        <f t="shared" ca="1" si="33"/>
        <v>月</v>
      </c>
      <c r="AE2" s="43" t="str">
        <f t="shared" ca="1" si="33"/>
        <v>火</v>
      </c>
      <c r="AF2" s="43" t="str">
        <f t="shared" ca="1" si="33"/>
        <v>水</v>
      </c>
      <c r="AG2" s="43" t="str">
        <f t="shared" ca="1" si="33"/>
        <v>木</v>
      </c>
      <c r="AH2" s="43" t="str">
        <f t="shared" ca="1" si="33"/>
        <v>金</v>
      </c>
      <c r="AI2" s="43" t="str">
        <f t="shared" ca="1" si="33"/>
        <v>土</v>
      </c>
      <c r="AJ2" s="43" t="str">
        <f t="shared" ca="1" si="33"/>
        <v>日</v>
      </c>
      <c r="AK2" s="43" t="str">
        <f t="shared" ca="1" si="33"/>
        <v>月</v>
      </c>
      <c r="AL2" s="43" t="str">
        <f t="shared" ca="1" si="33"/>
        <v>火</v>
      </c>
      <c r="AM2" s="43" t="str">
        <f t="shared" ca="1" si="33"/>
        <v>水</v>
      </c>
      <c r="AN2" s="43" t="str">
        <f t="shared" ca="1" si="33"/>
        <v>木</v>
      </c>
      <c r="AO2" s="43" t="str">
        <f t="shared" ca="1" si="33"/>
        <v>金</v>
      </c>
      <c r="AP2" s="43" t="str">
        <f t="shared" ca="1" si="33"/>
        <v>土</v>
      </c>
      <c r="AQ2" s="43" t="str">
        <f t="shared" ca="1" si="33"/>
        <v>日</v>
      </c>
      <c r="AR2" s="43" t="str">
        <f t="shared" ca="1" si="33"/>
        <v>月</v>
      </c>
      <c r="AS2" s="43" t="str">
        <f t="shared" ca="1" si="33"/>
        <v>火</v>
      </c>
      <c r="AT2" s="43" t="str">
        <f t="shared" ca="1" si="33"/>
        <v>水</v>
      </c>
      <c r="AU2" s="43" t="str">
        <f t="shared" ca="1" si="33"/>
        <v>木</v>
      </c>
      <c r="AV2" s="43" t="str">
        <f t="shared" ca="1" si="33"/>
        <v>金</v>
      </c>
      <c r="AW2" s="43" t="str">
        <f t="shared" ca="1" si="33"/>
        <v>土</v>
      </c>
      <c r="AX2" s="43" t="str">
        <f t="shared" ca="1" si="33"/>
        <v>日</v>
      </c>
      <c r="AY2" s="43" t="str">
        <f t="shared" ca="1" si="33"/>
        <v>月</v>
      </c>
      <c r="AZ2" s="43" t="str">
        <f t="shared" ca="1" si="33"/>
        <v>火</v>
      </c>
      <c r="BA2" s="43" t="str">
        <f t="shared" ca="1" si="33"/>
        <v>水</v>
      </c>
      <c r="BB2" s="43" t="str">
        <f t="shared" ca="1" si="33"/>
        <v>木</v>
      </c>
      <c r="BC2" s="43" t="str">
        <f t="shared" ca="1" si="33"/>
        <v>金</v>
      </c>
      <c r="BD2" s="43" t="str">
        <f t="shared" ca="1" si="33"/>
        <v>土</v>
      </c>
      <c r="BE2" s="43" t="str">
        <f t="shared" ca="1" si="33"/>
        <v>日</v>
      </c>
      <c r="BF2" s="43" t="str">
        <f t="shared" ca="1" si="33"/>
        <v>月</v>
      </c>
      <c r="BG2" s="43" t="str">
        <f t="shared" ca="1" si="33"/>
        <v>火</v>
      </c>
      <c r="BH2" s="43" t="str">
        <f t="shared" ca="1" si="33"/>
        <v>水</v>
      </c>
      <c r="BI2" s="43" t="str">
        <f t="shared" ca="1" si="33"/>
        <v>木</v>
      </c>
      <c r="BJ2" s="43" t="str">
        <f t="shared" ca="1" si="33"/>
        <v>金</v>
      </c>
      <c r="BK2" s="43" t="str">
        <f t="shared" ca="1" si="33"/>
        <v>土</v>
      </c>
      <c r="BL2" s="43" t="str">
        <f t="shared" ca="1" si="33"/>
        <v>日</v>
      </c>
      <c r="BM2" s="43" t="str">
        <f t="shared" ca="1" si="33"/>
        <v>月</v>
      </c>
      <c r="BN2" s="43" t="str">
        <f t="shared" ca="1" si="33"/>
        <v>火</v>
      </c>
      <c r="BO2" s="43" t="str">
        <f t="shared" ca="1" si="33"/>
        <v>水</v>
      </c>
      <c r="BP2" s="43" t="str">
        <f t="shared" ca="1" si="33"/>
        <v>木</v>
      </c>
      <c r="BQ2" s="43" t="str">
        <f t="shared" ca="1" si="33"/>
        <v>金</v>
      </c>
      <c r="BR2" s="43" t="str">
        <f t="shared" ca="1" si="33"/>
        <v>土</v>
      </c>
      <c r="BS2" s="43" t="str">
        <f t="shared" ca="1" si="33"/>
        <v>日</v>
      </c>
      <c r="BT2" s="43" t="str">
        <f t="shared" ca="1" si="33"/>
        <v>月</v>
      </c>
      <c r="BU2" s="43" t="str">
        <f t="shared" ca="1" si="33"/>
        <v>火</v>
      </c>
      <c r="BV2" s="43" t="str">
        <f t="shared" ca="1" si="33"/>
        <v>水</v>
      </c>
      <c r="BW2" s="43" t="str">
        <f t="shared" ca="1" si="33"/>
        <v>木</v>
      </c>
      <c r="BX2" s="43" t="str">
        <f t="shared" ref="BX2:CH2" ca="1" si="34">TEXT(BX1,"aaa")</f>
        <v>金</v>
      </c>
      <c r="BY2" s="43" t="str">
        <f t="shared" ca="1" si="34"/>
        <v>土</v>
      </c>
      <c r="BZ2" s="43" t="str">
        <f t="shared" ca="1" si="34"/>
        <v>日</v>
      </c>
      <c r="CA2" s="43" t="str">
        <f t="shared" ca="1" si="34"/>
        <v>月</v>
      </c>
      <c r="CB2" s="43" t="str">
        <f t="shared" ca="1" si="34"/>
        <v>火</v>
      </c>
      <c r="CC2" s="43" t="str">
        <f t="shared" ca="1" si="34"/>
        <v>水</v>
      </c>
      <c r="CD2" s="43" t="str">
        <f t="shared" ca="1" si="34"/>
        <v>木</v>
      </c>
      <c r="CE2" s="43" t="str">
        <f t="shared" ca="1" si="34"/>
        <v>金</v>
      </c>
      <c r="CF2" s="43" t="str">
        <f t="shared" ca="1" si="34"/>
        <v>土</v>
      </c>
      <c r="CG2" s="43" t="str">
        <f t="shared" ca="1" si="34"/>
        <v>日</v>
      </c>
      <c r="CH2" s="43" t="str">
        <f t="shared" ca="1" si="34"/>
        <v>月</v>
      </c>
      <c r="CI2" s="43" t="str">
        <f t="shared" ref="CI2:CP2" ca="1" si="35">TEXT(CI1,"aaa")</f>
        <v>火</v>
      </c>
      <c r="CJ2" s="43" t="str">
        <f t="shared" ca="1" si="35"/>
        <v>水</v>
      </c>
      <c r="CK2" s="43" t="str">
        <f t="shared" ca="1" si="35"/>
        <v>木</v>
      </c>
      <c r="CL2" s="43" t="str">
        <f t="shared" ca="1" si="35"/>
        <v>金</v>
      </c>
      <c r="CM2" s="43" t="str">
        <f t="shared" ca="1" si="35"/>
        <v>土</v>
      </c>
      <c r="CN2" s="43" t="str">
        <f t="shared" ca="1" si="35"/>
        <v>日</v>
      </c>
      <c r="CO2" s="43" t="str">
        <f t="shared" ca="1" si="35"/>
        <v>月</v>
      </c>
      <c r="CP2" s="43" t="str">
        <f t="shared" ca="1" si="35"/>
        <v>火</v>
      </c>
      <c r="CQ2" s="43" t="str">
        <f t="shared" ca="1" si="33"/>
        <v>水</v>
      </c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</row>
    <row r="3" spans="1:120">
      <c r="D3" s="34">
        <f ca="1">IF(D2="土","",IF(D2="日","",IF(特新担!B9="×",0,1)))</f>
        <v>1</v>
      </c>
      <c r="E3" s="34">
        <f ca="1">IF(E2="土","",IF(E2="日","",IF(特新担!C9="×",0,1)))</f>
        <v>1</v>
      </c>
      <c r="F3" s="34">
        <f ca="1">IF(F2="土","",IF(F2="日","",IF(特新担!D9="×",0,1)))</f>
        <v>1</v>
      </c>
      <c r="G3" s="34" t="str">
        <f ca="1">IF(G2="土","",IF(G2="日","",IF(特新担!E9="×",0,1)))</f>
        <v/>
      </c>
      <c r="H3" s="34" t="str">
        <f ca="1">IF(H2="土","",IF(H2="日","",IF(特新担!F9="×",0,1)))</f>
        <v/>
      </c>
      <c r="I3" s="34">
        <f ca="1">IF(I2="土","",IF(I2="日","",IF(特新担!G9="×",0,1)))</f>
        <v>1</v>
      </c>
      <c r="J3" s="34">
        <f ca="1">IF(J2="土","",IF(J2="日","",IF(特新担!H9="×",0,1)))</f>
        <v>1</v>
      </c>
      <c r="K3" s="34">
        <f ca="1">IF(K2="土","",IF(K2="日","",IF(特新担!I9="×",0,1)))</f>
        <v>1</v>
      </c>
      <c r="L3" s="34">
        <f ca="1">IF(L2="土","",IF(L2="日","",IF(特新担!J9="×",0,1)))</f>
        <v>1</v>
      </c>
      <c r="M3" s="34">
        <f ca="1">IF(M2="土","",IF(M2="日","",IF(特新担!K9="×",0,1)))</f>
        <v>1</v>
      </c>
      <c r="N3" s="34" t="str">
        <f ca="1">IF(N2="土","",IF(N2="日","",IF(特新担!L9="×",0,1)))</f>
        <v/>
      </c>
      <c r="O3" s="34" t="str">
        <f ca="1">IF(O2="土","",IF(O2="日","",IF(特新担!M9="×",0,1)))</f>
        <v/>
      </c>
      <c r="P3" s="34">
        <f ca="1">IF(P2="土","",IF(P2="日","",IF(特新担!N9="×",0,1)))</f>
        <v>1</v>
      </c>
      <c r="Q3" s="34">
        <f ca="1">IF(Q2="土","",IF(Q2="日","",IF(特新担!O9="×",0,1)))</f>
        <v>1</v>
      </c>
      <c r="R3" s="34">
        <f ca="1">IF(R2="土","",IF(R2="日","",IF(特新担!P9="×",0,1)))</f>
        <v>1</v>
      </c>
      <c r="S3" s="34">
        <f ca="1">IF(S2="土","",IF(S2="日","",IF(特新担!Q9="×",0,1)))</f>
        <v>1</v>
      </c>
      <c r="T3" s="34">
        <f ca="1">IF(T2="土","",IF(T2="日","",IF(特新担!R9="×",0,1)))</f>
        <v>1</v>
      </c>
      <c r="U3" s="34" t="str">
        <f ca="1">IF(U2="土","",IF(U2="日","",IF(特新担!S9="×",0,1)))</f>
        <v/>
      </c>
      <c r="V3" s="34"/>
      <c r="W3" s="34">
        <f ca="1">IF(W2="土","",IF(W2="日","",IF(特新担!U9="×",0,1)))</f>
        <v>1</v>
      </c>
      <c r="X3" s="34">
        <f ca="1">IF(X2="土","",IF(X2="日","",IF(特新担!V9="×",0,1)))</f>
        <v>1</v>
      </c>
      <c r="Y3" s="34">
        <f ca="1">IF(Y2="土","",IF(Y2="日","",IF(特新担!W9="×",0,1)))</f>
        <v>1</v>
      </c>
      <c r="Z3" s="34"/>
      <c r="AA3" s="34">
        <f ca="1">IF(AA2="土","",IF(AA2="日","",IF(特新担!Y9="×",0,1)))</f>
        <v>1</v>
      </c>
      <c r="AB3" s="34" t="str">
        <f ca="1">IF(AB2="土","",IF(AB2="日","",IF(特新担!Z9="×",0,1)))</f>
        <v/>
      </c>
      <c r="AC3" s="34" t="str">
        <f ca="1">IF(AC2="土","",IF(AC2="日","",IF(特新担!AA9="×",0,1)))</f>
        <v/>
      </c>
      <c r="AD3" s="34">
        <f ca="1">IF(AD2="土","",IF(AD2="日","",IF(特新担!AB9="×",0,1)))</f>
        <v>1</v>
      </c>
      <c r="AE3" s="34">
        <f ca="1">IF(AE2="土","",IF(AE2="日","",IF(特新担!AC9="×",0,1)))</f>
        <v>1</v>
      </c>
      <c r="AF3" s="34">
        <f ca="1">IF(AF2="土","",IF(AF2="日","",IF(特新担!AD9="×",0,1)))</f>
        <v>1</v>
      </c>
      <c r="AG3" s="34">
        <f ca="1">IF(AG2="土","",IF(AG2="日","",IF(特新担!AE9="×",0,1)))</f>
        <v>1</v>
      </c>
      <c r="AH3" s="34">
        <f ca="1">IF(AH2="土","",IF(AH2="日","",IF(特新担!B14="×",0,1)))</f>
        <v>1</v>
      </c>
      <c r="AI3" s="115" t="str">
        <f ca="1">IF(AI2="土","",IF(AI2="日","",IF(特新担!C14="×",0,1)))</f>
        <v/>
      </c>
      <c r="AJ3" s="115" t="str">
        <f ca="1">IF(AJ2="土","",IF(AJ2="日","",IF(特新担!D14="×",0,1)))</f>
        <v/>
      </c>
      <c r="AK3" s="115">
        <f ca="1">IF(AK2="土","",IF(AK2="日","",IF(特新担!E14="×",0,1)))</f>
        <v>1</v>
      </c>
      <c r="AL3" s="115">
        <f ca="1">IF(AL2="土","",IF(AL2="日","",IF(特新担!F14="×",0,1)))</f>
        <v>1</v>
      </c>
      <c r="AM3" s="115">
        <f ca="1">IF(AM2="土","",IF(AM2="日","",IF(特新担!G14="×",0,1)))</f>
        <v>1</v>
      </c>
      <c r="AN3" s="115">
        <f ca="1">IF(AN2="土","",IF(AN2="日","",IF(特新担!H14="×",0,1)))</f>
        <v>1</v>
      </c>
      <c r="AO3" s="115">
        <f ca="1">IF(AO2="土","",IF(AO2="日","",IF(特新担!I14="×",0,1)))</f>
        <v>1</v>
      </c>
      <c r="AP3" s="115" t="str">
        <f ca="1">IF(AP2="土","",IF(AP2="日","",IF(特新担!J14="×",0,1)))</f>
        <v/>
      </c>
      <c r="AQ3" s="115"/>
      <c r="AR3" s="115">
        <f ca="1">IF(AR2="土","",IF(AR2="日","",IF(特新担!L14="×",0,1)))</f>
        <v>1</v>
      </c>
      <c r="AS3" s="115">
        <f ca="1">IF(AS2="土","",IF(AS2="日","",IF(特新担!M14="×",0,1)))</f>
        <v>1</v>
      </c>
      <c r="AT3" s="115">
        <f ca="1">IF(AT2="土","",IF(AT2="日","",IF(特新担!N14="×",0,1)))</f>
        <v>1</v>
      </c>
      <c r="AU3" s="115">
        <f ca="1">IF(AU2="土","",IF(AU2="日","",IF(特新担!O14="×",0,1)))</f>
        <v>1</v>
      </c>
      <c r="AV3" s="115">
        <f ca="1">IF(AV2="土","",IF(AV2="日","",IF(特新担!P14="×",0,1)))</f>
        <v>1</v>
      </c>
      <c r="AW3" s="115" t="str">
        <f ca="1">IF(AW2="土","",IF(AW2="日","",IF(特新担!Q14="×",0,1)))</f>
        <v/>
      </c>
      <c r="AX3" s="115" t="str">
        <f ca="1">IF(AX2="土","",IF(AX2="日","",IF(特新担!R14="×",0,1)))</f>
        <v/>
      </c>
      <c r="AY3" s="115">
        <f ca="1">IF(AY2="土","",IF(AY2="日","",IF(特新担!S14="×",0,1)))</f>
        <v>1</v>
      </c>
      <c r="AZ3" s="115">
        <f ca="1">IF(AZ2="土","",IF(AZ2="日","",IF(特新担!T14="×",0,1)))</f>
        <v>1</v>
      </c>
      <c r="BA3" s="115">
        <f ca="1">IF(BA2="土","",IF(BA2="日","",IF(特新担!U14="×",0,1)))</f>
        <v>1</v>
      </c>
      <c r="BB3" s="115">
        <f ca="1">IF(BB2="土","",IF(BB2="日","",IF(特新担!V14="×",0,1)))</f>
        <v>1</v>
      </c>
      <c r="BC3" s="115">
        <f ca="1">IF(BC2="土","",IF(BC2="日","",IF(特新担!W14="×",0,1)))</f>
        <v>1</v>
      </c>
      <c r="BD3" s="115" t="str">
        <f ca="1">IF(BD2="土","",IF(BD2="日","",IF(特新担!X14="×",0,1)))</f>
        <v/>
      </c>
      <c r="BE3" s="115" t="str">
        <f ca="1">IF(BE2="土","",IF(BE2="日","",IF(特新担!Y14="×",0,1)))</f>
        <v/>
      </c>
      <c r="BF3" s="115">
        <f ca="1">IF(BF2="土","",IF(BF2="日","",IF(特新担!Z14="×",0,1)))</f>
        <v>1</v>
      </c>
      <c r="BG3" s="115">
        <f ca="1">IF(BG2="土","",IF(BG2="日","",IF(特新担!AA14="×",0,1)))</f>
        <v>1</v>
      </c>
      <c r="BH3" s="115">
        <f ca="1">IF(BH2="土","",IF(BH2="日","",IF(特新担!AB14="×",0,1)))</f>
        <v>1</v>
      </c>
      <c r="BI3" s="115">
        <f ca="1">IF(BI2="土","",IF(BI2="日","",IF(特新担!AC14="×",0,1)))</f>
        <v>1</v>
      </c>
      <c r="BJ3" s="115">
        <f ca="1">IF(BJ2="土","",IF(BJ2="日","",IF(特新担!AD14="×",0,1)))</f>
        <v>1</v>
      </c>
      <c r="BK3" s="115" t="str">
        <f ca="1">IF(BK2="土","",IF(BK2="日","",IF(特新担!AE14="×",0,1)))</f>
        <v/>
      </c>
      <c r="BL3" s="115" t="str">
        <f ca="1">IF(BL2="土","",IF(BL2="日","",IF(特新担!AF14="×",0,1)))</f>
        <v/>
      </c>
      <c r="BM3" s="34">
        <f ca="1">IF(BM2="土","",IF(BM2="日","",IF(特新担!B19="×",0,1)))</f>
        <v>1</v>
      </c>
      <c r="BN3" s="115">
        <f ca="1">IF(BN2="土","",IF(BN2="日","",IF(特新担!C19="×",0,1)))</f>
        <v>1</v>
      </c>
      <c r="BO3" s="115">
        <f ca="1">IF(BO2="土","",IF(BO2="日","",IF(特新担!D19="×",0,1)))</f>
        <v>1</v>
      </c>
      <c r="BP3" s="115">
        <f ca="1">IF(BP2="土","",IF(BP2="日","",IF(特新担!E19="×",0,1)))</f>
        <v>1</v>
      </c>
      <c r="BQ3" s="115">
        <f ca="1">IF(BQ2="土","",IF(BQ2="日","",IF(特新担!F19="×",0,1)))</f>
        <v>1</v>
      </c>
      <c r="BR3" s="115" t="str">
        <f ca="1">IF(BR2="土","",IF(BR2="日","",IF(特新担!G19="×",0,1)))</f>
        <v/>
      </c>
      <c r="BS3" s="115" t="str">
        <f ca="1">IF(BS2="土","",IF(BS2="日","",IF(特新担!H19="×",0,1)))</f>
        <v/>
      </c>
      <c r="BT3" s="115">
        <f ca="1">IF(BT2="土","",IF(BT2="日","",IF(特新担!I19="×",0,1)))</f>
        <v>1</v>
      </c>
      <c r="BU3" s="115">
        <f ca="1">IF(BU2="土","",IF(BU2="日","",IF(特新担!J19="×",0,1)))</f>
        <v>1</v>
      </c>
      <c r="BV3" s="115">
        <f ca="1">IF(BV2="土","",IF(BV2="日","",IF(特新担!K19="×",0,1)))</f>
        <v>1</v>
      </c>
      <c r="BW3" s="115">
        <f ca="1">IF(BW2="土","",IF(BW2="日","",IF(特新担!L19="×",0,1)))</f>
        <v>1</v>
      </c>
      <c r="BX3" s="115">
        <f ca="1">IF(BX2="土","",IF(BX2="日","",IF(特新担!M19="×",0,1)))</f>
        <v>1</v>
      </c>
      <c r="BY3" s="115" t="str">
        <f ca="1">IF(BY2="土","",IF(BY2="日","",IF(特新担!N19="×",0,1)))</f>
        <v/>
      </c>
      <c r="BZ3" s="115" t="str">
        <f ca="1">IF(BZ2="土","",IF(BZ2="日","",IF(特新担!O19="×",0,1)))</f>
        <v/>
      </c>
      <c r="CA3" s="115">
        <f ca="1">IF(CA2="土","",IF(CA2="日","",IF(特新担!P19="×",0,1)))</f>
        <v>1</v>
      </c>
      <c r="CB3" s="115">
        <f ca="1">IF(CB2="土","",IF(CB2="日","",IF(特新担!Q19="×",0,1)))</f>
        <v>1</v>
      </c>
      <c r="CC3" s="115">
        <f ca="1">IF(CC2="土","",IF(CC2="日","",IF(特新担!R19="×",0,1)))</f>
        <v>1</v>
      </c>
      <c r="CD3" s="115">
        <f ca="1">IF(CD2="土","",IF(CD2="日","",IF(特新担!S19="×",0,1)))</f>
        <v>1</v>
      </c>
      <c r="CE3" s="115">
        <f ca="1">IF(CE2="土","",IF(CE2="日","",IF(特新担!T19="×",0,1)))</f>
        <v>1</v>
      </c>
      <c r="CF3" s="115" t="str">
        <f ca="1">IF(CF2="土","",IF(CF2="日","",IF(特新担!U19="×",0,1)))</f>
        <v/>
      </c>
      <c r="CG3" s="115" t="str">
        <f ca="1">IF(CG2="土","",IF(CG2="日","",IF(特新担!V19="×",0,1)))</f>
        <v/>
      </c>
      <c r="CH3" s="115">
        <f ca="1">IF(CH2="土","",IF(CH2="日","",IF(特新担!W19="×",0,1)))</f>
        <v>1</v>
      </c>
      <c r="CI3" s="115">
        <f ca="1">IF(CI2="土","",IF(CI2="日","",IF(特新担!X19="×",0,1)))</f>
        <v>1</v>
      </c>
      <c r="CJ3" s="115">
        <f ca="1">IF(CJ2="土","",IF(CJ2="日","",IF(特新担!Y19="×",0,1)))</f>
        <v>1</v>
      </c>
      <c r="CK3" s="115">
        <f ca="1">IF(CK2="土","",IF(CK2="日","",IF(特新担!Z19="×",0,1)))</f>
        <v>1</v>
      </c>
      <c r="CL3" s="115">
        <f ca="1">IF(CL2="土","",IF(CL2="日","",IF(特新担!AA19="×",0,1)))</f>
        <v>1</v>
      </c>
      <c r="CM3" s="115" t="str">
        <f ca="1">IF(CM2="土","",IF(CM2="日","",IF(特新担!AB19="×",0,1)))</f>
        <v/>
      </c>
      <c r="CN3" s="115" t="str">
        <f ca="1">IF(CN2="土","",IF(CN2="日","",IF(特新担!AC19="×",0,1)))</f>
        <v/>
      </c>
      <c r="CO3" s="115">
        <f ca="1">IF(CO2="土","",IF(CO2="日","",IF(特新担!AD19="×",0,1)))</f>
        <v>1</v>
      </c>
      <c r="CP3" s="115">
        <f ca="1">IF(CP2="土","",IF(CP2="日","",IF(特新担!AE19="×",0,1)))</f>
        <v>1</v>
      </c>
      <c r="CQ3" s="34">
        <f ca="1">IF(CQ2="土","",IF(CQ2="日","",IF(特新担!B24="×",0,1)))</f>
        <v>1</v>
      </c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</row>
    <row r="4" spans="1:120">
      <c r="A4" s="34" t="e">
        <f>'1ページ'!O3</f>
        <v>#N/A</v>
      </c>
      <c r="B4">
        <f>'1ページ'!C3</f>
        <v>0</v>
      </c>
      <c r="C4" t="str">
        <f>IF(特新担!T4="","",特新担!T4)</f>
        <v/>
      </c>
      <c r="D4" s="115" t="str">
        <f ca="1">IF(COUNTIF(祝日,特新担集計!D1)=1,"ー",IF(D3=1,"○","ー"))</f>
        <v>○</v>
      </c>
      <c r="E4" s="115" t="str">
        <f ca="1">IF(COUNTIF(祝日,特新担集計!E1)=1,"ー",IF(E3=1,"○","ー"))</f>
        <v>○</v>
      </c>
      <c r="F4" s="115" t="str">
        <f ca="1">IF(COUNTIF(祝日,特新担集計!F1)=1,"ー",IF(F3=1,"○","ー"))</f>
        <v>ー</v>
      </c>
      <c r="G4" s="115" t="str">
        <f ca="1">IF(COUNTIF(祝日,特新担集計!G1)=1,"ー",IF(G3=1,"○","ー"))</f>
        <v>ー</v>
      </c>
      <c r="H4" s="115" t="str">
        <f ca="1">IF(COUNTIF(祝日,特新担集計!H1)=1,"ー",IF(H3=1,"○","ー"))</f>
        <v>ー</v>
      </c>
      <c r="I4" s="115" t="str">
        <f ca="1">IF(COUNTIF(祝日,特新担集計!I1)=1,"ー",IF(I3=1,"○","ー"))</f>
        <v>ー</v>
      </c>
      <c r="J4" s="115" t="str">
        <f ca="1">IF(COUNTIF(祝日,特新担集計!J1)=1,"ー",IF(J3=1,"○","ー"))</f>
        <v>○</v>
      </c>
      <c r="K4" s="115" t="str">
        <f ca="1">IF(COUNTIF(祝日,特新担集計!K1)=1,"ー",IF(K3=1,"○","ー"))</f>
        <v>○</v>
      </c>
      <c r="L4" s="115" t="str">
        <f ca="1">IF(COUNTIF(祝日,特新担集計!L1)=1,"ー",IF(L3=1,"○","ー"))</f>
        <v>○</v>
      </c>
      <c r="M4" s="115" t="str">
        <f ca="1">IF(COUNTIF(祝日,特新担集計!M1)=1,"ー",IF(M3=1,"○","ー"))</f>
        <v>○</v>
      </c>
      <c r="N4" s="115" t="str">
        <f ca="1">IF(COUNTIF(祝日,特新担集計!N1)=1,"ー",IF(N3=1,"○","ー"))</f>
        <v>ー</v>
      </c>
      <c r="O4" s="115" t="str">
        <f ca="1">IF(COUNTIF(祝日,特新担集計!O1)=1,"ー",IF(O3=1,"○","ー"))</f>
        <v>ー</v>
      </c>
      <c r="P4" s="115" t="str">
        <f ca="1">IF(COUNTIF(祝日,特新担集計!P1)=1,"ー",IF(P3=1,"○","ー"))</f>
        <v>○</v>
      </c>
      <c r="Q4" s="115" t="str">
        <f ca="1">IF(COUNTIF(祝日,特新担集計!Q1)=1,"ー",IF(Q3=1,"○","ー"))</f>
        <v>○</v>
      </c>
      <c r="R4" s="115" t="str">
        <f ca="1">IF(COUNTIF(祝日,特新担集計!R1)=1,"ー",IF(R3=1,"○","ー"))</f>
        <v>○</v>
      </c>
      <c r="S4" s="115" t="str">
        <f ca="1">IF(COUNTIF(祝日,特新担集計!S1)=1,"ー",IF(S3=1,"○","ー"))</f>
        <v>○</v>
      </c>
      <c r="T4" s="115" t="str">
        <f ca="1">IF(COUNTIF(祝日,特新担集計!T1)=1,"ー",IF(T3=1,"○","ー"))</f>
        <v>○</v>
      </c>
      <c r="U4" s="115" t="str">
        <f ca="1">IF(COUNTIF(祝日,特新担集計!U1)=1,"ー",IF(U3=1,"○","ー"))</f>
        <v>ー</v>
      </c>
      <c r="V4" s="115" t="str">
        <f ca="1">IF(COUNTIF(祝日,特新担集計!V1)=1,"ー",IF(V3=1,"○","ー"))</f>
        <v>ー</v>
      </c>
      <c r="W4" s="115" t="str">
        <f ca="1">IF(COUNTIF(祝日,特新担集計!W1)=1,"ー",IF(W3=1,"○","ー"))</f>
        <v>○</v>
      </c>
      <c r="X4" s="115" t="str">
        <f ca="1">IF(COUNTIF(祝日,特新担集計!X1)=1,"ー",IF(X3=1,"○","ー"))</f>
        <v>○</v>
      </c>
      <c r="Y4" s="115" t="str">
        <f ca="1">IF(COUNTIF(祝日,特新担集計!Y1)=1,"ー",IF(Y3=1,"○","ー"))</f>
        <v>○</v>
      </c>
      <c r="Z4" s="34" t="str">
        <f ca="1">IF(COUNTIF(祝日,特新担集計!Z1)=1,"ー",IF(Z3=1,"○","ー"))</f>
        <v>ー</v>
      </c>
      <c r="AA4" s="115" t="str">
        <f ca="1">IF(COUNTIF(祝日,特新担集計!AA1)=1,"ー",IF(AA3=1,"○","ー"))</f>
        <v>○</v>
      </c>
      <c r="AB4" s="115" t="str">
        <f ca="1">IF(COUNTIF(祝日,特新担集計!AB1)=1,"ー",IF(AB3=1,"○","ー"))</f>
        <v>ー</v>
      </c>
      <c r="AC4" s="115" t="str">
        <f ca="1">IF(COUNTIF(祝日,特新担集計!AC1)=1,"ー",IF(AC3=1,"○","ー"))</f>
        <v>ー</v>
      </c>
      <c r="AD4" s="115" t="str">
        <f ca="1">IF(COUNTIF(祝日,特新担集計!AD1)=1,"ー",IF(AD3=1,"○","ー"))</f>
        <v>○</v>
      </c>
      <c r="AE4" s="115" t="str">
        <f ca="1">IF(COUNTIF(祝日,特新担集計!AE1)=1,"ー",IF(AE3=1,"○","ー"))</f>
        <v>○</v>
      </c>
      <c r="AF4" s="115" t="str">
        <f ca="1">IF(COUNTIF(祝日,特新担集計!AF1)=1,"ー",IF(AF3=1,"○","ー"))</f>
        <v>○</v>
      </c>
      <c r="AG4" s="115" t="str">
        <f ca="1">IF(COUNTIF(祝日,特新担集計!AG1)=1,"ー",IF(AG3=1,"○","ー"))</f>
        <v>○</v>
      </c>
      <c r="AH4" s="115" t="str">
        <f ca="1">IF(COUNTIF(祝日,特新担集計!AH1)=1,"ー",IF(AH3=1,"○","ー"))</f>
        <v>○</v>
      </c>
      <c r="AI4" s="115" t="str">
        <f ca="1">IF(COUNTIF(祝日,特新担集計!AI1)=1,"ー",IF(AI3=1,"○","ー"))</f>
        <v>ー</v>
      </c>
      <c r="AJ4" s="115" t="str">
        <f ca="1">IF(COUNTIF(祝日,特新担集計!AJ1)=1,"ー",IF(AJ3=1,"○","ー"))</f>
        <v>ー</v>
      </c>
      <c r="AK4" s="115" t="str">
        <f ca="1">IF(COUNTIF(祝日,特新担集計!AK1)=1,"ー",IF(AK3=1,"○","ー"))</f>
        <v>○</v>
      </c>
      <c r="AL4" s="115" t="str">
        <f ca="1">IF(COUNTIF(祝日,特新担集計!AL1)=1,"ー",IF(AL3=1,"○","ー"))</f>
        <v>○</v>
      </c>
      <c r="AM4" s="115" t="str">
        <f ca="1">IF(COUNTIF(祝日,特新担集計!AM1)=1,"ー",IF(AM3=1,"○","ー"))</f>
        <v>○</v>
      </c>
      <c r="AN4" s="115" t="str">
        <f ca="1">IF(COUNTIF(祝日,特新担集計!AN1)=1,"ー",IF(AN3=1,"○","ー"))</f>
        <v>○</v>
      </c>
      <c r="AO4" s="115" t="str">
        <f ca="1">IF(COUNTIF(祝日,特新担集計!AO1)=1,"ー",IF(AO3=1,"○","ー"))</f>
        <v>○</v>
      </c>
      <c r="AP4" s="115" t="str">
        <f ca="1">IF(COUNTIF(祝日,特新担集計!AP1)=1,"ー",IF(AP3=1,"○","ー"))</f>
        <v>ー</v>
      </c>
      <c r="AQ4" s="115" t="str">
        <f ca="1">IF(COUNTIF(祝日,特新担集計!AQ1)=1,"ー",IF(AQ3=1,"○","ー"))</f>
        <v>ー</v>
      </c>
      <c r="AR4" s="115" t="str">
        <f ca="1">IF(COUNTIF(祝日,特新担集計!AR1)=1,"ー",IF(AR3=1,"○","ー"))</f>
        <v>○</v>
      </c>
      <c r="AS4" s="115" t="str">
        <f ca="1">IF(COUNTIF(祝日,特新担集計!AS1)=1,"ー",IF(AS3=1,"○","ー"))</f>
        <v>○</v>
      </c>
      <c r="AT4" s="115" t="str">
        <f ca="1">IF(COUNTIF(祝日,特新担集計!AT1)=1,"ー",IF(AT3=1,"○","ー"))</f>
        <v>○</v>
      </c>
      <c r="AU4" s="115" t="str">
        <f ca="1">IF(COUNTIF(祝日,特新担集計!AU1)=1,"ー",IF(AU3=1,"○","ー"))</f>
        <v>○</v>
      </c>
      <c r="AV4" s="115" t="str">
        <f ca="1">IF(COUNTIF(祝日,特新担集計!AV1)=1,"ー",IF(AV3=1,"○","ー"))</f>
        <v>○</v>
      </c>
      <c r="AW4" s="115" t="str">
        <f ca="1">IF(COUNTIF(祝日,特新担集計!AW1)=1,"ー",IF(AW3=1,"○","ー"))</f>
        <v>ー</v>
      </c>
      <c r="AX4" s="115" t="str">
        <f ca="1">IF(COUNTIF(祝日,特新担集計!AX1)=1,"ー",IF(AX3=1,"○","ー"))</f>
        <v>ー</v>
      </c>
      <c r="AY4" s="115" t="str">
        <f ca="1">IF(COUNTIF(祝日,特新担集計!AY1)=1,"ー",IF(AY3=1,"○","ー"))</f>
        <v>○</v>
      </c>
      <c r="AZ4" s="115" t="str">
        <f ca="1">IF(COUNTIF(祝日,特新担集計!AZ1)=1,"ー",IF(AZ3=1,"○","ー"))</f>
        <v>○</v>
      </c>
      <c r="BA4" s="115" t="str">
        <f ca="1">IF(COUNTIF(祝日,特新担集計!BA1)=1,"ー",IF(BA3=1,"○","ー"))</f>
        <v>○</v>
      </c>
      <c r="BB4" s="115" t="str">
        <f ca="1">IF(COUNTIF(祝日,特新担集計!BB1)=1,"ー",IF(BB3=1,"○","ー"))</f>
        <v>○</v>
      </c>
      <c r="BC4" s="115" t="str">
        <f ca="1">IF(COUNTIF(祝日,特新担集計!BC1)=1,"ー",IF(BC3=1,"○","ー"))</f>
        <v>○</v>
      </c>
      <c r="BD4" s="115" t="str">
        <f ca="1">IF(COUNTIF(祝日,特新担集計!BD1)=1,"ー",IF(BD3=1,"○","ー"))</f>
        <v>ー</v>
      </c>
      <c r="BE4" s="115" t="str">
        <f ca="1">IF(COUNTIF(祝日,特新担集計!BE1)=1,"ー",IF(BE3=1,"○","ー"))</f>
        <v>ー</v>
      </c>
      <c r="BF4" s="115" t="str">
        <f ca="1">IF(COUNTIF(祝日,特新担集計!BF1)=1,"ー",IF(BF3=1,"○","ー"))</f>
        <v>○</v>
      </c>
      <c r="BG4" s="115" t="str">
        <f ca="1">IF(COUNTIF(祝日,特新担集計!BG1)=1,"ー",IF(BG3=1,"○","ー"))</f>
        <v>○</v>
      </c>
      <c r="BH4" s="115" t="str">
        <f ca="1">IF(COUNTIF(祝日,特新担集計!BH1)=1,"ー",IF(BH3=1,"○","ー"))</f>
        <v>○</v>
      </c>
      <c r="BI4" s="115" t="str">
        <f ca="1">IF(COUNTIF(祝日,特新担集計!BI1)=1,"ー",IF(BI3=1,"○","ー"))</f>
        <v>○</v>
      </c>
      <c r="BJ4" s="115" t="str">
        <f ca="1">IF(COUNTIF(祝日,特新担集計!BJ1)=1,"ー",IF(BJ3=1,"○","ー"))</f>
        <v>○</v>
      </c>
      <c r="BK4" s="115" t="str">
        <f ca="1">IF(COUNTIF(祝日,特新担集計!BK1)=1,"ー",IF(BK3=1,"○","ー"))</f>
        <v>ー</v>
      </c>
      <c r="BL4" s="115" t="str">
        <f ca="1">IF(COUNTIF(祝日,特新担集計!BL1)=1,"ー",IF(BL3=1,"○","ー"))</f>
        <v>ー</v>
      </c>
      <c r="BM4" s="115" t="str">
        <f ca="1">IF(COUNTIF(祝日,特新担集計!BM1)=1,"ー",IF(BM3=1,"○","ー"))</f>
        <v>○</v>
      </c>
      <c r="BN4" s="115" t="str">
        <f ca="1">IF(COUNTIF(祝日,特新担集計!BN1)=1,"ー",IF(BN3=1,"○","ー"))</f>
        <v>○</v>
      </c>
      <c r="BO4" s="115" t="str">
        <f ca="1">IF(COUNTIF(祝日,特新担集計!BO1)=1,"ー",IF(BO3=1,"○","ー"))</f>
        <v>○</v>
      </c>
      <c r="BP4" s="115" t="str">
        <f ca="1">IF(COUNTIF(祝日,特新担集計!BP1)=1,"ー",IF(BP3=1,"○","ー"))</f>
        <v>○</v>
      </c>
      <c r="BQ4" s="115" t="str">
        <f ca="1">IF(COUNTIF(祝日,特新担集計!BQ1)=1,"ー",IF(BQ3=1,"○","ー"))</f>
        <v>○</v>
      </c>
      <c r="BR4" s="115" t="str">
        <f ca="1">IF(COUNTIF(祝日,特新担集計!BR1)=1,"ー",IF(BR3=1,"○","ー"))</f>
        <v>ー</v>
      </c>
      <c r="BS4" s="115" t="str">
        <f ca="1">IF(COUNTIF(祝日,特新担集計!BS1)=1,"ー",IF(BS3=1,"○","ー"))</f>
        <v>ー</v>
      </c>
      <c r="BT4" s="115" t="str">
        <f ca="1">IF(COUNTIF(祝日,特新担集計!BT1)=1,"ー",IF(BT3=1,"○","ー"))</f>
        <v>○</v>
      </c>
      <c r="BU4" s="115" t="str">
        <f ca="1">IF(COUNTIF(祝日,特新担集計!BU1)=1,"ー",IF(BU3=1,"○","ー"))</f>
        <v>○</v>
      </c>
      <c r="BV4" s="115" t="str">
        <f ca="1">IF(COUNTIF(祝日,特新担集計!BV1)=1,"ー",IF(BV3=1,"○","ー"))</f>
        <v>○</v>
      </c>
      <c r="BW4" s="115" t="str">
        <f ca="1">IF(COUNTIF(祝日,特新担集計!BW1)=1,"ー",IF(BW3=1,"○","ー"))</f>
        <v>○</v>
      </c>
      <c r="BX4" s="115" t="str">
        <f ca="1">IF(COUNTIF(祝日,特新担集計!BX1)=1,"ー",IF(BX3=1,"○","ー"))</f>
        <v>○</v>
      </c>
      <c r="BY4" s="115" t="str">
        <f ca="1">IF(COUNTIF(祝日,特新担集計!BY1)=1,"ー",IF(BY3=1,"○","ー"))</f>
        <v>ー</v>
      </c>
      <c r="BZ4" s="115" t="str">
        <f ca="1">IF(COUNTIF(祝日,特新担集計!BZ1)=1,"ー",IF(BZ3=1,"○","ー"))</f>
        <v>ー</v>
      </c>
      <c r="CA4" s="115" t="str">
        <f ca="1">IF(COUNTIF(祝日,特新担集計!CA1)=1,"ー",IF(CA3=1,"○","ー"))</f>
        <v>ー</v>
      </c>
      <c r="CB4" s="115" t="str">
        <f ca="1">IF(COUNTIF(祝日,特新担集計!CB1)=1,"ー",IF(CB3=1,"○","ー"))</f>
        <v>○</v>
      </c>
      <c r="CC4" s="115" t="str">
        <f ca="1">IF(COUNTIF(祝日,特新担集計!CC1)=1,"ー",IF(CC3=1,"○","ー"))</f>
        <v>○</v>
      </c>
      <c r="CD4" s="115" t="str">
        <f ca="1">IF(COUNTIF(祝日,特新担集計!CD1)=1,"ー",IF(CD3=1,"○","ー"))</f>
        <v>○</v>
      </c>
      <c r="CE4" s="115" t="str">
        <f ca="1">IF(COUNTIF(祝日,特新担集計!CE1)=1,"ー",IF(CE3=1,"○","ー"))</f>
        <v>○</v>
      </c>
      <c r="CF4" s="115" t="str">
        <f ca="1">IF(COUNTIF(祝日,特新担集計!CF1)=1,"ー",IF(CF3=1,"○","ー"))</f>
        <v>ー</v>
      </c>
      <c r="CG4" s="115" t="str">
        <f ca="1">IF(COUNTIF(祝日,特新担集計!CG1)=1,"ー",IF(CG3=1,"○","ー"))</f>
        <v>ー</v>
      </c>
      <c r="CH4" s="115" t="str">
        <f ca="1">IF(COUNTIF(祝日,特新担集計!CH1)=1,"ー",IF(CH3=1,"○","ー"))</f>
        <v>○</v>
      </c>
      <c r="CI4" s="115" t="str">
        <f ca="1">IF(COUNTIF(祝日,特新担集計!CI1)=1,"ー",IF(CI3=1,"○","ー"))</f>
        <v>○</v>
      </c>
      <c r="CJ4" s="115" t="str">
        <f ca="1">IF(COUNTIF(祝日,特新担集計!CJ1)=1,"ー",IF(CJ3=1,"○","ー"))</f>
        <v>○</v>
      </c>
      <c r="CK4" s="115" t="str">
        <f ca="1">IF(COUNTIF(祝日,特新担集計!CK1)=1,"ー",IF(CK3=1,"○","ー"))</f>
        <v>○</v>
      </c>
      <c r="CL4" s="115" t="str">
        <f ca="1">IF(COUNTIF(祝日,特新担集計!CL1)=1,"ー",IF(CL3=1,"○","ー"))</f>
        <v>○</v>
      </c>
      <c r="CM4" s="115" t="str">
        <f ca="1">IF(COUNTIF(祝日,特新担集計!CM1)=1,"ー",IF(CM3=1,"○","ー"))</f>
        <v>ー</v>
      </c>
      <c r="CN4" s="115" t="str">
        <f ca="1">IF(COUNTIF(祝日,特新担集計!CN1)=1,"ー",IF(CN3=1,"○","ー"))</f>
        <v>ー</v>
      </c>
      <c r="CO4" s="115" t="str">
        <f ca="1">IF(COUNTIF(祝日,特新担集計!CO1)=1,"ー",IF(CO3=1,"○","ー"))</f>
        <v>○</v>
      </c>
      <c r="CP4" s="115" t="str">
        <f ca="1">IF(COUNTIF(祝日,特新担集計!CP1)=1,"ー",IF(CP3=1,"○","ー"))</f>
        <v>○</v>
      </c>
      <c r="CQ4" s="115" t="str">
        <f ca="1">IF(COUNTIF(祝日,特新担集計!CQ1)=1,"ー",IF(CQ3=1,"○","ー"))</f>
        <v>○</v>
      </c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</row>
  </sheetData>
  <customSheetViews>
    <customSheetView guid="{F37920BA-3B01-4D87-85E2-8E20B85AA6D7}" hiddenRows="1" topLeftCell="BM1">
      <selection activeCell="E1" sqref="E1"/>
      <pageMargins left="0.7" right="0.7" top="0.75" bottom="0.75" header="0.3" footer="0.3"/>
    </customSheetView>
  </customSheetViews>
  <phoneticPr fontId="13"/>
  <conditionalFormatting sqref="D2:BW2 CQ2:DM2">
    <cfRule type="expression" dxfId="18" priority="23">
      <formula>COUNTIF(祝日,D1)=1</formula>
    </cfRule>
    <cfRule type="expression" dxfId="17" priority="24">
      <formula>WEEKDAY(D1)=7</formula>
    </cfRule>
    <cfRule type="expression" dxfId="16" priority="25">
      <formula>WEEKDAY(D1)=1</formula>
    </cfRule>
  </conditionalFormatting>
  <conditionalFormatting sqref="D3:BM3 CQ3:DM3">
    <cfRule type="expression" dxfId="15" priority="18">
      <formula>WEEKDAY(D1)=7</formula>
    </cfRule>
    <cfRule type="expression" dxfId="14" priority="19">
      <formula>WEEKDAY(D1)=1</formula>
    </cfRule>
    <cfRule type="expression" dxfId="13" priority="20">
      <formula>COUNTIF(祝日,D1) &gt;=1</formula>
    </cfRule>
  </conditionalFormatting>
  <conditionalFormatting sqref="BX2:CH2">
    <cfRule type="expression" dxfId="12" priority="13">
      <formula>COUNTIF(祝日,BX1)=1</formula>
    </cfRule>
    <cfRule type="expression" dxfId="11" priority="14">
      <formula>WEEKDAY(BX1)=7</formula>
    </cfRule>
    <cfRule type="expression" dxfId="10" priority="15">
      <formula>WEEKDAY(BX1)=1</formula>
    </cfRule>
  </conditionalFormatting>
  <conditionalFormatting sqref="CI2:CP2">
    <cfRule type="expression" dxfId="9" priority="7">
      <formula>COUNTIF(祝日,CI1)=1</formula>
    </cfRule>
    <cfRule type="expression" dxfId="8" priority="8">
      <formula>WEEKDAY(CI1)=7</formula>
    </cfRule>
    <cfRule type="expression" dxfId="7" priority="9">
      <formula>WEEKDAY(CI1)=1</formula>
    </cfRule>
  </conditionalFormatting>
  <conditionalFormatting sqref="BN3:CP3">
    <cfRule type="expression" dxfId="6" priority="1">
      <formula>WEEKDAY(BN1)=7</formula>
    </cfRule>
    <cfRule type="expression" dxfId="5" priority="2">
      <formula>WEEKDAY(BN1)=1</formula>
    </cfRule>
    <cfRule type="expression" dxfId="4" priority="3">
      <formula>COUNTIF(祝日,BN1) &gt;=1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31"/>
  <sheetViews>
    <sheetView workbookViewId="0">
      <selection activeCell="A4" sqref="A4"/>
    </sheetView>
  </sheetViews>
  <sheetFormatPr defaultRowHeight="18.75"/>
  <cols>
    <col min="1" max="1" width="12.375" customWidth="1"/>
    <col min="3" max="3" width="9.25" bestFit="1" customWidth="1"/>
    <col min="5" max="6" width="18.75" customWidth="1"/>
    <col min="7" max="7" width="26" customWidth="1"/>
    <col min="8" max="8" width="15.625" bestFit="1" customWidth="1"/>
    <col min="12" max="12" width="9.25" bestFit="1" customWidth="1"/>
  </cols>
  <sheetData>
    <row r="1" spans="1:18">
      <c r="A1" s="45" t="s">
        <v>285</v>
      </c>
    </row>
    <row r="2" spans="1:18">
      <c r="A2" s="46">
        <f ca="1">TODAY()</f>
        <v>45394</v>
      </c>
      <c r="B2" t="s">
        <v>284</v>
      </c>
      <c r="C2" s="52" t="str">
        <f ca="1">TEXT(A2,"yyyy")&amp;"年度"</f>
        <v>2024年度</v>
      </c>
      <c r="D2" s="52" t="str">
        <f ca="1">TEXT(A2,"ggge")</f>
        <v>令和6</v>
      </c>
      <c r="E2" s="52" t="str">
        <f ca="1">D2&amp;"年度"</f>
        <v>令和6年度</v>
      </c>
      <c r="F2" s="52" t="str">
        <f ca="1">TEXT(A2+365,"ggge")&amp;"年度"</f>
        <v>令和7年度</v>
      </c>
      <c r="G2" s="52" t="str">
        <f ca="1">TEXT(A2,"yyy")</f>
        <v>2024</v>
      </c>
    </row>
    <row r="3" spans="1:18" s="44" customFormat="1">
      <c r="A3" s="45" t="s">
        <v>286</v>
      </c>
      <c r="E3" s="44" t="s">
        <v>293</v>
      </c>
      <c r="F3" s="44" t="s">
        <v>294</v>
      </c>
      <c r="G3" s="44" t="s">
        <v>295</v>
      </c>
      <c r="H3" s="44" t="s">
        <v>310</v>
      </c>
      <c r="L3" s="49"/>
    </row>
    <row r="4" spans="1:18">
      <c r="A4" s="53">
        <v>45411</v>
      </c>
      <c r="B4" t="str">
        <f>TEXT(A4,"aaa")</f>
        <v>月</v>
      </c>
      <c r="C4" t="s">
        <v>264</v>
      </c>
      <c r="E4" s="53">
        <v>45489</v>
      </c>
      <c r="F4" s="53"/>
      <c r="G4" s="53"/>
      <c r="H4" s="53"/>
      <c r="K4" s="52" t="str">
        <f>TEXT(E4,"m/d")</f>
        <v>7/16</v>
      </c>
      <c r="L4" s="52" t="s">
        <v>301</v>
      </c>
      <c r="M4" s="52" t="str">
        <f>TEXT(F4,"m/d")</f>
        <v>1/0</v>
      </c>
      <c r="N4" s="52" t="s">
        <v>301</v>
      </c>
      <c r="O4" s="52" t="str">
        <f>TEXT(G4,"m/d")</f>
        <v>1/0</v>
      </c>
      <c r="P4" s="52" t="s">
        <v>301</v>
      </c>
      <c r="Q4" s="52" t="str">
        <f>TEXT(H4,"m/d")</f>
        <v>1/0</v>
      </c>
      <c r="R4" s="52" t="s">
        <v>301</v>
      </c>
    </row>
    <row r="5" spans="1:18">
      <c r="A5" s="53">
        <v>45415</v>
      </c>
      <c r="B5" t="str">
        <f t="shared" ref="B5:B24" si="0">TEXT(A5,"aaa")</f>
        <v>金</v>
      </c>
      <c r="C5" t="s">
        <v>265</v>
      </c>
      <c r="E5" s="53">
        <v>45490</v>
      </c>
      <c r="F5" s="53"/>
      <c r="G5" s="53"/>
      <c r="H5" s="53"/>
      <c r="K5" s="52" t="str">
        <f t="shared" ref="K5:K17" si="1">TEXT(E5,"m/d")</f>
        <v>7/17</v>
      </c>
      <c r="L5" s="52" t="s">
        <v>301</v>
      </c>
      <c r="M5" s="52" t="str">
        <f t="shared" ref="M5:M16" si="2">TEXT(F5,"m/d")</f>
        <v>1/0</v>
      </c>
      <c r="N5" s="52" t="s">
        <v>301</v>
      </c>
      <c r="O5" s="52" t="str">
        <f>TEXT(G5,"m/d")</f>
        <v>1/0</v>
      </c>
      <c r="P5" s="52" t="s">
        <v>301</v>
      </c>
      <c r="Q5" s="52" t="str">
        <f t="shared" ref="Q5:Q17" si="3">TEXT(H5,"m/d")</f>
        <v>1/0</v>
      </c>
      <c r="R5" s="52" t="s">
        <v>301</v>
      </c>
    </row>
    <row r="6" spans="1:18">
      <c r="A6" s="53">
        <v>45416</v>
      </c>
      <c r="B6" t="str">
        <f t="shared" si="0"/>
        <v>土</v>
      </c>
      <c r="C6" t="s">
        <v>266</v>
      </c>
      <c r="E6" s="53">
        <v>45597</v>
      </c>
      <c r="F6" s="53"/>
      <c r="G6" s="53"/>
      <c r="H6" s="53"/>
      <c r="K6" s="52" t="str">
        <f t="shared" si="1"/>
        <v>11/1</v>
      </c>
      <c r="L6" s="52" t="s">
        <v>301</v>
      </c>
      <c r="M6" s="52" t="str">
        <f t="shared" si="2"/>
        <v>1/0</v>
      </c>
      <c r="N6" s="52" t="s">
        <v>301</v>
      </c>
      <c r="O6" s="52" t="str">
        <f>TEXT(G6,"m/d")</f>
        <v>1/0</v>
      </c>
      <c r="P6" s="52"/>
      <c r="Q6" s="52" t="str">
        <f t="shared" si="3"/>
        <v>1/0</v>
      </c>
      <c r="R6" s="52" t="s">
        <v>301</v>
      </c>
    </row>
    <row r="7" spans="1:18">
      <c r="A7" s="53">
        <v>45417</v>
      </c>
      <c r="B7" t="str">
        <f t="shared" si="0"/>
        <v>日</v>
      </c>
      <c r="C7" t="s">
        <v>267</v>
      </c>
      <c r="E7" s="53">
        <v>45677</v>
      </c>
      <c r="F7" s="53"/>
      <c r="G7" s="53"/>
      <c r="H7" s="53"/>
      <c r="K7" s="52" t="str">
        <f t="shared" si="1"/>
        <v>1/20</v>
      </c>
      <c r="L7" s="52" t="s">
        <v>301</v>
      </c>
      <c r="M7" s="52" t="str">
        <f t="shared" si="2"/>
        <v>1/0</v>
      </c>
      <c r="N7" s="52" t="s">
        <v>301</v>
      </c>
      <c r="O7" s="52"/>
      <c r="P7" s="52"/>
      <c r="Q7" s="52" t="str">
        <f t="shared" si="3"/>
        <v>1/0</v>
      </c>
      <c r="R7" s="52" t="s">
        <v>301</v>
      </c>
    </row>
    <row r="8" spans="1:18">
      <c r="A8" s="53">
        <v>45418</v>
      </c>
      <c r="B8" t="str">
        <f t="shared" si="0"/>
        <v>月</v>
      </c>
      <c r="C8" t="s">
        <v>315</v>
      </c>
      <c r="E8" s="53">
        <v>45700</v>
      </c>
      <c r="F8" s="53"/>
      <c r="G8" s="53"/>
      <c r="H8" s="53"/>
      <c r="K8" s="52" t="str">
        <f t="shared" si="1"/>
        <v>2/12</v>
      </c>
      <c r="L8" s="52" t="s">
        <v>301</v>
      </c>
      <c r="M8" s="52" t="str">
        <f t="shared" si="2"/>
        <v>1/0</v>
      </c>
      <c r="N8" s="52" t="s">
        <v>301</v>
      </c>
      <c r="O8" s="52"/>
      <c r="P8" s="52"/>
      <c r="Q8" s="52" t="str">
        <f t="shared" si="3"/>
        <v>1/0</v>
      </c>
      <c r="R8" s="52" t="s">
        <v>301</v>
      </c>
    </row>
    <row r="9" spans="1:18">
      <c r="A9" s="53">
        <v>45488</v>
      </c>
      <c r="B9" t="str">
        <f t="shared" si="0"/>
        <v>月</v>
      </c>
      <c r="C9" t="s">
        <v>268</v>
      </c>
      <c r="E9" s="53"/>
      <c r="F9" s="53"/>
      <c r="G9" s="53"/>
      <c r="H9" s="53"/>
      <c r="K9" s="52" t="str">
        <f t="shared" si="1"/>
        <v>1/0</v>
      </c>
      <c r="L9" s="52" t="s">
        <v>301</v>
      </c>
      <c r="M9" s="52" t="str">
        <f t="shared" si="2"/>
        <v>1/0</v>
      </c>
      <c r="N9" s="52" t="s">
        <v>301</v>
      </c>
      <c r="O9" s="52"/>
      <c r="P9" s="52"/>
      <c r="Q9" s="52" t="str">
        <f t="shared" si="3"/>
        <v>1/0</v>
      </c>
      <c r="R9" s="52" t="s">
        <v>301</v>
      </c>
    </row>
    <row r="10" spans="1:18">
      <c r="A10" s="53">
        <v>45515</v>
      </c>
      <c r="B10" t="str">
        <f t="shared" si="0"/>
        <v>日</v>
      </c>
      <c r="C10" t="s">
        <v>269</v>
      </c>
      <c r="E10" s="53"/>
      <c r="F10" s="53"/>
      <c r="G10" s="53"/>
      <c r="H10" s="53"/>
      <c r="K10" s="52" t="str">
        <f t="shared" si="1"/>
        <v>1/0</v>
      </c>
      <c r="L10" s="52" t="s">
        <v>301</v>
      </c>
      <c r="M10" s="52" t="str">
        <f t="shared" si="2"/>
        <v>1/0</v>
      </c>
      <c r="N10" s="52" t="s">
        <v>301</v>
      </c>
      <c r="O10" s="52"/>
      <c r="P10" s="52"/>
      <c r="Q10" s="52" t="str">
        <f t="shared" si="3"/>
        <v>1/0</v>
      </c>
      <c r="R10" s="52" t="s">
        <v>301</v>
      </c>
    </row>
    <row r="11" spans="1:18">
      <c r="A11" s="53">
        <v>45516</v>
      </c>
      <c r="B11" t="str">
        <f t="shared" si="0"/>
        <v>月</v>
      </c>
      <c r="C11" t="s">
        <v>315</v>
      </c>
      <c r="E11" s="53"/>
      <c r="F11" s="53"/>
      <c r="G11" s="53"/>
      <c r="H11" s="53"/>
      <c r="K11" s="52" t="str">
        <f t="shared" si="1"/>
        <v>1/0</v>
      </c>
      <c r="L11" s="52" t="s">
        <v>301</v>
      </c>
      <c r="M11" s="52" t="str">
        <f t="shared" si="2"/>
        <v>1/0</v>
      </c>
      <c r="N11" s="52" t="s">
        <v>301</v>
      </c>
      <c r="O11" s="52"/>
      <c r="P11" s="52"/>
      <c r="Q11" s="52" t="str">
        <f t="shared" si="3"/>
        <v>1/0</v>
      </c>
      <c r="R11" s="52" t="s">
        <v>301</v>
      </c>
    </row>
    <row r="12" spans="1:18">
      <c r="A12" s="53">
        <v>45551</v>
      </c>
      <c r="B12" t="str">
        <f t="shared" si="0"/>
        <v>月</v>
      </c>
      <c r="C12" t="s">
        <v>270</v>
      </c>
      <c r="E12" s="53"/>
      <c r="F12" s="53"/>
      <c r="G12" s="53"/>
      <c r="H12" s="53"/>
      <c r="K12" s="52" t="str">
        <f t="shared" si="1"/>
        <v>1/0</v>
      </c>
      <c r="L12" s="52" t="s">
        <v>301</v>
      </c>
      <c r="M12" s="52" t="str">
        <f t="shared" si="2"/>
        <v>1/0</v>
      </c>
      <c r="N12" s="52" t="s">
        <v>301</v>
      </c>
      <c r="O12" s="52"/>
      <c r="P12" s="52"/>
      <c r="Q12" s="52" t="str">
        <f t="shared" si="3"/>
        <v>1/0</v>
      </c>
      <c r="R12" s="52" t="s">
        <v>301</v>
      </c>
    </row>
    <row r="13" spans="1:18">
      <c r="A13" s="53">
        <v>45557</v>
      </c>
      <c r="B13" t="str">
        <f t="shared" si="0"/>
        <v>日</v>
      </c>
      <c r="C13" t="s">
        <v>271</v>
      </c>
      <c r="E13" s="53"/>
      <c r="F13" s="53"/>
      <c r="G13" s="53"/>
      <c r="H13" s="53"/>
      <c r="K13" s="52" t="str">
        <f t="shared" si="1"/>
        <v>1/0</v>
      </c>
      <c r="L13" s="52" t="s">
        <v>301</v>
      </c>
      <c r="M13" s="52" t="str">
        <f t="shared" si="2"/>
        <v>1/0</v>
      </c>
      <c r="N13" s="52"/>
      <c r="O13" s="52"/>
      <c r="P13" s="52"/>
      <c r="Q13" s="52" t="str">
        <f t="shared" si="3"/>
        <v>1/0</v>
      </c>
      <c r="R13" s="52" t="s">
        <v>301</v>
      </c>
    </row>
    <row r="14" spans="1:18">
      <c r="A14" s="53">
        <v>45558</v>
      </c>
      <c r="B14" t="str">
        <f t="shared" si="0"/>
        <v>月</v>
      </c>
      <c r="C14" t="s">
        <v>315</v>
      </c>
      <c r="E14" s="53"/>
      <c r="F14" s="53"/>
      <c r="G14" s="53"/>
      <c r="H14" s="53"/>
      <c r="K14" s="52" t="str">
        <f t="shared" si="1"/>
        <v>1/0</v>
      </c>
      <c r="L14" s="52" t="s">
        <v>301</v>
      </c>
      <c r="M14" s="52" t="str">
        <f t="shared" si="2"/>
        <v>1/0</v>
      </c>
      <c r="N14" s="52"/>
      <c r="O14" s="52"/>
      <c r="P14" s="52"/>
      <c r="Q14" s="52" t="str">
        <f t="shared" si="3"/>
        <v>1/0</v>
      </c>
      <c r="R14" s="52" t="s">
        <v>301</v>
      </c>
    </row>
    <row r="15" spans="1:18">
      <c r="A15" s="53">
        <v>45579</v>
      </c>
      <c r="B15" t="str">
        <f t="shared" si="0"/>
        <v>月</v>
      </c>
      <c r="C15" t="s">
        <v>314</v>
      </c>
      <c r="E15" s="53"/>
      <c r="F15" s="53"/>
      <c r="G15" s="53"/>
      <c r="H15" s="53"/>
      <c r="K15" s="52" t="str">
        <f t="shared" si="1"/>
        <v>1/0</v>
      </c>
      <c r="L15" s="52" t="s">
        <v>301</v>
      </c>
      <c r="M15" s="52" t="str">
        <f t="shared" si="2"/>
        <v>1/0</v>
      </c>
      <c r="N15" s="52"/>
      <c r="O15" s="52"/>
      <c r="P15" s="52"/>
      <c r="Q15" s="52" t="str">
        <f t="shared" si="3"/>
        <v>1/0</v>
      </c>
      <c r="R15" s="52" t="s">
        <v>301</v>
      </c>
    </row>
    <row r="16" spans="1:18">
      <c r="A16" s="53">
        <v>45599</v>
      </c>
      <c r="B16" t="str">
        <f t="shared" si="0"/>
        <v>日</v>
      </c>
      <c r="C16" t="s">
        <v>272</v>
      </c>
      <c r="E16" s="53"/>
      <c r="F16" s="53"/>
      <c r="G16" s="53"/>
      <c r="H16" s="53"/>
      <c r="K16" s="52" t="str">
        <f t="shared" si="1"/>
        <v>1/0</v>
      </c>
      <c r="L16" s="52"/>
      <c r="M16" s="52" t="str">
        <f t="shared" si="2"/>
        <v>1/0</v>
      </c>
      <c r="N16" s="52"/>
      <c r="O16" s="52"/>
      <c r="P16" s="52"/>
      <c r="Q16" s="52" t="str">
        <f t="shared" si="3"/>
        <v>1/0</v>
      </c>
      <c r="R16" s="52" t="s">
        <v>301</v>
      </c>
    </row>
    <row r="17" spans="1:18">
      <c r="A17" s="53">
        <v>45600</v>
      </c>
      <c r="B17" t="str">
        <f t="shared" si="0"/>
        <v>月</v>
      </c>
      <c r="C17" t="s">
        <v>315</v>
      </c>
      <c r="E17" s="53"/>
      <c r="F17" s="53"/>
      <c r="G17" s="53"/>
      <c r="H17" s="53"/>
      <c r="K17" s="52" t="str">
        <f t="shared" si="1"/>
        <v>1/0</v>
      </c>
      <c r="L17" s="52"/>
      <c r="M17" s="52"/>
      <c r="N17" s="52"/>
      <c r="O17" s="52"/>
      <c r="P17" s="52"/>
      <c r="Q17" s="52" t="str">
        <f t="shared" si="3"/>
        <v>1/0</v>
      </c>
      <c r="R17" s="52"/>
    </row>
    <row r="18" spans="1:18">
      <c r="A18" s="53">
        <v>45619</v>
      </c>
      <c r="B18" t="str">
        <f t="shared" si="0"/>
        <v>土</v>
      </c>
      <c r="C18" t="s">
        <v>273</v>
      </c>
      <c r="E18" s="53"/>
      <c r="F18" s="53"/>
      <c r="G18" s="53"/>
      <c r="H18" s="53"/>
      <c r="K18" s="52"/>
      <c r="L18" s="52"/>
      <c r="M18" s="52"/>
      <c r="N18" s="52"/>
      <c r="O18" s="52"/>
      <c r="P18" s="52"/>
      <c r="Q18" s="52"/>
      <c r="R18" s="52"/>
    </row>
    <row r="19" spans="1:18">
      <c r="A19" s="53">
        <v>45658</v>
      </c>
      <c r="B19" t="str">
        <f t="shared" si="0"/>
        <v>水</v>
      </c>
      <c r="C19" t="s">
        <v>274</v>
      </c>
      <c r="E19" s="53"/>
      <c r="F19" s="53"/>
      <c r="G19" s="53"/>
      <c r="H19" s="53"/>
      <c r="K19" s="52"/>
      <c r="L19" s="52"/>
      <c r="M19" s="52"/>
      <c r="N19" s="52"/>
      <c r="O19" s="52"/>
      <c r="P19" s="52"/>
      <c r="Q19" s="52"/>
      <c r="R19" s="52"/>
    </row>
    <row r="20" spans="1:18">
      <c r="A20" s="53">
        <v>45670</v>
      </c>
      <c r="B20" t="str">
        <f t="shared" si="0"/>
        <v>月</v>
      </c>
      <c r="C20" t="s">
        <v>275</v>
      </c>
      <c r="E20" s="53"/>
      <c r="F20" s="53"/>
      <c r="G20" s="53"/>
      <c r="H20" s="53"/>
      <c r="K20" s="52"/>
      <c r="L20" s="52"/>
      <c r="M20" s="52"/>
      <c r="N20" s="52"/>
      <c r="O20" s="52"/>
      <c r="P20" s="52"/>
      <c r="Q20" s="52"/>
      <c r="R20" s="52"/>
    </row>
    <row r="21" spans="1:18">
      <c r="A21" s="53">
        <v>45699</v>
      </c>
      <c r="B21" t="str">
        <f t="shared" si="0"/>
        <v>火</v>
      </c>
      <c r="C21" t="s">
        <v>276</v>
      </c>
      <c r="K21" s="52" t="str">
        <f>"（"&amp;K4&amp;K46&amp;L4&amp;K5&amp;L5&amp;K6&amp;L6&amp;K7&amp;L7&amp;K8&amp;L8&amp;K9&amp;L9&amp;K10&amp;L10&amp;K11&amp;L11&amp;K12&amp;L12&amp;K13&amp;L13&amp;K14&amp;L14&amp;K15&amp;L15&amp;K16&amp;"）"</f>
        <v>（7/16,7/17,11/1,1/20,2/12,1/0,1/0,1/0,1/0,1/0,1/0,1/0,1/0）</v>
      </c>
      <c r="L21" s="52"/>
      <c r="M21" s="52" t="str">
        <f>"（"&amp;M4&amp;M46&amp;N4&amp;M5&amp;N5&amp;M6&amp;N6&amp;M7&amp;N7&amp;M8&amp;N8&amp;M9&amp;N9&amp;M10&amp;N10&amp;M11&amp;N11&amp;M12&amp;N12&amp;M13&amp;N13&amp;M14&amp;N14&amp;M15&amp;N15&amp;M16&amp;"）"</f>
        <v>（1/0,1/0,1/0,1/0,1/0,1/0,1/0,1/0,1/0,1/01/01/01/0）</v>
      </c>
      <c r="N21" s="52"/>
      <c r="O21" s="52" t="str">
        <f>"（"&amp;O4&amp;O46&amp;P4&amp;O5&amp;P5&amp;O6&amp;P6&amp;O7&amp;P7&amp;O8&amp;P8&amp;O9&amp;P9&amp;O10&amp;P10&amp;O11&amp;P11&amp;O12&amp;P12&amp;O13&amp;P13&amp;O14&amp;P14&amp;O15&amp;P15&amp;O16&amp;"）"</f>
        <v>（1/0,1/0,1/0）</v>
      </c>
      <c r="P21" s="52"/>
      <c r="Q21" s="52" t="str">
        <f>"（"&amp;Q4&amp;Q46&amp;R4&amp;Q5&amp;R5&amp;Q6&amp;R6&amp;Q7&amp;R7&amp;Q8&amp;R8&amp;Q9&amp;R9&amp;Q10&amp;R10&amp;Q11&amp;R11&amp;Q12&amp;R12&amp;Q13&amp;R13&amp;Q14&amp;R14&amp;Q15&amp;R15&amp;Q16&amp;R16&amp;Q17&amp;"）"</f>
        <v>（1/0,1/0,1/0,1/0,1/0,1/0,1/0,1/0,1/0,1/0,1/0,1/0,1/0,1/0）</v>
      </c>
      <c r="R21" s="52"/>
    </row>
    <row r="22" spans="1:18">
      <c r="A22" s="53">
        <v>45711</v>
      </c>
      <c r="B22" t="str">
        <f t="shared" si="0"/>
        <v>日</v>
      </c>
      <c r="C22" t="s">
        <v>277</v>
      </c>
    </row>
    <row r="23" spans="1:18">
      <c r="A23" s="53">
        <v>45712</v>
      </c>
      <c r="B23" t="str">
        <f t="shared" si="0"/>
        <v>月</v>
      </c>
      <c r="C23" t="s">
        <v>315</v>
      </c>
    </row>
    <row r="24" spans="1:18">
      <c r="A24" s="53">
        <v>45736</v>
      </c>
      <c r="B24" t="str">
        <f t="shared" si="0"/>
        <v>木</v>
      </c>
      <c r="C24" t="s">
        <v>278</v>
      </c>
    </row>
    <row r="25" spans="1:18">
      <c r="A25" t="s">
        <v>288</v>
      </c>
      <c r="B25" t="s">
        <v>289</v>
      </c>
      <c r="C25" t="s">
        <v>290</v>
      </c>
      <c r="E25" t="s">
        <v>291</v>
      </c>
      <c r="F25" t="s">
        <v>292</v>
      </c>
    </row>
    <row r="26" spans="1:18">
      <c r="A26" t="s">
        <v>287</v>
      </c>
      <c r="B26" s="54">
        <v>45444</v>
      </c>
      <c r="C26" s="54">
        <v>45716</v>
      </c>
      <c r="E26" s="51">
        <f t="shared" ref="E26:E31" ca="1" si="4">DATE(YEAR($A$2),MONTH(B26),DAY(B26))</f>
        <v>45444</v>
      </c>
      <c r="F26" s="51">
        <f ca="1">IF(H26&lt;4,DATE(G26+1,H26,I26),DATE(G26,H26,I26))</f>
        <v>45716</v>
      </c>
      <c r="G26" s="52">
        <f ca="1">YEAR($A$2)</f>
        <v>2024</v>
      </c>
      <c r="H26" s="52">
        <f t="shared" ref="H26:H31" si="5">MONTH(C26)</f>
        <v>2</v>
      </c>
      <c r="I26" s="52">
        <f t="shared" ref="I26:I31" si="6">DAY(C26)</f>
        <v>28</v>
      </c>
    </row>
    <row r="27" spans="1:18">
      <c r="A27" t="s">
        <v>296</v>
      </c>
      <c r="B27" s="54">
        <v>45444</v>
      </c>
      <c r="C27" s="54">
        <v>45688</v>
      </c>
      <c r="E27" s="51">
        <f t="shared" ca="1" si="4"/>
        <v>45444</v>
      </c>
      <c r="F27" s="51">
        <f t="shared" ref="F27:F31" ca="1" si="7">IF(H27&lt;4,DATE(G27+1,H27,I27),DATE(G27,H27,I27))</f>
        <v>45688</v>
      </c>
      <c r="G27" s="52">
        <f t="shared" ref="G27:G31" ca="1" si="8">YEAR($A$2)</f>
        <v>2024</v>
      </c>
      <c r="H27" s="52">
        <f t="shared" si="5"/>
        <v>1</v>
      </c>
      <c r="I27" s="52">
        <f t="shared" si="6"/>
        <v>31</v>
      </c>
    </row>
    <row r="28" spans="1:18">
      <c r="A28" t="s">
        <v>297</v>
      </c>
      <c r="B28" s="54">
        <v>45444</v>
      </c>
      <c r="C28" s="54">
        <v>45350</v>
      </c>
      <c r="E28" s="51">
        <f t="shared" ca="1" si="4"/>
        <v>45444</v>
      </c>
      <c r="F28" s="51">
        <f t="shared" ca="1" si="7"/>
        <v>45716</v>
      </c>
      <c r="G28" s="52">
        <f t="shared" ca="1" si="8"/>
        <v>2024</v>
      </c>
      <c r="H28" s="52">
        <f t="shared" si="5"/>
        <v>2</v>
      </c>
      <c r="I28" s="52">
        <f t="shared" si="6"/>
        <v>28</v>
      </c>
    </row>
    <row r="29" spans="1:18">
      <c r="A29" t="s">
        <v>298</v>
      </c>
      <c r="B29" s="54">
        <v>45425</v>
      </c>
      <c r="C29" s="54">
        <v>45471</v>
      </c>
      <c r="E29" s="51">
        <f t="shared" ca="1" si="4"/>
        <v>45425</v>
      </c>
      <c r="F29" s="51">
        <f t="shared" ca="1" si="7"/>
        <v>45471</v>
      </c>
      <c r="G29" s="52">
        <f t="shared" ca="1" si="8"/>
        <v>2024</v>
      </c>
      <c r="H29" s="52">
        <f t="shared" si="5"/>
        <v>6</v>
      </c>
      <c r="I29" s="52">
        <f t="shared" si="6"/>
        <v>28</v>
      </c>
    </row>
    <row r="30" spans="1:18">
      <c r="A30" t="s">
        <v>299</v>
      </c>
      <c r="B30" s="54">
        <v>45537</v>
      </c>
      <c r="C30" s="54">
        <v>45688</v>
      </c>
      <c r="E30" s="51">
        <f t="shared" ca="1" si="4"/>
        <v>45537</v>
      </c>
      <c r="F30" s="51">
        <f t="shared" ca="1" si="7"/>
        <v>45688</v>
      </c>
      <c r="G30" s="52">
        <f t="shared" ca="1" si="8"/>
        <v>2024</v>
      </c>
      <c r="H30" s="52">
        <f t="shared" si="5"/>
        <v>1</v>
      </c>
      <c r="I30" s="52">
        <f t="shared" si="6"/>
        <v>31</v>
      </c>
    </row>
    <row r="31" spans="1:18">
      <c r="A31" t="s">
        <v>300</v>
      </c>
      <c r="B31" s="54">
        <v>45444</v>
      </c>
      <c r="C31" s="54">
        <v>45688</v>
      </c>
      <c r="E31" s="51">
        <f t="shared" ca="1" si="4"/>
        <v>45444</v>
      </c>
      <c r="F31" s="51">
        <f t="shared" ca="1" si="7"/>
        <v>45688</v>
      </c>
      <c r="G31" s="52">
        <f t="shared" ca="1" si="8"/>
        <v>2024</v>
      </c>
      <c r="H31" s="52">
        <f t="shared" si="5"/>
        <v>1</v>
      </c>
      <c r="I31" s="52">
        <f t="shared" si="6"/>
        <v>31</v>
      </c>
    </row>
  </sheetData>
  <customSheetViews>
    <customSheetView guid="{F37920BA-3B01-4D87-85E2-8E20B85AA6D7}" scale="90">
      <selection activeCell="A7" sqref="A7"/>
      <pageMargins left="0.7" right="0.7" top="0.75" bottom="0.75" header="0.3" footer="0.3"/>
    </customSheetView>
  </customSheetViews>
  <phoneticPr fontId="1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00B0F0"/>
  </sheetPr>
  <dimension ref="A1:AF26"/>
  <sheetViews>
    <sheetView topLeftCell="A3" workbookViewId="0">
      <selection activeCell="X19" sqref="X19"/>
    </sheetView>
  </sheetViews>
  <sheetFormatPr defaultColWidth="0" defaultRowHeight="13.5" zeroHeight="1"/>
  <cols>
    <col min="1" max="1" width="3.5" style="7" customWidth="1"/>
    <col min="2" max="32" width="4" style="5" customWidth="1"/>
    <col min="33" max="16384" width="9" style="5" hidden="1"/>
  </cols>
  <sheetData>
    <row r="1" spans="1:32" ht="18.75" customHeight="1">
      <c r="A1" s="459" t="s">
        <v>553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1"/>
    </row>
    <row r="2" spans="1:32" s="55" customFormat="1" ht="33" customHeight="1">
      <c r="A2" s="462" t="s">
        <v>554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</row>
    <row r="3" spans="1:32" s="55" customFormat="1" ht="42" customHeight="1">
      <c r="A3" s="463" t="s">
        <v>555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</row>
    <row r="4" spans="1:32" ht="28.5" customHeight="1">
      <c r="A4" s="464" t="s">
        <v>17</v>
      </c>
      <c r="B4" s="464"/>
      <c r="C4" s="464"/>
      <c r="D4" s="465">
        <f>'1ページ'!C3</f>
        <v>0</v>
      </c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173"/>
      <c r="Q4" s="464" t="s">
        <v>135</v>
      </c>
      <c r="R4" s="464"/>
      <c r="S4" s="464"/>
      <c r="T4" s="466"/>
      <c r="U4" s="466"/>
      <c r="V4" s="466"/>
      <c r="W4" s="466"/>
      <c r="X4" s="466"/>
      <c r="Y4" s="466"/>
      <c r="Z4" s="466"/>
      <c r="AA4" s="466"/>
      <c r="AB4" s="466"/>
      <c r="AC4" s="466"/>
      <c r="AD4" s="466"/>
      <c r="AE4" s="466"/>
      <c r="AF4" s="466"/>
    </row>
    <row r="5" spans="1:32" s="55" customFormat="1">
      <c r="A5" s="174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</row>
    <row r="6" spans="1:32" ht="18" customHeight="1">
      <c r="A6" s="176"/>
      <c r="B6" s="456">
        <v>5</v>
      </c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/>
      <c r="AE6" s="456"/>
      <c r="AF6" s="457"/>
    </row>
    <row r="7" spans="1:32" ht="12.75" customHeight="1">
      <c r="A7" s="177" t="s">
        <v>136</v>
      </c>
      <c r="B7" s="178">
        <f ca="1">DATE(作業用シート!$G$2,特新担!B6,1)</f>
        <v>45413</v>
      </c>
      <c r="C7" s="178">
        <f ca="1">B7+1</f>
        <v>45414</v>
      </c>
      <c r="D7" s="178">
        <f t="shared" ref="D7:AF7" ca="1" si="0">C7+1</f>
        <v>45415</v>
      </c>
      <c r="E7" s="178">
        <f t="shared" ca="1" si="0"/>
        <v>45416</v>
      </c>
      <c r="F7" s="178">
        <f t="shared" ca="1" si="0"/>
        <v>45417</v>
      </c>
      <c r="G7" s="178">
        <f t="shared" ca="1" si="0"/>
        <v>45418</v>
      </c>
      <c r="H7" s="178">
        <f t="shared" ca="1" si="0"/>
        <v>45419</v>
      </c>
      <c r="I7" s="178">
        <f t="shared" ca="1" si="0"/>
        <v>45420</v>
      </c>
      <c r="J7" s="178">
        <f t="shared" ca="1" si="0"/>
        <v>45421</v>
      </c>
      <c r="K7" s="178">
        <f t="shared" ca="1" si="0"/>
        <v>45422</v>
      </c>
      <c r="L7" s="178">
        <f t="shared" ca="1" si="0"/>
        <v>45423</v>
      </c>
      <c r="M7" s="178">
        <f t="shared" ca="1" si="0"/>
        <v>45424</v>
      </c>
      <c r="N7" s="178">
        <f t="shared" ca="1" si="0"/>
        <v>45425</v>
      </c>
      <c r="O7" s="178">
        <f t="shared" ca="1" si="0"/>
        <v>45426</v>
      </c>
      <c r="P7" s="178">
        <f t="shared" ca="1" si="0"/>
        <v>45427</v>
      </c>
      <c r="Q7" s="178">
        <f t="shared" ca="1" si="0"/>
        <v>45428</v>
      </c>
      <c r="R7" s="178">
        <f t="shared" ca="1" si="0"/>
        <v>45429</v>
      </c>
      <c r="S7" s="178">
        <f t="shared" ca="1" si="0"/>
        <v>45430</v>
      </c>
      <c r="T7" s="178">
        <f t="shared" ca="1" si="0"/>
        <v>45431</v>
      </c>
      <c r="U7" s="178">
        <f t="shared" ca="1" si="0"/>
        <v>45432</v>
      </c>
      <c r="V7" s="178">
        <f t="shared" ca="1" si="0"/>
        <v>45433</v>
      </c>
      <c r="W7" s="178">
        <f t="shared" ca="1" si="0"/>
        <v>45434</v>
      </c>
      <c r="X7" s="178">
        <f t="shared" ca="1" si="0"/>
        <v>45435</v>
      </c>
      <c r="Y7" s="178">
        <f t="shared" ca="1" si="0"/>
        <v>45436</v>
      </c>
      <c r="Z7" s="178">
        <f t="shared" ca="1" si="0"/>
        <v>45437</v>
      </c>
      <c r="AA7" s="178">
        <f t="shared" ca="1" si="0"/>
        <v>45438</v>
      </c>
      <c r="AB7" s="178">
        <f t="shared" ca="1" si="0"/>
        <v>45439</v>
      </c>
      <c r="AC7" s="178">
        <f t="shared" ca="1" si="0"/>
        <v>45440</v>
      </c>
      <c r="AD7" s="178">
        <f t="shared" ca="1" si="0"/>
        <v>45441</v>
      </c>
      <c r="AE7" s="178">
        <f t="shared" ca="1" si="0"/>
        <v>45442</v>
      </c>
      <c r="AF7" s="178">
        <f t="shared" ca="1" si="0"/>
        <v>45443</v>
      </c>
    </row>
    <row r="8" spans="1:32" ht="12.75" customHeight="1">
      <c r="A8" s="177" t="s">
        <v>137</v>
      </c>
      <c r="B8" s="179" t="str">
        <f ca="1">IF(WEEKDAY(B7)=1,"日",IF(WEEKDAY(B7)=2,"月",IF(WEEKDAY(B7)=3,"火",IF(WEEKDAY(B7)=4,"水",IF(WEEKDAY(B7)=5,"木",IF(WEEKDAY(B7)=6,"金","土"))))))</f>
        <v>水</v>
      </c>
      <c r="C8" s="179" t="str">
        <f t="shared" ref="C8:AE8" ca="1" si="1">IF(WEEKDAY(C7)=1,"日",IF(WEEKDAY(C7)=2,"月",IF(WEEKDAY(C7)=3,"火",IF(WEEKDAY(C7)=4,"水",IF(WEEKDAY(C7)=5,"木",IF(WEEKDAY(C7)=6,"金","土"))))))</f>
        <v>木</v>
      </c>
      <c r="D8" s="179" t="str">
        <f t="shared" ca="1" si="1"/>
        <v>金</v>
      </c>
      <c r="E8" s="179" t="str">
        <f t="shared" ca="1" si="1"/>
        <v>土</v>
      </c>
      <c r="F8" s="179" t="str">
        <f t="shared" ca="1" si="1"/>
        <v>日</v>
      </c>
      <c r="G8" s="179" t="str">
        <f t="shared" ca="1" si="1"/>
        <v>月</v>
      </c>
      <c r="H8" s="179" t="str">
        <f t="shared" ca="1" si="1"/>
        <v>火</v>
      </c>
      <c r="I8" s="179" t="str">
        <f t="shared" ca="1" si="1"/>
        <v>水</v>
      </c>
      <c r="J8" s="179" t="str">
        <f t="shared" ca="1" si="1"/>
        <v>木</v>
      </c>
      <c r="K8" s="179" t="str">
        <f t="shared" ca="1" si="1"/>
        <v>金</v>
      </c>
      <c r="L8" s="179" t="str">
        <f t="shared" ca="1" si="1"/>
        <v>土</v>
      </c>
      <c r="M8" s="179" t="str">
        <f t="shared" ca="1" si="1"/>
        <v>日</v>
      </c>
      <c r="N8" s="179" t="str">
        <f t="shared" ca="1" si="1"/>
        <v>月</v>
      </c>
      <c r="O8" s="179" t="str">
        <f t="shared" ca="1" si="1"/>
        <v>火</v>
      </c>
      <c r="P8" s="179" t="str">
        <f t="shared" ca="1" si="1"/>
        <v>水</v>
      </c>
      <c r="Q8" s="179" t="str">
        <f t="shared" ca="1" si="1"/>
        <v>木</v>
      </c>
      <c r="R8" s="179" t="str">
        <f t="shared" ca="1" si="1"/>
        <v>金</v>
      </c>
      <c r="S8" s="179" t="str">
        <f t="shared" ca="1" si="1"/>
        <v>土</v>
      </c>
      <c r="T8" s="179" t="str">
        <f t="shared" ca="1" si="1"/>
        <v>日</v>
      </c>
      <c r="U8" s="179" t="str">
        <f t="shared" ca="1" si="1"/>
        <v>月</v>
      </c>
      <c r="V8" s="179" t="str">
        <f t="shared" ca="1" si="1"/>
        <v>火</v>
      </c>
      <c r="W8" s="179" t="str">
        <f t="shared" ca="1" si="1"/>
        <v>水</v>
      </c>
      <c r="X8" s="179" t="str">
        <f t="shared" ca="1" si="1"/>
        <v>木</v>
      </c>
      <c r="Y8" s="179" t="str">
        <f t="shared" ca="1" si="1"/>
        <v>金</v>
      </c>
      <c r="Z8" s="179" t="str">
        <f t="shared" ca="1" si="1"/>
        <v>土</v>
      </c>
      <c r="AA8" s="179" t="str">
        <f t="shared" ca="1" si="1"/>
        <v>日</v>
      </c>
      <c r="AB8" s="179" t="str">
        <f t="shared" ca="1" si="1"/>
        <v>月</v>
      </c>
      <c r="AC8" s="179" t="str">
        <f t="shared" ca="1" si="1"/>
        <v>火</v>
      </c>
      <c r="AD8" s="179" t="str">
        <f t="shared" ca="1" si="1"/>
        <v>水</v>
      </c>
      <c r="AE8" s="179" t="str">
        <f t="shared" ca="1" si="1"/>
        <v>木</v>
      </c>
      <c r="AF8" s="179" t="str">
        <f t="shared" ref="AF8" ca="1" si="2">IF(WEEKDAY(AF7)=1,"日",IF(WEEKDAY(AF7)=2,"月",IF(WEEKDAY(AF7)=3,"火",IF(WEEKDAY(AF7)=4,"水",IF(WEEKDAY(AF7)=5,"木",IF(WEEKDAY(AF7)=6,"金","土"))))))</f>
        <v>金</v>
      </c>
    </row>
    <row r="9" spans="1:32" s="6" customFormat="1" ht="30" customHeight="1">
      <c r="A9" s="180" t="s">
        <v>111</v>
      </c>
      <c r="B9" s="10"/>
      <c r="C9" s="10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10"/>
      <c r="AD9" s="10"/>
      <c r="AE9" s="10"/>
      <c r="AF9" s="10"/>
    </row>
    <row r="10" spans="1:32" s="55" customFormat="1" ht="24" customHeight="1">
      <c r="A10" s="174"/>
      <c r="B10" s="181">
        <f ca="1">WEEKDAY(B7)</f>
        <v>4</v>
      </c>
      <c r="C10" s="181">
        <f t="shared" ref="C10:F10" ca="1" si="3">WEEKDAY(C7)</f>
        <v>5</v>
      </c>
      <c r="D10" s="181">
        <f t="shared" ca="1" si="3"/>
        <v>6</v>
      </c>
      <c r="E10" s="181">
        <f t="shared" ca="1" si="3"/>
        <v>7</v>
      </c>
      <c r="F10" s="181">
        <f t="shared" ca="1" si="3"/>
        <v>1</v>
      </c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</row>
    <row r="11" spans="1:32" ht="18" customHeight="1">
      <c r="A11" s="176"/>
      <c r="B11" s="456">
        <v>6</v>
      </c>
      <c r="C11" s="456"/>
      <c r="D11" s="456"/>
      <c r="E11" s="456"/>
      <c r="F11" s="456"/>
      <c r="G11" s="456"/>
      <c r="H11" s="456"/>
      <c r="I11" s="456"/>
      <c r="J11" s="456"/>
      <c r="K11" s="456"/>
      <c r="L11" s="456"/>
      <c r="M11" s="456"/>
      <c r="N11" s="456"/>
      <c r="O11" s="456"/>
      <c r="P11" s="456"/>
      <c r="Q11" s="456"/>
      <c r="R11" s="456"/>
      <c r="S11" s="456"/>
      <c r="T11" s="456"/>
      <c r="U11" s="456"/>
      <c r="V11" s="456"/>
      <c r="W11" s="456"/>
      <c r="X11" s="456"/>
      <c r="Y11" s="456"/>
      <c r="Z11" s="456"/>
      <c r="AA11" s="456"/>
      <c r="AB11" s="456"/>
      <c r="AC11" s="456"/>
      <c r="AD11" s="456"/>
      <c r="AE11" s="456"/>
      <c r="AF11" s="457"/>
    </row>
    <row r="12" spans="1:32" ht="12.75" customHeight="1">
      <c r="A12" s="177" t="s">
        <v>136</v>
      </c>
      <c r="B12" s="178">
        <f ca="1">DATE(作業用シート!$G$2,特新担!B11,1)</f>
        <v>45444</v>
      </c>
      <c r="C12" s="178">
        <f t="shared" ref="C12:AE12" ca="1" si="4">B12+1</f>
        <v>45445</v>
      </c>
      <c r="D12" s="178">
        <f t="shared" ca="1" si="4"/>
        <v>45446</v>
      </c>
      <c r="E12" s="178">
        <f t="shared" ca="1" si="4"/>
        <v>45447</v>
      </c>
      <c r="F12" s="178">
        <f t="shared" ca="1" si="4"/>
        <v>45448</v>
      </c>
      <c r="G12" s="178">
        <f t="shared" ca="1" si="4"/>
        <v>45449</v>
      </c>
      <c r="H12" s="178">
        <f t="shared" ca="1" si="4"/>
        <v>45450</v>
      </c>
      <c r="I12" s="178">
        <f t="shared" ca="1" si="4"/>
        <v>45451</v>
      </c>
      <c r="J12" s="178">
        <f t="shared" ca="1" si="4"/>
        <v>45452</v>
      </c>
      <c r="K12" s="178">
        <f t="shared" ca="1" si="4"/>
        <v>45453</v>
      </c>
      <c r="L12" s="178">
        <f t="shared" ca="1" si="4"/>
        <v>45454</v>
      </c>
      <c r="M12" s="178">
        <f t="shared" ca="1" si="4"/>
        <v>45455</v>
      </c>
      <c r="N12" s="178">
        <f t="shared" ca="1" si="4"/>
        <v>45456</v>
      </c>
      <c r="O12" s="178">
        <f t="shared" ca="1" si="4"/>
        <v>45457</v>
      </c>
      <c r="P12" s="178">
        <f t="shared" ca="1" si="4"/>
        <v>45458</v>
      </c>
      <c r="Q12" s="178">
        <f t="shared" ca="1" si="4"/>
        <v>45459</v>
      </c>
      <c r="R12" s="178">
        <f t="shared" ca="1" si="4"/>
        <v>45460</v>
      </c>
      <c r="S12" s="178">
        <f t="shared" ca="1" si="4"/>
        <v>45461</v>
      </c>
      <c r="T12" s="178">
        <f t="shared" ca="1" si="4"/>
        <v>45462</v>
      </c>
      <c r="U12" s="178">
        <f t="shared" ca="1" si="4"/>
        <v>45463</v>
      </c>
      <c r="V12" s="178">
        <f t="shared" ca="1" si="4"/>
        <v>45464</v>
      </c>
      <c r="W12" s="178">
        <f t="shared" ca="1" si="4"/>
        <v>45465</v>
      </c>
      <c r="X12" s="178">
        <f t="shared" ca="1" si="4"/>
        <v>45466</v>
      </c>
      <c r="Y12" s="178">
        <f t="shared" ca="1" si="4"/>
        <v>45467</v>
      </c>
      <c r="Z12" s="178">
        <f t="shared" ca="1" si="4"/>
        <v>45468</v>
      </c>
      <c r="AA12" s="178">
        <f t="shared" ca="1" si="4"/>
        <v>45469</v>
      </c>
      <c r="AB12" s="178">
        <f t="shared" ca="1" si="4"/>
        <v>45470</v>
      </c>
      <c r="AC12" s="178">
        <f t="shared" ca="1" si="4"/>
        <v>45471</v>
      </c>
      <c r="AD12" s="178">
        <f t="shared" ca="1" si="4"/>
        <v>45472</v>
      </c>
      <c r="AE12" s="199">
        <f t="shared" ca="1" si="4"/>
        <v>45473</v>
      </c>
      <c r="AF12" s="201"/>
    </row>
    <row r="13" spans="1:32" ht="12.75" customHeight="1">
      <c r="A13" s="177" t="s">
        <v>137</v>
      </c>
      <c r="B13" s="179" t="str">
        <f t="shared" ref="B13:AE13" ca="1" si="5">IF(WEEKDAY(B12)=1,"日",IF(WEEKDAY(B12)=2,"月",IF(WEEKDAY(B12)=3,"火",IF(WEEKDAY(B12)=4,"水",IF(WEEKDAY(B12)=5,"木",IF(WEEKDAY(B12)=6,"金","土"))))))</f>
        <v>土</v>
      </c>
      <c r="C13" s="179" t="str">
        <f t="shared" ca="1" si="5"/>
        <v>日</v>
      </c>
      <c r="D13" s="179" t="str">
        <f t="shared" ca="1" si="5"/>
        <v>月</v>
      </c>
      <c r="E13" s="179" t="str">
        <f t="shared" ca="1" si="5"/>
        <v>火</v>
      </c>
      <c r="F13" s="179" t="str">
        <f t="shared" ca="1" si="5"/>
        <v>水</v>
      </c>
      <c r="G13" s="179" t="str">
        <f t="shared" ca="1" si="5"/>
        <v>木</v>
      </c>
      <c r="H13" s="179" t="str">
        <f t="shared" ca="1" si="5"/>
        <v>金</v>
      </c>
      <c r="I13" s="179" t="str">
        <f t="shared" ca="1" si="5"/>
        <v>土</v>
      </c>
      <c r="J13" s="179" t="str">
        <f t="shared" ca="1" si="5"/>
        <v>日</v>
      </c>
      <c r="K13" s="179" t="str">
        <f t="shared" ca="1" si="5"/>
        <v>月</v>
      </c>
      <c r="L13" s="179" t="str">
        <f t="shared" ca="1" si="5"/>
        <v>火</v>
      </c>
      <c r="M13" s="179" t="str">
        <f t="shared" ca="1" si="5"/>
        <v>水</v>
      </c>
      <c r="N13" s="179" t="str">
        <f t="shared" ca="1" si="5"/>
        <v>木</v>
      </c>
      <c r="O13" s="179" t="str">
        <f t="shared" ca="1" si="5"/>
        <v>金</v>
      </c>
      <c r="P13" s="179" t="str">
        <f t="shared" ca="1" si="5"/>
        <v>土</v>
      </c>
      <c r="Q13" s="179" t="str">
        <f t="shared" ca="1" si="5"/>
        <v>日</v>
      </c>
      <c r="R13" s="179" t="str">
        <f t="shared" ca="1" si="5"/>
        <v>月</v>
      </c>
      <c r="S13" s="179" t="str">
        <f t="shared" ca="1" si="5"/>
        <v>火</v>
      </c>
      <c r="T13" s="179" t="str">
        <f t="shared" ca="1" si="5"/>
        <v>水</v>
      </c>
      <c r="U13" s="179" t="str">
        <f t="shared" ca="1" si="5"/>
        <v>木</v>
      </c>
      <c r="V13" s="179" t="str">
        <f t="shared" ca="1" si="5"/>
        <v>金</v>
      </c>
      <c r="W13" s="179" t="str">
        <f t="shared" ca="1" si="5"/>
        <v>土</v>
      </c>
      <c r="X13" s="179" t="str">
        <f t="shared" ca="1" si="5"/>
        <v>日</v>
      </c>
      <c r="Y13" s="179" t="str">
        <f t="shared" ca="1" si="5"/>
        <v>月</v>
      </c>
      <c r="Z13" s="179" t="str">
        <f t="shared" ca="1" si="5"/>
        <v>火</v>
      </c>
      <c r="AA13" s="179" t="str">
        <f t="shared" ca="1" si="5"/>
        <v>水</v>
      </c>
      <c r="AB13" s="179" t="str">
        <f t="shared" ca="1" si="5"/>
        <v>木</v>
      </c>
      <c r="AC13" s="179" t="str">
        <f t="shared" ca="1" si="5"/>
        <v>金</v>
      </c>
      <c r="AD13" s="179" t="str">
        <f t="shared" ca="1" si="5"/>
        <v>土</v>
      </c>
      <c r="AE13" s="200" t="str">
        <f t="shared" ca="1" si="5"/>
        <v>日</v>
      </c>
      <c r="AF13" s="202"/>
    </row>
    <row r="14" spans="1:32" s="6" customFormat="1" ht="30" customHeight="1">
      <c r="A14" s="180" t="s">
        <v>111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5"/>
      <c r="AF14" s="203"/>
    </row>
    <row r="15" spans="1:32" s="55" customFormat="1" ht="7.5" customHeight="1">
      <c r="A15" s="174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ht="18" customHeight="1">
      <c r="A16" s="176"/>
      <c r="B16" s="456">
        <v>7</v>
      </c>
      <c r="C16" s="456"/>
      <c r="D16" s="456"/>
      <c r="E16" s="456"/>
      <c r="F16" s="456"/>
      <c r="G16" s="456"/>
      <c r="H16" s="456"/>
      <c r="I16" s="456"/>
      <c r="J16" s="456"/>
      <c r="K16" s="456"/>
      <c r="L16" s="456"/>
      <c r="M16" s="456"/>
      <c r="N16" s="456"/>
      <c r="O16" s="456"/>
      <c r="P16" s="456"/>
      <c r="Q16" s="456"/>
      <c r="R16" s="456"/>
      <c r="S16" s="456"/>
      <c r="T16" s="456"/>
      <c r="U16" s="456"/>
      <c r="V16" s="456"/>
      <c r="W16" s="456"/>
      <c r="X16" s="456"/>
      <c r="Y16" s="456"/>
      <c r="Z16" s="456"/>
      <c r="AA16" s="456"/>
      <c r="AB16" s="456"/>
      <c r="AC16" s="456"/>
      <c r="AD16" s="456"/>
      <c r="AE16" s="456"/>
      <c r="AF16" s="456"/>
    </row>
    <row r="17" spans="1:32" ht="12.75" customHeight="1">
      <c r="A17" s="177" t="s">
        <v>136</v>
      </c>
      <c r="B17" s="178">
        <f ca="1">DATE(作業用シート!$G$2,特新担!B16,1)</f>
        <v>45474</v>
      </c>
      <c r="C17" s="178">
        <f t="shared" ref="C17:AF17" ca="1" si="6">B17+1</f>
        <v>45475</v>
      </c>
      <c r="D17" s="178">
        <f t="shared" ca="1" si="6"/>
        <v>45476</v>
      </c>
      <c r="E17" s="178">
        <f t="shared" ca="1" si="6"/>
        <v>45477</v>
      </c>
      <c r="F17" s="178">
        <f t="shared" ca="1" si="6"/>
        <v>45478</v>
      </c>
      <c r="G17" s="178">
        <f t="shared" ca="1" si="6"/>
        <v>45479</v>
      </c>
      <c r="H17" s="178">
        <f t="shared" ca="1" si="6"/>
        <v>45480</v>
      </c>
      <c r="I17" s="178">
        <f t="shared" ca="1" si="6"/>
        <v>45481</v>
      </c>
      <c r="J17" s="178">
        <f t="shared" ca="1" si="6"/>
        <v>45482</v>
      </c>
      <c r="K17" s="178">
        <f t="shared" ca="1" si="6"/>
        <v>45483</v>
      </c>
      <c r="L17" s="178">
        <f t="shared" ca="1" si="6"/>
        <v>45484</v>
      </c>
      <c r="M17" s="178">
        <f t="shared" ca="1" si="6"/>
        <v>45485</v>
      </c>
      <c r="N17" s="178">
        <f t="shared" ca="1" si="6"/>
        <v>45486</v>
      </c>
      <c r="O17" s="178">
        <f t="shared" ca="1" si="6"/>
        <v>45487</v>
      </c>
      <c r="P17" s="178">
        <f t="shared" ca="1" si="6"/>
        <v>45488</v>
      </c>
      <c r="Q17" s="178">
        <f t="shared" ca="1" si="6"/>
        <v>45489</v>
      </c>
      <c r="R17" s="178">
        <f t="shared" ca="1" si="6"/>
        <v>45490</v>
      </c>
      <c r="S17" s="178">
        <f t="shared" ca="1" si="6"/>
        <v>45491</v>
      </c>
      <c r="T17" s="178">
        <f t="shared" ca="1" si="6"/>
        <v>45492</v>
      </c>
      <c r="U17" s="178">
        <f t="shared" ca="1" si="6"/>
        <v>45493</v>
      </c>
      <c r="V17" s="178">
        <f t="shared" ca="1" si="6"/>
        <v>45494</v>
      </c>
      <c r="W17" s="178">
        <f t="shared" ca="1" si="6"/>
        <v>45495</v>
      </c>
      <c r="X17" s="178">
        <f t="shared" ca="1" si="6"/>
        <v>45496</v>
      </c>
      <c r="Y17" s="178">
        <f t="shared" ca="1" si="6"/>
        <v>45497</v>
      </c>
      <c r="Z17" s="178">
        <f t="shared" ca="1" si="6"/>
        <v>45498</v>
      </c>
      <c r="AA17" s="178">
        <f t="shared" ca="1" si="6"/>
        <v>45499</v>
      </c>
      <c r="AB17" s="178">
        <f t="shared" ca="1" si="6"/>
        <v>45500</v>
      </c>
      <c r="AC17" s="178">
        <f t="shared" ca="1" si="6"/>
        <v>45501</v>
      </c>
      <c r="AD17" s="178">
        <f t="shared" ca="1" si="6"/>
        <v>45502</v>
      </c>
      <c r="AE17" s="178">
        <f t="shared" ca="1" si="6"/>
        <v>45503</v>
      </c>
      <c r="AF17" s="178">
        <f t="shared" ca="1" si="6"/>
        <v>45504</v>
      </c>
    </row>
    <row r="18" spans="1:32" ht="12.75" customHeight="1">
      <c r="A18" s="177" t="s">
        <v>137</v>
      </c>
      <c r="B18" s="179" t="str">
        <f t="shared" ref="B18:AE18" ca="1" si="7">IF(WEEKDAY(B17)=1,"日",IF(WEEKDAY(B17)=2,"月",IF(WEEKDAY(B17)=3,"火",IF(WEEKDAY(B17)=4,"水",IF(WEEKDAY(B17)=5,"木",IF(WEEKDAY(B17)=6,"金","土"))))))</f>
        <v>月</v>
      </c>
      <c r="C18" s="179" t="str">
        <f t="shared" ca="1" si="7"/>
        <v>火</v>
      </c>
      <c r="D18" s="179" t="str">
        <f t="shared" ca="1" si="7"/>
        <v>水</v>
      </c>
      <c r="E18" s="179" t="str">
        <f t="shared" ca="1" si="7"/>
        <v>木</v>
      </c>
      <c r="F18" s="179" t="str">
        <f t="shared" ca="1" si="7"/>
        <v>金</v>
      </c>
      <c r="G18" s="179" t="str">
        <f t="shared" ca="1" si="7"/>
        <v>土</v>
      </c>
      <c r="H18" s="179" t="str">
        <f t="shared" ca="1" si="7"/>
        <v>日</v>
      </c>
      <c r="I18" s="179" t="str">
        <f t="shared" ca="1" si="7"/>
        <v>月</v>
      </c>
      <c r="J18" s="179" t="str">
        <f t="shared" ca="1" si="7"/>
        <v>火</v>
      </c>
      <c r="K18" s="179" t="str">
        <f t="shared" ca="1" si="7"/>
        <v>水</v>
      </c>
      <c r="L18" s="179" t="str">
        <f t="shared" ca="1" si="7"/>
        <v>木</v>
      </c>
      <c r="M18" s="179" t="str">
        <f t="shared" ca="1" si="7"/>
        <v>金</v>
      </c>
      <c r="N18" s="179" t="str">
        <f t="shared" ca="1" si="7"/>
        <v>土</v>
      </c>
      <c r="O18" s="179" t="str">
        <f t="shared" ca="1" si="7"/>
        <v>日</v>
      </c>
      <c r="P18" s="179" t="str">
        <f t="shared" ca="1" si="7"/>
        <v>月</v>
      </c>
      <c r="Q18" s="179" t="str">
        <f t="shared" ca="1" si="7"/>
        <v>火</v>
      </c>
      <c r="R18" s="179" t="str">
        <f t="shared" ca="1" si="7"/>
        <v>水</v>
      </c>
      <c r="S18" s="179" t="str">
        <f t="shared" ca="1" si="7"/>
        <v>木</v>
      </c>
      <c r="T18" s="179" t="str">
        <f t="shared" ca="1" si="7"/>
        <v>金</v>
      </c>
      <c r="U18" s="179" t="str">
        <f t="shared" ca="1" si="7"/>
        <v>土</v>
      </c>
      <c r="V18" s="179" t="str">
        <f t="shared" ca="1" si="7"/>
        <v>日</v>
      </c>
      <c r="W18" s="179" t="str">
        <f t="shared" ca="1" si="7"/>
        <v>月</v>
      </c>
      <c r="X18" s="179" t="str">
        <f t="shared" ca="1" si="7"/>
        <v>火</v>
      </c>
      <c r="Y18" s="179" t="str">
        <f t="shared" ca="1" si="7"/>
        <v>水</v>
      </c>
      <c r="Z18" s="179" t="str">
        <f t="shared" ca="1" si="7"/>
        <v>木</v>
      </c>
      <c r="AA18" s="179" t="str">
        <f t="shared" ca="1" si="7"/>
        <v>金</v>
      </c>
      <c r="AB18" s="179" t="str">
        <f t="shared" ca="1" si="7"/>
        <v>土</v>
      </c>
      <c r="AC18" s="179" t="str">
        <f t="shared" ca="1" si="7"/>
        <v>日</v>
      </c>
      <c r="AD18" s="179" t="str">
        <f t="shared" ca="1" si="7"/>
        <v>月</v>
      </c>
      <c r="AE18" s="179" t="str">
        <f t="shared" ca="1" si="7"/>
        <v>火</v>
      </c>
      <c r="AF18" s="179" t="str">
        <f t="shared" ref="AF18" ca="1" si="8">IF(WEEKDAY(AF17)=1,"日",IF(WEEKDAY(AF17)=2,"月",IF(WEEKDAY(AF17)=3,"火",IF(WEEKDAY(AF17)=4,"水",IF(WEEKDAY(AF17)=5,"木",IF(WEEKDAY(AF17)=6,"金","土"))))))</f>
        <v>水</v>
      </c>
    </row>
    <row r="19" spans="1:32" s="6" customFormat="1" ht="30" customHeight="1">
      <c r="A19" s="180" t="s">
        <v>111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</row>
    <row r="20" spans="1:32" s="55" customFormat="1" ht="7.5" customHeight="1">
      <c r="A20" s="174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</row>
    <row r="21" spans="1:32" ht="18" hidden="1" customHeight="1">
      <c r="A21" s="193"/>
      <c r="B21" s="458"/>
      <c r="C21" s="458"/>
      <c r="D21" s="458"/>
      <c r="E21" s="458"/>
      <c r="F21" s="458"/>
      <c r="G21" s="458"/>
      <c r="H21" s="458"/>
      <c r="I21" s="458"/>
      <c r="J21" s="458"/>
      <c r="K21" s="458"/>
      <c r="L21" s="458"/>
      <c r="M21" s="458"/>
      <c r="N21" s="458"/>
      <c r="O21" s="458"/>
      <c r="P21" s="458"/>
      <c r="Q21" s="458"/>
      <c r="R21" s="458"/>
      <c r="S21" s="458"/>
      <c r="T21" s="458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8"/>
    </row>
    <row r="22" spans="1:32" ht="12.75" hidden="1" customHeight="1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</row>
    <row r="23" spans="1:32" ht="12.75" hidden="1" customHeight="1">
      <c r="A23" s="194"/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</row>
    <row r="24" spans="1:32" s="6" customFormat="1" ht="30" hidden="1" customHeight="1">
      <c r="A24" s="182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8"/>
      <c r="Z24" s="198"/>
      <c r="AA24" s="198"/>
      <c r="AB24" s="198"/>
      <c r="AC24" s="198"/>
      <c r="AD24" s="198"/>
      <c r="AE24" s="198"/>
      <c r="AF24" s="198"/>
    </row>
    <row r="25" spans="1:32" s="6" customFormat="1" ht="18.75" hidden="1" customHeight="1">
      <c r="A25" s="182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</row>
    <row r="26" spans="1:32" hidden="1">
      <c r="B26" s="184" t="s">
        <v>338</v>
      </c>
    </row>
  </sheetData>
  <sheetProtection sheet="1" selectLockedCells="1"/>
  <customSheetViews>
    <customSheetView guid="{F37920BA-3B01-4D87-85E2-8E20B85AA6D7}" showPageBreaks="1" printArea="1" hiddenRows="1" hiddenColumns="1">
      <selection activeCell="U5" sqref="U1:U1048576"/>
      <pageMargins left="0.39370078740157483" right="0.39370078740157483" top="0.34" bottom="0.23" header="0.31496062992125984" footer="0.2"/>
    </customSheetView>
  </customSheetViews>
  <mergeCells count="11">
    <mergeCell ref="B6:AF6"/>
    <mergeCell ref="B11:AF11"/>
    <mergeCell ref="B16:AF16"/>
    <mergeCell ref="B21:AF21"/>
    <mergeCell ref="A1:AF1"/>
    <mergeCell ref="A2:AF2"/>
    <mergeCell ref="A3:AF3"/>
    <mergeCell ref="A4:C4"/>
    <mergeCell ref="D4:O4"/>
    <mergeCell ref="Q4:S4"/>
    <mergeCell ref="T4:AF4"/>
  </mergeCells>
  <phoneticPr fontId="13"/>
  <conditionalFormatting sqref="B9:AF9 B14:AE14 B19:AF19">
    <cfRule type="expression" dxfId="3" priority="2">
      <formula>COUNTIF(祝日,B7)=1</formula>
    </cfRule>
    <cfRule type="expression" dxfId="2" priority="3">
      <formula>WEEKDAY(B7)=7</formula>
    </cfRule>
    <cfRule type="expression" dxfId="1" priority="4">
      <formula>WEEKDAY(B7)=1</formula>
    </cfRule>
    <cfRule type="expression" dxfId="0" priority="1">
      <formula>COUNTIF(指導主事会,B7)=1</formula>
    </cfRule>
  </conditionalFormatting>
  <dataValidations count="2">
    <dataValidation type="list" allowBlank="1" showInputMessage="1" showErrorMessage="1" sqref="C24:G24 X24 Q24:U24 J24:N24 I19:M19 AF14 K14:O14 H9:K9 B9:C9 N9:R9 U9:Y9 AB9:AF9 D14:H14 R14:V14 Y14:AC14 B19:F19 W19:AA19 AD19:AF19 Q19:T19">
      <formula1>$B$26:$B$27</formula1>
    </dataValidation>
    <dataValidation imeMode="on" allowBlank="1" showInputMessage="1" showErrorMessage="1" sqref="T4:AF4"/>
  </dataValidations>
  <pageMargins left="0.39370078740157483" right="0.39370078740157483" top="0.34" bottom="0.23" header="0.31496062992125984" footer="0.2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1ページ</vt:lpstr>
      <vt:lpstr>2ページ</vt:lpstr>
      <vt:lpstr>3ページ</vt:lpstr>
      <vt:lpstr>4ページ</vt:lpstr>
      <vt:lpstr>5ページ</vt:lpstr>
      <vt:lpstr>入力データ</vt:lpstr>
      <vt:lpstr>特新担集計</vt:lpstr>
      <vt:lpstr>作業用シート</vt:lpstr>
      <vt:lpstr>特新担</vt:lpstr>
      <vt:lpstr>'1ページ'!Print_Area</vt:lpstr>
      <vt:lpstr>'2ページ'!Print_Area</vt:lpstr>
      <vt:lpstr>'3ページ'!Print_Area</vt:lpstr>
      <vt:lpstr>'4ページ'!Print_Area</vt:lpstr>
      <vt:lpstr>'5ページ'!Print_Area</vt:lpstr>
      <vt:lpstr>特新担!Print_Area</vt:lpstr>
      <vt:lpstr>隠岐</vt:lpstr>
      <vt:lpstr>益田</vt:lpstr>
      <vt:lpstr>学校名</vt:lpstr>
      <vt:lpstr>指導主事会</vt:lpstr>
      <vt:lpstr>祝日</vt:lpstr>
      <vt:lpstr>出雲</vt:lpstr>
      <vt:lpstr>松江</vt:lpstr>
      <vt:lpstr>生徒指導推進会</vt:lpstr>
      <vt:lpstr>特別支援教育担当指導主事会</vt:lpstr>
      <vt:lpstr>浜田</vt:lpstr>
      <vt:lpstr>幼児教育担当指導主事会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川上　淳一</cp:lastModifiedBy>
  <cp:lastPrinted>2024-03-26T11:04:01Z</cp:lastPrinted>
  <dcterms:created xsi:type="dcterms:W3CDTF">2019-07-03T04:22:32Z</dcterms:created>
  <dcterms:modified xsi:type="dcterms:W3CDTF">2024-04-12T04:04:50Z</dcterms:modified>
</cp:coreProperties>
</file>