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drawings/drawing11.xml" ContentType="application/vnd.openxmlformats-officedocument.drawing+xml"/>
  <Override PartName="/xl/comments24.xml" ContentType="application/vnd.openxmlformats-officedocument.spreadsheetml.comments+xml"/>
  <Override PartName="/xl/comments25.xml" ContentType="application/vnd.openxmlformats-officedocument.spreadsheetml.comments+xml"/>
  <Override PartName="/xl/drawings/drawing12.xml" ContentType="application/vnd.openxmlformats-officedocument.drawing+xml"/>
  <Override PartName="/xl/comments26.xml" ContentType="application/vnd.openxmlformats-officedocument.spreadsheetml.comments+xml"/>
  <Override PartName="/xl/drawings/drawing13.xml" ContentType="application/vnd.openxmlformats-officedocument.drawing+xml"/>
  <Override PartName="/xl/comments27.xml" ContentType="application/vnd.openxmlformats-officedocument.spreadsheetml.comments+xml"/>
  <Override PartName="/xl/comments28.xml" ContentType="application/vnd.openxmlformats-officedocument.spreadsheetml.comments+xml"/>
  <Override PartName="/xl/drawings/drawing14.xml" ContentType="application/vnd.openxmlformats-officedocument.drawing+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土木部\技術管理課\014 総合評価\01 一般\010 総合評価（工事）\05【工事】総合評価方式入札制度\【技術資料様式・技術審査ファイル】総合評価方式\総合評価方式技術資料様式と技術審査作業手順書\HP改正\H30.06.01改正\掲載用\"/>
    </mc:Choice>
  </mc:AlternateContent>
  <bookViews>
    <workbookView xWindow="-15" yWindow="-15" windowWidth="20730" windowHeight="6240"/>
  </bookViews>
  <sheets>
    <sheet name="発注者入力シート" sheetId="41" r:id="rId1"/>
    <sheet name="企業入力シート" sheetId="42" r:id="rId2"/>
    <sheet name="ファイル使用上の注意事項" sheetId="98" r:id="rId3"/>
    <sheet name="発注者設定内容確認シート" sheetId="53" r:id="rId4"/>
    <sheet name="発注者審査作業用シート (技術提案)" sheetId="54" r:id="rId5"/>
    <sheet name="発注者審査作業用シート（提案以外）" sheetId="49" r:id="rId6"/>
    <sheet name="表紙" sheetId="1" r:id="rId7"/>
    <sheet name="施工上の留意点①" sheetId="48" r:id="rId8"/>
    <sheet name="施工上の留意点②" sheetId="47" r:id="rId9"/>
    <sheet name="施工上の留意点③" sheetId="5" r:id="rId10"/>
    <sheet name="企業成績評定点" sheetId="6" r:id="rId11"/>
    <sheet name="評定点一覧(H28年度完成工事)" sheetId="10" r:id="rId12"/>
    <sheet name="評定点一覧 (H29年度完成工事)" sheetId="51" r:id="rId13"/>
    <sheet name="企業成績評定点 (5年間用)" sheetId="99" r:id="rId14"/>
    <sheet name="評定点一覧(5年用) " sheetId="102" r:id="rId15"/>
    <sheet name="同種工事施工実績" sheetId="11" r:id="rId16"/>
    <sheet name="優良工事表彰" sheetId="12" r:id="rId17"/>
    <sheet name="【隠岐県土】アスファルト合材" sheetId="56" r:id="rId18"/>
    <sheet name="【隠岐県土】法面機械保有 " sheetId="57" r:id="rId19"/>
    <sheet name="技術者継続学習" sheetId="13" r:id="rId20"/>
    <sheet name="技術者資格" sheetId="14" r:id="rId21"/>
    <sheet name="同種工事施工経験" sheetId="15" r:id="rId22"/>
    <sheet name="優秀技術者表彰" sheetId="17" r:id="rId23"/>
    <sheet name="技術者成績評定点" sheetId="59" r:id="rId24"/>
    <sheet name="技術者評定点一覧表" sheetId="105" r:id="rId25"/>
    <sheet name="防災協定" sheetId="18" r:id="rId26"/>
    <sheet name="家畜伝染防疫協定" sheetId="19" r:id="rId27"/>
    <sheet name="維持管理業務" sheetId="21" r:id="rId28"/>
    <sheet name="除雪業務" sheetId="23" r:id="rId29"/>
    <sheet name="ボランティア" sheetId="103" r:id="rId30"/>
    <sheet name="障がい者雇用" sheetId="108" r:id="rId31"/>
    <sheet name="育児・介護休業" sheetId="27" r:id="rId32"/>
    <sheet name="育児介護チェック表" sheetId="107" r:id="rId33"/>
    <sheet name="消防団" sheetId="30" r:id="rId34"/>
    <sheet name="【水産】海上援助活動" sheetId="61" r:id="rId35"/>
    <sheet name="若手・中堅技術者の配置状況" sheetId="71" r:id="rId36"/>
    <sheet name="建設機械の保有状況（土木一式用）" sheetId="72" r:id="rId37"/>
    <sheet name="建設機械の保有状況 (舗装用)" sheetId="106" r:id="rId38"/>
    <sheet name="登録基幹技能者" sheetId="69" r:id="rId39"/>
    <sheet name="近隣施工実績" sheetId="31" r:id="rId40"/>
    <sheet name="会社所在地" sheetId="32" r:id="rId41"/>
    <sheet name="【鋼橋上部】工場会社所在地" sheetId="66" r:id="rId42"/>
    <sheet name="サポート拠点" sheetId="65" r:id="rId43"/>
    <sheet name="質問書" sheetId="38" r:id="rId44"/>
    <sheet name="回答書" sheetId="52" r:id="rId45"/>
    <sheet name="評価内容説明要求" sheetId="36" r:id="rId46"/>
    <sheet name="評価内容回答" sheetId="37" r:id="rId47"/>
  </sheets>
  <definedNames>
    <definedName name="【企業】評価項目">発注者入力シート!$L$6:$L$13</definedName>
    <definedName name="【技術者】評価項目">発注者入力シート!$M$6:$M$12</definedName>
    <definedName name="【地域貢献】評価項目">発注者入力シート!$N$6:$N$25</definedName>
    <definedName name="【地理的条件】評価項目">発注者入力シート!$O$6:$O$11</definedName>
    <definedName name="_xlnm.Print_Area" localSheetId="17">【隠岐県土】アスファルト合材!$A$1:$Q$49</definedName>
    <definedName name="_xlnm.Print_Area" localSheetId="18">'【隠岐県土】法面機械保有 '!$A$1:$Q$51</definedName>
    <definedName name="_xlnm.Print_Area" localSheetId="41">【鋼橋上部】工場会社所在地!$A$1:$Q$50</definedName>
    <definedName name="_xlnm.Print_Area" localSheetId="34">【水産】海上援助活動!$A$1:$Q$48</definedName>
    <definedName name="_xlnm.Print_Area" localSheetId="42">サポート拠点!$A$1:$Q$51</definedName>
    <definedName name="_xlnm.Print_Area" localSheetId="29">ボランティア!$A$1:$R$54</definedName>
    <definedName name="_xlnm.Print_Area" localSheetId="27">維持管理業務!$A$1:$Q$58</definedName>
    <definedName name="_xlnm.Print_Area" localSheetId="31">育児・介護休業!$A$1:$Q$56</definedName>
    <definedName name="_xlnm.Print_Area" localSheetId="32">育児介護チェック表!$B$1:$I$178</definedName>
    <definedName name="_xlnm.Print_Area" localSheetId="26">家畜伝染防疫協定!$A$1:$R$40</definedName>
    <definedName name="_xlnm.Print_Area" localSheetId="40">会社所在地!$A$1:$Q$51</definedName>
    <definedName name="_xlnm.Print_Area" localSheetId="44">回答書!$A$1:$Q$55</definedName>
    <definedName name="_xlnm.Print_Area" localSheetId="10">企業成績評定点!$A$1:$P$65</definedName>
    <definedName name="_xlnm.Print_Area" localSheetId="13">'企業成績評定点 (5年間用)'!$A$1:$P$63</definedName>
    <definedName name="_xlnm.Print_Area" localSheetId="1">企業入力シート!$A$1:$J$70</definedName>
    <definedName name="_xlnm.Print_Area" localSheetId="19">技術者継続学習!$A$1:$Q$55</definedName>
    <definedName name="_xlnm.Print_Area" localSheetId="20">技術者資格!$A$1:$Q$53</definedName>
    <definedName name="_xlnm.Print_Area" localSheetId="23">技術者成績評定点!$A$1:$Q$180</definedName>
    <definedName name="_xlnm.Print_Area" localSheetId="24">技術者評定点一覧表!$A$1:$Q$58</definedName>
    <definedName name="_xlnm.Print_Area" localSheetId="39">近隣施工実績!$A$1:$S$109</definedName>
    <definedName name="_xlnm.Print_Area" localSheetId="37">'建設機械の保有状況 (舗装用)'!$A$1:$R$165</definedName>
    <definedName name="_xlnm.Print_Area" localSheetId="36">'建設機械の保有状況（土木一式用）'!$A$1:$R$167</definedName>
    <definedName name="_xlnm.Print_Area" localSheetId="7">施工上の留意点①!$A$1:$Q$59</definedName>
    <definedName name="_xlnm.Print_Area" localSheetId="8">施工上の留意点②!$A$1:$Q$59</definedName>
    <definedName name="_xlnm.Print_Area" localSheetId="9">施工上の留意点③!$A$1:$Q$59</definedName>
    <definedName name="_xlnm.Print_Area" localSheetId="43">質問書!$A$1:$Q$55</definedName>
    <definedName name="_xlnm.Print_Area" localSheetId="35">若手・中堅技術者の配置状況!$A$1:$Q$49</definedName>
    <definedName name="_xlnm.Print_Area" localSheetId="28">除雪業務!$A$1:$Q$57</definedName>
    <definedName name="_xlnm.Print_Area" localSheetId="33">消防団!$A$1:$Q$51</definedName>
    <definedName name="_xlnm.Print_Area" localSheetId="30">障がい者雇用!$A$1:$Q$54</definedName>
    <definedName name="_xlnm.Print_Area" localSheetId="38">登録基幹技能者!$A$1:$Q$49</definedName>
    <definedName name="_xlnm.Print_Area" localSheetId="21">同種工事施工経験!$A$1:$S$233</definedName>
    <definedName name="_xlnm.Print_Area" localSheetId="15">同種工事施工実績!$A$1:$T$105</definedName>
    <definedName name="_xlnm.Print_Area" localSheetId="5">'発注者審査作業用シート（提案以外）'!$A$1:$N$34</definedName>
    <definedName name="_xlnm.Print_Area" localSheetId="0">発注者入力シート!$A$1:$AC$98</definedName>
    <definedName name="_xlnm.Print_Area" localSheetId="6">表紙!$A$1:$Q$54</definedName>
    <definedName name="_xlnm.Print_Area" localSheetId="46">評価内容回答!$A$1:$Q$53</definedName>
    <definedName name="_xlnm.Print_Area" localSheetId="45">評価内容説明要求!$A$1:$Q$53</definedName>
    <definedName name="_xlnm.Print_Area" localSheetId="12">'評定点一覧 (H29年度完成工事)'!$A$1:$Q$155</definedName>
    <definedName name="_xlnm.Print_Area" localSheetId="14">'評定点一覧(5年用) '!$A$1:$Q$70</definedName>
    <definedName name="_xlnm.Print_Area" localSheetId="11">'評定点一覧(H28年度完成工事)'!$A$1:$Q$155</definedName>
    <definedName name="_xlnm.Print_Area" localSheetId="25">防災協定!$A$1:$Q$45</definedName>
    <definedName name="_xlnm.Print_Area" localSheetId="22">優秀技術者表彰!$A$1:$Q$166</definedName>
    <definedName name="_xlnm.Print_Area" localSheetId="16">優良工事表彰!$A$1:$Q$53</definedName>
    <definedName name="_xlnm.Print_Titles" localSheetId="7">施工上の留意点①!$1:$17</definedName>
    <definedName name="_xlnm.Print_Titles" localSheetId="8">施工上の留意点②!$1:$17</definedName>
    <definedName name="_xlnm.Print_Titles" localSheetId="9">施工上の留意点③!$1:$17</definedName>
    <definedName name="_xlnm.Print_Titles" localSheetId="3">発注者設定内容確認シート!$1:$5</definedName>
    <definedName name="企業回答">発注者入力シート!$Z$6:$Z$9</definedName>
    <definedName name="企業回答1">発注者入力シート!$V$6:$V$8</definedName>
    <definedName name="企業回答10">発注者入力シート!$AE$6:$AE$9</definedName>
    <definedName name="企業回答11">発注者入力シート!$AF$6:$AF$9</definedName>
    <definedName name="企業回答12">発注者入力シート!$AG$6:$AG$8</definedName>
    <definedName name="企業回答13">発注者入力シート!$AH$6:$AH$9</definedName>
    <definedName name="企業回答2">発注者入力シート!$W$6:$W$11</definedName>
    <definedName name="企業回答3">発注者入力シート!$X$6:$X$11</definedName>
    <definedName name="企業回答4">発注者入力シート!$Y$6:$Y$8</definedName>
    <definedName name="企業回答5">発注者入力シート!$Z$6:$Z$9</definedName>
    <definedName name="企業回答6">発注者入力シート!$AA$6:$AA$10</definedName>
    <definedName name="企業回答7">発注者入力シート!$AB$6:$AB$9</definedName>
    <definedName name="企業回答8">発注者入力シート!$AC$6:$AC$17</definedName>
    <definedName name="企業回答9">発注者入力シート!$AD$6:$AD$8</definedName>
    <definedName name="建設工事の種類">発注者入力シート!$U$6:$U$22</definedName>
    <definedName name="工事種別">発注者入力シート!$T$6:$T$22</definedName>
    <definedName name="地域密着型">発注者入力シート!$S$6:$S$7</definedName>
    <definedName name="評価項目番号">発注者入力シート!$Q$6:$Q$12</definedName>
    <definedName name="評価項目番号_枝番">発注者入力シート!$R$6:$R$16</definedName>
    <definedName name="様式番号">発注者入力シート!$P$6:$P$32</definedName>
  </definedNames>
  <calcPr calcId="162913"/>
</workbook>
</file>

<file path=xl/calcChain.xml><?xml version="1.0" encoding="utf-8"?>
<calcChain xmlns="http://schemas.openxmlformats.org/spreadsheetml/2006/main">
  <c r="C8" i="54" l="1"/>
  <c r="K44" i="49" l="1"/>
  <c r="G32" i="53" l="1"/>
  <c r="G21" i="53"/>
  <c r="K56" i="49"/>
  <c r="K55" i="49"/>
  <c r="C61" i="53" l="1"/>
  <c r="C62" i="53" s="1"/>
  <c r="A61" i="53"/>
  <c r="A62" i="53" s="1"/>
  <c r="B23" i="53"/>
  <c r="B22" i="53"/>
  <c r="A39" i="27" l="1"/>
  <c r="A38" i="103"/>
  <c r="A33" i="59"/>
  <c r="A37" i="12"/>
  <c r="A45" i="6"/>
  <c r="A38" i="23" l="1"/>
  <c r="A41" i="21"/>
  <c r="A34" i="14"/>
  <c r="A41" i="17" l="1"/>
  <c r="A37" i="13"/>
  <c r="A31" i="61" l="1"/>
  <c r="K49" i="49" l="1"/>
  <c r="AE40" i="49" l="1"/>
  <c r="I23" i="49" l="1"/>
  <c r="K51" i="49"/>
  <c r="K50" i="49"/>
  <c r="K30" i="49" l="1"/>
  <c r="G13" i="17"/>
  <c r="B19" i="13" l="1"/>
  <c r="A25" i="103" l="1"/>
  <c r="A24" i="103"/>
  <c r="DT21" i="49" l="1"/>
  <c r="DU32" i="49"/>
  <c r="DT32" i="49"/>
  <c r="DS32" i="49"/>
  <c r="DU54" i="49"/>
  <c r="DT54" i="49"/>
  <c r="DU53" i="49"/>
  <c r="DT53" i="49"/>
  <c r="DT40" i="49"/>
  <c r="BR39" i="49"/>
  <c r="BO40" i="49"/>
  <c r="AZ39" i="49"/>
  <c r="AZ21" i="49" s="1"/>
  <c r="AW40" i="49"/>
  <c r="AH39" i="49"/>
  <c r="M39" i="49" l="1"/>
  <c r="L21" i="49"/>
  <c r="I32" i="49"/>
  <c r="J40" i="49" l="1"/>
  <c r="E115" i="17"/>
  <c r="E61" i="17"/>
  <c r="N51" i="108" l="1"/>
  <c r="M51" i="108"/>
  <c r="P47" i="108"/>
  <c r="M47" i="108"/>
  <c r="CR18" i="49" l="1"/>
  <c r="CT47" i="49" l="1"/>
  <c r="K5" i="108"/>
  <c r="A2" i="108"/>
  <c r="A1" i="108"/>
  <c r="M49" i="108"/>
  <c r="M38" i="108"/>
  <c r="M36" i="108"/>
  <c r="CT49" i="49" l="1"/>
  <c r="M42" i="108"/>
  <c r="CT48" i="49"/>
  <c r="CT28" i="49" s="1"/>
  <c r="B19" i="102" l="1"/>
  <c r="B32" i="102" s="1"/>
  <c r="B45" i="102" s="1"/>
  <c r="B58" i="102" s="1"/>
  <c r="B11" i="10"/>
  <c r="B13" i="10" s="1"/>
  <c r="B15" i="10" s="1"/>
  <c r="B17" i="10" s="1"/>
  <c r="B19" i="10" s="1"/>
  <c r="B21" i="10" s="1"/>
  <c r="B23" i="10" s="1"/>
  <c r="B25" i="10" s="1"/>
  <c r="B27" i="10" s="1"/>
  <c r="B29" i="10" s="1"/>
  <c r="B31" i="10" s="1"/>
  <c r="B33" i="10" s="1"/>
  <c r="B35" i="10" s="1"/>
  <c r="B37" i="10" s="1"/>
  <c r="B39" i="10" s="1"/>
  <c r="B41" i="10" s="1"/>
  <c r="B43" i="10" s="1"/>
  <c r="B45" i="10" s="1"/>
  <c r="B47" i="10" s="1"/>
  <c r="B61" i="10" s="1"/>
  <c r="B63" i="10" s="1"/>
  <c r="B65" i="10" s="1"/>
  <c r="B67" i="10" s="1"/>
  <c r="B69" i="10" s="1"/>
  <c r="B71" i="10" s="1"/>
  <c r="B73" i="10" s="1"/>
  <c r="B75" i="10" s="1"/>
  <c r="B77" i="10" s="1"/>
  <c r="B79" i="10" s="1"/>
  <c r="B81" i="10" s="1"/>
  <c r="B83" i="10" s="1"/>
  <c r="B85" i="10" s="1"/>
  <c r="B87" i="10" s="1"/>
  <c r="B89" i="10" s="1"/>
  <c r="B91" i="10" s="1"/>
  <c r="B93" i="10" s="1"/>
  <c r="B95" i="10" s="1"/>
  <c r="B97" i="10" s="1"/>
  <c r="B99" i="10" s="1"/>
  <c r="B113" i="10" s="1"/>
  <c r="B115" i="10" s="1"/>
  <c r="B117" i="10" s="1"/>
  <c r="B119" i="10" s="1"/>
  <c r="B121" i="10" s="1"/>
  <c r="B123" i="10" s="1"/>
  <c r="B125" i="10" s="1"/>
  <c r="B127" i="10" s="1"/>
  <c r="B129" i="10" s="1"/>
  <c r="B131" i="10" s="1"/>
  <c r="B133" i="10" s="1"/>
  <c r="B135" i="10" s="1"/>
  <c r="B137" i="10" s="1"/>
  <c r="B139" i="10" s="1"/>
  <c r="B141" i="10" s="1"/>
  <c r="B143" i="10" s="1"/>
  <c r="B145" i="10" s="1"/>
  <c r="B147" i="10" s="1"/>
  <c r="B149" i="10" s="1"/>
  <c r="B151" i="10" s="1"/>
  <c r="B11" i="51"/>
  <c r="B13" i="51" s="1"/>
  <c r="B15" i="51" s="1"/>
  <c r="B17" i="51" s="1"/>
  <c r="B19" i="51" s="1"/>
  <c r="B21" i="51" s="1"/>
  <c r="B23" i="51" s="1"/>
  <c r="B25" i="51" s="1"/>
  <c r="B27" i="51" s="1"/>
  <c r="B29" i="51" s="1"/>
  <c r="B31" i="51" s="1"/>
  <c r="B33" i="51" s="1"/>
  <c r="B35" i="51" s="1"/>
  <c r="B37" i="51" s="1"/>
  <c r="B39" i="51" s="1"/>
  <c r="B41" i="51" s="1"/>
  <c r="B43" i="51" s="1"/>
  <c r="B45" i="51" s="1"/>
  <c r="B47" i="51" s="1"/>
  <c r="B61" i="51" s="1"/>
  <c r="B63" i="51" s="1"/>
  <c r="B65" i="51" s="1"/>
  <c r="B67" i="51" s="1"/>
  <c r="B69" i="51" s="1"/>
  <c r="B71" i="51" s="1"/>
  <c r="B73" i="51" s="1"/>
  <c r="B75" i="51" s="1"/>
  <c r="B77" i="51" s="1"/>
  <c r="B79" i="51" s="1"/>
  <c r="B81" i="51" s="1"/>
  <c r="B83" i="51" s="1"/>
  <c r="B85" i="51" s="1"/>
  <c r="B87" i="51" s="1"/>
  <c r="B89" i="51" s="1"/>
  <c r="B91" i="51" s="1"/>
  <c r="B93" i="51" s="1"/>
  <c r="B95" i="51" s="1"/>
  <c r="B97" i="51" s="1"/>
  <c r="B99" i="51" s="1"/>
  <c r="B113" i="51" s="1"/>
  <c r="B115" i="51" s="1"/>
  <c r="B117" i="51" s="1"/>
  <c r="B119" i="51" s="1"/>
  <c r="B121" i="51" s="1"/>
  <c r="B123" i="51" s="1"/>
  <c r="B125" i="51" s="1"/>
  <c r="B127" i="51" s="1"/>
  <c r="B129" i="51" s="1"/>
  <c r="B131" i="51" s="1"/>
  <c r="B133" i="51" s="1"/>
  <c r="B135" i="51" s="1"/>
  <c r="B137" i="51" s="1"/>
  <c r="B139" i="51" s="1"/>
  <c r="B141" i="51" s="1"/>
  <c r="B143" i="51" s="1"/>
  <c r="B145" i="51" s="1"/>
  <c r="B147" i="51" s="1"/>
  <c r="B149" i="51" s="1"/>
  <c r="B151" i="51" s="1"/>
  <c r="F167" i="107" l="1"/>
  <c r="F113" i="107"/>
  <c r="G66" i="107"/>
  <c r="G51" i="107"/>
  <c r="F4" i="107"/>
  <c r="B2" i="107"/>
  <c r="B1" i="107"/>
  <c r="F174" i="107"/>
  <c r="F176" i="107" s="1"/>
  <c r="B51" i="107" l="1"/>
  <c r="B167" i="107"/>
  <c r="B113" i="107"/>
  <c r="B66" i="107"/>
  <c r="K113" i="17" l="1"/>
  <c r="A111" i="17"/>
  <c r="A110" i="17"/>
  <c r="E146" i="17"/>
  <c r="E144" i="17"/>
  <c r="E142" i="17"/>
  <c r="E92" i="17"/>
  <c r="E90" i="17"/>
  <c r="E88" i="17"/>
  <c r="K59" i="17"/>
  <c r="A57" i="17"/>
  <c r="A56" i="17"/>
  <c r="A95" i="17"/>
  <c r="E35" i="17"/>
  <c r="E33" i="17"/>
  <c r="E31" i="12"/>
  <c r="E29" i="12"/>
  <c r="A150" i="17" l="1"/>
  <c r="CE44" i="49"/>
  <c r="CD44" i="49"/>
  <c r="CB44" i="49"/>
  <c r="CA44" i="49"/>
  <c r="U31" i="31"/>
  <c r="U206" i="15"/>
  <c r="U153" i="15"/>
  <c r="U26" i="15"/>
  <c r="V27" i="11"/>
  <c r="DI27" i="49" l="1"/>
  <c r="DI44" i="49"/>
  <c r="DI29" i="49" s="1"/>
  <c r="DH44" i="49"/>
  <c r="DI28" i="49" s="1"/>
  <c r="DI26" i="49" l="1"/>
  <c r="J125" i="106"/>
  <c r="J124" i="106"/>
  <c r="J122" i="106"/>
  <c r="L4" i="106"/>
  <c r="A2" i="106"/>
  <c r="A1" i="106"/>
  <c r="DG18" i="49"/>
  <c r="DI25" i="49"/>
  <c r="DG25" i="49"/>
  <c r="C56" i="53"/>
  <c r="A56" i="53"/>
  <c r="DE49" i="49" l="1"/>
  <c r="DE47" i="49"/>
  <c r="DE45" i="49"/>
  <c r="DF48" i="49"/>
  <c r="DE48" i="49"/>
  <c r="DF46" i="49"/>
  <c r="DE46" i="49"/>
  <c r="DF44" i="49"/>
  <c r="DF28" i="49" s="1"/>
  <c r="DE44" i="49"/>
  <c r="DF26" i="49" l="1"/>
  <c r="DF27" i="49"/>
  <c r="DF29" i="49"/>
  <c r="AY2" i="41"/>
  <c r="E8" i="11" l="1"/>
  <c r="E9" i="11"/>
  <c r="E12" i="15"/>
  <c r="E11" i="15"/>
  <c r="E9" i="12"/>
  <c r="E10" i="12"/>
  <c r="E10" i="17"/>
  <c r="F15" i="31"/>
  <c r="F14" i="31"/>
  <c r="E9" i="17"/>
  <c r="AZ31" i="41"/>
  <c r="AZ30" i="41"/>
  <c r="AZ29" i="41"/>
  <c r="AZ28" i="41"/>
  <c r="AZ27" i="41"/>
  <c r="AZ26" i="41"/>
  <c r="AZ25" i="41"/>
  <c r="AZ24" i="41"/>
  <c r="AZ23" i="41"/>
  <c r="AZ22" i="41"/>
  <c r="AZ21" i="41"/>
  <c r="AZ20" i="41"/>
  <c r="AZ19" i="41"/>
  <c r="AZ18" i="41"/>
  <c r="AZ17" i="41"/>
  <c r="AZ16" i="41"/>
  <c r="AZ15" i="41"/>
  <c r="AZ14" i="41"/>
  <c r="AZ13" i="41"/>
  <c r="AZ12" i="41"/>
  <c r="AZ11" i="41"/>
  <c r="AZ10" i="41"/>
  <c r="AZ9" i="41"/>
  <c r="AZ8" i="41"/>
  <c r="AZ7" i="41"/>
  <c r="AZ6" i="41"/>
  <c r="AZ5" i="41"/>
  <c r="AZ4" i="41"/>
  <c r="DT42" i="49" l="1"/>
  <c r="G62" i="53"/>
  <c r="AE41" i="49"/>
  <c r="AW41" i="49"/>
  <c r="G30" i="53"/>
  <c r="BO41" i="49"/>
  <c r="G31" i="53"/>
  <c r="AE42" i="49"/>
  <c r="BO42" i="49"/>
  <c r="AW42" i="49"/>
  <c r="G20" i="53"/>
  <c r="J42" i="49"/>
  <c r="DT41" i="49"/>
  <c r="G61" i="53"/>
  <c r="G19" i="53"/>
  <c r="J41" i="49"/>
  <c r="G33" i="53"/>
  <c r="BR41" i="49"/>
  <c r="AZ41" i="49"/>
  <c r="AZ23" i="49" s="1"/>
  <c r="AH41" i="49"/>
  <c r="AH31" i="49" s="1"/>
  <c r="AH42" i="49"/>
  <c r="AH32" i="49" s="1"/>
  <c r="G34" i="53"/>
  <c r="BR42" i="49"/>
  <c r="AZ42" i="49"/>
  <c r="M41" i="49"/>
  <c r="G22" i="53"/>
  <c r="M42" i="49"/>
  <c r="G23" i="53"/>
  <c r="E138" i="15"/>
  <c r="E191" i="15"/>
  <c r="E65" i="17"/>
  <c r="E119" i="17"/>
  <c r="E64" i="17"/>
  <c r="E118" i="17"/>
  <c r="E139" i="15"/>
  <c r="E192" i="15"/>
  <c r="F11" i="59"/>
  <c r="D10" i="99"/>
  <c r="G42" i="49" s="1"/>
  <c r="D9" i="99"/>
  <c r="G41" i="49" s="1"/>
  <c r="F12" i="59"/>
  <c r="G9" i="6"/>
  <c r="G8" i="6"/>
  <c r="D9" i="41"/>
  <c r="Q105" i="51" l="1"/>
  <c r="Q53" i="51"/>
  <c r="Q105" i="10"/>
  <c r="Q53" i="10"/>
  <c r="DW42" i="49" l="1"/>
  <c r="G64" i="53"/>
  <c r="CP42" i="49" l="1"/>
  <c r="CJ42" i="49"/>
  <c r="CG42" i="49"/>
  <c r="G47" i="53"/>
  <c r="G44" i="53"/>
  <c r="G42" i="53"/>
  <c r="Q133" i="59" l="1"/>
  <c r="P133" i="59"/>
  <c r="O133" i="59"/>
  <c r="N133" i="59"/>
  <c r="M133" i="59"/>
  <c r="L133" i="59"/>
  <c r="K133" i="59"/>
  <c r="J133" i="59"/>
  <c r="I133" i="59"/>
  <c r="H133" i="59"/>
  <c r="G133" i="59"/>
  <c r="F133" i="59"/>
  <c r="Q73" i="59"/>
  <c r="P73" i="59"/>
  <c r="O73" i="59"/>
  <c r="N73" i="59"/>
  <c r="M73" i="59"/>
  <c r="L73" i="59"/>
  <c r="K73" i="59"/>
  <c r="J73" i="59"/>
  <c r="I73" i="59"/>
  <c r="H73" i="59"/>
  <c r="G73" i="59"/>
  <c r="F73" i="59"/>
  <c r="Q13" i="59"/>
  <c r="P13" i="59"/>
  <c r="O13" i="59"/>
  <c r="N13" i="59"/>
  <c r="M13" i="59"/>
  <c r="L13" i="59"/>
  <c r="K13" i="59"/>
  <c r="J13" i="59"/>
  <c r="I13" i="59"/>
  <c r="H13" i="59"/>
  <c r="G13" i="59"/>
  <c r="F13" i="59"/>
  <c r="T54" i="105"/>
  <c r="T53" i="105"/>
  <c r="T38" i="105"/>
  <c r="T37" i="105"/>
  <c r="T21" i="105"/>
  <c r="T20" i="105"/>
  <c r="L6" i="105"/>
  <c r="D6" i="105"/>
  <c r="A1" i="105"/>
  <c r="A121" i="59"/>
  <c r="A61" i="59"/>
  <c r="A1" i="59"/>
  <c r="G41" i="105"/>
  <c r="G25" i="105"/>
  <c r="G8" i="105"/>
  <c r="K4" i="105"/>
  <c r="A2" i="105"/>
  <c r="EC47" i="49" l="1"/>
  <c r="EC48" i="49" s="1"/>
  <c r="EC44" i="49"/>
  <c r="EC45" i="49" s="1"/>
  <c r="DK44" i="49"/>
  <c r="CV44" i="49"/>
  <c r="BV34" i="49"/>
  <c r="BS34" i="49"/>
  <c r="BP34" i="49"/>
  <c r="BP44" i="49" s="1"/>
  <c r="BM34" i="49"/>
  <c r="BJ34" i="49"/>
  <c r="BD34" i="49"/>
  <c r="BA34" i="49"/>
  <c r="AX34" i="49"/>
  <c r="AW44" i="49" s="1"/>
  <c r="AU34" i="49"/>
  <c r="AR34" i="49"/>
  <c r="AL34" i="49"/>
  <c r="AI34" i="49"/>
  <c r="AF34" i="49"/>
  <c r="AC34" i="49"/>
  <c r="Z34" i="49"/>
  <c r="S44" i="49"/>
  <c r="S45" i="49" s="1"/>
  <c r="P44" i="49"/>
  <c r="J31" i="41"/>
  <c r="J30" i="41"/>
  <c r="J29" i="41"/>
  <c r="J28" i="41"/>
  <c r="BR34" i="49" s="1"/>
  <c r="I31" i="41"/>
  <c r="I30" i="41"/>
  <c r="I29" i="41"/>
  <c r="I28" i="41"/>
  <c r="AZ34" i="49" s="1"/>
  <c r="H31" i="41"/>
  <c r="H30" i="41"/>
  <c r="B47" i="17" s="1"/>
  <c r="H29" i="41"/>
  <c r="H28" i="41"/>
  <c r="AH34" i="49" s="1"/>
  <c r="BP51" i="49" l="1"/>
  <c r="BP50" i="49"/>
  <c r="BP49" i="49"/>
  <c r="BP48" i="49"/>
  <c r="AW48" i="49"/>
  <c r="AW51" i="49"/>
  <c r="AW50" i="49"/>
  <c r="AW49" i="49"/>
  <c r="AF44" i="49"/>
  <c r="AF48" i="49" s="1"/>
  <c r="AE44" i="49"/>
  <c r="AH45" i="49"/>
  <c r="AG44" i="49" s="1"/>
  <c r="BR45" i="49"/>
  <c r="AZ45" i="49"/>
  <c r="AZ48" i="49" s="1"/>
  <c r="EC46" i="49"/>
  <c r="EC49" i="49"/>
  <c r="AX44" i="49"/>
  <c r="BO44" i="49"/>
  <c r="AW60" i="49"/>
  <c r="AW56" i="49"/>
  <c r="AW52" i="49"/>
  <c r="AW57" i="49"/>
  <c r="AW53" i="49"/>
  <c r="AW59" i="49"/>
  <c r="AW55" i="49"/>
  <c r="AW47" i="49"/>
  <c r="AW58" i="49"/>
  <c r="AW54" i="49"/>
  <c r="AW46" i="49"/>
  <c r="AW45" i="49"/>
  <c r="BP57" i="49"/>
  <c r="BP53" i="49"/>
  <c r="BP45" i="49"/>
  <c r="BP60" i="49"/>
  <c r="BP56" i="49"/>
  <c r="BP52" i="49"/>
  <c r="BP59" i="49"/>
  <c r="BP55" i="49"/>
  <c r="BP47" i="49"/>
  <c r="BP58" i="49"/>
  <c r="BP54" i="49"/>
  <c r="BP46" i="49"/>
  <c r="P45" i="49"/>
  <c r="DU44" i="49"/>
  <c r="DT44" i="49"/>
  <c r="AW31" i="49" l="1"/>
  <c r="AF59" i="49"/>
  <c r="AF56" i="49"/>
  <c r="AF58" i="49"/>
  <c r="AF46" i="49"/>
  <c r="AF45" i="49"/>
  <c r="AF51" i="49" s="1"/>
  <c r="AF53" i="49"/>
  <c r="BO48" i="49"/>
  <c r="BO51" i="49"/>
  <c r="BO50" i="49"/>
  <c r="BO49" i="49"/>
  <c r="BP30" i="49"/>
  <c r="AX51" i="49"/>
  <c r="AX49" i="49"/>
  <c r="AX50" i="49"/>
  <c r="AX48" i="49"/>
  <c r="AX30" i="49" s="1"/>
  <c r="AW30" i="49"/>
  <c r="AF52" i="49"/>
  <c r="AF57" i="49"/>
  <c r="AF50" i="49"/>
  <c r="AF47" i="49"/>
  <c r="AF55" i="49"/>
  <c r="AF54" i="49"/>
  <c r="AE60" i="49"/>
  <c r="AE53" i="49"/>
  <c r="AE48" i="49"/>
  <c r="AE51" i="49"/>
  <c r="AE49" i="49"/>
  <c r="AE50" i="49"/>
  <c r="AF60" i="49"/>
  <c r="AF49" i="49"/>
  <c r="AY45" i="49"/>
  <c r="AY47" i="49"/>
  <c r="AY31" i="49" s="1"/>
  <c r="AZ32" i="49"/>
  <c r="AY48" i="49"/>
  <c r="AY32" i="49" s="1"/>
  <c r="AZ47" i="49"/>
  <c r="AZ31" i="49" s="1"/>
  <c r="BR44" i="49"/>
  <c r="BR48" i="49"/>
  <c r="BR32" i="49" s="1"/>
  <c r="BR47" i="49"/>
  <c r="BR31" i="49" s="1"/>
  <c r="BQ48" i="49"/>
  <c r="BQ32" i="49" s="1"/>
  <c r="BQ47" i="49"/>
  <c r="BQ31" i="49" s="1"/>
  <c r="AG48" i="49"/>
  <c r="AG32" i="49" s="1"/>
  <c r="AG46" i="49"/>
  <c r="AH47" i="49"/>
  <c r="AG47" i="49"/>
  <c r="AG31" i="49" s="1"/>
  <c r="AG45" i="49"/>
  <c r="AX59" i="49"/>
  <c r="BO60" i="49"/>
  <c r="AH44" i="49"/>
  <c r="AH46" i="49"/>
  <c r="AH48" i="49" s="1"/>
  <c r="BQ44" i="49"/>
  <c r="BQ45" i="49"/>
  <c r="BQ46" i="49"/>
  <c r="BR46" i="49"/>
  <c r="AY44" i="49"/>
  <c r="AZ46" i="49"/>
  <c r="AZ44" i="49"/>
  <c r="AY46" i="49"/>
  <c r="DU49" i="49"/>
  <c r="DU45" i="49"/>
  <c r="DU52" i="49"/>
  <c r="DU48" i="49"/>
  <c r="DU51" i="49"/>
  <c r="DU47" i="49"/>
  <c r="DU50" i="49"/>
  <c r="DU46" i="49"/>
  <c r="DT50" i="49"/>
  <c r="DT46" i="49"/>
  <c r="DT49" i="49"/>
  <c r="DT45" i="49"/>
  <c r="DT52" i="49"/>
  <c r="DT48" i="49"/>
  <c r="DT51" i="49"/>
  <c r="DT47" i="49"/>
  <c r="BO53" i="49"/>
  <c r="BO45" i="49"/>
  <c r="BO56" i="49"/>
  <c r="AX46" i="49"/>
  <c r="AX60" i="49"/>
  <c r="AX55" i="49"/>
  <c r="AX58" i="49"/>
  <c r="AX53" i="49"/>
  <c r="AX56" i="49"/>
  <c r="AX47" i="49"/>
  <c r="AX54" i="49"/>
  <c r="AX45" i="49"/>
  <c r="AX52" i="49"/>
  <c r="AX57" i="49"/>
  <c r="BO46" i="49"/>
  <c r="BO57" i="49"/>
  <c r="BO58" i="49"/>
  <c r="BO47" i="49"/>
  <c r="BO59" i="49"/>
  <c r="BO55" i="49"/>
  <c r="BO54" i="49"/>
  <c r="BO52" i="49"/>
  <c r="AE58" i="49"/>
  <c r="AE54" i="49"/>
  <c r="AE46" i="49"/>
  <c r="AE59" i="49"/>
  <c r="AE57" i="49"/>
  <c r="AE45" i="49"/>
  <c r="AE56" i="49"/>
  <c r="AE52" i="49"/>
  <c r="AE55" i="49"/>
  <c r="AE47" i="49"/>
  <c r="J44" i="49"/>
  <c r="AF31" i="49" l="1"/>
  <c r="AF33" i="49"/>
  <c r="AE31" i="49"/>
  <c r="BO30" i="49"/>
  <c r="J55" i="49"/>
  <c r="J56" i="49"/>
  <c r="J49" i="49"/>
  <c r="J48" i="49"/>
  <c r="J46" i="49"/>
  <c r="J28" i="49" s="1"/>
  <c r="J51" i="49"/>
  <c r="J50" i="49"/>
  <c r="AF30" i="49"/>
  <c r="AE30" i="49"/>
  <c r="AE33" i="49"/>
  <c r="AX31" i="49"/>
  <c r="K57" i="49"/>
  <c r="K53" i="49"/>
  <c r="K54" i="49"/>
  <c r="K60" i="49"/>
  <c r="K52" i="49"/>
  <c r="K48" i="49"/>
  <c r="K58" i="49"/>
  <c r="K59" i="49"/>
  <c r="K45" i="49"/>
  <c r="J59" i="49"/>
  <c r="J57" i="49"/>
  <c r="J32" i="49" s="1"/>
  <c r="J53" i="49"/>
  <c r="J47" i="49"/>
  <c r="J29" i="49" s="1"/>
  <c r="K46" i="49"/>
  <c r="K47" i="49"/>
  <c r="J60" i="49"/>
  <c r="J58" i="49"/>
  <c r="J54" i="49"/>
  <c r="J52" i="49"/>
  <c r="J45" i="49"/>
  <c r="J30" i="49" l="1"/>
  <c r="J31" i="49"/>
  <c r="K31" i="49"/>
  <c r="DM21" i="49"/>
  <c r="DN39" i="49" l="1"/>
  <c r="DN21" i="49" s="1"/>
  <c r="DM18" i="49"/>
  <c r="G58" i="53"/>
  <c r="C58" i="53"/>
  <c r="A58" i="53"/>
  <c r="N72" i="41"/>
  <c r="N73" i="41"/>
  <c r="L73" i="41" s="1"/>
  <c r="O73" i="41" s="1"/>
  <c r="N74" i="41"/>
  <c r="L74" i="41" s="1"/>
  <c r="N75" i="41"/>
  <c r="L75" i="41" s="1"/>
  <c r="BL34" i="49" l="1"/>
  <c r="BU34" i="49"/>
  <c r="BT45" i="49" s="1"/>
  <c r="BI34" i="49"/>
  <c r="AT34" i="49"/>
  <c r="BC34" i="49"/>
  <c r="BB45" i="49" s="1"/>
  <c r="AQ34" i="49"/>
  <c r="AQ44" i="49" s="1"/>
  <c r="AP44" i="49" s="1"/>
  <c r="AB34" i="49"/>
  <c r="AK34" i="49"/>
  <c r="Y34" i="49"/>
  <c r="AJ45" i="49" l="1"/>
  <c r="AK44" i="49"/>
  <c r="Y44" i="49"/>
  <c r="X44" i="49" s="1"/>
  <c r="BI44" i="49"/>
  <c r="BH44" i="49" s="1"/>
  <c r="AJ27" i="49"/>
  <c r="BB27" i="49"/>
  <c r="BT27" i="49"/>
  <c r="AB44" i="49"/>
  <c r="AA45" i="49" s="1"/>
  <c r="AT44" i="49"/>
  <c r="AT45" i="49" s="1"/>
  <c r="AT27" i="49" s="1"/>
  <c r="BL44" i="49"/>
  <c r="BK45" i="49" s="1"/>
  <c r="AY29" i="49" l="1"/>
  <c r="AY30" i="49"/>
  <c r="BQ30" i="49"/>
  <c r="BQ29" i="49"/>
  <c r="AA44" i="49"/>
  <c r="BK44" i="49"/>
  <c r="BK26" i="49" s="1"/>
  <c r="AS44" i="49"/>
  <c r="AS26" i="49" s="1"/>
  <c r="BL45" i="49"/>
  <c r="BL27" i="49" s="1"/>
  <c r="AS45" i="49"/>
  <c r="AS27" i="49" s="1"/>
  <c r="AB45" i="49"/>
  <c r="AB27" i="49" s="1"/>
  <c r="BR30" i="49"/>
  <c r="BR26" i="49"/>
  <c r="AY26" i="49"/>
  <c r="AZ30" i="49"/>
  <c r="AH30" i="49"/>
  <c r="BQ26" i="49"/>
  <c r="AZ26" i="49"/>
  <c r="AZ29" i="49"/>
  <c r="AH26" i="49"/>
  <c r="AH29" i="49"/>
  <c r="BR29" i="49"/>
  <c r="AB26" i="49"/>
  <c r="BL26" i="49"/>
  <c r="BK27" i="49"/>
  <c r="AT26" i="49"/>
  <c r="B11" i="13"/>
  <c r="A42" i="13" l="1"/>
  <c r="A43" i="13"/>
  <c r="H41" i="41"/>
  <c r="H40" i="41"/>
  <c r="H39" i="41"/>
  <c r="H38" i="41"/>
  <c r="H37" i="41"/>
  <c r="H36" i="41"/>
  <c r="H35" i="41"/>
  <c r="H34" i="41"/>
  <c r="H33" i="41"/>
  <c r="H32" i="41"/>
  <c r="H27" i="41"/>
  <c r="H26" i="41"/>
  <c r="H25" i="41"/>
  <c r="H24" i="41"/>
  <c r="H23" i="41"/>
  <c r="B43" i="12" s="1"/>
  <c r="DN34" i="49" l="1"/>
  <c r="B37" i="61"/>
  <c r="CY34" i="49"/>
  <c r="B46" i="27"/>
  <c r="CT34" i="49"/>
  <c r="CS34" i="49"/>
  <c r="B44" i="103"/>
  <c r="CP34" i="49"/>
  <c r="CM34" i="49"/>
  <c r="CL44" i="49" s="1"/>
  <c r="CJ34" i="49"/>
  <c r="B48" i="21"/>
  <c r="CG34" i="49"/>
  <c r="M34" i="49"/>
  <c r="G34" i="49"/>
  <c r="F45" i="49" s="1"/>
  <c r="F27" i="49" s="1"/>
  <c r="D34" i="49"/>
  <c r="C45" i="49" s="1"/>
  <c r="B45" i="23"/>
  <c r="B49" i="6"/>
  <c r="B44" i="99"/>
  <c r="A39" i="99"/>
  <c r="A17" i="1"/>
  <c r="CM44" i="49" l="1"/>
  <c r="CL47" i="49" s="1"/>
  <c r="CZ44" i="49"/>
  <c r="CZ45" i="49" s="1"/>
  <c r="CY44" i="49"/>
  <c r="CY45" i="49" s="1"/>
  <c r="CX44" i="49"/>
  <c r="DO44" i="49"/>
  <c r="DO45" i="49" s="1"/>
  <c r="DN44" i="49"/>
  <c r="DN45" i="49" s="1"/>
  <c r="DM44" i="49"/>
  <c r="DM26" i="49" s="1"/>
  <c r="CQ46" i="49"/>
  <c r="CQ44" i="49" s="1"/>
  <c r="CO44" i="49"/>
  <c r="CO26" i="49" s="1"/>
  <c r="CP50" i="49"/>
  <c r="CP49" i="49" s="1"/>
  <c r="CP30" i="49" s="1"/>
  <c r="CO49" i="49"/>
  <c r="CO30" i="49" s="1"/>
  <c r="CK46" i="49"/>
  <c r="CK47" i="49" s="1"/>
  <c r="CK31" i="49" s="1"/>
  <c r="CJ46" i="49"/>
  <c r="CJ45" i="49" s="1"/>
  <c r="CJ29" i="49" s="1"/>
  <c r="CG46" i="49"/>
  <c r="CG44" i="49" s="1"/>
  <c r="CG26" i="49" s="1"/>
  <c r="CH46" i="49"/>
  <c r="CP46" i="49"/>
  <c r="CQ50" i="49"/>
  <c r="CT51" i="49"/>
  <c r="CT50" i="49"/>
  <c r="CT52" i="49"/>
  <c r="M45" i="49"/>
  <c r="M48" i="49" s="1"/>
  <c r="D45" i="49"/>
  <c r="D27" i="49" s="1"/>
  <c r="C27" i="49"/>
  <c r="C46" i="49"/>
  <c r="C28" i="49" s="1"/>
  <c r="G45" i="49"/>
  <c r="G27" i="49" s="1"/>
  <c r="F46" i="49"/>
  <c r="F28" i="49" s="1"/>
  <c r="L47" i="49" l="1"/>
  <c r="M47" i="49"/>
  <c r="M31" i="49" s="1"/>
  <c r="L48" i="49"/>
  <c r="M29" i="49"/>
  <c r="L44" i="49"/>
  <c r="L26" i="49" s="1"/>
  <c r="L46" i="49"/>
  <c r="L30" i="49" s="1"/>
  <c r="L45" i="49"/>
  <c r="L29" i="49" s="1"/>
  <c r="CS29" i="49"/>
  <c r="CL46" i="49"/>
  <c r="CM46" i="49"/>
  <c r="CM28" i="49" s="1"/>
  <c r="DM45" i="49"/>
  <c r="DM29" i="49" s="1"/>
  <c r="CM47" i="49"/>
  <c r="CM30" i="49" s="1"/>
  <c r="CL45" i="49"/>
  <c r="CM45" i="49"/>
  <c r="CM27" i="49" s="1"/>
  <c r="DN29" i="49"/>
  <c r="DN26" i="49"/>
  <c r="DO29" i="49"/>
  <c r="DO26" i="49"/>
  <c r="CX45" i="49"/>
  <c r="CK45" i="49"/>
  <c r="CK29" i="49" s="1"/>
  <c r="CQ48" i="49"/>
  <c r="CK49" i="49"/>
  <c r="CK33" i="49" s="1"/>
  <c r="CQ47" i="49"/>
  <c r="CQ26" i="49"/>
  <c r="CP52" i="49"/>
  <c r="CP32" i="49"/>
  <c r="CP51" i="49"/>
  <c r="CQ45" i="49"/>
  <c r="CQ27" i="49" s="1"/>
  <c r="CQ29" i="49"/>
  <c r="CQ52" i="49"/>
  <c r="CQ51" i="49"/>
  <c r="CQ49" i="49"/>
  <c r="CQ30" i="49" s="1"/>
  <c r="CQ32" i="49"/>
  <c r="CO51" i="49"/>
  <c r="CO52" i="49"/>
  <c r="CO50" i="49"/>
  <c r="CO32" i="49" s="1"/>
  <c r="CP45" i="49"/>
  <c r="CP27" i="49" s="1"/>
  <c r="CP48" i="49"/>
  <c r="CP29" i="49"/>
  <c r="CP44" i="49"/>
  <c r="CO47" i="49"/>
  <c r="CP47" i="49"/>
  <c r="CO45" i="49"/>
  <c r="CO27" i="49" s="1"/>
  <c r="CO46" i="49"/>
  <c r="CO29" i="49" s="1"/>
  <c r="CO48" i="49"/>
  <c r="CG49" i="49"/>
  <c r="CG33" i="49" s="1"/>
  <c r="CI49" i="49"/>
  <c r="CI33" i="49" s="1"/>
  <c r="CI45" i="49"/>
  <c r="CI29" i="49" s="1"/>
  <c r="CI46" i="49"/>
  <c r="CI30" i="49" s="1"/>
  <c r="CJ49" i="49"/>
  <c r="CJ33" i="49" s="1"/>
  <c r="CJ44" i="49"/>
  <c r="CJ26" i="49" s="1"/>
  <c r="CI48" i="49"/>
  <c r="CI32" i="49" s="1"/>
  <c r="CI44" i="49"/>
  <c r="CI26" i="49" s="1"/>
  <c r="CG45" i="49"/>
  <c r="CG29" i="49" s="1"/>
  <c r="CG47" i="49"/>
  <c r="CG31" i="49" s="1"/>
  <c r="CI47" i="49"/>
  <c r="CI31" i="49" s="1"/>
  <c r="CK44" i="49"/>
  <c r="CK26" i="49" s="1"/>
  <c r="CF44" i="49"/>
  <c r="CF46" i="49"/>
  <c r="CF30" i="49" s="1"/>
  <c r="CJ47" i="49"/>
  <c r="CJ31" i="49" s="1"/>
  <c r="CJ48" i="49"/>
  <c r="CJ32" i="49" s="1"/>
  <c r="CJ30" i="49"/>
  <c r="CK48" i="49"/>
  <c r="CK32" i="49" s="1"/>
  <c r="CK30" i="49"/>
  <c r="CH44" i="49"/>
  <c r="CH26" i="49" s="1"/>
  <c r="CF48" i="49"/>
  <c r="CF45" i="49"/>
  <c r="CF47" i="49"/>
  <c r="CF49" i="49"/>
  <c r="CH48" i="49"/>
  <c r="CH32" i="49" s="1"/>
  <c r="CH30" i="49"/>
  <c r="CH49" i="49"/>
  <c r="CH33" i="49" s="1"/>
  <c r="CH45" i="49"/>
  <c r="CH29" i="49" s="1"/>
  <c r="CG48" i="49"/>
  <c r="CG32" i="49" s="1"/>
  <c r="CG30" i="49"/>
  <c r="CH47" i="49"/>
  <c r="CH31" i="49" s="1"/>
  <c r="M44" i="49"/>
  <c r="M26" i="49" s="1"/>
  <c r="M46" i="49"/>
  <c r="M30" i="49" s="1"/>
  <c r="G46" i="53"/>
  <c r="CP39" i="49"/>
  <c r="CQ28" i="49" l="1"/>
  <c r="CQ31" i="49"/>
  <c r="CP31" i="49"/>
  <c r="CO31" i="49"/>
  <c r="CO28" i="49"/>
  <c r="CP28" i="49"/>
  <c r="CP26" i="49"/>
  <c r="E34" i="103"/>
  <c r="E32" i="103"/>
  <c r="K4" i="103"/>
  <c r="P1" i="103"/>
  <c r="A2" i="103"/>
  <c r="A1" i="103"/>
  <c r="F132" i="59" l="1"/>
  <c r="F131" i="59"/>
  <c r="F130" i="59"/>
  <c r="F129" i="59"/>
  <c r="F72" i="59"/>
  <c r="F71" i="59"/>
  <c r="F70" i="59"/>
  <c r="F69" i="59"/>
  <c r="A181" i="15" l="1"/>
  <c r="E151" i="59" l="1"/>
  <c r="E91" i="59"/>
  <c r="A93" i="59"/>
  <c r="E29" i="59"/>
  <c r="E89" i="59" s="1"/>
  <c r="E27" i="59"/>
  <c r="E87" i="59" s="1"/>
  <c r="E147" i="59" l="1"/>
  <c r="E149" i="59"/>
  <c r="A153" i="59"/>
  <c r="P17" i="99"/>
  <c r="O17" i="99"/>
  <c r="N17" i="99"/>
  <c r="M17" i="99"/>
  <c r="L17" i="99"/>
  <c r="K17" i="99"/>
  <c r="J17" i="99"/>
  <c r="I17" i="99"/>
  <c r="H17" i="99"/>
  <c r="G17" i="99"/>
  <c r="P16" i="99"/>
  <c r="O16" i="99"/>
  <c r="N16" i="99"/>
  <c r="M16" i="99"/>
  <c r="L16" i="99"/>
  <c r="K16" i="99"/>
  <c r="J16" i="99"/>
  <c r="I16" i="99"/>
  <c r="H16" i="99"/>
  <c r="G16" i="99"/>
  <c r="P15" i="99"/>
  <c r="O15" i="99"/>
  <c r="N15" i="99"/>
  <c r="M15" i="99"/>
  <c r="L15" i="99"/>
  <c r="K15" i="99"/>
  <c r="J15" i="99"/>
  <c r="I15" i="99"/>
  <c r="H15" i="99"/>
  <c r="G15" i="99"/>
  <c r="P14" i="99"/>
  <c r="O14" i="99"/>
  <c r="N14" i="99"/>
  <c r="M14" i="99"/>
  <c r="L14" i="99"/>
  <c r="K14" i="99"/>
  <c r="J14" i="99"/>
  <c r="I14" i="99"/>
  <c r="H14" i="99"/>
  <c r="G14" i="99"/>
  <c r="P13" i="99"/>
  <c r="O13" i="99"/>
  <c r="N13" i="99"/>
  <c r="M13" i="99"/>
  <c r="L13" i="99"/>
  <c r="K13" i="99"/>
  <c r="J13" i="99"/>
  <c r="I13" i="99"/>
  <c r="H13" i="99"/>
  <c r="G13" i="99"/>
  <c r="G18" i="99" l="1"/>
  <c r="J18" i="99" l="1"/>
  <c r="G44" i="49" s="1"/>
  <c r="G26" i="49" s="1"/>
  <c r="F44" i="49"/>
  <c r="F26" i="49" s="1"/>
  <c r="L4" i="102"/>
  <c r="D4" i="102"/>
  <c r="K2" i="102"/>
  <c r="A2" i="102"/>
  <c r="A1" i="102"/>
  <c r="G45" i="53" l="1"/>
  <c r="C45" i="53"/>
  <c r="A45" i="53"/>
  <c r="EC39" i="49"/>
  <c r="DZ39" i="49"/>
  <c r="DW39" i="49"/>
  <c r="DT39" i="49"/>
  <c r="DJ39" i="49"/>
  <c r="DA39" i="49"/>
  <c r="CY39" i="49"/>
  <c r="CM39" i="49"/>
  <c r="CJ39" i="49"/>
  <c r="CG39" i="49"/>
  <c r="CD39" i="49"/>
  <c r="CA39" i="49"/>
  <c r="BU40" i="49"/>
  <c r="BU39" i="49"/>
  <c r="BO39" i="49"/>
  <c r="BL39" i="49"/>
  <c r="BH39" i="49"/>
  <c r="BC40" i="49"/>
  <c r="BC39" i="49"/>
  <c r="AW39" i="49"/>
  <c r="AT39" i="49"/>
  <c r="AP39" i="49"/>
  <c r="AK40" i="49"/>
  <c r="AK39" i="49"/>
  <c r="AE39" i="49"/>
  <c r="AB39" i="49"/>
  <c r="X39" i="49"/>
  <c r="S39" i="49"/>
  <c r="P39" i="49"/>
  <c r="J39" i="49"/>
  <c r="G40" i="49"/>
  <c r="G39" i="49"/>
  <c r="G16" i="53"/>
  <c r="G15" i="53"/>
  <c r="G14" i="53"/>
  <c r="G13" i="53"/>
  <c r="C13" i="53"/>
  <c r="C15" i="53" s="1"/>
  <c r="A13" i="53"/>
  <c r="A14" i="53" s="1"/>
  <c r="D42" i="49"/>
  <c r="D41" i="49"/>
  <c r="D40" i="49"/>
  <c r="D39" i="49"/>
  <c r="CE26" i="49" l="1"/>
  <c r="CD26" i="49"/>
  <c r="CB26" i="49"/>
  <c r="CA26" i="49"/>
  <c r="A16" i="53"/>
  <c r="A15" i="53"/>
  <c r="C16" i="53"/>
  <c r="C14" i="53"/>
  <c r="A1" i="37" l="1"/>
  <c r="A1" i="36"/>
  <c r="A24" i="1"/>
  <c r="A25" i="1"/>
  <c r="A23" i="1"/>
  <c r="B4" i="5" l="1"/>
  <c r="B4" i="47"/>
  <c r="B4" i="48"/>
  <c r="D10" i="54"/>
  <c r="D9" i="54"/>
  <c r="D8" i="54"/>
  <c r="C10" i="54"/>
  <c r="C9" i="54"/>
  <c r="B10" i="54"/>
  <c r="B9" i="54"/>
  <c r="B8" i="54"/>
  <c r="D4" i="54"/>
  <c r="C4" i="54"/>
  <c r="B4" i="54"/>
  <c r="G24" i="49" l="1"/>
  <c r="G23" i="49"/>
  <c r="G22" i="49"/>
  <c r="G21" i="49"/>
  <c r="F18" i="49"/>
  <c r="G25" i="49"/>
  <c r="F25" i="49"/>
  <c r="H24" i="49"/>
  <c r="F24" i="49"/>
  <c r="H23" i="49"/>
  <c r="F23" i="49"/>
  <c r="H22" i="49"/>
  <c r="F22" i="49"/>
  <c r="H21" i="49"/>
  <c r="F21" i="49"/>
  <c r="E35" i="99" l="1"/>
  <c r="E33" i="99"/>
  <c r="F4" i="99"/>
  <c r="A2" i="99"/>
  <c r="A1" i="99"/>
  <c r="J123" i="72" l="1"/>
  <c r="J122" i="72"/>
  <c r="J120" i="72"/>
  <c r="G128" i="59" l="1"/>
  <c r="B158" i="59" s="1"/>
  <c r="G68" i="59"/>
  <c r="B98" i="59" s="1"/>
  <c r="G12" i="6"/>
  <c r="H12" i="6"/>
  <c r="I12" i="6"/>
  <c r="J12" i="6"/>
  <c r="K12" i="6"/>
  <c r="L12" i="6"/>
  <c r="M12" i="6"/>
  <c r="N12" i="6"/>
  <c r="O12" i="6"/>
  <c r="P12" i="6"/>
  <c r="G13" i="6"/>
  <c r="H13" i="6"/>
  <c r="I13" i="6"/>
  <c r="J13" i="6"/>
  <c r="K13" i="6"/>
  <c r="L13" i="6"/>
  <c r="M13" i="6"/>
  <c r="N13" i="6"/>
  <c r="O13" i="6"/>
  <c r="P13" i="6"/>
  <c r="G14" i="6"/>
  <c r="H14" i="6"/>
  <c r="I14" i="6"/>
  <c r="J14" i="6"/>
  <c r="K14" i="6"/>
  <c r="L14" i="6"/>
  <c r="M14" i="6"/>
  <c r="N14" i="6"/>
  <c r="O14" i="6"/>
  <c r="P14" i="6"/>
  <c r="G15" i="6"/>
  <c r="H15" i="6"/>
  <c r="I15" i="6"/>
  <c r="J15" i="6"/>
  <c r="K15" i="6"/>
  <c r="L15" i="6"/>
  <c r="M15" i="6"/>
  <c r="N15" i="6"/>
  <c r="O15" i="6"/>
  <c r="P15" i="6"/>
  <c r="G16" i="6"/>
  <c r="H16" i="6"/>
  <c r="I16" i="6"/>
  <c r="J16" i="6"/>
  <c r="K16" i="6"/>
  <c r="L16" i="6"/>
  <c r="M16" i="6"/>
  <c r="N16" i="6"/>
  <c r="O16" i="6"/>
  <c r="P16" i="6"/>
  <c r="G17" i="6"/>
  <c r="H17" i="6"/>
  <c r="I17" i="6"/>
  <c r="J17" i="6"/>
  <c r="K17" i="6"/>
  <c r="L17" i="6"/>
  <c r="M17" i="6"/>
  <c r="N17" i="6"/>
  <c r="O17" i="6"/>
  <c r="P17" i="6"/>
  <c r="G18" i="6"/>
  <c r="H18" i="6"/>
  <c r="I18" i="6"/>
  <c r="J18" i="6"/>
  <c r="K18" i="6"/>
  <c r="L18" i="6"/>
  <c r="M18" i="6"/>
  <c r="N18" i="6"/>
  <c r="O18" i="6"/>
  <c r="P18" i="6"/>
  <c r="G19" i="6"/>
  <c r="H19" i="6"/>
  <c r="I19" i="6"/>
  <c r="J19" i="6"/>
  <c r="K19" i="6"/>
  <c r="L19" i="6"/>
  <c r="M19" i="6"/>
  <c r="N19" i="6"/>
  <c r="O19" i="6"/>
  <c r="P19" i="6"/>
  <c r="G20" i="6"/>
  <c r="H20" i="6"/>
  <c r="I20" i="6"/>
  <c r="J20" i="6"/>
  <c r="K20" i="6"/>
  <c r="L20" i="6"/>
  <c r="M20" i="6"/>
  <c r="N20" i="6"/>
  <c r="O20" i="6"/>
  <c r="P20" i="6"/>
  <c r="J21" i="6"/>
  <c r="G66" i="53" l="1"/>
  <c r="G65" i="53"/>
  <c r="G63" i="53"/>
  <c r="G60" i="53"/>
  <c r="G59" i="53"/>
  <c r="G57" i="53"/>
  <c r="G54" i="53"/>
  <c r="G52" i="53"/>
  <c r="G43" i="53"/>
  <c r="G41" i="53"/>
  <c r="G40" i="53"/>
  <c r="G39" i="53"/>
  <c r="G38" i="53"/>
  <c r="G37" i="53"/>
  <c r="G36" i="53"/>
  <c r="G35" i="53"/>
  <c r="G29" i="53"/>
  <c r="G28" i="53"/>
  <c r="G27" i="53"/>
  <c r="G25" i="53"/>
  <c r="G24" i="53"/>
  <c r="G18" i="53"/>
  <c r="G17" i="53"/>
  <c r="G12" i="53"/>
  <c r="G11" i="53"/>
  <c r="G10" i="53"/>
  <c r="G9" i="53"/>
  <c r="DF25" i="49"/>
  <c r="H7" i="41"/>
  <c r="B15" i="56" s="1"/>
  <c r="B53" i="108" l="1"/>
  <c r="B10" i="108"/>
  <c r="B6" i="106"/>
  <c r="J126" i="106"/>
  <c r="J124" i="72"/>
  <c r="B23" i="66"/>
  <c r="B9" i="30"/>
  <c r="CV39" i="49" s="1"/>
  <c r="B19" i="14"/>
  <c r="B6" i="72"/>
  <c r="B15" i="71"/>
  <c r="B28" i="27"/>
  <c r="B17" i="65"/>
  <c r="B16" i="57"/>
  <c r="B23" i="32"/>
  <c r="N2" i="1"/>
  <c r="DG39" i="49" l="1"/>
  <c r="DG21" i="49" s="1"/>
  <c r="G56" i="53"/>
  <c r="G55" i="53"/>
  <c r="DD39" i="49"/>
  <c r="EE18" i="49"/>
  <c r="E11" i="52" l="1"/>
  <c r="E10" i="52"/>
  <c r="E11" i="38"/>
  <c r="E10" i="38"/>
  <c r="K6" i="65"/>
  <c r="K7" i="66"/>
  <c r="K7" i="32"/>
  <c r="L7" i="31"/>
  <c r="K6" i="69"/>
  <c r="L4" i="72"/>
  <c r="B14" i="71"/>
  <c r="DB46" i="49" s="1"/>
  <c r="B13" i="71"/>
  <c r="DB45" i="49" s="1"/>
  <c r="B12" i="71"/>
  <c r="DB44" i="49" s="1"/>
  <c r="K6" i="71"/>
  <c r="K6" i="61"/>
  <c r="E26" i="61"/>
  <c r="E24" i="61"/>
  <c r="K6" i="30"/>
  <c r="E33" i="27" l="1"/>
  <c r="E31" i="27"/>
  <c r="K6" i="27"/>
  <c r="E33" i="23" l="1"/>
  <c r="E31" i="23"/>
  <c r="K6" i="23"/>
  <c r="E37" i="21"/>
  <c r="E35" i="21"/>
  <c r="K6" i="21"/>
  <c r="K6" i="19"/>
  <c r="K6" i="18"/>
  <c r="K124" i="59"/>
  <c r="K64" i="59"/>
  <c r="G8" i="59"/>
  <c r="B38" i="59" s="1"/>
  <c r="K4" i="59"/>
  <c r="G122" i="17"/>
  <c r="B156" i="17" s="1"/>
  <c r="G68" i="17"/>
  <c r="B101" i="17" s="1"/>
  <c r="K4" i="17"/>
  <c r="G193" i="15"/>
  <c r="L184" i="15"/>
  <c r="G140" i="15"/>
  <c r="L131" i="15"/>
  <c r="G13" i="15"/>
  <c r="L4" i="15"/>
  <c r="E28" i="14"/>
  <c r="E26" i="14"/>
  <c r="B16" i="14"/>
  <c r="B14" i="14"/>
  <c r="B12" i="14"/>
  <c r="K6" i="14"/>
  <c r="E30" i="13"/>
  <c r="E28" i="13"/>
  <c r="B15" i="13"/>
  <c r="B13" i="13"/>
  <c r="K5" i="13"/>
  <c r="K6" i="57"/>
  <c r="K6" i="56"/>
  <c r="K4" i="12"/>
  <c r="L4" i="11"/>
  <c r="K108" i="51"/>
  <c r="K56" i="51"/>
  <c r="K4" i="51"/>
  <c r="K108" i="10"/>
  <c r="K56" i="10"/>
  <c r="K4" i="10"/>
  <c r="E41" i="6"/>
  <c r="E39" i="6"/>
  <c r="K4" i="6"/>
  <c r="K1" i="5"/>
  <c r="K1" i="47"/>
  <c r="K1" i="48"/>
  <c r="D51" i="1"/>
  <c r="D50" i="1"/>
  <c r="D49" i="1"/>
  <c r="D48" i="1"/>
  <c r="D47" i="1"/>
  <c r="J14" i="1"/>
  <c r="J13" i="1"/>
  <c r="J11" i="1"/>
  <c r="J10" i="1"/>
  <c r="A48" i="13" l="1"/>
  <c r="A49" i="13"/>
  <c r="A45" i="14"/>
  <c r="A46" i="14"/>
  <c r="A45" i="13"/>
  <c r="A46" i="13"/>
  <c r="A42" i="14"/>
  <c r="A43" i="14"/>
  <c r="A39" i="14"/>
  <c r="A40" i="14"/>
  <c r="EC25" i="49"/>
  <c r="DZ25" i="49"/>
  <c r="DW25" i="49"/>
  <c r="CC26" i="49" l="1"/>
  <c r="BZ26" i="49" l="1"/>
  <c r="BU42" i="49"/>
  <c r="BU41" i="49"/>
  <c r="BC42" i="49"/>
  <c r="BC41" i="49"/>
  <c r="AK42" i="49"/>
  <c r="AK41" i="49"/>
  <c r="AA26" i="49"/>
  <c r="P25" i="49"/>
  <c r="M25" i="49"/>
  <c r="Q1" i="11" l="1"/>
  <c r="Q182" i="15"/>
  <c r="Q129" i="15"/>
  <c r="Q2" i="15"/>
  <c r="O1" i="23"/>
  <c r="O1" i="21"/>
  <c r="A2" i="65"/>
  <c r="A1" i="65"/>
  <c r="A2" i="66"/>
  <c r="A1" i="66"/>
  <c r="A2" i="32"/>
  <c r="A1" i="32"/>
  <c r="A2" i="69"/>
  <c r="A1" i="69"/>
  <c r="A2" i="72"/>
  <c r="A1" i="72"/>
  <c r="A2" i="71"/>
  <c r="A1" i="71"/>
  <c r="A2" i="61"/>
  <c r="A1" i="61"/>
  <c r="A2" i="30"/>
  <c r="A1" i="30"/>
  <c r="A2" i="27"/>
  <c r="A1" i="27"/>
  <c r="A2" i="23"/>
  <c r="A1" i="23"/>
  <c r="A2" i="21"/>
  <c r="A1" i="21"/>
  <c r="A2" i="31"/>
  <c r="A2" i="19"/>
  <c r="A2" i="18"/>
  <c r="A122" i="59"/>
  <c r="A62" i="59"/>
  <c r="A2" i="59"/>
  <c r="A2" i="17"/>
  <c r="A182" i="15"/>
  <c r="A129" i="15"/>
  <c r="A2" i="15"/>
  <c r="A2" i="14"/>
  <c r="A2" i="13"/>
  <c r="A2" i="57"/>
  <c r="A2" i="56"/>
  <c r="A2" i="12"/>
  <c r="A2" i="11"/>
  <c r="A106" i="51"/>
  <c r="A105" i="51"/>
  <c r="A54" i="51"/>
  <c r="A53" i="51"/>
  <c r="A2" i="51"/>
  <c r="A106" i="10"/>
  <c r="A105" i="10"/>
  <c r="A54" i="10"/>
  <c r="A53" i="10"/>
  <c r="A2" i="10"/>
  <c r="A2" i="6"/>
  <c r="A1" i="31"/>
  <c r="A1" i="19"/>
  <c r="A1" i="18"/>
  <c r="A1" i="17"/>
  <c r="A128" i="15"/>
  <c r="A1" i="15"/>
  <c r="A1" i="14"/>
  <c r="A1" i="13"/>
  <c r="A1" i="57"/>
  <c r="A1" i="56"/>
  <c r="A1" i="12"/>
  <c r="A1" i="11"/>
  <c r="A1" i="51"/>
  <c r="A1" i="10"/>
  <c r="A1" i="6"/>
  <c r="EB18" i="49"/>
  <c r="DY18" i="49"/>
  <c r="DV18" i="49"/>
  <c r="C66" i="53"/>
  <c r="A66" i="53"/>
  <c r="C65" i="53"/>
  <c r="A65" i="53"/>
  <c r="C63" i="53"/>
  <c r="C64" i="53" s="1"/>
  <c r="A63" i="53"/>
  <c r="A64" i="53" s="1"/>
  <c r="C57" i="53"/>
  <c r="A57" i="53"/>
  <c r="C55" i="53"/>
  <c r="A55" i="53"/>
  <c r="C54" i="53"/>
  <c r="A54" i="53"/>
  <c r="C53" i="53"/>
  <c r="A53" i="53"/>
  <c r="C52" i="53"/>
  <c r="A52" i="53"/>
  <c r="C51" i="53"/>
  <c r="A51" i="53"/>
  <c r="C50" i="53"/>
  <c r="A50" i="53"/>
  <c r="C49" i="53"/>
  <c r="A49" i="53"/>
  <c r="C48" i="53"/>
  <c r="A48" i="53"/>
  <c r="C46" i="53"/>
  <c r="C47" i="53" s="1"/>
  <c r="A46" i="53"/>
  <c r="A47" i="53" s="1"/>
  <c r="C43" i="53"/>
  <c r="C44" i="53" s="1"/>
  <c r="A43" i="53"/>
  <c r="A44" i="53" s="1"/>
  <c r="C41" i="53"/>
  <c r="C42" i="53" s="1"/>
  <c r="A41" i="53"/>
  <c r="A42" i="53" s="1"/>
  <c r="DP18" i="49"/>
  <c r="DJ18" i="49"/>
  <c r="DD18" i="49"/>
  <c r="DA18" i="49"/>
  <c r="CX18" i="49"/>
  <c r="CU18" i="49"/>
  <c r="CO18" i="49"/>
  <c r="CL18" i="49"/>
  <c r="CI18" i="49"/>
  <c r="DS18" i="49"/>
  <c r="CF18" i="49"/>
  <c r="CC18" i="49"/>
  <c r="BZ18" i="49"/>
  <c r="BW18" i="49"/>
  <c r="BT18" i="49"/>
  <c r="BQ18" i="49"/>
  <c r="BN18" i="49"/>
  <c r="BK18" i="49"/>
  <c r="BH18" i="49"/>
  <c r="BE18" i="49"/>
  <c r="BB18" i="49"/>
  <c r="AY18" i="49"/>
  <c r="AV18" i="49"/>
  <c r="AS18" i="49"/>
  <c r="AP18" i="49"/>
  <c r="AM18" i="49"/>
  <c r="AJ18" i="49"/>
  <c r="AG18" i="49"/>
  <c r="AD18" i="49"/>
  <c r="AA18" i="49"/>
  <c r="X18" i="49"/>
  <c r="U18" i="49"/>
  <c r="R18" i="49"/>
  <c r="O18" i="49"/>
  <c r="L18" i="49"/>
  <c r="I18" i="49"/>
  <c r="C18" i="49"/>
  <c r="C59" i="53"/>
  <c r="A59" i="53"/>
  <c r="C40" i="53"/>
  <c r="A40" i="53"/>
  <c r="C39" i="53"/>
  <c r="A39" i="53"/>
  <c r="C35" i="53"/>
  <c r="A35" i="53"/>
  <c r="C32" i="53"/>
  <c r="C33" i="53" s="1"/>
  <c r="C34" i="53" s="1"/>
  <c r="A32" i="53"/>
  <c r="A33" i="53" s="1"/>
  <c r="A34" i="53" s="1"/>
  <c r="C28" i="53"/>
  <c r="A28" i="53"/>
  <c r="C27" i="53"/>
  <c r="A27" i="53"/>
  <c r="C26" i="53"/>
  <c r="A26" i="53"/>
  <c r="C25" i="53"/>
  <c r="A25" i="53"/>
  <c r="C24" i="53"/>
  <c r="A24" i="53"/>
  <c r="C21" i="53"/>
  <c r="C22" i="53" s="1"/>
  <c r="C23" i="53" s="1"/>
  <c r="A21" i="53"/>
  <c r="A22" i="53" s="1"/>
  <c r="A23" i="53" s="1"/>
  <c r="C17" i="53"/>
  <c r="A17" i="53"/>
  <c r="C9" i="53"/>
  <c r="A9" i="53"/>
  <c r="A1" i="52" l="1"/>
  <c r="A1" i="38"/>
  <c r="DD25" i="49" l="1"/>
  <c r="DD21" i="49"/>
  <c r="DA28" i="49"/>
  <c r="DA27" i="49"/>
  <c r="DA26" i="49"/>
  <c r="DC25" i="49"/>
  <c r="DB25" i="49"/>
  <c r="DA25" i="49"/>
  <c r="DA21" i="49"/>
  <c r="DJ26" i="49"/>
  <c r="DJ21" i="49"/>
  <c r="DK26" i="49"/>
  <c r="DC46" i="49"/>
  <c r="DC28" i="49" s="1"/>
  <c r="DC45" i="49"/>
  <c r="DC27" i="49" s="1"/>
  <c r="DC44" i="49"/>
  <c r="DC26" i="49" s="1"/>
  <c r="DB28" i="49" l="1"/>
  <c r="DB27" i="49"/>
  <c r="DB26" i="49"/>
  <c r="DZ45" i="49" l="1"/>
  <c r="DZ44" i="49" s="1"/>
  <c r="DW45" i="49"/>
  <c r="DW44" i="49" s="1"/>
  <c r="CZ29" i="49"/>
  <c r="CY29" i="49"/>
  <c r="CZ26" i="49"/>
  <c r="CY26" i="49"/>
  <c r="DZ46" i="49" l="1"/>
  <c r="CT30" i="49"/>
  <c r="CS30" i="49"/>
  <c r="DU30" i="49"/>
  <c r="DT30" i="49"/>
  <c r="BP32" i="49"/>
  <c r="BP31" i="49"/>
  <c r="BO32" i="49"/>
  <c r="BO31" i="49"/>
  <c r="AX32" i="49"/>
  <c r="AW32" i="49"/>
  <c r="AF32" i="49"/>
  <c r="AE32" i="49"/>
  <c r="AX33" i="49" l="1"/>
  <c r="AW33" i="49"/>
  <c r="BP33" i="49"/>
  <c r="BO33" i="49"/>
  <c r="CS25" i="49" l="1"/>
  <c r="A63" i="42" l="1"/>
  <c r="A56" i="42"/>
  <c r="A49" i="42"/>
  <c r="N48" i="41" l="1"/>
  <c r="L48" i="41" s="1"/>
  <c r="N58" i="41" l="1"/>
  <c r="L58" i="41" s="1"/>
  <c r="O58" i="41" s="1"/>
  <c r="N59" i="41"/>
  <c r="L59" i="41" s="1"/>
  <c r="O59" i="41" s="1"/>
  <c r="N60" i="41"/>
  <c r="N61" i="41"/>
  <c r="N62" i="41"/>
  <c r="N63" i="41"/>
  <c r="N64" i="41"/>
  <c r="N65" i="41"/>
  <c r="N66" i="41"/>
  <c r="N67" i="41"/>
  <c r="N68" i="41"/>
  <c r="N69" i="41"/>
  <c r="N70" i="41"/>
  <c r="N71" i="41"/>
  <c r="L70" i="41" l="1"/>
  <c r="O70" i="41" s="1"/>
  <c r="L66" i="41"/>
  <c r="O66" i="41" s="1"/>
  <c r="L62" i="41"/>
  <c r="O62" i="41" s="1"/>
  <c r="L69" i="41"/>
  <c r="O69" i="41" s="1"/>
  <c r="L65" i="41"/>
  <c r="O65" i="41" s="1"/>
  <c r="L61" i="41"/>
  <c r="O61" i="41" s="1"/>
  <c r="L72" i="41"/>
  <c r="O72" i="41" s="1"/>
  <c r="L68" i="41"/>
  <c r="O68" i="41" s="1"/>
  <c r="L64" i="41"/>
  <c r="O64" i="41" s="1"/>
  <c r="L60" i="41"/>
  <c r="O60" i="41" s="1"/>
  <c r="L71" i="41"/>
  <c r="O71" i="41" s="1"/>
  <c r="L67" i="41"/>
  <c r="O67" i="41" s="1"/>
  <c r="L63" i="41"/>
  <c r="O63" i="41" s="1"/>
  <c r="C60" i="53"/>
  <c r="A60" i="53"/>
  <c r="C36" i="53"/>
  <c r="A37" i="53"/>
  <c r="C29" i="53"/>
  <c r="C30" i="53" s="1"/>
  <c r="C31" i="53" s="1"/>
  <c r="A29" i="53"/>
  <c r="A30" i="53" s="1"/>
  <c r="A31" i="53" s="1"/>
  <c r="E25" i="53"/>
  <c r="E24" i="53"/>
  <c r="E21" i="53"/>
  <c r="E17" i="53"/>
  <c r="C18" i="53"/>
  <c r="C19" i="53" s="1"/>
  <c r="C20" i="53" s="1"/>
  <c r="A18" i="53"/>
  <c r="A19" i="53" s="1"/>
  <c r="A20" i="53" s="1"/>
  <c r="C12" i="53"/>
  <c r="A10" i="53"/>
  <c r="C37" i="53" l="1"/>
  <c r="A38" i="53"/>
  <c r="A36" i="53"/>
  <c r="C38" i="53"/>
  <c r="C10" i="53"/>
  <c r="C11" i="53"/>
  <c r="A12" i="53"/>
  <c r="A11" i="53"/>
  <c r="N41" i="41" l="1"/>
  <c r="L41" i="41" s="1"/>
  <c r="N77" i="41"/>
  <c r="N78" i="41"/>
  <c r="N79" i="41"/>
  <c r="N80" i="41"/>
  <c r="L80" i="41" s="1"/>
  <c r="N81" i="41"/>
  <c r="L81" i="41" s="1"/>
  <c r="N76" i="41"/>
  <c r="L76" i="41" s="1"/>
  <c r="DY28" i="49"/>
  <c r="DY27" i="49"/>
  <c r="EB33" i="49"/>
  <c r="EB31" i="49"/>
  <c r="EB30" i="49"/>
  <c r="EB29" i="49"/>
  <c r="EB27" i="49"/>
  <c r="EB26" i="49"/>
  <c r="DV27" i="49"/>
  <c r="EC21" i="49"/>
  <c r="DZ21" i="49"/>
  <c r="EC33" i="49"/>
  <c r="EC31" i="49"/>
  <c r="EC30" i="49"/>
  <c r="EC29" i="49"/>
  <c r="EC27" i="49"/>
  <c r="EC26" i="49"/>
  <c r="DZ28" i="49"/>
  <c r="DZ27" i="49"/>
  <c r="DZ26" i="49"/>
  <c r="DV26" i="49"/>
  <c r="DW27" i="49"/>
  <c r="EB25" i="49"/>
  <c r="ED24" i="49"/>
  <c r="EC24" i="49"/>
  <c r="EB24" i="49"/>
  <c r="ED23" i="49"/>
  <c r="EC23" i="49"/>
  <c r="EB23" i="49"/>
  <c r="ED22" i="49"/>
  <c r="EC22" i="49"/>
  <c r="EB22" i="49"/>
  <c r="ED21" i="49"/>
  <c r="EB21" i="49"/>
  <c r="DY26" i="49"/>
  <c r="DY25" i="49"/>
  <c r="EA24" i="49"/>
  <c r="DZ24" i="49"/>
  <c r="DY24" i="49"/>
  <c r="EA23" i="49"/>
  <c r="DZ23" i="49"/>
  <c r="DY23" i="49"/>
  <c r="EA22" i="49"/>
  <c r="DZ22" i="49"/>
  <c r="DY22" i="49"/>
  <c r="EA21" i="49"/>
  <c r="DY21" i="49"/>
  <c r="L78" i="41" l="1"/>
  <c r="O78" i="41" s="1"/>
  <c r="L79" i="41"/>
  <c r="O79" i="41" s="1"/>
  <c r="L77" i="41"/>
  <c r="O77" i="41" s="1"/>
  <c r="P21" i="49"/>
  <c r="O76" i="41"/>
  <c r="N57" i="41"/>
  <c r="L57" i="41" s="1"/>
  <c r="N56" i="41"/>
  <c r="L56" i="41" s="1"/>
  <c r="N54" i="41"/>
  <c r="L54" i="41" s="1"/>
  <c r="N55" i="41"/>
  <c r="L55" i="41" s="1"/>
  <c r="N47" i="41"/>
  <c r="L47" i="41" s="1"/>
  <c r="N50" i="41"/>
  <c r="L50" i="41" s="1"/>
  <c r="N51" i="41"/>
  <c r="L51" i="41" s="1"/>
  <c r="N52" i="41"/>
  <c r="L52" i="41" s="1"/>
  <c r="N53" i="41"/>
  <c r="L53" i="41" s="1"/>
  <c r="O53" i="41" s="1"/>
  <c r="N49" i="41"/>
  <c r="L49" i="41" s="1"/>
  <c r="N42" i="41"/>
  <c r="L42" i="41" s="1"/>
  <c r="N43" i="41"/>
  <c r="L43" i="41" s="1"/>
  <c r="N44" i="41"/>
  <c r="L44" i="41" s="1"/>
  <c r="N45" i="41"/>
  <c r="L45" i="41" s="1"/>
  <c r="N46" i="41"/>
  <c r="L46" i="41" s="1"/>
  <c r="O56" i="41" l="1"/>
  <c r="C47" i="42"/>
  <c r="C44" i="42"/>
  <c r="C46" i="42"/>
  <c r="C45" i="42"/>
  <c r="C42" i="42"/>
  <c r="C41" i="42"/>
  <c r="C43" i="42"/>
  <c r="C34" i="42"/>
  <c r="C40" i="42"/>
  <c r="O44" i="41"/>
  <c r="O52" i="41"/>
  <c r="O46" i="41"/>
  <c r="O51" i="41"/>
  <c r="O45" i="41"/>
  <c r="O49" i="41"/>
  <c r="O50" i="41"/>
  <c r="O57" i="41"/>
  <c r="C39" i="42" s="1"/>
  <c r="O42" i="41"/>
  <c r="O41" i="41"/>
  <c r="C21" i="49"/>
  <c r="E21" i="49"/>
  <c r="I21" i="49"/>
  <c r="O21" i="49"/>
  <c r="Q21" i="49"/>
  <c r="R21" i="49"/>
  <c r="S21" i="49"/>
  <c r="T21" i="49"/>
  <c r="Y21" i="49"/>
  <c r="Z21" i="49"/>
  <c r="AA21" i="49"/>
  <c r="AC21" i="49"/>
  <c r="AD21" i="49"/>
  <c r="AG21" i="49"/>
  <c r="AJ21" i="49"/>
  <c r="AL21" i="49"/>
  <c r="AQ21" i="49"/>
  <c r="AR21" i="49"/>
  <c r="AS21" i="49"/>
  <c r="AU21" i="49"/>
  <c r="AV21" i="49"/>
  <c r="AY21" i="49"/>
  <c r="BB21" i="49"/>
  <c r="BD21" i="49"/>
  <c r="BI21" i="49"/>
  <c r="BJ21" i="49"/>
  <c r="BK21" i="49"/>
  <c r="BM21" i="49"/>
  <c r="BN21" i="49"/>
  <c r="BQ21" i="49"/>
  <c r="BT21" i="49"/>
  <c r="BV21" i="49"/>
  <c r="BZ21" i="49"/>
  <c r="CB21" i="49"/>
  <c r="CC21" i="49"/>
  <c r="CE21" i="49"/>
  <c r="CF21" i="49"/>
  <c r="CI21" i="49"/>
  <c r="CL21" i="49"/>
  <c r="CN21" i="49"/>
  <c r="CO21" i="49"/>
  <c r="CR21" i="49"/>
  <c r="CS21" i="49"/>
  <c r="CT21" i="49"/>
  <c r="CX21" i="49"/>
  <c r="CZ21" i="49"/>
  <c r="CU21" i="49"/>
  <c r="CV21" i="49"/>
  <c r="CW21" i="49"/>
  <c r="DS21" i="49"/>
  <c r="DV21" i="49"/>
  <c r="DW21" i="49"/>
  <c r="C22" i="49"/>
  <c r="E22" i="49"/>
  <c r="I22" i="49"/>
  <c r="J22" i="49"/>
  <c r="O22" i="49"/>
  <c r="P22" i="49"/>
  <c r="Q22" i="49"/>
  <c r="R22" i="49"/>
  <c r="S22" i="49"/>
  <c r="T22" i="49"/>
  <c r="X22" i="49"/>
  <c r="Y22" i="49"/>
  <c r="Z22" i="49"/>
  <c r="AA22" i="49"/>
  <c r="AB22" i="49"/>
  <c r="AC22" i="49"/>
  <c r="AD22" i="49"/>
  <c r="AE22" i="49"/>
  <c r="AJ22" i="49"/>
  <c r="AL22" i="49"/>
  <c r="AP22" i="49"/>
  <c r="AQ22" i="49"/>
  <c r="AR22" i="49"/>
  <c r="AS22" i="49"/>
  <c r="AT22" i="49"/>
  <c r="AU22" i="49"/>
  <c r="AV22" i="49"/>
  <c r="AW22" i="49"/>
  <c r="BB22" i="49"/>
  <c r="BD22" i="49"/>
  <c r="BH22" i="49"/>
  <c r="BI22" i="49"/>
  <c r="BJ22" i="49"/>
  <c r="BK22" i="49"/>
  <c r="BL22" i="49"/>
  <c r="BM22" i="49"/>
  <c r="BN22" i="49"/>
  <c r="BO22" i="49"/>
  <c r="BT22" i="49"/>
  <c r="BV22" i="49"/>
  <c r="BZ22" i="49"/>
  <c r="CA22" i="49"/>
  <c r="CB22" i="49"/>
  <c r="CC22" i="49"/>
  <c r="CD22" i="49"/>
  <c r="CE22" i="49"/>
  <c r="CL22" i="49"/>
  <c r="CM22" i="49"/>
  <c r="CN22" i="49"/>
  <c r="CR22" i="49"/>
  <c r="CS22" i="49"/>
  <c r="CT22" i="49"/>
  <c r="CX22" i="49"/>
  <c r="CY22" i="49"/>
  <c r="CZ22" i="49"/>
  <c r="CU22" i="49"/>
  <c r="CV22" i="49"/>
  <c r="CW22" i="49"/>
  <c r="DS22" i="49"/>
  <c r="DT22" i="49"/>
  <c r="C23" i="49"/>
  <c r="E23" i="49"/>
  <c r="L23" i="49"/>
  <c r="M23" i="49"/>
  <c r="O23" i="49"/>
  <c r="P23" i="49"/>
  <c r="Q23" i="49"/>
  <c r="R23" i="49"/>
  <c r="S23" i="49"/>
  <c r="T23" i="49"/>
  <c r="X23" i="49"/>
  <c r="Y23" i="49"/>
  <c r="Z23" i="49"/>
  <c r="AA23" i="49"/>
  <c r="AB23" i="49"/>
  <c r="AC23" i="49"/>
  <c r="AD23" i="49"/>
  <c r="AG23" i="49"/>
  <c r="AH23" i="49"/>
  <c r="AJ23" i="49"/>
  <c r="AL23" i="49"/>
  <c r="AP23" i="49"/>
  <c r="AQ23" i="49"/>
  <c r="AR23" i="49"/>
  <c r="AS23" i="49"/>
  <c r="AT23" i="49"/>
  <c r="AU23" i="49"/>
  <c r="AV23" i="49"/>
  <c r="AY23" i="49"/>
  <c r="BB23" i="49"/>
  <c r="BD23" i="49"/>
  <c r="BH23" i="49"/>
  <c r="BI23" i="49"/>
  <c r="BJ23" i="49"/>
  <c r="BK23" i="49"/>
  <c r="BL23" i="49"/>
  <c r="BM23" i="49"/>
  <c r="BN23" i="49"/>
  <c r="BQ23" i="49"/>
  <c r="BR23" i="49"/>
  <c r="BT23" i="49"/>
  <c r="BV23" i="49"/>
  <c r="BZ23" i="49"/>
  <c r="CA23" i="49"/>
  <c r="CB23" i="49"/>
  <c r="CC23" i="49"/>
  <c r="CD23" i="49"/>
  <c r="CE23" i="49"/>
  <c r="CL23" i="49"/>
  <c r="CM23" i="49"/>
  <c r="CN23" i="49"/>
  <c r="CR23" i="49"/>
  <c r="CS23" i="49"/>
  <c r="CT23" i="49"/>
  <c r="CX23" i="49"/>
  <c r="CY23" i="49"/>
  <c r="CZ23" i="49"/>
  <c r="CU23" i="49"/>
  <c r="CV23" i="49"/>
  <c r="CW23" i="49"/>
  <c r="DS23" i="49"/>
  <c r="C24" i="49"/>
  <c r="E24" i="49"/>
  <c r="I24" i="49"/>
  <c r="J24" i="49"/>
  <c r="L24" i="49"/>
  <c r="M24" i="49"/>
  <c r="O24" i="49"/>
  <c r="P24" i="49"/>
  <c r="Q24" i="49"/>
  <c r="R24" i="49"/>
  <c r="S24" i="49"/>
  <c r="T24" i="49"/>
  <c r="X24" i="49"/>
  <c r="Y24" i="49"/>
  <c r="Z24" i="49"/>
  <c r="AA24" i="49"/>
  <c r="AB24" i="49"/>
  <c r="AC24" i="49"/>
  <c r="AD24" i="49"/>
  <c r="AE24" i="49"/>
  <c r="AG24" i="49"/>
  <c r="AH24" i="49"/>
  <c r="AJ24" i="49"/>
  <c r="AL24" i="49"/>
  <c r="AP24" i="49"/>
  <c r="AQ24" i="49"/>
  <c r="AR24" i="49"/>
  <c r="AS24" i="49"/>
  <c r="AT24" i="49"/>
  <c r="AU24" i="49"/>
  <c r="AV24" i="49"/>
  <c r="AW24" i="49"/>
  <c r="AY24" i="49"/>
  <c r="AZ24" i="49"/>
  <c r="BB24" i="49"/>
  <c r="BD24" i="49"/>
  <c r="BH24" i="49"/>
  <c r="BI24" i="49"/>
  <c r="BJ24" i="49"/>
  <c r="BK24" i="49"/>
  <c r="BL24" i="49"/>
  <c r="BM24" i="49"/>
  <c r="BN24" i="49"/>
  <c r="BO24" i="49"/>
  <c r="BQ24" i="49"/>
  <c r="BR24" i="49"/>
  <c r="BT24" i="49"/>
  <c r="BV24" i="49"/>
  <c r="BZ24" i="49"/>
  <c r="CA24" i="49"/>
  <c r="CB24" i="49"/>
  <c r="CC24" i="49"/>
  <c r="CD24" i="49"/>
  <c r="CE24" i="49"/>
  <c r="CF24" i="49"/>
  <c r="CG24" i="49"/>
  <c r="CI24" i="49"/>
  <c r="CJ24" i="49"/>
  <c r="CL24" i="49"/>
  <c r="CM24" i="49"/>
  <c r="CN24" i="49"/>
  <c r="CO24" i="49"/>
  <c r="CP24" i="49"/>
  <c r="CR24" i="49"/>
  <c r="CS24" i="49"/>
  <c r="CT24" i="49"/>
  <c r="CX24" i="49"/>
  <c r="CY24" i="49"/>
  <c r="CZ24" i="49"/>
  <c r="CU24" i="49"/>
  <c r="CV24" i="49"/>
  <c r="CW24" i="49"/>
  <c r="DS24" i="49"/>
  <c r="DT24" i="49"/>
  <c r="DV24" i="49"/>
  <c r="DW24" i="49"/>
  <c r="C25" i="49"/>
  <c r="D25" i="49"/>
  <c r="I25" i="49"/>
  <c r="J25" i="49"/>
  <c r="K25" i="49"/>
  <c r="L25" i="49"/>
  <c r="O25" i="49"/>
  <c r="R25" i="49"/>
  <c r="S25" i="49"/>
  <c r="X25" i="49"/>
  <c r="Y25" i="49"/>
  <c r="AA25" i="49"/>
  <c r="AB25" i="49"/>
  <c r="AD25" i="49"/>
  <c r="AE25" i="49"/>
  <c r="AF25" i="49"/>
  <c r="AG25" i="49"/>
  <c r="AH25" i="49"/>
  <c r="AJ25" i="49"/>
  <c r="AK25" i="49"/>
  <c r="AP25" i="49"/>
  <c r="AQ25" i="49"/>
  <c r="AS25" i="49"/>
  <c r="AT25" i="49"/>
  <c r="AV25" i="49"/>
  <c r="AW25" i="49"/>
  <c r="AX25" i="49"/>
  <c r="AY25" i="49"/>
  <c r="AZ25" i="49"/>
  <c r="BB25" i="49"/>
  <c r="BC25" i="49"/>
  <c r="BH25" i="49"/>
  <c r="BI25" i="49"/>
  <c r="BK25" i="49"/>
  <c r="BL25" i="49"/>
  <c r="BN25" i="49"/>
  <c r="BO25" i="49"/>
  <c r="BP25" i="49"/>
  <c r="BQ25" i="49"/>
  <c r="BR25" i="49"/>
  <c r="BT25" i="49"/>
  <c r="BU25" i="49"/>
  <c r="BZ25" i="49"/>
  <c r="CA25" i="49"/>
  <c r="CB25" i="49"/>
  <c r="CC25" i="49"/>
  <c r="CD25" i="49"/>
  <c r="CE25" i="49"/>
  <c r="CF25" i="49"/>
  <c r="CG25" i="49"/>
  <c r="CH25" i="49"/>
  <c r="CI25" i="49"/>
  <c r="CJ25" i="49"/>
  <c r="CK25" i="49"/>
  <c r="CL25" i="49"/>
  <c r="CM25" i="49"/>
  <c r="CO25" i="49"/>
  <c r="CP25" i="49"/>
  <c r="CQ25" i="49"/>
  <c r="CR25" i="49"/>
  <c r="CX25" i="49"/>
  <c r="CY25" i="49"/>
  <c r="CZ25" i="49"/>
  <c r="CU25" i="49"/>
  <c r="CV25" i="49"/>
  <c r="DS25" i="49"/>
  <c r="DT25" i="49"/>
  <c r="DU25" i="49"/>
  <c r="DV25" i="49"/>
  <c r="CX29" i="49"/>
  <c r="CX26" i="49"/>
  <c r="CR29" i="49"/>
  <c r="CS28" i="49"/>
  <c r="CS27" i="49"/>
  <c r="CR27" i="49"/>
  <c r="CL30" i="49"/>
  <c r="CL28" i="49"/>
  <c r="CN27" i="49"/>
  <c r="CL27" i="49"/>
  <c r="CN26" i="49"/>
  <c r="CL26" i="49"/>
  <c r="CF33" i="49"/>
  <c r="CF32" i="49"/>
  <c r="CF31" i="49"/>
  <c r="CF29" i="49"/>
  <c r="CF26" i="49"/>
  <c r="AG30" i="49"/>
  <c r="AG29" i="49"/>
  <c r="AG26" i="49"/>
  <c r="AA27" i="49"/>
  <c r="DS31" i="49"/>
  <c r="DS29" i="49"/>
  <c r="BN29" i="49"/>
  <c r="AV29" i="49"/>
  <c r="AD29" i="49"/>
  <c r="I29" i="49"/>
  <c r="DS28" i="49"/>
  <c r="BN28" i="49"/>
  <c r="AV28" i="49"/>
  <c r="AD28" i="49"/>
  <c r="I28" i="49"/>
  <c r="DS27" i="49"/>
  <c r="BN27" i="49"/>
  <c r="AV27" i="49"/>
  <c r="AD27" i="49"/>
  <c r="R27" i="49"/>
  <c r="O27" i="49"/>
  <c r="I27" i="49"/>
  <c r="DS26" i="49"/>
  <c r="CU26" i="49"/>
  <c r="BN26" i="49"/>
  <c r="BH26" i="49"/>
  <c r="AV26" i="49"/>
  <c r="AP26" i="49"/>
  <c r="AD26" i="49"/>
  <c r="X26" i="49"/>
  <c r="R26" i="49"/>
  <c r="O26" i="49"/>
  <c r="I26" i="49"/>
  <c r="C51" i="42" l="1"/>
  <c r="C58" i="42" s="1"/>
  <c r="C65" i="42" s="1"/>
  <c r="C54" i="42"/>
  <c r="C61" i="42" s="1"/>
  <c r="C68" i="42" s="1"/>
  <c r="C53" i="42"/>
  <c r="C60" i="42" s="1"/>
  <c r="C67" i="42" s="1"/>
  <c r="C52" i="42"/>
  <c r="C59" i="42" s="1"/>
  <c r="C66" i="42" s="1"/>
  <c r="C38" i="42"/>
  <c r="C33" i="42"/>
  <c r="A38" i="1"/>
  <c r="A41" i="1"/>
  <c r="A43" i="1"/>
  <c r="A35" i="1"/>
  <c r="A32" i="1"/>
  <c r="A42" i="1"/>
  <c r="O43" i="41"/>
  <c r="C32" i="42" s="1"/>
  <c r="A29" i="1"/>
  <c r="A33" i="1"/>
  <c r="A39" i="1"/>
  <c r="A40" i="1"/>
  <c r="A31" i="1"/>
  <c r="A36" i="1"/>
  <c r="A37" i="1"/>
  <c r="CY21" i="49"/>
  <c r="CM26" i="49"/>
  <c r="CM21" i="49"/>
  <c r="BU24" i="49"/>
  <c r="BU23" i="49"/>
  <c r="BU22" i="49"/>
  <c r="BU21" i="49"/>
  <c r="BC24" i="49"/>
  <c r="BC23" i="49"/>
  <c r="BC22" i="49"/>
  <c r="BC21" i="49"/>
  <c r="AK24" i="49"/>
  <c r="AK23" i="49"/>
  <c r="AK22" i="49"/>
  <c r="AK21" i="49"/>
  <c r="S27" i="49"/>
  <c r="S26" i="49"/>
  <c r="P27" i="49"/>
  <c r="P26" i="49"/>
  <c r="A30" i="1" l="1"/>
  <c r="A26" i="1"/>
  <c r="C30" i="42"/>
  <c r="C31" i="42"/>
  <c r="F74" i="59"/>
  <c r="F134" i="59"/>
  <c r="A27" i="1"/>
  <c r="A34" i="1"/>
  <c r="A28" i="1"/>
  <c r="BT44" i="49" l="1"/>
  <c r="BT26" i="49" s="1"/>
  <c r="BB44" i="49"/>
  <c r="BB26" i="49" s="1"/>
  <c r="J134" i="59"/>
  <c r="J74" i="59"/>
  <c r="P23" i="6"/>
  <c r="BU44" i="49" l="1"/>
  <c r="BU26" i="49" s="1"/>
  <c r="BU27" i="49" s="1"/>
  <c r="BC44" i="49"/>
  <c r="BC26" i="49" s="1"/>
  <c r="BC27" i="49" s="1"/>
  <c r="F14" i="59"/>
  <c r="AJ44" i="49" l="1"/>
  <c r="AJ26" i="49" s="1"/>
  <c r="J14" i="59"/>
  <c r="AK26" i="49" l="1"/>
  <c r="AK27" i="49" s="1"/>
  <c r="BH21" i="49" l="1"/>
  <c r="AP21" i="49"/>
  <c r="X21" i="49"/>
  <c r="BP29" i="49" l="1"/>
  <c r="BO29" i="49"/>
  <c r="BP28" i="49"/>
  <c r="BO28" i="49"/>
  <c r="BP27" i="49"/>
  <c r="BO27" i="49"/>
  <c r="BP26" i="49"/>
  <c r="BO26" i="49"/>
  <c r="AX29" i="49"/>
  <c r="AW29" i="49"/>
  <c r="AX28" i="49"/>
  <c r="AW28" i="49"/>
  <c r="AX27" i="49"/>
  <c r="AW27" i="49"/>
  <c r="AX26" i="49"/>
  <c r="AW26" i="49"/>
  <c r="AW23" i="49"/>
  <c r="AW21" i="49"/>
  <c r="BI26" i="49"/>
  <c r="AQ26" i="49"/>
  <c r="BL21" i="49"/>
  <c r="AT21" i="49"/>
  <c r="D1" i="53"/>
  <c r="D2" i="53"/>
  <c r="E8" i="53"/>
  <c r="E7" i="53"/>
  <c r="E6" i="53"/>
  <c r="DW26" i="49" l="1"/>
  <c r="DU31" i="49"/>
  <c r="DU29" i="49"/>
  <c r="DU28" i="49"/>
  <c r="DU27" i="49"/>
  <c r="DU26" i="49"/>
  <c r="DT31" i="49"/>
  <c r="DT29" i="49"/>
  <c r="DT28" i="49"/>
  <c r="DT27" i="49"/>
  <c r="DT26" i="49"/>
  <c r="DT23" i="49"/>
  <c r="CV26" i="49"/>
  <c r="CT27" i="49"/>
  <c r="CP21" i="49"/>
  <c r="CJ21" i="49"/>
  <c r="CG21" i="49"/>
  <c r="CD21" i="49"/>
  <c r="CA21" i="49"/>
  <c r="AH21" i="49"/>
  <c r="AF29" i="49" l="1"/>
  <c r="AF28" i="49"/>
  <c r="AF27" i="49"/>
  <c r="AF26" i="49"/>
  <c r="AE29" i="49"/>
  <c r="AE28" i="49"/>
  <c r="AE27" i="49"/>
  <c r="AE26" i="49"/>
  <c r="AE23" i="49"/>
  <c r="AE21" i="49"/>
  <c r="AB21" i="49"/>
  <c r="Y26" i="49"/>
  <c r="M21" i="49"/>
  <c r="K32" i="49"/>
  <c r="K29" i="49"/>
  <c r="K28" i="49"/>
  <c r="K27" i="49"/>
  <c r="K26" i="49"/>
  <c r="J27" i="49"/>
  <c r="J26" i="49"/>
  <c r="J23" i="49"/>
  <c r="J21" i="49"/>
  <c r="D24" i="49"/>
  <c r="D23" i="49"/>
  <c r="D22" i="49"/>
  <c r="D21" i="49"/>
  <c r="E18" i="37" l="1"/>
  <c r="E17" i="37"/>
  <c r="E18" i="36"/>
  <c r="E17" i="36"/>
  <c r="BR21" i="49" l="1"/>
  <c r="E186" i="15"/>
  <c r="E188" i="15"/>
  <c r="E133" i="15"/>
  <c r="BO23" i="49" l="1"/>
  <c r="BO21" i="49"/>
  <c r="E135" i="15"/>
  <c r="O23" i="6"/>
  <c r="N23" i="6"/>
  <c r="M23" i="6"/>
  <c r="L23" i="6"/>
  <c r="K23" i="6"/>
  <c r="J23" i="6"/>
  <c r="I23" i="6"/>
  <c r="H23" i="6"/>
  <c r="G23" i="6"/>
  <c r="P22" i="6"/>
  <c r="O22" i="6"/>
  <c r="N22" i="6"/>
  <c r="M22" i="6"/>
  <c r="L22" i="6"/>
  <c r="K22" i="6"/>
  <c r="J22" i="6"/>
  <c r="I22" i="6"/>
  <c r="H22" i="6"/>
  <c r="G22" i="6"/>
  <c r="P21" i="6"/>
  <c r="O21" i="6"/>
  <c r="N21" i="6"/>
  <c r="M21" i="6"/>
  <c r="L21" i="6"/>
  <c r="K21" i="6"/>
  <c r="I21" i="6"/>
  <c r="H21" i="6"/>
  <c r="G21" i="6"/>
  <c r="G24" i="6" l="1"/>
  <c r="C44" i="49" s="1"/>
  <c r="C26" i="49" s="1"/>
  <c r="J24" i="6" l="1"/>
  <c r="A8" i="1"/>
  <c r="D44" i="49" l="1"/>
  <c r="D26" i="49" s="1"/>
  <c r="C20" i="1"/>
</calcChain>
</file>

<file path=xl/comments1.xml><?xml version="1.0" encoding="utf-8"?>
<comments xmlns="http://schemas.openxmlformats.org/spreadsheetml/2006/main">
  <authors>
    <author>Initialinstall</author>
    <author>福島　琢二</author>
  </authors>
  <commentList>
    <comment ref="AH5" authorId="0" shapeId="0">
      <text>
        <r>
          <rPr>
            <b/>
            <sz val="18"/>
            <color indexed="10"/>
            <rFont val="ＭＳ Ｐゴシック"/>
            <family val="3"/>
            <charset val="128"/>
          </rPr>
          <t>評価項目の設定がない場合、ここで編集</t>
        </r>
      </text>
    </comment>
    <comment ref="C6" authorId="0" shapeId="0">
      <text>
        <r>
          <rPr>
            <b/>
            <sz val="22"/>
            <color indexed="10"/>
            <rFont val="ＭＳ Ｐゴシック"/>
            <family val="3"/>
            <charset val="128"/>
          </rPr>
          <t>ここに入力</t>
        </r>
      </text>
    </comment>
    <comment ref="B8" authorId="1" shapeId="0">
      <text>
        <r>
          <rPr>
            <b/>
            <sz val="9"/>
            <color indexed="81"/>
            <rFont val="ＭＳ Ｐゴシック"/>
            <family val="3"/>
            <charset val="128"/>
          </rPr>
          <t>島根県が定める発注工事種別</t>
        </r>
      </text>
    </comment>
    <comment ref="AD8" authorId="0" shapeId="0">
      <text>
        <r>
          <rPr>
            <sz val="14"/>
            <color indexed="81"/>
            <rFont val="ＭＳ Ｐゴシック"/>
            <family val="3"/>
            <charset val="128"/>
          </rPr>
          <t>項目が不足する場合
ここに入力</t>
        </r>
      </text>
    </comment>
    <comment ref="B9" authorId="1" shapeId="0">
      <text>
        <r>
          <rPr>
            <b/>
            <sz val="9"/>
            <color indexed="81"/>
            <rFont val="ＭＳ Ｐゴシック"/>
            <family val="3"/>
            <charset val="128"/>
          </rPr>
          <t>建設業法に基づく許可業種</t>
        </r>
      </text>
    </comment>
    <comment ref="AH9" authorId="0" shapeId="0">
      <text>
        <r>
          <rPr>
            <sz val="14"/>
            <color indexed="81"/>
            <rFont val="ＭＳ Ｐゴシック"/>
            <family val="3"/>
            <charset val="128"/>
          </rPr>
          <t>項目が不足する場合
ここに入力</t>
        </r>
      </text>
    </comment>
    <comment ref="O11" authorId="0" shapeId="0">
      <text>
        <r>
          <rPr>
            <sz val="14"/>
            <color indexed="81"/>
            <rFont val="ＭＳ Ｐゴシック"/>
            <family val="3"/>
            <charset val="128"/>
          </rPr>
          <t>項目が不足する場合
ここに入力</t>
        </r>
      </text>
    </comment>
    <comment ref="M12" authorId="0" shapeId="0">
      <text>
        <r>
          <rPr>
            <sz val="14"/>
            <color indexed="81"/>
            <rFont val="ＭＳ Ｐゴシック"/>
            <family val="3"/>
            <charset val="128"/>
          </rPr>
          <t>項目が不足する場合
ここに入力</t>
        </r>
      </text>
    </comment>
    <comment ref="O12" authorId="0" shapeId="0">
      <text>
        <r>
          <rPr>
            <sz val="14"/>
            <color indexed="81"/>
            <rFont val="ＭＳ Ｐゴシック"/>
            <family val="3"/>
            <charset val="128"/>
          </rPr>
          <t>項目が不足する場合
ここに入力</t>
        </r>
      </text>
    </comment>
    <comment ref="Q12" authorId="0" shapeId="0">
      <text>
        <r>
          <rPr>
            <sz val="14"/>
            <color indexed="81"/>
            <rFont val="ＭＳ Ｐゴシック"/>
            <family val="3"/>
            <charset val="128"/>
          </rPr>
          <t>項目が不足する場合
ここに入力</t>
        </r>
      </text>
    </comment>
    <comment ref="L13" authorId="0" shapeId="0">
      <text>
        <r>
          <rPr>
            <sz val="14"/>
            <color indexed="81"/>
            <rFont val="ＭＳ Ｐゴシック"/>
            <family val="3"/>
            <charset val="128"/>
          </rPr>
          <t>項目が不足する場合
ここに入力</t>
        </r>
      </text>
    </comment>
    <comment ref="R16" authorId="0" shapeId="0">
      <text>
        <r>
          <rPr>
            <sz val="14"/>
            <color indexed="81"/>
            <rFont val="ＭＳ Ｐゴシック"/>
            <family val="3"/>
            <charset val="128"/>
          </rPr>
          <t>項目が不足する場合
ここに入力</t>
        </r>
      </text>
    </comment>
    <comment ref="AC17" authorId="0" shapeId="0">
      <text>
        <r>
          <rPr>
            <sz val="14"/>
            <color indexed="81"/>
            <rFont val="ＭＳ Ｐゴシック"/>
            <family val="3"/>
            <charset val="128"/>
          </rPr>
          <t>項目が不足する場合
ここに入力</t>
        </r>
      </text>
    </comment>
    <comment ref="G20" authorId="0" shapeId="0">
      <text>
        <r>
          <rPr>
            <b/>
            <sz val="22"/>
            <color indexed="10"/>
            <rFont val="ＭＳ Ｐゴシック"/>
            <family val="3"/>
            <charset val="128"/>
          </rPr>
          <t>ここに入力</t>
        </r>
      </text>
    </comment>
    <comment ref="T22" authorId="0" shapeId="0">
      <text>
        <r>
          <rPr>
            <sz val="14"/>
            <color indexed="81"/>
            <rFont val="ＭＳ Ｐゴシック"/>
            <family val="3"/>
            <charset val="128"/>
          </rPr>
          <t>項目が不足する場合
ここに入力</t>
        </r>
      </text>
    </comment>
    <comment ref="U22" authorId="0" shapeId="0">
      <text>
        <r>
          <rPr>
            <sz val="14"/>
            <color indexed="81"/>
            <rFont val="ＭＳ Ｐゴシック"/>
            <family val="3"/>
            <charset val="128"/>
          </rPr>
          <t>項目が不足する場合
ここに入力</t>
        </r>
      </text>
    </comment>
    <comment ref="N25" authorId="0" shapeId="0">
      <text>
        <r>
          <rPr>
            <sz val="14"/>
            <color indexed="81"/>
            <rFont val="ＭＳ Ｐゴシック"/>
            <family val="3"/>
            <charset val="128"/>
          </rPr>
          <t>項目が不足する場合
ここに入力</t>
        </r>
      </text>
    </comment>
    <comment ref="P32" authorId="0" shapeId="0">
      <text>
        <r>
          <rPr>
            <sz val="14"/>
            <color indexed="81"/>
            <rFont val="ＭＳ Ｐゴシック"/>
            <family val="3"/>
            <charset val="128"/>
          </rPr>
          <t>項目が不足する場合
ここに入力</t>
        </r>
      </text>
    </comment>
    <comment ref="O40" authorId="0" shapeId="0">
      <text>
        <r>
          <rPr>
            <b/>
            <sz val="18"/>
            <color indexed="10"/>
            <rFont val="ＭＳ Ｐゴシック"/>
            <family val="3"/>
            <charset val="128"/>
          </rPr>
          <t>表紙記載文をここで編集（必要に応じて）</t>
        </r>
      </text>
    </comment>
  </commentList>
</comments>
</file>

<file path=xl/comments10.xml><?xml version="1.0" encoding="utf-8"?>
<comments xmlns="http://schemas.openxmlformats.org/spreadsheetml/2006/main">
  <authors>
    <author>福島　琢二</author>
  </authors>
  <commentList>
    <comment ref="Q1" authorId="0" shapeId="0">
      <text>
        <r>
          <rPr>
            <b/>
            <sz val="9"/>
            <color indexed="81"/>
            <rFont val="ＭＳ Ｐゴシック"/>
            <family val="3"/>
            <charset val="128"/>
          </rPr>
          <t>地域密着型表示箇所</t>
        </r>
        <r>
          <rPr>
            <sz val="9"/>
            <color indexed="81"/>
            <rFont val="ＭＳ Ｐゴシック"/>
            <family val="3"/>
            <charset val="128"/>
          </rPr>
          <t xml:space="preserve">
</t>
        </r>
      </text>
    </comment>
    <comment ref="F18" authorId="0" shapeId="0">
      <text>
        <r>
          <rPr>
            <b/>
            <sz val="9"/>
            <color indexed="81"/>
            <rFont val="ＭＳ Ｐゴシック"/>
            <family val="3"/>
            <charset val="128"/>
          </rPr>
          <t>コリンズ資料を提出する場合のみ、記入</t>
        </r>
        <r>
          <rPr>
            <sz val="9"/>
            <color indexed="81"/>
            <rFont val="ＭＳ Ｐゴシック"/>
            <family val="3"/>
            <charset val="128"/>
          </rPr>
          <t xml:space="preserve">
</t>
        </r>
      </text>
    </comment>
    <comment ref="M18" authorId="0" shapeId="0">
      <text>
        <r>
          <rPr>
            <b/>
            <sz val="9"/>
            <color indexed="81"/>
            <rFont val="ＭＳ Ｐゴシック"/>
            <family val="3"/>
            <charset val="128"/>
          </rPr>
          <t>コリンズ資料を提出する場合のみ、記入</t>
        </r>
        <r>
          <rPr>
            <sz val="9"/>
            <color indexed="81"/>
            <rFont val="ＭＳ Ｐゴシック"/>
            <family val="3"/>
            <charset val="128"/>
          </rPr>
          <t xml:space="preserve">
</t>
        </r>
      </text>
    </comment>
    <comment ref="F19" authorId="0" shapeId="0">
      <text>
        <r>
          <rPr>
            <b/>
            <sz val="9"/>
            <color indexed="81"/>
            <rFont val="ＭＳ Ｐゴシック"/>
            <family val="3"/>
            <charset val="128"/>
          </rPr>
          <t>○○県土整備事務所など発注機関名を記（略名可）</t>
        </r>
        <r>
          <rPr>
            <sz val="9"/>
            <color indexed="81"/>
            <rFont val="ＭＳ Ｐゴシック"/>
            <family val="3"/>
            <charset val="128"/>
          </rPr>
          <t xml:space="preserve">
</t>
        </r>
      </text>
    </comment>
    <comment ref="M19" authorId="0" shapeId="0">
      <text>
        <r>
          <rPr>
            <b/>
            <sz val="9"/>
            <color indexed="81"/>
            <rFont val="ＭＳ Ｐゴシック"/>
            <family val="3"/>
            <charset val="128"/>
          </rPr>
          <t>○○県土整備事務所など発注機関名を記（略名可）</t>
        </r>
        <r>
          <rPr>
            <sz val="9"/>
            <color indexed="81"/>
            <rFont val="ＭＳ Ｐゴシック"/>
            <family val="3"/>
            <charset val="128"/>
          </rPr>
          <t xml:space="preserve">
</t>
        </r>
      </text>
    </comment>
    <comment ref="F27" authorId="0" shapeId="0">
      <text>
        <r>
          <rPr>
            <b/>
            <sz val="9"/>
            <color indexed="81"/>
            <rFont val="ＭＳ Ｐゴシック"/>
            <family val="3"/>
            <charset val="128"/>
          </rPr>
          <t>受注形態を選択</t>
        </r>
      </text>
    </comment>
    <comment ref="M27" authorId="0" shapeId="0">
      <text>
        <r>
          <rPr>
            <b/>
            <sz val="9"/>
            <color indexed="81"/>
            <rFont val="ＭＳ Ｐゴシック"/>
            <family val="3"/>
            <charset val="128"/>
          </rPr>
          <t>受注形態を選択</t>
        </r>
      </text>
    </comment>
  </commentList>
</comments>
</file>

<file path=xl/comments11.xml><?xml version="1.0" encoding="utf-8"?>
<comments xmlns="http://schemas.openxmlformats.org/spreadsheetml/2006/main">
  <authors>
    <author>福島　琢二</author>
    <author>Windows ユーザー</author>
  </authors>
  <commentList>
    <comment ref="E13" authorId="0" shapeId="0">
      <text>
        <r>
          <rPr>
            <b/>
            <sz val="9"/>
            <color indexed="81"/>
            <rFont val="ＭＳ Ｐゴシック"/>
            <family val="3"/>
            <charset val="128"/>
          </rPr>
          <t>表彰者を選択</t>
        </r>
      </text>
    </comment>
    <comment ref="E15" authorId="0" shapeId="0">
      <text>
        <r>
          <rPr>
            <b/>
            <sz val="9"/>
            <color indexed="81"/>
            <rFont val="ＭＳ Ｐゴシック"/>
            <family val="3"/>
            <charset val="128"/>
          </rPr>
          <t>「契約工事名」、「表彰状記載工事名」を選択</t>
        </r>
      </text>
    </comment>
    <comment ref="E18" authorId="1" shapeId="0">
      <text>
        <r>
          <rPr>
            <b/>
            <sz val="9"/>
            <color indexed="81"/>
            <rFont val="MS P ゴシック"/>
            <family val="3"/>
            <charset val="128"/>
          </rPr>
          <t>上記”対象の工事種別”と同じであることを確認してください。異なる場合は、評定対象となりませんのでご注意ください。</t>
        </r>
      </text>
    </comment>
  </commentList>
</comments>
</file>

<file path=xl/comments12.xml><?xml version="1.0" encoding="utf-8"?>
<comments xmlns="http://schemas.openxmlformats.org/spreadsheetml/2006/main">
  <authors>
    <author>福島　琢二</author>
  </authors>
  <commentList>
    <comment ref="H9" authorId="0" shapeId="0">
      <text>
        <r>
          <rPr>
            <b/>
            <sz val="9"/>
            <color indexed="81"/>
            <rFont val="ＭＳ Ｐゴシック"/>
            <family val="3"/>
            <charset val="128"/>
          </rPr>
          <t>「有」、「無」を選択</t>
        </r>
      </text>
    </comment>
  </commentList>
</comments>
</file>

<file path=xl/comments13.xml><?xml version="1.0" encoding="utf-8"?>
<comments xmlns="http://schemas.openxmlformats.org/spreadsheetml/2006/main">
  <authors>
    <author>福島　琢二</author>
  </authors>
  <commentList>
    <comment ref="H9" authorId="0" shapeId="0">
      <text>
        <r>
          <rPr>
            <b/>
            <sz val="9"/>
            <color indexed="81"/>
            <rFont val="ＭＳ Ｐゴシック"/>
            <family val="3"/>
            <charset val="128"/>
          </rPr>
          <t>「有」、「無」を選択</t>
        </r>
      </text>
    </comment>
  </commentList>
</comments>
</file>

<file path=xl/comments14.xml><?xml version="1.0" encoding="utf-8"?>
<comments xmlns="http://schemas.openxmlformats.org/spreadsheetml/2006/main">
  <authors>
    <author>福島　琢二</author>
  </authors>
  <commentList>
    <comment ref="Q2" authorId="0" shapeId="0">
      <text>
        <r>
          <rPr>
            <b/>
            <sz val="9"/>
            <color indexed="81"/>
            <rFont val="ＭＳ Ｐゴシック"/>
            <family val="3"/>
            <charset val="128"/>
          </rPr>
          <t>地域密着型表示箇所</t>
        </r>
        <r>
          <rPr>
            <sz val="9"/>
            <color indexed="81"/>
            <rFont val="ＭＳ Ｐゴシック"/>
            <family val="3"/>
            <charset val="128"/>
          </rPr>
          <t xml:space="preserve">
</t>
        </r>
      </text>
    </comment>
    <comment ref="F19" authorId="0" shapeId="0">
      <text>
        <r>
          <rPr>
            <b/>
            <sz val="9"/>
            <color indexed="81"/>
            <rFont val="ＭＳ Ｐゴシック"/>
            <family val="3"/>
            <charset val="128"/>
          </rPr>
          <t>コリンズ資料を提出する場合のみ、記入</t>
        </r>
        <r>
          <rPr>
            <sz val="9"/>
            <color indexed="81"/>
            <rFont val="ＭＳ Ｐゴシック"/>
            <family val="3"/>
            <charset val="128"/>
          </rPr>
          <t xml:space="preserve">
</t>
        </r>
      </text>
    </comment>
    <comment ref="M19" authorId="0" shapeId="0">
      <text>
        <r>
          <rPr>
            <b/>
            <sz val="9"/>
            <color indexed="81"/>
            <rFont val="ＭＳ Ｐゴシック"/>
            <family val="3"/>
            <charset val="128"/>
          </rPr>
          <t>コリンズ資料を提出する場合のみ、記入</t>
        </r>
        <r>
          <rPr>
            <sz val="9"/>
            <color indexed="81"/>
            <rFont val="ＭＳ Ｐゴシック"/>
            <family val="3"/>
            <charset val="128"/>
          </rPr>
          <t xml:space="preserve">
</t>
        </r>
      </text>
    </comment>
    <comment ref="F20" authorId="0" shapeId="0">
      <text>
        <r>
          <rPr>
            <b/>
            <sz val="9"/>
            <color indexed="81"/>
            <rFont val="ＭＳ Ｐゴシック"/>
            <family val="3"/>
            <charset val="128"/>
          </rPr>
          <t xml:space="preserve">○○県土整備事務所など発注機関名を記入（略名可）
</t>
        </r>
      </text>
    </comment>
    <comment ref="M20" authorId="0" shapeId="0">
      <text>
        <r>
          <rPr>
            <b/>
            <sz val="9"/>
            <color indexed="81"/>
            <rFont val="ＭＳ Ｐゴシック"/>
            <family val="3"/>
            <charset val="128"/>
          </rPr>
          <t xml:space="preserve">○○県土整備事務所など発注機関名を記入（略名可）
</t>
        </r>
      </text>
    </comment>
    <comment ref="F28" authorId="0" shapeId="0">
      <text>
        <r>
          <rPr>
            <b/>
            <sz val="9"/>
            <color indexed="81"/>
            <rFont val="ＭＳ Ｐゴシック"/>
            <family val="3"/>
            <charset val="128"/>
          </rPr>
          <t>従事時の役職を選択</t>
        </r>
      </text>
    </comment>
    <comment ref="M28" authorId="0" shapeId="0">
      <text>
        <r>
          <rPr>
            <b/>
            <sz val="9"/>
            <color indexed="81"/>
            <rFont val="ＭＳ Ｐゴシック"/>
            <family val="3"/>
            <charset val="128"/>
          </rPr>
          <t>従事時の役職を選択</t>
        </r>
      </text>
    </comment>
    <comment ref="F29" authorId="0" shapeId="0">
      <text>
        <r>
          <rPr>
            <b/>
            <sz val="9"/>
            <color indexed="81"/>
            <rFont val="ＭＳ Ｐゴシック"/>
            <family val="3"/>
            <charset val="128"/>
          </rPr>
          <t>受注形態を選択</t>
        </r>
      </text>
    </comment>
    <comment ref="M29" authorId="0" shapeId="0">
      <text>
        <r>
          <rPr>
            <b/>
            <sz val="9"/>
            <color indexed="81"/>
            <rFont val="ＭＳ Ｐゴシック"/>
            <family val="3"/>
            <charset val="128"/>
          </rPr>
          <t>受注形態を選択</t>
        </r>
      </text>
    </comment>
    <comment ref="Q129" authorId="0" shapeId="0">
      <text>
        <r>
          <rPr>
            <b/>
            <sz val="9"/>
            <color indexed="81"/>
            <rFont val="ＭＳ Ｐゴシック"/>
            <family val="3"/>
            <charset val="128"/>
          </rPr>
          <t>地域密着型表示箇所</t>
        </r>
        <r>
          <rPr>
            <sz val="9"/>
            <color indexed="81"/>
            <rFont val="ＭＳ Ｐゴシック"/>
            <family val="3"/>
            <charset val="128"/>
          </rPr>
          <t xml:space="preserve">
</t>
        </r>
      </text>
    </comment>
    <comment ref="F146" authorId="0" shapeId="0">
      <text>
        <r>
          <rPr>
            <b/>
            <sz val="9"/>
            <color indexed="81"/>
            <rFont val="ＭＳ Ｐゴシック"/>
            <family val="3"/>
            <charset val="128"/>
          </rPr>
          <t>コリンズ資料を提出する場合のみ、記入</t>
        </r>
        <r>
          <rPr>
            <sz val="9"/>
            <color indexed="81"/>
            <rFont val="ＭＳ Ｐゴシック"/>
            <family val="3"/>
            <charset val="128"/>
          </rPr>
          <t xml:space="preserve">
</t>
        </r>
      </text>
    </comment>
    <comment ref="M146" authorId="0" shapeId="0">
      <text>
        <r>
          <rPr>
            <b/>
            <sz val="9"/>
            <color indexed="81"/>
            <rFont val="ＭＳ Ｐゴシック"/>
            <family val="3"/>
            <charset val="128"/>
          </rPr>
          <t>コリンズ資料を提出する場合のみ、記入</t>
        </r>
        <r>
          <rPr>
            <sz val="9"/>
            <color indexed="81"/>
            <rFont val="ＭＳ Ｐゴシック"/>
            <family val="3"/>
            <charset val="128"/>
          </rPr>
          <t xml:space="preserve">
</t>
        </r>
      </text>
    </comment>
    <comment ref="F147" authorId="0" shapeId="0">
      <text>
        <r>
          <rPr>
            <b/>
            <sz val="9"/>
            <color indexed="81"/>
            <rFont val="ＭＳ Ｐゴシック"/>
            <family val="3"/>
            <charset val="128"/>
          </rPr>
          <t xml:space="preserve">○○県土整備事務所など発注機関名を記入（略名可）
</t>
        </r>
      </text>
    </comment>
    <comment ref="M147" authorId="0" shapeId="0">
      <text>
        <r>
          <rPr>
            <b/>
            <sz val="9"/>
            <color indexed="81"/>
            <rFont val="ＭＳ Ｐゴシック"/>
            <family val="3"/>
            <charset val="128"/>
          </rPr>
          <t xml:space="preserve">○○県土整備事務所など発注機関名を記入（略名可）
</t>
        </r>
      </text>
    </comment>
    <comment ref="F155" authorId="0" shapeId="0">
      <text>
        <r>
          <rPr>
            <b/>
            <sz val="9"/>
            <color indexed="81"/>
            <rFont val="ＭＳ Ｐゴシック"/>
            <family val="3"/>
            <charset val="128"/>
          </rPr>
          <t>従事時の役職を選択</t>
        </r>
      </text>
    </comment>
    <comment ref="M155" authorId="0" shapeId="0">
      <text>
        <r>
          <rPr>
            <b/>
            <sz val="9"/>
            <color indexed="81"/>
            <rFont val="ＭＳ Ｐゴシック"/>
            <family val="3"/>
            <charset val="128"/>
          </rPr>
          <t>従事時の役職を選択</t>
        </r>
      </text>
    </comment>
    <comment ref="F156" authorId="0" shapeId="0">
      <text>
        <r>
          <rPr>
            <b/>
            <sz val="9"/>
            <color indexed="81"/>
            <rFont val="ＭＳ Ｐゴシック"/>
            <family val="3"/>
            <charset val="128"/>
          </rPr>
          <t>受注形態を選択</t>
        </r>
      </text>
    </comment>
    <comment ref="M156" authorId="0" shapeId="0">
      <text>
        <r>
          <rPr>
            <b/>
            <sz val="9"/>
            <color indexed="81"/>
            <rFont val="ＭＳ Ｐゴシック"/>
            <family val="3"/>
            <charset val="128"/>
          </rPr>
          <t>受注形態を選択</t>
        </r>
      </text>
    </comment>
    <comment ref="Q182" authorId="0" shapeId="0">
      <text>
        <r>
          <rPr>
            <b/>
            <sz val="9"/>
            <color indexed="81"/>
            <rFont val="ＭＳ Ｐゴシック"/>
            <family val="3"/>
            <charset val="128"/>
          </rPr>
          <t>地域密着型表示箇所</t>
        </r>
        <r>
          <rPr>
            <sz val="9"/>
            <color indexed="81"/>
            <rFont val="ＭＳ Ｐゴシック"/>
            <family val="3"/>
            <charset val="128"/>
          </rPr>
          <t xml:space="preserve">
</t>
        </r>
      </text>
    </comment>
    <comment ref="F199" authorId="0" shapeId="0">
      <text>
        <r>
          <rPr>
            <b/>
            <sz val="9"/>
            <color indexed="81"/>
            <rFont val="ＭＳ Ｐゴシック"/>
            <family val="3"/>
            <charset val="128"/>
          </rPr>
          <t>コリンズ資料を提出する場合のみ、記入</t>
        </r>
        <r>
          <rPr>
            <sz val="9"/>
            <color indexed="81"/>
            <rFont val="ＭＳ Ｐゴシック"/>
            <family val="3"/>
            <charset val="128"/>
          </rPr>
          <t xml:space="preserve">
</t>
        </r>
      </text>
    </comment>
    <comment ref="M199" authorId="0" shapeId="0">
      <text>
        <r>
          <rPr>
            <b/>
            <sz val="9"/>
            <color indexed="81"/>
            <rFont val="ＭＳ Ｐゴシック"/>
            <family val="3"/>
            <charset val="128"/>
          </rPr>
          <t>コリンズ資料を提出する場合のみ、記入</t>
        </r>
        <r>
          <rPr>
            <sz val="9"/>
            <color indexed="81"/>
            <rFont val="ＭＳ Ｐゴシック"/>
            <family val="3"/>
            <charset val="128"/>
          </rPr>
          <t xml:space="preserve">
</t>
        </r>
      </text>
    </comment>
    <comment ref="F200" authorId="0" shapeId="0">
      <text>
        <r>
          <rPr>
            <b/>
            <sz val="9"/>
            <color indexed="81"/>
            <rFont val="ＭＳ Ｐゴシック"/>
            <family val="3"/>
            <charset val="128"/>
          </rPr>
          <t xml:space="preserve">○○県土整備事務所など発注機関名を記入（略名可）
</t>
        </r>
      </text>
    </comment>
    <comment ref="M200" authorId="0" shapeId="0">
      <text>
        <r>
          <rPr>
            <b/>
            <sz val="9"/>
            <color indexed="81"/>
            <rFont val="ＭＳ Ｐゴシック"/>
            <family val="3"/>
            <charset val="128"/>
          </rPr>
          <t xml:space="preserve">○○県土整備事務所など発注機関名を記入（略名可）
</t>
        </r>
      </text>
    </comment>
    <comment ref="F208" authorId="0" shapeId="0">
      <text>
        <r>
          <rPr>
            <b/>
            <sz val="9"/>
            <color indexed="81"/>
            <rFont val="ＭＳ Ｐゴシック"/>
            <family val="3"/>
            <charset val="128"/>
          </rPr>
          <t>従事時の役職を選択</t>
        </r>
      </text>
    </comment>
    <comment ref="M208" authorId="0" shapeId="0">
      <text>
        <r>
          <rPr>
            <b/>
            <sz val="9"/>
            <color indexed="81"/>
            <rFont val="ＭＳ Ｐゴシック"/>
            <family val="3"/>
            <charset val="128"/>
          </rPr>
          <t>従事時の役職を選択</t>
        </r>
      </text>
    </comment>
    <comment ref="F209" authorId="0" shapeId="0">
      <text>
        <r>
          <rPr>
            <b/>
            <sz val="9"/>
            <color indexed="81"/>
            <rFont val="ＭＳ Ｐゴシック"/>
            <family val="3"/>
            <charset val="128"/>
          </rPr>
          <t>受注形態を選択</t>
        </r>
      </text>
    </comment>
    <comment ref="M209" authorId="0" shapeId="0">
      <text>
        <r>
          <rPr>
            <b/>
            <sz val="9"/>
            <color indexed="81"/>
            <rFont val="ＭＳ Ｐゴシック"/>
            <family val="3"/>
            <charset val="128"/>
          </rPr>
          <t>受注形態を選択</t>
        </r>
      </text>
    </comment>
  </commentList>
</comments>
</file>

<file path=xl/comments15.xml><?xml version="1.0" encoding="utf-8"?>
<comments xmlns="http://schemas.openxmlformats.org/spreadsheetml/2006/main">
  <authors>
    <author>福島　琢二</author>
  </authors>
  <commentList>
    <comment ref="F14" authorId="0" shapeId="0">
      <text>
        <r>
          <rPr>
            <b/>
            <sz val="9"/>
            <color indexed="81"/>
            <rFont val="ＭＳ Ｐゴシック"/>
            <family val="3"/>
            <charset val="128"/>
          </rPr>
          <t>表彰の種類を選択</t>
        </r>
      </text>
    </comment>
    <comment ref="F15" authorId="0" shapeId="0">
      <text>
        <r>
          <rPr>
            <b/>
            <sz val="9"/>
            <color indexed="81"/>
            <rFont val="ＭＳ Ｐゴシック"/>
            <family val="3"/>
            <charset val="128"/>
          </rPr>
          <t>受賞年度に変更</t>
        </r>
      </text>
    </comment>
    <comment ref="F16" authorId="0" shapeId="0">
      <text>
        <r>
          <rPr>
            <b/>
            <sz val="9"/>
            <color indexed="81"/>
            <rFont val="ＭＳ Ｐゴシック"/>
            <family val="3"/>
            <charset val="128"/>
          </rPr>
          <t>「契約工事名」、「表彰状記載工事名」を選択</t>
        </r>
      </text>
    </comment>
    <comment ref="F69" authorId="0" shapeId="0">
      <text>
        <r>
          <rPr>
            <b/>
            <sz val="9"/>
            <color indexed="81"/>
            <rFont val="ＭＳ Ｐゴシック"/>
            <family val="3"/>
            <charset val="128"/>
          </rPr>
          <t>表彰の種類を選択</t>
        </r>
      </text>
    </comment>
    <comment ref="F70" authorId="0" shapeId="0">
      <text>
        <r>
          <rPr>
            <b/>
            <sz val="9"/>
            <color indexed="81"/>
            <rFont val="ＭＳ Ｐゴシック"/>
            <family val="3"/>
            <charset val="128"/>
          </rPr>
          <t>受賞年度に変更</t>
        </r>
      </text>
    </comment>
    <comment ref="F71" authorId="0" shapeId="0">
      <text>
        <r>
          <rPr>
            <b/>
            <sz val="9"/>
            <color indexed="81"/>
            <rFont val="ＭＳ Ｐゴシック"/>
            <family val="3"/>
            <charset val="128"/>
          </rPr>
          <t>「契約工事名」、「表彰状記載工事名」を選択</t>
        </r>
      </text>
    </comment>
    <comment ref="F123" authorId="0" shapeId="0">
      <text>
        <r>
          <rPr>
            <b/>
            <sz val="9"/>
            <color indexed="81"/>
            <rFont val="ＭＳ Ｐゴシック"/>
            <family val="3"/>
            <charset val="128"/>
          </rPr>
          <t>表彰の種類を選択</t>
        </r>
      </text>
    </comment>
    <comment ref="F124" authorId="0" shapeId="0">
      <text>
        <r>
          <rPr>
            <b/>
            <sz val="9"/>
            <color indexed="81"/>
            <rFont val="ＭＳ Ｐゴシック"/>
            <family val="3"/>
            <charset val="128"/>
          </rPr>
          <t>受賞年度に変更</t>
        </r>
      </text>
    </comment>
    <comment ref="F125" authorId="0" shapeId="0">
      <text>
        <r>
          <rPr>
            <b/>
            <sz val="9"/>
            <color indexed="81"/>
            <rFont val="ＭＳ Ｐゴシック"/>
            <family val="3"/>
            <charset val="128"/>
          </rPr>
          <t>「契約工事名」、「表彰状記載工事名」を選択</t>
        </r>
      </text>
    </comment>
  </commentList>
</comments>
</file>

<file path=xl/comments16.xml><?xml version="1.0" encoding="utf-8"?>
<comments xmlns="http://schemas.openxmlformats.org/spreadsheetml/2006/main">
  <authors>
    <author>福島　琢二</author>
  </authors>
  <commentList>
    <comment ref="F14" authorId="0" shapeId="0">
      <text>
        <r>
          <rPr>
            <b/>
            <sz val="9"/>
            <color indexed="81"/>
            <rFont val="ＭＳ Ｐゴシック"/>
            <family val="3"/>
            <charset val="128"/>
          </rPr>
          <t>一覧表（別紙）の入力内容が自動計算</t>
        </r>
        <r>
          <rPr>
            <sz val="9"/>
            <color indexed="81"/>
            <rFont val="ＭＳ Ｐゴシック"/>
            <family val="3"/>
            <charset val="128"/>
          </rPr>
          <t xml:space="preserve">
</t>
        </r>
      </text>
    </comment>
    <comment ref="J14" authorId="0" shapeId="0">
      <text>
        <r>
          <rPr>
            <b/>
            <sz val="9"/>
            <color indexed="81"/>
            <rFont val="ＭＳ Ｐゴシック"/>
            <family val="3"/>
            <charset val="128"/>
          </rPr>
          <t>一覧表（別紙）の入力内容が自動計算</t>
        </r>
        <r>
          <rPr>
            <sz val="9"/>
            <color indexed="81"/>
            <rFont val="ＭＳ Ｐゴシック"/>
            <family val="3"/>
            <charset val="128"/>
          </rPr>
          <t xml:space="preserve">
</t>
        </r>
      </text>
    </comment>
    <comment ref="F74" authorId="0" shapeId="0">
      <text>
        <r>
          <rPr>
            <b/>
            <sz val="9"/>
            <color indexed="81"/>
            <rFont val="ＭＳ Ｐゴシック"/>
            <family val="3"/>
            <charset val="128"/>
          </rPr>
          <t>一覧表（別紙）の入力内容が自動計算</t>
        </r>
        <r>
          <rPr>
            <sz val="9"/>
            <color indexed="81"/>
            <rFont val="ＭＳ Ｐゴシック"/>
            <family val="3"/>
            <charset val="128"/>
          </rPr>
          <t xml:space="preserve">
</t>
        </r>
      </text>
    </comment>
    <comment ref="J74" authorId="0" shapeId="0">
      <text>
        <r>
          <rPr>
            <b/>
            <sz val="9"/>
            <color indexed="81"/>
            <rFont val="ＭＳ Ｐゴシック"/>
            <family val="3"/>
            <charset val="128"/>
          </rPr>
          <t>一覧表（別紙）の入力内容が自動計算</t>
        </r>
        <r>
          <rPr>
            <sz val="9"/>
            <color indexed="81"/>
            <rFont val="ＭＳ Ｐゴシック"/>
            <family val="3"/>
            <charset val="128"/>
          </rPr>
          <t xml:space="preserve">
</t>
        </r>
      </text>
    </comment>
    <comment ref="F134" authorId="0" shapeId="0">
      <text>
        <r>
          <rPr>
            <b/>
            <sz val="9"/>
            <color indexed="81"/>
            <rFont val="ＭＳ Ｐゴシック"/>
            <family val="3"/>
            <charset val="128"/>
          </rPr>
          <t>一覧表（別紙）の入力内容が自動計算</t>
        </r>
        <r>
          <rPr>
            <sz val="9"/>
            <color indexed="81"/>
            <rFont val="ＭＳ Ｐゴシック"/>
            <family val="3"/>
            <charset val="128"/>
          </rPr>
          <t xml:space="preserve">
</t>
        </r>
      </text>
    </comment>
    <comment ref="J134" authorId="0" shapeId="0">
      <text>
        <r>
          <rPr>
            <b/>
            <sz val="9"/>
            <color indexed="81"/>
            <rFont val="ＭＳ Ｐゴシック"/>
            <family val="3"/>
            <charset val="128"/>
          </rPr>
          <t>一覧表（別紙）の入力内容が自動計算</t>
        </r>
        <r>
          <rPr>
            <sz val="9"/>
            <color indexed="81"/>
            <rFont val="ＭＳ Ｐゴシック"/>
            <family val="3"/>
            <charset val="128"/>
          </rPr>
          <t xml:space="preserve">
</t>
        </r>
      </text>
    </comment>
  </commentList>
</comments>
</file>

<file path=xl/comments17.xml><?xml version="1.0" encoding="utf-8"?>
<comments xmlns="http://schemas.openxmlformats.org/spreadsheetml/2006/main">
  <authors>
    <author>福島　琢二</author>
  </authors>
  <commentList>
    <comment ref="G10" authorId="0" shapeId="0">
      <text>
        <r>
          <rPr>
            <b/>
            <sz val="9"/>
            <color indexed="81"/>
            <rFont val="ＭＳ Ｐゴシック"/>
            <family val="3"/>
            <charset val="128"/>
          </rPr>
          <t>「有」、「無」を選択</t>
        </r>
      </text>
    </comment>
    <comment ref="G11" authorId="0" shapeId="0">
      <text>
        <r>
          <rPr>
            <b/>
            <sz val="9"/>
            <color indexed="81"/>
            <rFont val="ＭＳ Ｐゴシック"/>
            <family val="3"/>
            <charset val="128"/>
          </rPr>
          <t>「有」、「無」を選択</t>
        </r>
      </text>
    </comment>
  </commentList>
</comments>
</file>

<file path=xl/comments18.xml><?xml version="1.0" encoding="utf-8"?>
<comments xmlns="http://schemas.openxmlformats.org/spreadsheetml/2006/main">
  <authors>
    <author>福島　琢二</author>
  </authors>
  <commentList>
    <comment ref="G10" authorId="0" shapeId="0">
      <text>
        <r>
          <rPr>
            <b/>
            <sz val="9"/>
            <color indexed="81"/>
            <rFont val="ＭＳ Ｐゴシック"/>
            <family val="3"/>
            <charset val="128"/>
          </rPr>
          <t>「有」、「無」を選択</t>
        </r>
      </text>
    </comment>
    <comment ref="G11" authorId="0" shapeId="0">
      <text>
        <r>
          <rPr>
            <b/>
            <sz val="9"/>
            <color indexed="81"/>
            <rFont val="ＭＳ Ｐゴシック"/>
            <family val="3"/>
            <charset val="128"/>
          </rPr>
          <t>「有」、「無」を選択</t>
        </r>
      </text>
    </comment>
  </commentList>
</comments>
</file>

<file path=xl/comments19.xml><?xml version="1.0" encoding="utf-8"?>
<comments xmlns="http://schemas.openxmlformats.org/spreadsheetml/2006/main">
  <authors>
    <author>福島　琢二</author>
    <author>310361</author>
  </authors>
  <commentList>
    <comment ref="O1" authorId="0" shapeId="0">
      <text>
        <r>
          <rPr>
            <b/>
            <sz val="9"/>
            <color indexed="81"/>
            <rFont val="ＭＳ Ｐゴシック"/>
            <family val="3"/>
            <charset val="128"/>
          </rPr>
          <t>地域密着型表示箇所</t>
        </r>
        <r>
          <rPr>
            <sz val="9"/>
            <color indexed="81"/>
            <rFont val="ＭＳ Ｐゴシック"/>
            <family val="3"/>
            <charset val="128"/>
          </rPr>
          <t xml:space="preserve">
</t>
        </r>
      </text>
    </comment>
    <comment ref="A15" authorId="0" shapeId="0">
      <text>
        <r>
          <rPr>
            <b/>
            <sz val="9"/>
            <color indexed="81"/>
            <rFont val="ＭＳ Ｐゴシック"/>
            <family val="3"/>
            <charset val="128"/>
          </rPr>
          <t>○○県土整備事務所など発注機関名を記入（略名可）</t>
        </r>
        <r>
          <rPr>
            <sz val="9"/>
            <color indexed="81"/>
            <rFont val="ＭＳ Ｐゴシック"/>
            <family val="3"/>
            <charset val="128"/>
          </rPr>
          <t xml:space="preserve">
</t>
        </r>
      </text>
    </comment>
    <comment ref="D15" authorId="0" shapeId="0">
      <text>
        <r>
          <rPr>
            <b/>
            <sz val="9"/>
            <color indexed="81"/>
            <rFont val="ＭＳ Ｐゴシック"/>
            <family val="3"/>
            <charset val="128"/>
          </rPr>
          <t>「元請」、「下請」を選択</t>
        </r>
      </text>
    </comment>
    <comment ref="N15" authorId="1" shapeId="0">
      <text>
        <r>
          <rPr>
            <b/>
            <sz val="9"/>
            <color indexed="81"/>
            <rFont val="ＭＳ Ｐゴシック"/>
            <family val="3"/>
            <charset val="128"/>
          </rPr>
          <t>評価対象地域内であることが分かるよう記載
(例)○○市△△町</t>
        </r>
      </text>
    </comment>
    <comment ref="A20" authorId="0" shapeId="0">
      <text>
        <r>
          <rPr>
            <b/>
            <sz val="9"/>
            <color indexed="81"/>
            <rFont val="ＭＳ Ｐゴシック"/>
            <family val="3"/>
            <charset val="128"/>
          </rPr>
          <t>○○県土整備事務所など発注機関名を記入（略名可）</t>
        </r>
        <r>
          <rPr>
            <sz val="9"/>
            <color indexed="81"/>
            <rFont val="ＭＳ Ｐゴシック"/>
            <family val="3"/>
            <charset val="128"/>
          </rPr>
          <t xml:space="preserve">
</t>
        </r>
      </text>
    </comment>
    <comment ref="D20" authorId="0" shapeId="0">
      <text>
        <r>
          <rPr>
            <b/>
            <sz val="9"/>
            <color indexed="81"/>
            <rFont val="ＭＳ Ｐゴシック"/>
            <family val="3"/>
            <charset val="128"/>
          </rPr>
          <t>「元請」、「下請」を選択</t>
        </r>
      </text>
    </comment>
    <comment ref="N20" authorId="1" shapeId="0">
      <text>
        <r>
          <rPr>
            <b/>
            <sz val="9"/>
            <color indexed="81"/>
            <rFont val="ＭＳ Ｐゴシック"/>
            <family val="3"/>
            <charset val="128"/>
          </rPr>
          <t>評価対象地域内であることが分かるよう記載
(例)○○市△△町</t>
        </r>
      </text>
    </comment>
  </commentList>
</comments>
</file>

<file path=xl/comments2.xml><?xml version="1.0" encoding="utf-8"?>
<comments xmlns="http://schemas.openxmlformats.org/spreadsheetml/2006/main">
  <authors>
    <author>福島　琢二</author>
  </authors>
  <commentList>
    <comment ref="D18" authorId="0" shapeId="0">
      <text>
        <r>
          <rPr>
            <b/>
            <sz val="9"/>
            <color indexed="81"/>
            <rFont val="ＭＳ Ｐゴシック"/>
            <family val="3"/>
            <charset val="128"/>
          </rPr>
          <t>配置予定技術者②、配置予定技術者③を申請しない場合は、「氏名記入欄」及び「生年月日欄」に何も記入しないで下さい</t>
        </r>
        <r>
          <rPr>
            <sz val="9"/>
            <color indexed="81"/>
            <rFont val="ＭＳ Ｐゴシック"/>
            <family val="3"/>
            <charset val="128"/>
          </rPr>
          <t xml:space="preserve">
</t>
        </r>
      </text>
    </comment>
    <comment ref="B29" authorId="0" shapeId="0">
      <text>
        <r>
          <rPr>
            <b/>
            <sz val="9"/>
            <color indexed="81"/>
            <rFont val="ＭＳ Ｐゴシック"/>
            <family val="3"/>
            <charset val="128"/>
          </rPr>
          <t>リストから「有」、「無」どちらかを選択して下さい</t>
        </r>
      </text>
    </comment>
    <comment ref="B37" authorId="0" shapeId="0">
      <text>
        <r>
          <rPr>
            <b/>
            <sz val="9"/>
            <color indexed="81"/>
            <rFont val="ＭＳ Ｐゴシック"/>
            <family val="3"/>
            <charset val="128"/>
          </rPr>
          <t>リストから「有」、「無」どちらかを選択して下さい</t>
        </r>
      </text>
    </comment>
    <comment ref="B50" authorId="0" shapeId="0">
      <text>
        <r>
          <rPr>
            <b/>
            <sz val="9"/>
            <color indexed="81"/>
            <rFont val="ＭＳ Ｐゴシック"/>
            <family val="3"/>
            <charset val="128"/>
          </rPr>
          <t>リストから「有」、「無」どちらかを選択して下さい</t>
        </r>
      </text>
    </comment>
    <comment ref="B57" authorId="0" shapeId="0">
      <text>
        <r>
          <rPr>
            <b/>
            <sz val="9"/>
            <color indexed="81"/>
            <rFont val="ＭＳ Ｐゴシック"/>
            <family val="3"/>
            <charset val="128"/>
          </rPr>
          <t>リストから「有」、「無」どちらかを選択して下さい。
配置予定技術者②を申請しない場合は、何も記入しないで下さい。</t>
        </r>
      </text>
    </comment>
    <comment ref="B64" authorId="0" shapeId="0">
      <text>
        <r>
          <rPr>
            <b/>
            <sz val="9"/>
            <color indexed="81"/>
            <rFont val="ＭＳ Ｐゴシック"/>
            <family val="3"/>
            <charset val="128"/>
          </rPr>
          <t>リストから「有」、「無」どちらかを選択して下さい。
配置予定技術者③を申請しない場合は、何も記入しないで下さい。</t>
        </r>
      </text>
    </comment>
  </commentList>
</comments>
</file>

<file path=xl/comments20.xml><?xml version="1.0" encoding="utf-8"?>
<comments xmlns="http://schemas.openxmlformats.org/spreadsheetml/2006/main">
  <authors>
    <author>福島　琢二</author>
    <author>310361</author>
  </authors>
  <commentList>
    <comment ref="O1" authorId="0" shapeId="0">
      <text>
        <r>
          <rPr>
            <b/>
            <sz val="9"/>
            <color indexed="81"/>
            <rFont val="ＭＳ Ｐゴシック"/>
            <family val="3"/>
            <charset val="128"/>
          </rPr>
          <t>地域密着型表示箇所</t>
        </r>
        <r>
          <rPr>
            <sz val="9"/>
            <color indexed="81"/>
            <rFont val="ＭＳ Ｐゴシック"/>
            <family val="3"/>
            <charset val="128"/>
          </rPr>
          <t xml:space="preserve">
</t>
        </r>
      </text>
    </comment>
    <comment ref="A16" authorId="0" shapeId="0">
      <text>
        <r>
          <rPr>
            <b/>
            <sz val="9"/>
            <color indexed="81"/>
            <rFont val="ＭＳ Ｐゴシック"/>
            <family val="3"/>
            <charset val="128"/>
          </rPr>
          <t>○○県土整備事務所など発注機関名を記入して下さい（略名可）</t>
        </r>
        <r>
          <rPr>
            <sz val="9"/>
            <color indexed="81"/>
            <rFont val="ＭＳ Ｐゴシック"/>
            <family val="3"/>
            <charset val="128"/>
          </rPr>
          <t xml:space="preserve">
</t>
        </r>
      </text>
    </comment>
    <comment ref="D16" authorId="0" shapeId="0">
      <text>
        <r>
          <rPr>
            <b/>
            <sz val="9"/>
            <color indexed="81"/>
            <rFont val="ＭＳ Ｐゴシック"/>
            <family val="3"/>
            <charset val="128"/>
          </rPr>
          <t>「元請」、「下請」を選択</t>
        </r>
      </text>
    </comment>
    <comment ref="N16" authorId="1" shapeId="0">
      <text>
        <r>
          <rPr>
            <b/>
            <sz val="9"/>
            <color indexed="81"/>
            <rFont val="ＭＳ Ｐゴシック"/>
            <family val="3"/>
            <charset val="128"/>
          </rPr>
          <t>評価対象地域内であることが分かるよう記載
(例)○○市△△町</t>
        </r>
      </text>
    </comment>
    <comment ref="A21" authorId="0" shapeId="0">
      <text>
        <r>
          <rPr>
            <b/>
            <sz val="9"/>
            <color indexed="81"/>
            <rFont val="ＭＳ Ｐゴシック"/>
            <family val="3"/>
            <charset val="128"/>
          </rPr>
          <t>○○県土整備事務所など発注機関名を記入して下さい（略名可）</t>
        </r>
        <r>
          <rPr>
            <sz val="9"/>
            <color indexed="81"/>
            <rFont val="ＭＳ Ｐゴシック"/>
            <family val="3"/>
            <charset val="128"/>
          </rPr>
          <t xml:space="preserve">
</t>
        </r>
      </text>
    </comment>
    <comment ref="D21" authorId="0" shapeId="0">
      <text>
        <r>
          <rPr>
            <b/>
            <sz val="9"/>
            <color indexed="81"/>
            <rFont val="ＭＳ Ｐゴシック"/>
            <family val="3"/>
            <charset val="128"/>
          </rPr>
          <t>「元請」、「下請」を選択</t>
        </r>
      </text>
    </comment>
    <comment ref="N21" authorId="1" shapeId="0">
      <text>
        <r>
          <rPr>
            <b/>
            <sz val="9"/>
            <color indexed="81"/>
            <rFont val="ＭＳ Ｐゴシック"/>
            <family val="3"/>
            <charset val="128"/>
          </rPr>
          <t>評価対象地域内であることが分かるよう記載
(例)○○市△△町</t>
        </r>
      </text>
    </comment>
  </commentList>
</comments>
</file>

<file path=xl/comments21.xml><?xml version="1.0" encoding="utf-8"?>
<comments xmlns="http://schemas.openxmlformats.org/spreadsheetml/2006/main">
  <authors>
    <author>福島　琢二</author>
    <author>310361</author>
  </authors>
  <commentList>
    <comment ref="P1" authorId="0" shapeId="0">
      <text>
        <r>
          <rPr>
            <b/>
            <sz val="9"/>
            <color indexed="81"/>
            <rFont val="ＭＳ Ｐゴシック"/>
            <family val="3"/>
            <charset val="128"/>
          </rPr>
          <t>地域密着型表示箇所</t>
        </r>
        <r>
          <rPr>
            <sz val="9"/>
            <color indexed="81"/>
            <rFont val="ＭＳ Ｐゴシック"/>
            <family val="3"/>
            <charset val="128"/>
          </rPr>
          <t xml:space="preserve">
</t>
        </r>
      </text>
    </comment>
    <comment ref="K12" authorId="1" shapeId="0">
      <text>
        <r>
          <rPr>
            <b/>
            <sz val="9"/>
            <color indexed="81"/>
            <rFont val="ＭＳ Ｐゴシック"/>
            <family val="3"/>
            <charset val="128"/>
          </rPr>
          <t>評価対象地域内であることが分かるよう記載
(例)○○市△△町</t>
        </r>
      </text>
    </comment>
    <comment ref="K15" authorId="1" shapeId="0">
      <text>
        <r>
          <rPr>
            <b/>
            <sz val="9"/>
            <color indexed="81"/>
            <rFont val="ＭＳ Ｐゴシック"/>
            <family val="3"/>
            <charset val="128"/>
          </rPr>
          <t>評価対象地域内であることが分かるよう記載
(例)○○市△△町</t>
        </r>
      </text>
    </comment>
    <comment ref="C24" authorId="1" shapeId="0">
      <text>
        <r>
          <rPr>
            <b/>
            <sz val="9"/>
            <color indexed="81"/>
            <rFont val="ＭＳ Ｐゴシック"/>
            <family val="3"/>
            <charset val="128"/>
          </rPr>
          <t>評価対象地域内であることが分かるよう記載
(例)○○市△△町</t>
        </r>
      </text>
    </comment>
    <comment ref="C25" authorId="1" shapeId="0">
      <text>
        <r>
          <rPr>
            <b/>
            <sz val="9"/>
            <color indexed="81"/>
            <rFont val="ＭＳ Ｐゴシック"/>
            <family val="3"/>
            <charset val="128"/>
          </rPr>
          <t>評価対象地域内であることが分かるよう記載
(例)○○市△△町</t>
        </r>
      </text>
    </comment>
    <comment ref="C26" authorId="1" shapeId="0">
      <text>
        <r>
          <rPr>
            <b/>
            <sz val="9"/>
            <color indexed="81"/>
            <rFont val="ＭＳ Ｐゴシック"/>
            <family val="3"/>
            <charset val="128"/>
          </rPr>
          <t>愛護団体認定証記載の団体名を記入</t>
        </r>
      </text>
    </comment>
  </commentList>
</comments>
</file>

<file path=xl/comments22.xml><?xml version="1.0" encoding="utf-8"?>
<comments xmlns="http://schemas.openxmlformats.org/spreadsheetml/2006/main">
  <authors>
    <author>940518</author>
  </authors>
  <commentList>
    <comment ref="M40" authorId="0" shapeId="0">
      <text>
        <r>
          <rPr>
            <sz val="10"/>
            <color indexed="81"/>
            <rFont val="ＭＳ Ｐ明朝"/>
            <family val="1"/>
            <charset val="128"/>
          </rPr>
          <t xml:space="preserve">初期値として建設業の除外率２０％を記入しています。
他の業種で除外率が異なる場合には、修正願います。
</t>
        </r>
      </text>
    </comment>
  </commentList>
</comments>
</file>

<file path=xl/comments23.xml><?xml version="1.0" encoding="utf-8"?>
<comments xmlns="http://schemas.openxmlformats.org/spreadsheetml/2006/main">
  <authors>
    <author>310361</author>
    <author>福島　琢二</author>
  </authors>
  <commentList>
    <comment ref="K10" authorId="0" shapeId="0">
      <text>
        <r>
          <rPr>
            <b/>
            <sz val="9"/>
            <color indexed="81"/>
            <rFont val="ＭＳ Ｐゴシック"/>
            <family val="3"/>
            <charset val="128"/>
          </rPr>
          <t>「有」、「無」を選択</t>
        </r>
      </text>
    </comment>
    <comment ref="N10" authorId="1" shapeId="0">
      <text>
        <r>
          <rPr>
            <b/>
            <sz val="9"/>
            <color indexed="81"/>
            <rFont val="ＭＳ Ｐゴシック"/>
            <family val="3"/>
            <charset val="128"/>
          </rPr>
          <t>認定期間を記入
（例）平成○年○月○日</t>
        </r>
      </text>
    </comment>
    <comment ref="K12" authorId="0" shapeId="0">
      <text>
        <r>
          <rPr>
            <b/>
            <sz val="9"/>
            <color indexed="81"/>
            <rFont val="ＭＳ Ｐゴシック"/>
            <family val="3"/>
            <charset val="128"/>
          </rPr>
          <t>「有」、「無」を選択</t>
        </r>
      </text>
    </comment>
  </commentList>
</comments>
</file>

<file path=xl/comments24.xml><?xml version="1.0" encoding="utf-8"?>
<comments xmlns="http://schemas.openxmlformats.org/spreadsheetml/2006/main">
  <authors>
    <author>Initialinstall</author>
  </authors>
  <commentList>
    <comment ref="E11" authorId="0" shapeId="0">
      <text>
        <r>
          <rPr>
            <sz val="9"/>
            <color indexed="81"/>
            <rFont val="ＭＳ Ｐゴシック"/>
            <family val="3"/>
            <charset val="128"/>
          </rPr>
          <t>必ず条文を記入。</t>
        </r>
      </text>
    </comment>
  </commentList>
</comments>
</file>

<file path=xl/comments25.xml><?xml version="1.0" encoding="utf-8"?>
<comments xmlns="http://schemas.openxmlformats.org/spreadsheetml/2006/main">
  <authors>
    <author>310361</author>
  </authors>
  <commentList>
    <comment ref="L10" authorId="0" shapeId="0">
      <text>
        <r>
          <rPr>
            <b/>
            <sz val="9"/>
            <color indexed="81"/>
            <rFont val="ＭＳ Ｐゴシック"/>
            <family val="3"/>
            <charset val="128"/>
          </rPr>
          <t>「有」、「無」を選択</t>
        </r>
      </text>
    </comment>
  </commentList>
</comments>
</file>

<file path=xl/comments26.xml><?xml version="1.0" encoding="utf-8"?>
<comments xmlns="http://schemas.openxmlformats.org/spreadsheetml/2006/main">
  <authors>
    <author>310361</author>
  </authors>
  <commentList>
    <comment ref="B12" authorId="0" shapeId="0">
      <text>
        <r>
          <rPr>
            <b/>
            <sz val="9"/>
            <color indexed="81"/>
            <rFont val="ＭＳ Ｐゴシック"/>
            <family val="3"/>
            <charset val="128"/>
          </rPr>
          <t>対象機械を選択</t>
        </r>
      </text>
    </comment>
    <comment ref="E12" authorId="0" shapeId="0">
      <text>
        <r>
          <rPr>
            <b/>
            <sz val="9"/>
            <color indexed="81"/>
            <rFont val="ＭＳ Ｐゴシック"/>
            <family val="3"/>
            <charset val="128"/>
          </rPr>
          <t>「保有」、「リース契約」を選択</t>
        </r>
      </text>
    </comment>
    <comment ref="B13" authorId="0" shapeId="0">
      <text>
        <r>
          <rPr>
            <b/>
            <sz val="9"/>
            <color indexed="81"/>
            <rFont val="ＭＳ Ｐゴシック"/>
            <family val="3"/>
            <charset val="128"/>
          </rPr>
          <t>対象機械を選択</t>
        </r>
      </text>
    </comment>
    <comment ref="E13" authorId="0" shapeId="0">
      <text>
        <r>
          <rPr>
            <b/>
            <sz val="9"/>
            <color indexed="81"/>
            <rFont val="ＭＳ Ｐゴシック"/>
            <family val="3"/>
            <charset val="128"/>
          </rPr>
          <t>「保有」、「リース契約」を選択</t>
        </r>
      </text>
    </comment>
    <comment ref="B14" authorId="0" shapeId="0">
      <text>
        <r>
          <rPr>
            <b/>
            <sz val="9"/>
            <color indexed="81"/>
            <rFont val="ＭＳ Ｐゴシック"/>
            <family val="3"/>
            <charset val="128"/>
          </rPr>
          <t>対象機械を選択</t>
        </r>
      </text>
    </comment>
    <comment ref="E14" authorId="0" shapeId="0">
      <text>
        <r>
          <rPr>
            <b/>
            <sz val="9"/>
            <color indexed="81"/>
            <rFont val="ＭＳ Ｐゴシック"/>
            <family val="3"/>
            <charset val="128"/>
          </rPr>
          <t>「保有」、「リース契約」を選択</t>
        </r>
      </text>
    </comment>
  </commentList>
</comments>
</file>

<file path=xl/comments27.xml><?xml version="1.0" encoding="utf-8"?>
<comments xmlns="http://schemas.openxmlformats.org/spreadsheetml/2006/main">
  <authors>
    <author>310361</author>
  </authors>
  <commentList>
    <comment ref="E12" authorId="0" shapeId="0">
      <text>
        <r>
          <rPr>
            <b/>
            <sz val="9"/>
            <color indexed="81"/>
            <rFont val="ＭＳ Ｐゴシック"/>
            <family val="3"/>
            <charset val="128"/>
          </rPr>
          <t>「保有」、「リース契約」を選択</t>
        </r>
      </text>
    </comment>
  </commentList>
</comments>
</file>

<file path=xl/comments28.xml><?xml version="1.0" encoding="utf-8"?>
<comments xmlns="http://schemas.openxmlformats.org/spreadsheetml/2006/main">
  <authors>
    <author>310361</author>
  </authors>
  <commentList>
    <comment ref="E10" authorId="0" shapeId="0">
      <text>
        <r>
          <rPr>
            <b/>
            <sz val="9"/>
            <color indexed="81"/>
            <rFont val="ＭＳ Ｐゴシック"/>
            <family val="3"/>
            <charset val="128"/>
          </rPr>
          <t>「有」、「無」を選択</t>
        </r>
      </text>
    </comment>
  </commentList>
</comments>
</file>

<file path=xl/comments29.xml><?xml version="1.0" encoding="utf-8"?>
<comments xmlns="http://schemas.openxmlformats.org/spreadsheetml/2006/main">
  <authors>
    <author>福島　琢二</author>
  </authors>
  <commentList>
    <comment ref="F22" authorId="0" shapeId="0">
      <text>
        <r>
          <rPr>
            <b/>
            <sz val="9"/>
            <color indexed="81"/>
            <rFont val="ＭＳ Ｐゴシック"/>
            <family val="3"/>
            <charset val="128"/>
          </rPr>
          <t>コリンズ資料を提出する場合のみ、記入</t>
        </r>
        <r>
          <rPr>
            <sz val="9"/>
            <color indexed="81"/>
            <rFont val="ＭＳ Ｐゴシック"/>
            <family val="3"/>
            <charset val="128"/>
          </rPr>
          <t xml:space="preserve">
</t>
        </r>
      </text>
    </comment>
    <comment ref="M22" authorId="0" shapeId="0">
      <text>
        <r>
          <rPr>
            <b/>
            <sz val="9"/>
            <color indexed="81"/>
            <rFont val="ＭＳ Ｐゴシック"/>
            <family val="3"/>
            <charset val="128"/>
          </rPr>
          <t>コリンズ資料を提出する場合のみ、記入</t>
        </r>
        <r>
          <rPr>
            <sz val="9"/>
            <color indexed="81"/>
            <rFont val="ＭＳ Ｐゴシック"/>
            <family val="3"/>
            <charset val="128"/>
          </rPr>
          <t xml:space="preserve">
</t>
        </r>
      </text>
    </comment>
    <comment ref="F23" authorId="0" shapeId="0">
      <text>
        <r>
          <rPr>
            <b/>
            <sz val="9"/>
            <color indexed="81"/>
            <rFont val="ＭＳ Ｐゴシック"/>
            <family val="3"/>
            <charset val="128"/>
          </rPr>
          <t xml:space="preserve">○○県土整備事務所など発注機関名を記入（略名可）
</t>
        </r>
      </text>
    </comment>
    <comment ref="M23" authorId="0" shapeId="0">
      <text>
        <r>
          <rPr>
            <b/>
            <sz val="9"/>
            <color indexed="81"/>
            <rFont val="ＭＳ Ｐゴシック"/>
            <family val="3"/>
            <charset val="128"/>
          </rPr>
          <t xml:space="preserve">○○県土整備事務所など発注機関名を記入（略名可）
</t>
        </r>
      </text>
    </comment>
    <comment ref="F31" authorId="0" shapeId="0">
      <text>
        <r>
          <rPr>
            <b/>
            <sz val="9"/>
            <color indexed="81"/>
            <rFont val="ＭＳ Ｐゴシック"/>
            <family val="3"/>
            <charset val="128"/>
          </rPr>
          <t>受注形態を選択</t>
        </r>
      </text>
    </comment>
    <comment ref="M31" authorId="0" shapeId="0">
      <text>
        <r>
          <rPr>
            <b/>
            <sz val="9"/>
            <color indexed="81"/>
            <rFont val="ＭＳ Ｐゴシック"/>
            <family val="3"/>
            <charset val="128"/>
          </rPr>
          <t>受注形態を選択</t>
        </r>
      </text>
    </comment>
  </commentList>
</comments>
</file>

<file path=xl/comments3.xml><?xml version="1.0" encoding="utf-8"?>
<comments xmlns="http://schemas.openxmlformats.org/spreadsheetml/2006/main">
  <authors>
    <author>福島　琢二</author>
  </authors>
  <commentList>
    <comment ref="E13" authorId="0" shapeId="0">
      <text>
        <r>
          <rPr>
            <sz val="14"/>
            <color indexed="81"/>
            <rFont val="ＭＳ Ｐゴシック"/>
            <family val="3"/>
            <charset val="128"/>
          </rPr>
          <t xml:space="preserve">実績が少ない工種で適用
</t>
        </r>
      </text>
    </comment>
  </commentList>
</comments>
</file>

<file path=xl/comments30.xml><?xml version="1.0" encoding="utf-8"?>
<comments xmlns="http://schemas.openxmlformats.org/spreadsheetml/2006/main">
  <authors>
    <author>310361</author>
  </authors>
  <commentList>
    <comment ref="A16" authorId="0" shapeId="0">
      <text>
        <r>
          <rPr>
            <b/>
            <sz val="9"/>
            <color indexed="81"/>
            <rFont val="ＭＳ Ｐゴシック"/>
            <family val="3"/>
            <charset val="128"/>
          </rPr>
          <t>「本店」、「支店」、「営業所」を選択</t>
        </r>
      </text>
    </comment>
  </commentList>
</comments>
</file>

<file path=xl/comments31.xml><?xml version="1.0" encoding="utf-8"?>
<comments xmlns="http://schemas.openxmlformats.org/spreadsheetml/2006/main">
  <authors>
    <author>310361</author>
  </authors>
  <commentList>
    <comment ref="A13" authorId="0" shapeId="0">
      <text>
        <r>
          <rPr>
            <b/>
            <sz val="9"/>
            <color indexed="81"/>
            <rFont val="ＭＳ Ｐゴシック"/>
            <family val="3"/>
            <charset val="128"/>
          </rPr>
          <t>「本店」、「支店」、「営業所」を選択</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福島　琢二</author>
  </authors>
  <commentList>
    <comment ref="F18" authorId="0" shapeId="0">
      <text>
        <r>
          <rPr>
            <sz val="16"/>
            <color indexed="81"/>
            <rFont val="ＭＳ Ｐゴシック"/>
            <family val="3"/>
            <charset val="128"/>
          </rPr>
          <t xml:space="preserve">実績が少ない工種で適用
</t>
        </r>
      </text>
    </comment>
    <comment ref="L44" authorId="0" shapeId="0">
      <text>
        <r>
          <rPr>
            <b/>
            <sz val="12"/>
            <color indexed="81"/>
            <rFont val="ＭＳ Ｐゴシック"/>
            <family val="3"/>
            <charset val="128"/>
          </rPr>
          <t>工事名</t>
        </r>
      </text>
    </comment>
    <comment ref="AA44" authorId="0" shapeId="0">
      <text>
        <r>
          <rPr>
            <b/>
            <sz val="12"/>
            <color indexed="81"/>
            <rFont val="ＭＳ Ｐゴシック"/>
            <family val="3"/>
            <charset val="128"/>
          </rPr>
          <t>名称</t>
        </r>
        <r>
          <rPr>
            <sz val="9"/>
            <color indexed="81"/>
            <rFont val="ＭＳ Ｐゴシック"/>
            <family val="3"/>
            <charset val="128"/>
          </rPr>
          <t xml:space="preserve">
</t>
        </r>
      </text>
    </comment>
    <comment ref="AG44" authorId="0" shapeId="0">
      <text>
        <r>
          <rPr>
            <b/>
            <sz val="12"/>
            <color indexed="81"/>
            <rFont val="ＭＳ Ｐゴシック"/>
            <family val="3"/>
            <charset val="128"/>
          </rPr>
          <t>工事名</t>
        </r>
        <r>
          <rPr>
            <sz val="9"/>
            <color indexed="81"/>
            <rFont val="ＭＳ Ｐゴシック"/>
            <family val="3"/>
            <charset val="128"/>
          </rPr>
          <t xml:space="preserve">
</t>
        </r>
      </text>
    </comment>
    <comment ref="AS44" authorId="0" shapeId="0">
      <text>
        <r>
          <rPr>
            <b/>
            <sz val="12"/>
            <color indexed="81"/>
            <rFont val="ＭＳ Ｐゴシック"/>
            <family val="3"/>
            <charset val="128"/>
          </rPr>
          <t>名称</t>
        </r>
        <r>
          <rPr>
            <sz val="9"/>
            <color indexed="81"/>
            <rFont val="ＭＳ Ｐゴシック"/>
            <family val="3"/>
            <charset val="128"/>
          </rPr>
          <t xml:space="preserve">
</t>
        </r>
      </text>
    </comment>
    <comment ref="AY44" authorId="0" shapeId="0">
      <text>
        <r>
          <rPr>
            <b/>
            <sz val="12"/>
            <color indexed="81"/>
            <rFont val="ＭＳ Ｐゴシック"/>
            <family val="3"/>
            <charset val="128"/>
          </rPr>
          <t>工事名</t>
        </r>
        <r>
          <rPr>
            <sz val="9"/>
            <color indexed="81"/>
            <rFont val="ＭＳ Ｐゴシック"/>
            <family val="3"/>
            <charset val="128"/>
          </rPr>
          <t xml:space="preserve">
</t>
        </r>
      </text>
    </comment>
    <comment ref="BK44" authorId="0" shapeId="0">
      <text>
        <r>
          <rPr>
            <b/>
            <sz val="12"/>
            <color indexed="81"/>
            <rFont val="ＭＳ Ｐゴシック"/>
            <family val="3"/>
            <charset val="128"/>
          </rPr>
          <t>名称</t>
        </r>
        <r>
          <rPr>
            <sz val="9"/>
            <color indexed="81"/>
            <rFont val="ＭＳ Ｐゴシック"/>
            <family val="3"/>
            <charset val="128"/>
          </rPr>
          <t xml:space="preserve">
</t>
        </r>
      </text>
    </comment>
    <comment ref="BQ44" authorId="0" shapeId="0">
      <text>
        <r>
          <rPr>
            <b/>
            <sz val="12"/>
            <color indexed="81"/>
            <rFont val="ＭＳ Ｐゴシック"/>
            <family val="3"/>
            <charset val="128"/>
          </rPr>
          <t>工事名</t>
        </r>
        <r>
          <rPr>
            <sz val="9"/>
            <color indexed="81"/>
            <rFont val="ＭＳ Ｐゴシック"/>
            <family val="3"/>
            <charset val="128"/>
          </rPr>
          <t xml:space="preserve">
</t>
        </r>
      </text>
    </comment>
    <comment ref="CF44" authorId="0" shapeId="0">
      <text>
        <r>
          <rPr>
            <b/>
            <sz val="12"/>
            <color indexed="81"/>
            <rFont val="ＭＳ Ｐゴシック"/>
            <family val="3"/>
            <charset val="128"/>
          </rPr>
          <t>業務名</t>
        </r>
        <r>
          <rPr>
            <sz val="9"/>
            <color indexed="81"/>
            <rFont val="ＭＳ Ｐゴシック"/>
            <family val="3"/>
            <charset val="128"/>
          </rPr>
          <t xml:space="preserve">
</t>
        </r>
      </text>
    </comment>
    <comment ref="CI44" authorId="0" shapeId="0">
      <text>
        <r>
          <rPr>
            <b/>
            <sz val="12"/>
            <color indexed="81"/>
            <rFont val="ＭＳ Ｐゴシック"/>
            <family val="3"/>
            <charset val="128"/>
          </rPr>
          <t>業務名</t>
        </r>
        <r>
          <rPr>
            <sz val="9"/>
            <color indexed="81"/>
            <rFont val="ＭＳ Ｐゴシック"/>
            <family val="3"/>
            <charset val="128"/>
          </rPr>
          <t xml:space="preserve">
</t>
        </r>
      </text>
    </comment>
    <comment ref="CO44" authorId="0" shapeId="0">
      <text>
        <r>
          <rPr>
            <b/>
            <sz val="12"/>
            <color indexed="81"/>
            <rFont val="ＭＳ Ｐゴシック"/>
            <family val="3"/>
            <charset val="128"/>
          </rPr>
          <t>ボランティア活動内容</t>
        </r>
      </text>
    </comment>
    <comment ref="L45" authorId="0" shapeId="0">
      <text>
        <r>
          <rPr>
            <b/>
            <sz val="12"/>
            <color indexed="81"/>
            <rFont val="ＭＳ Ｐゴシック"/>
            <family val="3"/>
            <charset val="128"/>
          </rPr>
          <t>表彰種類</t>
        </r>
        <r>
          <rPr>
            <sz val="9"/>
            <color indexed="81"/>
            <rFont val="ＭＳ Ｐゴシック"/>
            <family val="3"/>
            <charset val="128"/>
          </rPr>
          <t xml:space="preserve">
</t>
        </r>
      </text>
    </comment>
    <comment ref="AA45" authorId="0" shapeId="0">
      <text>
        <r>
          <rPr>
            <b/>
            <sz val="12"/>
            <color indexed="81"/>
            <rFont val="ＭＳ Ｐゴシック"/>
            <family val="3"/>
            <charset val="128"/>
          </rPr>
          <t>取得年</t>
        </r>
      </text>
    </comment>
    <comment ref="AG45" authorId="0" shapeId="0">
      <text>
        <r>
          <rPr>
            <b/>
            <sz val="12"/>
            <color indexed="81"/>
            <rFont val="ＭＳ Ｐゴシック"/>
            <family val="3"/>
            <charset val="128"/>
          </rPr>
          <t>表彰種類</t>
        </r>
      </text>
    </comment>
    <comment ref="AS45" authorId="0" shapeId="0">
      <text>
        <r>
          <rPr>
            <b/>
            <sz val="12"/>
            <color indexed="81"/>
            <rFont val="ＭＳ Ｐゴシック"/>
            <family val="3"/>
            <charset val="128"/>
          </rPr>
          <t>取得年</t>
        </r>
      </text>
    </comment>
    <comment ref="AY45" authorId="0" shapeId="0">
      <text>
        <r>
          <rPr>
            <b/>
            <sz val="12"/>
            <color indexed="81"/>
            <rFont val="ＭＳ Ｐゴシック"/>
            <family val="3"/>
            <charset val="128"/>
          </rPr>
          <t>表彰種類</t>
        </r>
      </text>
    </comment>
    <comment ref="BK45" authorId="0" shapeId="0">
      <text>
        <r>
          <rPr>
            <b/>
            <sz val="12"/>
            <color indexed="81"/>
            <rFont val="ＭＳ Ｐゴシック"/>
            <family val="3"/>
            <charset val="128"/>
          </rPr>
          <t>取得年</t>
        </r>
      </text>
    </comment>
    <comment ref="BQ45" authorId="0" shapeId="0">
      <text>
        <r>
          <rPr>
            <b/>
            <sz val="12"/>
            <color indexed="81"/>
            <rFont val="ＭＳ Ｐゴシック"/>
            <family val="3"/>
            <charset val="128"/>
          </rPr>
          <t>表彰種類</t>
        </r>
      </text>
    </comment>
    <comment ref="CF45" authorId="0" shapeId="0">
      <text>
        <r>
          <rPr>
            <b/>
            <sz val="12"/>
            <color indexed="81"/>
            <rFont val="ＭＳ Ｐゴシック"/>
            <family val="3"/>
            <charset val="128"/>
          </rPr>
          <t>発注機関</t>
        </r>
      </text>
    </comment>
    <comment ref="CI45" authorId="0" shapeId="0">
      <text>
        <r>
          <rPr>
            <b/>
            <sz val="12"/>
            <color indexed="81"/>
            <rFont val="ＭＳ Ｐゴシック"/>
            <family val="3"/>
            <charset val="128"/>
          </rPr>
          <t>発注機関</t>
        </r>
      </text>
    </comment>
    <comment ref="CO45" authorId="0" shapeId="0">
      <text>
        <r>
          <rPr>
            <b/>
            <sz val="12"/>
            <color indexed="81"/>
            <rFont val="ＭＳ Ｐゴシック"/>
            <family val="3"/>
            <charset val="128"/>
          </rPr>
          <t>活動日</t>
        </r>
      </text>
    </comment>
    <comment ref="L46" authorId="0" shapeId="0">
      <text>
        <r>
          <rPr>
            <b/>
            <sz val="12"/>
            <color indexed="81"/>
            <rFont val="ＭＳ Ｐゴシック"/>
            <family val="3"/>
            <charset val="128"/>
          </rPr>
          <t>受賞年度</t>
        </r>
      </text>
    </comment>
    <comment ref="AG46" authorId="0" shapeId="0">
      <text>
        <r>
          <rPr>
            <b/>
            <sz val="12"/>
            <color indexed="81"/>
            <rFont val="ＭＳ Ｐゴシック"/>
            <family val="3"/>
            <charset val="128"/>
          </rPr>
          <t>受賞年度</t>
        </r>
        <r>
          <rPr>
            <sz val="9"/>
            <color indexed="81"/>
            <rFont val="ＭＳ Ｐゴシック"/>
            <family val="3"/>
            <charset val="128"/>
          </rPr>
          <t xml:space="preserve">
</t>
        </r>
      </text>
    </comment>
    <comment ref="AY46" authorId="0" shapeId="0">
      <text>
        <r>
          <rPr>
            <b/>
            <sz val="12"/>
            <color indexed="81"/>
            <rFont val="ＭＳ Ｐゴシック"/>
            <family val="3"/>
            <charset val="128"/>
          </rPr>
          <t>受賞年度</t>
        </r>
        <r>
          <rPr>
            <sz val="9"/>
            <color indexed="81"/>
            <rFont val="ＭＳ Ｐゴシック"/>
            <family val="3"/>
            <charset val="128"/>
          </rPr>
          <t xml:space="preserve">
</t>
        </r>
      </text>
    </comment>
    <comment ref="BQ46" authorId="0" shapeId="0">
      <text>
        <r>
          <rPr>
            <b/>
            <sz val="12"/>
            <color indexed="81"/>
            <rFont val="ＭＳ Ｐゴシック"/>
            <family val="3"/>
            <charset val="128"/>
          </rPr>
          <t>受賞年度</t>
        </r>
        <r>
          <rPr>
            <sz val="9"/>
            <color indexed="81"/>
            <rFont val="ＭＳ Ｐゴシック"/>
            <family val="3"/>
            <charset val="128"/>
          </rPr>
          <t xml:space="preserve">
</t>
        </r>
      </text>
    </comment>
    <comment ref="CF46" authorId="0" shapeId="0">
      <text>
        <r>
          <rPr>
            <b/>
            <sz val="12"/>
            <color indexed="81"/>
            <rFont val="ＭＳ Ｐゴシック"/>
            <family val="3"/>
            <charset val="128"/>
          </rPr>
          <t>元請・下請区分</t>
        </r>
      </text>
    </comment>
    <comment ref="CI46" authorId="0" shapeId="0">
      <text>
        <r>
          <rPr>
            <b/>
            <sz val="12"/>
            <color indexed="81"/>
            <rFont val="ＭＳ Ｐゴシック"/>
            <family val="3"/>
            <charset val="128"/>
          </rPr>
          <t>元請・下請区分</t>
        </r>
      </text>
    </comment>
    <comment ref="CO46" authorId="0" shapeId="0">
      <text>
        <r>
          <rPr>
            <b/>
            <sz val="12"/>
            <color indexed="81"/>
            <rFont val="ＭＳ Ｐゴシック"/>
            <family val="3"/>
            <charset val="128"/>
          </rPr>
          <t>活動箇所</t>
        </r>
      </text>
    </comment>
    <comment ref="CF47" authorId="0" shapeId="0">
      <text>
        <r>
          <rPr>
            <b/>
            <sz val="12"/>
            <color indexed="81"/>
            <rFont val="ＭＳ Ｐゴシック"/>
            <family val="3"/>
            <charset val="128"/>
          </rPr>
          <t>契約（始）</t>
        </r>
      </text>
    </comment>
    <comment ref="CI47" authorId="0" shapeId="0">
      <text>
        <r>
          <rPr>
            <b/>
            <sz val="12"/>
            <color indexed="81"/>
            <rFont val="ＭＳ Ｐゴシック"/>
            <family val="3"/>
            <charset val="128"/>
          </rPr>
          <t>契約（始）</t>
        </r>
      </text>
    </comment>
    <comment ref="CO47" authorId="0" shapeId="0">
      <text>
        <r>
          <rPr>
            <b/>
            <sz val="12"/>
            <color indexed="81"/>
            <rFont val="ＭＳ Ｐゴシック"/>
            <family val="3"/>
            <charset val="128"/>
          </rPr>
          <t>参加人数</t>
        </r>
      </text>
    </comment>
    <comment ref="CF48" authorId="0" shapeId="0">
      <text>
        <r>
          <rPr>
            <b/>
            <sz val="12"/>
            <color indexed="81"/>
            <rFont val="ＭＳ Ｐゴシック"/>
            <family val="3"/>
            <charset val="128"/>
          </rPr>
          <t>契約（終）</t>
        </r>
      </text>
    </comment>
    <comment ref="CI48" authorId="0" shapeId="0">
      <text>
        <r>
          <rPr>
            <b/>
            <sz val="12"/>
            <color indexed="81"/>
            <rFont val="ＭＳ Ｐゴシック"/>
            <family val="3"/>
            <charset val="128"/>
          </rPr>
          <t>契約（終）</t>
        </r>
      </text>
    </comment>
    <comment ref="CO48" authorId="0" shapeId="0">
      <text>
        <r>
          <rPr>
            <b/>
            <sz val="12"/>
            <color indexed="81"/>
            <rFont val="ＭＳ Ｐゴシック"/>
            <family val="3"/>
            <charset val="128"/>
          </rPr>
          <t>従業員数</t>
        </r>
      </text>
    </comment>
    <comment ref="CF49" authorId="0" shapeId="0">
      <text>
        <r>
          <rPr>
            <b/>
            <sz val="12"/>
            <color indexed="81"/>
            <rFont val="ＭＳ Ｐゴシック"/>
            <family val="3"/>
            <charset val="128"/>
          </rPr>
          <t>施工箇所</t>
        </r>
      </text>
    </comment>
    <comment ref="CI49" authorId="0" shapeId="0">
      <text>
        <r>
          <rPr>
            <b/>
            <sz val="12"/>
            <color indexed="81"/>
            <rFont val="ＭＳ Ｐゴシック"/>
            <family val="3"/>
            <charset val="128"/>
          </rPr>
          <t>施工箇所</t>
        </r>
      </text>
    </comment>
    <comment ref="CO49" authorId="0" shapeId="0">
      <text>
        <r>
          <rPr>
            <b/>
            <sz val="12"/>
            <color indexed="81"/>
            <rFont val="ＭＳ Ｐゴシック"/>
            <family val="3"/>
            <charset val="128"/>
          </rPr>
          <t>ハートフル活動</t>
        </r>
      </text>
    </comment>
    <comment ref="CO50" authorId="0" shapeId="0">
      <text>
        <r>
          <rPr>
            <b/>
            <sz val="12"/>
            <color indexed="81"/>
            <rFont val="ＭＳ Ｐゴシック"/>
            <family val="3"/>
            <charset val="128"/>
          </rPr>
          <t>活動箇所</t>
        </r>
      </text>
    </comment>
    <comment ref="CO51" authorId="0" shapeId="0">
      <text>
        <r>
          <rPr>
            <b/>
            <sz val="12"/>
            <color indexed="81"/>
            <rFont val="ＭＳ Ｐゴシック"/>
            <family val="3"/>
            <charset val="128"/>
          </rPr>
          <t>参加人数</t>
        </r>
      </text>
    </comment>
    <comment ref="CO52" authorId="0" shapeId="0">
      <text>
        <r>
          <rPr>
            <b/>
            <sz val="12"/>
            <color indexed="81"/>
            <rFont val="ＭＳ Ｐゴシック"/>
            <family val="3"/>
            <charset val="128"/>
          </rPr>
          <t>従業員数</t>
        </r>
      </text>
    </comment>
  </commentList>
</comments>
</file>

<file path=xl/comments5.xml><?xml version="1.0" encoding="utf-8"?>
<comments xmlns="http://schemas.openxmlformats.org/spreadsheetml/2006/main">
  <authors>
    <author>福島　琢二</author>
  </authors>
  <commentList>
    <comment ref="G24" authorId="0" shapeId="0">
      <text>
        <r>
          <rPr>
            <b/>
            <sz val="9"/>
            <color indexed="81"/>
            <rFont val="ＭＳ Ｐゴシック"/>
            <family val="3"/>
            <charset val="128"/>
          </rPr>
          <t>一覧表（別紙）の入力内容が自動計算</t>
        </r>
        <r>
          <rPr>
            <sz val="9"/>
            <color indexed="81"/>
            <rFont val="ＭＳ Ｐゴシック"/>
            <family val="3"/>
            <charset val="128"/>
          </rPr>
          <t xml:space="preserve">
</t>
        </r>
      </text>
    </comment>
    <comment ref="J24" authorId="0" shapeId="0">
      <text>
        <r>
          <rPr>
            <b/>
            <sz val="9"/>
            <color indexed="81"/>
            <rFont val="ＭＳ Ｐゴシック"/>
            <family val="3"/>
            <charset val="128"/>
          </rPr>
          <t>一覧表（別紙）の入力内容が自動計算</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福島　琢二</author>
  </authors>
  <commentList>
    <comment ref="C7" authorId="0" shapeId="0">
      <text>
        <r>
          <rPr>
            <b/>
            <sz val="9"/>
            <color indexed="81"/>
            <rFont val="ＭＳ Ｐゴシック"/>
            <family val="3"/>
            <charset val="128"/>
          </rPr>
          <t>○○県土整備事務所など発注機関名を記入（略名可）</t>
        </r>
        <r>
          <rPr>
            <sz val="9"/>
            <color indexed="81"/>
            <rFont val="ＭＳ Ｐゴシック"/>
            <family val="3"/>
            <charset val="128"/>
          </rPr>
          <t xml:space="preserve">
</t>
        </r>
      </text>
    </comment>
    <comment ref="E7" authorId="0" shapeId="0">
      <text>
        <r>
          <rPr>
            <b/>
            <sz val="9"/>
            <color indexed="81"/>
            <rFont val="ＭＳ Ｐゴシック"/>
            <family val="3"/>
            <charset val="128"/>
          </rPr>
          <t>契約時における「島根県土木工事仕様書」等において確認</t>
        </r>
      </text>
    </comment>
  </commentList>
</comments>
</file>

<file path=xl/comments7.xml><?xml version="1.0" encoding="utf-8"?>
<comments xmlns="http://schemas.openxmlformats.org/spreadsheetml/2006/main">
  <authors>
    <author>福島　琢二</author>
  </authors>
  <commentList>
    <comment ref="C7" authorId="0" shapeId="0">
      <text>
        <r>
          <rPr>
            <b/>
            <sz val="9"/>
            <color indexed="81"/>
            <rFont val="ＭＳ Ｐゴシック"/>
            <family val="3"/>
            <charset val="128"/>
          </rPr>
          <t>○○県土整備事務所など発注機関名を記入（略名可）</t>
        </r>
        <r>
          <rPr>
            <sz val="9"/>
            <color indexed="81"/>
            <rFont val="ＭＳ Ｐゴシック"/>
            <family val="3"/>
            <charset val="128"/>
          </rPr>
          <t xml:space="preserve">
</t>
        </r>
      </text>
    </comment>
    <comment ref="E7" authorId="0" shapeId="0">
      <text>
        <r>
          <rPr>
            <b/>
            <sz val="9"/>
            <color indexed="81"/>
            <rFont val="ＭＳ Ｐゴシック"/>
            <family val="3"/>
            <charset val="128"/>
          </rPr>
          <t>契約時における「島根県土木工事仕様書」等において確認</t>
        </r>
      </text>
    </comment>
  </commentList>
</comments>
</file>

<file path=xl/comments8.xml><?xml version="1.0" encoding="utf-8"?>
<comments xmlns="http://schemas.openxmlformats.org/spreadsheetml/2006/main">
  <authors>
    <author>福島　琢二</author>
  </authors>
  <commentList>
    <comment ref="G18" authorId="0" shapeId="0">
      <text>
        <r>
          <rPr>
            <b/>
            <sz val="9"/>
            <color indexed="81"/>
            <rFont val="ＭＳ Ｐゴシック"/>
            <family val="3"/>
            <charset val="128"/>
          </rPr>
          <t>一覧表（別紙）の入力内容が自動計算</t>
        </r>
        <r>
          <rPr>
            <sz val="9"/>
            <color indexed="81"/>
            <rFont val="ＭＳ Ｐゴシック"/>
            <family val="3"/>
            <charset val="128"/>
          </rPr>
          <t xml:space="preserve">
</t>
        </r>
      </text>
    </comment>
    <comment ref="J18" authorId="0" shapeId="0">
      <text>
        <r>
          <rPr>
            <b/>
            <sz val="9"/>
            <color indexed="81"/>
            <rFont val="ＭＳ Ｐゴシック"/>
            <family val="3"/>
            <charset val="128"/>
          </rPr>
          <t>一覧表（別紙）の入力内容が自動計算</t>
        </r>
        <r>
          <rPr>
            <sz val="9"/>
            <color indexed="81"/>
            <rFont val="ＭＳ Ｐゴシック"/>
            <family val="3"/>
            <charset val="128"/>
          </rPr>
          <t xml:space="preserve">
</t>
        </r>
      </text>
    </comment>
  </commentList>
</comments>
</file>

<file path=xl/comments9.xml><?xml version="1.0" encoding="utf-8"?>
<comments xmlns="http://schemas.openxmlformats.org/spreadsheetml/2006/main">
  <authors>
    <author>福島　琢二</author>
  </authors>
  <commentList>
    <comment ref="B7" authorId="0" shapeId="0">
      <text>
        <r>
          <rPr>
            <b/>
            <sz val="9"/>
            <color indexed="81"/>
            <rFont val="ＭＳ Ｐゴシック"/>
            <family val="3"/>
            <charset val="128"/>
          </rPr>
          <t>○○県土整備事務所など発注機関名を記入（略名可）</t>
        </r>
        <r>
          <rPr>
            <sz val="9"/>
            <color indexed="81"/>
            <rFont val="ＭＳ Ｐゴシック"/>
            <family val="3"/>
            <charset val="128"/>
          </rPr>
          <t xml:space="preserve">
</t>
        </r>
      </text>
    </comment>
  </commentList>
</comments>
</file>

<file path=xl/sharedStrings.xml><?xml version="1.0" encoding="utf-8"?>
<sst xmlns="http://schemas.openxmlformats.org/spreadsheetml/2006/main" count="4587" uniqueCount="1650">
  <si>
    <t>発注者</t>
  </si>
  <si>
    <t>１　工事名</t>
  </si>
  <si>
    <t>３　問い合わせ先</t>
  </si>
  <si>
    <t>（発注者記載欄）</t>
  </si>
  <si>
    <t>※</t>
  </si>
  <si>
    <t>評価結果</t>
  </si>
  <si>
    <t>①</t>
  </si>
  <si>
    <t>②</t>
  </si>
  <si>
    <t>③</t>
  </si>
  <si>
    <t>※「○（評価する）」とした提案以外については、履行義務なしとする。「×」とした提案は実施を認めない。</t>
  </si>
  <si>
    <t>施工上の留意点</t>
  </si>
  <si>
    <t>施工上の留意点の記載方法等について</t>
  </si>
  <si>
    <t>具体的な施工方法等（以下、会社記載欄）</t>
  </si>
  <si>
    <t>対象工事</t>
  </si>
  <si>
    <t>各工事成績評定点</t>
  </si>
  <si>
    <t>工事成績評定点の平均</t>
  </si>
  <si>
    <t>（小数第２位を四捨五入）</t>
  </si>
  <si>
    <t>※必要に応じて設定する事項</t>
  </si>
  <si>
    <t>　　　　　　　　　　　　　　　　　　　　　　　　　　　　</t>
  </si>
  <si>
    <t>申請</t>
  </si>
  <si>
    <t>番号</t>
  </si>
  <si>
    <t>完成</t>
  </si>
  <si>
    <t>年度</t>
  </si>
  <si>
    <t>発注機関名</t>
  </si>
  <si>
    <t>工事種別</t>
  </si>
  <si>
    <t>工事名</t>
  </si>
  <si>
    <t>工事成績評定点</t>
  </si>
  <si>
    <t>企業の同種工事の施工実績</t>
  </si>
  <si>
    <t>工事名称等</t>
  </si>
  <si>
    <t>工　　事　　名</t>
  </si>
  <si>
    <t>（コリンズ登録番号）</t>
  </si>
  <si>
    <t>施工場所</t>
  </si>
  <si>
    <t>受注形態</t>
  </si>
  <si>
    <t>工事概要</t>
  </si>
  <si>
    <t>(以下、工事数量等を求めた場合)</t>
  </si>
  <si>
    <t>施工規模</t>
  </si>
  <si>
    <t>形式</t>
  </si>
  <si>
    <t>配置予定技術者氏名</t>
  </si>
  <si>
    <t>※評価結果</t>
  </si>
  <si>
    <t>配置予定技術者の資格</t>
  </si>
  <si>
    <t>配置予定技術者の同種工事の施工経験</t>
  </si>
  <si>
    <t>配置予定技術者　氏名</t>
  </si>
  <si>
    <t>従事期間</t>
  </si>
  <si>
    <t>従事時の役職</t>
  </si>
  <si>
    <t>対象年度</t>
  </si>
  <si>
    <t>業務名</t>
  </si>
  <si>
    <t>活動年月日</t>
  </si>
  <si>
    <t>活動内容</t>
  </si>
  <si>
    <t>参加人数</t>
  </si>
  <si>
    <t>（a）</t>
  </si>
  <si>
    <t>（b）</t>
  </si>
  <si>
    <t>（c）</t>
  </si>
  <si>
    <t>（d）</t>
  </si>
  <si>
    <t>（e）</t>
  </si>
  <si>
    <t>こっころカンパニーについては、「こっころカンパニー認定書」を添付すること。</t>
  </si>
  <si>
    <t>地理的条件</t>
  </si>
  <si>
    <t>種類</t>
  </si>
  <si>
    <t>住　所</t>
  </si>
  <si>
    <t>平成　　年　　月　　日</t>
  </si>
  <si>
    <t>（発注者）</t>
  </si>
  <si>
    <t>記</t>
  </si>
  <si>
    <t>入札公告日</t>
  </si>
  <si>
    <t>○</t>
  </si>
  <si>
    <t>△</t>
  </si>
  <si>
    <t>×</t>
  </si>
  <si>
    <t>（提案者）</t>
  </si>
  <si>
    <t>説明を求める要旨</t>
  </si>
  <si>
    <t>回答</t>
  </si>
  <si>
    <t>評価内容の説明要求に対する回答</t>
  </si>
  <si>
    <t>　　　　　　　　　　　　　　　　　　　　　　　　　</t>
  </si>
  <si>
    <t>質問事項</t>
  </si>
  <si>
    <t>要旨</t>
  </si>
  <si>
    <t>設計図書、技術資料作成に対する質問の回答書</t>
  </si>
  <si>
    <t>　　　　　　　　　　　　　　　　　　　</t>
  </si>
  <si>
    <t>総   合   評   価   技   術   資   料</t>
    <phoneticPr fontId="2"/>
  </si>
  <si>
    <t>部署</t>
    <phoneticPr fontId="2"/>
  </si>
  <si>
    <t>担当者</t>
    <phoneticPr fontId="2"/>
  </si>
  <si>
    <t>電話番号</t>
    <phoneticPr fontId="2"/>
  </si>
  <si>
    <t>FAX番号</t>
    <phoneticPr fontId="2"/>
  </si>
  <si>
    <t>Ｅ－ｍａｉｌ</t>
    <phoneticPr fontId="2"/>
  </si>
  <si>
    <t>住所　　〒</t>
    <phoneticPr fontId="2"/>
  </si>
  <si>
    <t>(1)</t>
    <phoneticPr fontId="2"/>
  </si>
  <si>
    <t>(2)</t>
    <phoneticPr fontId="2"/>
  </si>
  <si>
    <t>(3)</t>
    <phoneticPr fontId="2"/>
  </si>
  <si>
    <t>評定点</t>
    <phoneticPr fontId="2"/>
  </si>
  <si>
    <t>工事成績</t>
    <phoneticPr fontId="2"/>
  </si>
  <si>
    <t>配置予定技術者の継続学習</t>
    <phoneticPr fontId="2"/>
  </si>
  <si>
    <t xml:space="preserve"> </t>
    <phoneticPr fontId="2"/>
  </si>
  <si>
    <t>資格の確認できる証明書等の写しを添付すること。</t>
  </si>
  <si>
    <t>(1)</t>
    <phoneticPr fontId="2"/>
  </si>
  <si>
    <t>(2)</t>
  </si>
  <si>
    <t>(3)</t>
  </si>
  <si>
    <t>(4)</t>
  </si>
  <si>
    <t>上記事項の外、入札説明書本文にある要件を必ず確認すること。</t>
    <phoneticPr fontId="2"/>
  </si>
  <si>
    <t>(4)</t>
    <phoneticPr fontId="2"/>
  </si>
  <si>
    <t>(5)</t>
    <phoneticPr fontId="2"/>
  </si>
  <si>
    <t>(6)</t>
    <phoneticPr fontId="2"/>
  </si>
  <si>
    <t>上記事項の外、入札説明書本文にある要件を必ず確認すること。</t>
    <rPh sb="0" eb="2">
      <t>ジョウキ</t>
    </rPh>
    <rPh sb="2" eb="4">
      <t>ジコウ</t>
    </rPh>
    <rPh sb="5" eb="6">
      <t>ホカ</t>
    </rPh>
    <rPh sb="7" eb="9">
      <t>ニュウサツ</t>
    </rPh>
    <rPh sb="9" eb="12">
      <t>セツメイショ</t>
    </rPh>
    <rPh sb="12" eb="14">
      <t>ホンブン</t>
    </rPh>
    <rPh sb="17" eb="19">
      <t>ヨウケン</t>
    </rPh>
    <rPh sb="20" eb="21">
      <t>カナラ</t>
    </rPh>
    <rPh sb="22" eb="24">
      <t>カクニン</t>
    </rPh>
    <phoneticPr fontId="2"/>
  </si>
  <si>
    <t xml:space="preserve"> </t>
    <phoneticPr fontId="2"/>
  </si>
  <si>
    <t>対象：</t>
    <phoneticPr fontId="2"/>
  </si>
  <si>
    <t>(1)</t>
    <phoneticPr fontId="2"/>
  </si>
  <si>
    <t>(2)</t>
    <phoneticPr fontId="2"/>
  </si>
  <si>
    <t>就業規則等は、原本と相異ないことを代表者名で証明すること。(押印のこと)</t>
    <phoneticPr fontId="2"/>
  </si>
  <si>
    <t xml:space="preserve">   なお、「育児・介護休業法」に関する部分において就業規則等の内容を変更した場合、本書は無効とするので、変更後の就業規則等に基づき技術資料及び添付資料を再提出すること。</t>
    <phoneticPr fontId="2"/>
  </si>
  <si>
    <t>対象：</t>
    <phoneticPr fontId="2"/>
  </si>
  <si>
    <t>(7)</t>
    <phoneticPr fontId="2"/>
  </si>
  <si>
    <t>印</t>
    <phoneticPr fontId="2"/>
  </si>
  <si>
    <t>様</t>
    <phoneticPr fontId="2"/>
  </si>
  <si>
    <t>①</t>
    <phoneticPr fontId="2"/>
  </si>
  <si>
    <t>②</t>
    <phoneticPr fontId="2"/>
  </si>
  <si>
    <t>③</t>
    <phoneticPr fontId="2"/>
  </si>
  <si>
    <t>様</t>
    <phoneticPr fontId="2"/>
  </si>
  <si>
    <t>印</t>
    <phoneticPr fontId="2"/>
  </si>
  <si>
    <t>代表者氏名</t>
    <phoneticPr fontId="2"/>
  </si>
  <si>
    <t>(3)</t>
    <phoneticPr fontId="2"/>
  </si>
  <si>
    <t>※印の欄には記入しないでください。（発注者記入欄）</t>
    <phoneticPr fontId="2"/>
  </si>
  <si>
    <t>(3)</t>
    <phoneticPr fontId="2"/>
  </si>
  <si>
    <t>上記事項の外、入札説明書本文にある要件を必ず確認すること。</t>
    <phoneticPr fontId="2"/>
  </si>
  <si>
    <t>(4)</t>
    <phoneticPr fontId="2"/>
  </si>
  <si>
    <t>(2)</t>
    <phoneticPr fontId="2"/>
  </si>
  <si>
    <t>対象工事の工事成績評定点一覧表（別紙）を添付すること。</t>
    <phoneticPr fontId="2"/>
  </si>
  <si>
    <t>上記事項の外、入札説明書本文にある要件を必ず確認すること。</t>
    <phoneticPr fontId="2"/>
  </si>
  <si>
    <t>工事種別については、各工事の契約時における「島根県土木工事仕様書」等において確認すること。</t>
    <phoneticPr fontId="2"/>
  </si>
  <si>
    <t>・</t>
    <phoneticPr fontId="2"/>
  </si>
  <si>
    <t>制約（留意）事項等は、入札説明書本文を参照すること。</t>
    <phoneticPr fontId="2"/>
  </si>
  <si>
    <t>提案がない場合は、標準点を０点とする。</t>
    <phoneticPr fontId="2"/>
  </si>
  <si>
    <t>「共通仕様書、当該工事の仕様書・設計図書等に示されたとおり」類の記述は提案と認めない。</t>
    <phoneticPr fontId="2"/>
  </si>
  <si>
    <t xml:space="preserve">   施工上の課題として留意すべき事項に関し、現地で講ずる工夫等についての提案を記載する。</t>
    <phoneticPr fontId="2"/>
  </si>
  <si>
    <t>発注事務所名</t>
    <rPh sb="0" eb="2">
      <t>ハッチュウ</t>
    </rPh>
    <rPh sb="2" eb="4">
      <t>ジム</t>
    </rPh>
    <rPh sb="4" eb="5">
      <t>ショ</t>
    </rPh>
    <rPh sb="5" eb="6">
      <t>メイ</t>
    </rPh>
    <phoneticPr fontId="2"/>
  </si>
  <si>
    <t>入札公告日</t>
    <rPh sb="0" eb="2">
      <t>ニュウサツ</t>
    </rPh>
    <rPh sb="2" eb="4">
      <t>コウコク</t>
    </rPh>
    <rPh sb="4" eb="5">
      <t>ビ</t>
    </rPh>
    <phoneticPr fontId="2"/>
  </si>
  <si>
    <t>工事名</t>
    <rPh sb="0" eb="2">
      <t>コウジ</t>
    </rPh>
    <rPh sb="2" eb="3">
      <t>メイ</t>
    </rPh>
    <phoneticPr fontId="2"/>
  </si>
  <si>
    <t>担当者</t>
    <rPh sb="0" eb="3">
      <t>タントウシャ</t>
    </rPh>
    <phoneticPr fontId="2"/>
  </si>
  <si>
    <t>部署</t>
    <rPh sb="0" eb="2">
      <t>ブショ</t>
    </rPh>
    <phoneticPr fontId="2"/>
  </si>
  <si>
    <t>電話番号</t>
    <rPh sb="0" eb="2">
      <t>デンワ</t>
    </rPh>
    <rPh sb="2" eb="4">
      <t>バンゴウ</t>
    </rPh>
    <phoneticPr fontId="2"/>
  </si>
  <si>
    <t>ＦＡＸ番号</t>
    <rPh sb="3" eb="5">
      <t>バンゴウ</t>
    </rPh>
    <phoneticPr fontId="2"/>
  </si>
  <si>
    <t>Ｅ－mail</t>
    <phoneticPr fontId="2"/>
  </si>
  <si>
    <t>提出日</t>
    <rPh sb="0" eb="2">
      <t>テイシュツ</t>
    </rPh>
    <rPh sb="2" eb="3">
      <t>ビ</t>
    </rPh>
    <phoneticPr fontId="2"/>
  </si>
  <si>
    <t>住所</t>
    <rPh sb="0" eb="2">
      <t>ジュウショ</t>
    </rPh>
    <phoneticPr fontId="2"/>
  </si>
  <si>
    <t>代表者</t>
    <rPh sb="0" eb="3">
      <t>ダイヒョウシャ</t>
    </rPh>
    <phoneticPr fontId="2"/>
  </si>
  <si>
    <t>完成年度</t>
    <rPh sb="0" eb="2">
      <t>カンセイ</t>
    </rPh>
    <rPh sb="2" eb="4">
      <t>ネンド</t>
    </rPh>
    <phoneticPr fontId="2"/>
  </si>
  <si>
    <t>工事種別</t>
    <rPh sb="0" eb="2">
      <t>コウジ</t>
    </rPh>
    <rPh sb="2" eb="4">
      <t>シュベツ</t>
    </rPh>
    <phoneticPr fontId="2"/>
  </si>
  <si>
    <t>施工実績</t>
    <rPh sb="0" eb="2">
      <t>セコウ</t>
    </rPh>
    <rPh sb="2" eb="4">
      <t>ジッセキ</t>
    </rPh>
    <phoneticPr fontId="2"/>
  </si>
  <si>
    <t>施工場所</t>
    <rPh sb="0" eb="2">
      <t>セコウ</t>
    </rPh>
    <rPh sb="2" eb="4">
      <t>バショ</t>
    </rPh>
    <phoneticPr fontId="2"/>
  </si>
  <si>
    <t>施工規模</t>
    <rPh sb="0" eb="2">
      <t>セコウ</t>
    </rPh>
    <rPh sb="2" eb="4">
      <t>キボ</t>
    </rPh>
    <phoneticPr fontId="2"/>
  </si>
  <si>
    <t xml:space="preserve">                                                                           　　　　　　　　　　　　　　　　　</t>
    <phoneticPr fontId="2"/>
  </si>
  <si>
    <t>施工経験</t>
    <rPh sb="0" eb="2">
      <t>セコウ</t>
    </rPh>
    <rPh sb="2" eb="4">
      <t>ケイケン</t>
    </rPh>
    <phoneticPr fontId="2"/>
  </si>
  <si>
    <t>請負金額</t>
    <rPh sb="0" eb="2">
      <t>ウケオイ</t>
    </rPh>
    <rPh sb="2" eb="4">
      <t>キンガク</t>
    </rPh>
    <phoneticPr fontId="2"/>
  </si>
  <si>
    <t>役職</t>
    <rPh sb="0" eb="2">
      <t>ヤクショク</t>
    </rPh>
    <phoneticPr fontId="2"/>
  </si>
  <si>
    <t>入力項目名</t>
    <rPh sb="0" eb="2">
      <t>ニュウリョク</t>
    </rPh>
    <rPh sb="2" eb="4">
      <t>コウモク</t>
    </rPh>
    <rPh sb="4" eb="5">
      <t>メイ</t>
    </rPh>
    <phoneticPr fontId="2"/>
  </si>
  <si>
    <t>入力欄</t>
    <rPh sb="0" eb="2">
      <t>ニュウリョク</t>
    </rPh>
    <rPh sb="2" eb="3">
      <t>ラン</t>
    </rPh>
    <phoneticPr fontId="2"/>
  </si>
  <si>
    <t>○○県土整備事務所</t>
    <rPh sb="2" eb="4">
      <t>ケンド</t>
    </rPh>
    <rPh sb="4" eb="6">
      <t>セイビ</t>
    </rPh>
    <rPh sb="6" eb="8">
      <t>ジム</t>
    </rPh>
    <rPh sb="8" eb="9">
      <t>ショ</t>
    </rPh>
    <phoneticPr fontId="2"/>
  </si>
  <si>
    <t>技術資料提出工事名：　　　　　　　　　　　　　　　　　　　　　　　　　　　　　　　　　　　　　　　　　</t>
    <phoneticPr fontId="2"/>
  </si>
  <si>
    <t>提出事務所名：</t>
    <phoneticPr fontId="2"/>
  </si>
  <si>
    <t>有効範囲：</t>
    <phoneticPr fontId="2"/>
  </si>
  <si>
    <t>工事成績評定点一覧表(別紙１枚目)</t>
    <rPh sb="14" eb="16">
      <t>マイメ</t>
    </rPh>
    <phoneticPr fontId="2"/>
  </si>
  <si>
    <t>工事成績評定点一覧表(別紙２枚目)</t>
    <rPh sb="14" eb="16">
      <t>マイメ</t>
    </rPh>
    <phoneticPr fontId="2"/>
  </si>
  <si>
    <t>工事成績評定点一覧表(別紙３枚目)</t>
    <rPh sb="14" eb="16">
      <t>マイメ</t>
    </rPh>
    <phoneticPr fontId="2"/>
  </si>
  <si>
    <t>点</t>
    <rPh sb="0" eb="1">
      <t>テン</t>
    </rPh>
    <phoneticPr fontId="2"/>
  </si>
  <si>
    <t>円</t>
    <phoneticPr fontId="2"/>
  </si>
  <si>
    <t>%</t>
    <phoneticPr fontId="2"/>
  </si>
  <si>
    <t>ユニット</t>
    <phoneticPr fontId="2"/>
  </si>
  <si>
    <t>対象技術者：</t>
    <phoneticPr fontId="2"/>
  </si>
  <si>
    <t>上記①～③の配置予定技術者のうち、上記資格保有者　　　　　　</t>
    <phoneticPr fontId="2"/>
  </si>
  <si>
    <t>①</t>
    <phoneticPr fontId="2"/>
  </si>
  <si>
    <t>提出日</t>
    <phoneticPr fontId="2"/>
  </si>
  <si>
    <t>郵便番号</t>
    <rPh sb="0" eb="2">
      <t>ユウビン</t>
    </rPh>
    <rPh sb="2" eb="4">
      <t>バンゴウ</t>
    </rPh>
    <phoneticPr fontId="2"/>
  </si>
  <si>
    <t>企業</t>
    <rPh sb="0" eb="2">
      <t>キギョウ</t>
    </rPh>
    <phoneticPr fontId="2"/>
  </si>
  <si>
    <t>【企業】評価項目</t>
    <rPh sb="1" eb="3">
      <t>キギョウ</t>
    </rPh>
    <rPh sb="4" eb="6">
      <t>ヒョウカ</t>
    </rPh>
    <rPh sb="6" eb="8">
      <t>コウモク</t>
    </rPh>
    <phoneticPr fontId="13"/>
  </si>
  <si>
    <t>【技術者】評価項目</t>
    <rPh sb="1" eb="4">
      <t>ギジュツシャ</t>
    </rPh>
    <rPh sb="5" eb="7">
      <t>ヒョウカ</t>
    </rPh>
    <rPh sb="7" eb="9">
      <t>コウモク</t>
    </rPh>
    <phoneticPr fontId="13"/>
  </si>
  <si>
    <t>【地域貢献】評価項目</t>
    <rPh sb="1" eb="3">
      <t>チイキ</t>
    </rPh>
    <rPh sb="3" eb="5">
      <t>コウケン</t>
    </rPh>
    <rPh sb="6" eb="8">
      <t>ヒョウカ</t>
    </rPh>
    <rPh sb="8" eb="10">
      <t>コウモク</t>
    </rPh>
    <phoneticPr fontId="13"/>
  </si>
  <si>
    <t>【地理的条件】評価項目</t>
    <rPh sb="1" eb="4">
      <t>チリテキ</t>
    </rPh>
    <rPh sb="4" eb="6">
      <t>ジョウケン</t>
    </rPh>
    <rPh sb="7" eb="9">
      <t>ヒョウカ</t>
    </rPh>
    <rPh sb="9" eb="11">
      <t>コウモク</t>
    </rPh>
    <phoneticPr fontId="13"/>
  </si>
  <si>
    <t>工事成績</t>
    <rPh sb="0" eb="2">
      <t>コウジ</t>
    </rPh>
    <rPh sb="2" eb="4">
      <t>セイセキ</t>
    </rPh>
    <phoneticPr fontId="13"/>
  </si>
  <si>
    <t>保有資格</t>
    <rPh sb="0" eb="2">
      <t>ホユウ</t>
    </rPh>
    <rPh sb="2" eb="4">
      <t>シカク</t>
    </rPh>
    <phoneticPr fontId="13"/>
  </si>
  <si>
    <t>同種工事実績</t>
    <rPh sb="0" eb="2">
      <t>ドウシュ</t>
    </rPh>
    <rPh sb="2" eb="4">
      <t>コウジ</t>
    </rPh>
    <rPh sb="4" eb="6">
      <t>ジッセキ</t>
    </rPh>
    <phoneticPr fontId="13"/>
  </si>
  <si>
    <t>同種工事経験</t>
    <rPh sb="0" eb="2">
      <t>ドウシュ</t>
    </rPh>
    <rPh sb="2" eb="4">
      <t>コウジ</t>
    </rPh>
    <rPh sb="4" eb="6">
      <t>ケイケン</t>
    </rPh>
    <phoneticPr fontId="13"/>
  </si>
  <si>
    <t>近隣施工実績</t>
    <rPh sb="0" eb="2">
      <t>キンリン</t>
    </rPh>
    <rPh sb="2" eb="4">
      <t>セコウ</t>
    </rPh>
    <rPh sb="4" eb="6">
      <t>ジッセキ</t>
    </rPh>
    <phoneticPr fontId="13"/>
  </si>
  <si>
    <t>優良工事表彰</t>
    <rPh sb="0" eb="2">
      <t>ユウリョウ</t>
    </rPh>
    <rPh sb="2" eb="4">
      <t>コウジ</t>
    </rPh>
    <rPh sb="4" eb="6">
      <t>ヒョウショウ</t>
    </rPh>
    <phoneticPr fontId="13"/>
  </si>
  <si>
    <t>技術者の表彰</t>
    <rPh sb="0" eb="3">
      <t>ギジュツシャ</t>
    </rPh>
    <rPh sb="4" eb="6">
      <t>ヒョウショウ</t>
    </rPh>
    <phoneticPr fontId="13"/>
  </si>
  <si>
    <t>維持管理業務</t>
    <rPh sb="0" eb="2">
      <t>イジ</t>
    </rPh>
    <rPh sb="2" eb="4">
      <t>カンリ</t>
    </rPh>
    <rPh sb="4" eb="6">
      <t>ギョウム</t>
    </rPh>
    <phoneticPr fontId="13"/>
  </si>
  <si>
    <t>プラント保有</t>
    <rPh sb="4" eb="6">
      <t>ホユウ</t>
    </rPh>
    <phoneticPr fontId="13"/>
  </si>
  <si>
    <t>継続学習</t>
    <rPh sb="0" eb="2">
      <t>ケイゾク</t>
    </rPh>
    <rPh sb="2" eb="4">
      <t>ガクシュウ</t>
    </rPh>
    <phoneticPr fontId="13"/>
  </si>
  <si>
    <t>会社所在地</t>
    <rPh sb="0" eb="2">
      <t>カイシャ</t>
    </rPh>
    <rPh sb="2" eb="5">
      <t>ショザイチ</t>
    </rPh>
    <phoneticPr fontId="13"/>
  </si>
  <si>
    <t>技術者の成績</t>
    <rPh sb="0" eb="3">
      <t>ギジュツシャ</t>
    </rPh>
    <rPh sb="4" eb="6">
      <t>セイセキ</t>
    </rPh>
    <phoneticPr fontId="13"/>
  </si>
  <si>
    <t>除雪業務</t>
    <rPh sb="0" eb="2">
      <t>ジョセツ</t>
    </rPh>
    <rPh sb="2" eb="4">
      <t>ギョウム</t>
    </rPh>
    <phoneticPr fontId="13"/>
  </si>
  <si>
    <t>-</t>
    <phoneticPr fontId="13"/>
  </si>
  <si>
    <t>ボランティア活動</t>
    <rPh sb="6" eb="8">
      <t>カツドウ</t>
    </rPh>
    <phoneticPr fontId="13"/>
  </si>
  <si>
    <t>消防団協力事業所</t>
    <rPh sb="0" eb="3">
      <t>ショウボウダン</t>
    </rPh>
    <rPh sb="3" eb="5">
      <t>キョウリョク</t>
    </rPh>
    <rPh sb="5" eb="8">
      <t>ジギョウショ</t>
    </rPh>
    <phoneticPr fontId="13"/>
  </si>
  <si>
    <t>海上援助活動</t>
    <rPh sb="0" eb="2">
      <t>カイジョウ</t>
    </rPh>
    <rPh sb="2" eb="4">
      <t>エンジョ</t>
    </rPh>
    <rPh sb="4" eb="6">
      <t>カツドウ</t>
    </rPh>
    <phoneticPr fontId="13"/>
  </si>
  <si>
    <t>応急危険度判定士</t>
    <rPh sb="0" eb="2">
      <t>オウキュウ</t>
    </rPh>
    <rPh sb="2" eb="5">
      <t>キケンド</t>
    </rPh>
    <rPh sb="5" eb="8">
      <t>ハンテイシ</t>
    </rPh>
    <phoneticPr fontId="13"/>
  </si>
  <si>
    <t>配置予定技術者</t>
    <rPh sb="0" eb="2">
      <t>ハイチ</t>
    </rPh>
    <rPh sb="2" eb="4">
      <t>ヨテイ</t>
    </rPh>
    <rPh sb="4" eb="7">
      <t>ギジュツシャ</t>
    </rPh>
    <phoneticPr fontId="2"/>
  </si>
  <si>
    <t>地域貢献</t>
    <rPh sb="0" eb="2">
      <t>チイキ</t>
    </rPh>
    <rPh sb="2" eb="4">
      <t>コウケン</t>
    </rPh>
    <phoneticPr fontId="2"/>
  </si>
  <si>
    <t>地理的条件</t>
    <rPh sb="0" eb="3">
      <t>チリテキ</t>
    </rPh>
    <rPh sb="3" eb="5">
      <t>ジョウケン</t>
    </rPh>
    <phoneticPr fontId="2"/>
  </si>
  <si>
    <t>評価項目</t>
    <rPh sb="0" eb="2">
      <t>ヒョウカ</t>
    </rPh>
    <rPh sb="2" eb="4">
      <t>コウモク</t>
    </rPh>
    <phoneticPr fontId="2"/>
  </si>
  <si>
    <t>区分</t>
    <rPh sb="0" eb="2">
      <t>クブン</t>
    </rPh>
    <phoneticPr fontId="2"/>
  </si>
  <si>
    <t>家畜伝染防疫病協定</t>
    <rPh sb="0" eb="2">
      <t>カチク</t>
    </rPh>
    <rPh sb="2" eb="4">
      <t>デンセン</t>
    </rPh>
    <rPh sb="4" eb="6">
      <t>ボウエキ</t>
    </rPh>
    <rPh sb="6" eb="7">
      <t>ビョウ</t>
    </rPh>
    <rPh sb="7" eb="9">
      <t>キョウテイ</t>
    </rPh>
    <phoneticPr fontId="13"/>
  </si>
  <si>
    <t>課題：</t>
    <phoneticPr fontId="2"/>
  </si>
  <si>
    <t>課題：</t>
    <phoneticPr fontId="2"/>
  </si>
  <si>
    <t>発注機関</t>
    <rPh sb="0" eb="2">
      <t>ハッチュウ</t>
    </rPh>
    <rPh sb="2" eb="4">
      <t>キカン</t>
    </rPh>
    <phoneticPr fontId="2"/>
  </si>
  <si>
    <t>完成年度</t>
    <rPh sb="0" eb="2">
      <t>カンセイ</t>
    </rPh>
    <rPh sb="2" eb="4">
      <t>ネンド</t>
    </rPh>
    <phoneticPr fontId="2"/>
  </si>
  <si>
    <t>工事種別</t>
    <rPh sb="0" eb="2">
      <t>コウジ</t>
    </rPh>
    <rPh sb="2" eb="4">
      <t>シュベツ</t>
    </rPh>
    <phoneticPr fontId="2"/>
  </si>
  <si>
    <t>建設工事の種類</t>
    <phoneticPr fontId="2"/>
  </si>
  <si>
    <t>点</t>
    <rPh sb="0" eb="1">
      <t>テン</t>
    </rPh>
    <phoneticPr fontId="2"/>
  </si>
  <si>
    <t>1.企業情報</t>
    <rPh sb="2" eb="4">
      <t>キギョウ</t>
    </rPh>
    <rPh sb="4" eb="6">
      <t>ジョウホウ</t>
    </rPh>
    <phoneticPr fontId="2"/>
  </si>
  <si>
    <t>配置予定技術者①</t>
    <phoneticPr fontId="2"/>
  </si>
  <si>
    <t>配置予定技術者②</t>
    <phoneticPr fontId="2"/>
  </si>
  <si>
    <t>配置予定技術者③</t>
    <phoneticPr fontId="2"/>
  </si>
  <si>
    <t>2.配置予定技術者の氏名</t>
    <rPh sb="2" eb="4">
      <t>ハイチ</t>
    </rPh>
    <rPh sb="4" eb="6">
      <t>ヨテイ</t>
    </rPh>
    <rPh sb="6" eb="9">
      <t>ギジュツシャ</t>
    </rPh>
    <rPh sb="10" eb="12">
      <t>シメイ</t>
    </rPh>
    <phoneticPr fontId="2"/>
  </si>
  <si>
    <t>技術資料提出工事名：　　　　　　　　　　　　　　　　　　　　　　　　　　　　　　　　　　　　　　</t>
    <phoneticPr fontId="2"/>
  </si>
  <si>
    <t>提出事務所名：</t>
    <phoneticPr fontId="2"/>
  </si>
  <si>
    <t>有効範囲：</t>
    <phoneticPr fontId="2"/>
  </si>
  <si>
    <t>対象技術者：</t>
    <phoneticPr fontId="2"/>
  </si>
  <si>
    <t>上記①～③の配置予定技術者のうち、評価結果が「◯」の者　　　</t>
    <phoneticPr fontId="2"/>
  </si>
  <si>
    <t>件</t>
    <rPh sb="0" eb="1">
      <t>ケン</t>
    </rPh>
    <phoneticPr fontId="2"/>
  </si>
  <si>
    <t>対象：配置予定の主任（監理）技術者が保有する次の資格</t>
    <phoneticPr fontId="2"/>
  </si>
  <si>
    <t>③</t>
    <phoneticPr fontId="2"/>
  </si>
  <si>
    <t>②</t>
    <phoneticPr fontId="2"/>
  </si>
  <si>
    <t>技術資料提出工事名：</t>
    <phoneticPr fontId="2"/>
  </si>
  <si>
    <t>対象：</t>
    <phoneticPr fontId="2"/>
  </si>
  <si>
    <t>対象：</t>
    <phoneticPr fontId="2"/>
  </si>
  <si>
    <t>対象：</t>
    <phoneticPr fontId="2"/>
  </si>
  <si>
    <t>提出事務所名：</t>
    <phoneticPr fontId="2"/>
  </si>
  <si>
    <t>有効範囲：</t>
    <phoneticPr fontId="2"/>
  </si>
  <si>
    <t>施工箇所</t>
    <phoneticPr fontId="2"/>
  </si>
  <si>
    <t>技術資料提出工事名：　　　　　　　　　　　　　　　　　　　　　　　　　　　　　　　　　　　　　　　　　　</t>
    <phoneticPr fontId="2"/>
  </si>
  <si>
    <t>有効範囲：　　　　　　　　　　　　</t>
    <phoneticPr fontId="2"/>
  </si>
  <si>
    <t>県道○線　道路改良工事</t>
    <rPh sb="0" eb="2">
      <t>ケンドウ</t>
    </rPh>
    <rPh sb="3" eb="4">
      <t>セン</t>
    </rPh>
    <rPh sb="5" eb="7">
      <t>ドウロ</t>
    </rPh>
    <rPh sb="7" eb="9">
      <t>カイリョウ</t>
    </rPh>
    <rPh sb="9" eb="11">
      <t>コウジ</t>
    </rPh>
    <phoneticPr fontId="2"/>
  </si>
  <si>
    <t>技術資料提出工事名：　　　　　　　　　　　　　　　　　　　　　　　　　　　　　　　　　　　　</t>
    <phoneticPr fontId="2"/>
  </si>
  <si>
    <t>まで</t>
    <phoneticPr fontId="2"/>
  </si>
  <si>
    <t>提出事務所名：</t>
    <phoneticPr fontId="2"/>
  </si>
  <si>
    <t>（例）○○県土整備事務所管内における請負金額５００万以上（税込）の工事</t>
    <phoneticPr fontId="2"/>
  </si>
  <si>
    <t>　平成　　年　　月　　日付けで公表のありました入札結果調書において下記事項について評価内容の詳細な説明を求めます。</t>
    <phoneticPr fontId="2"/>
  </si>
  <si>
    <t>　平成　　年　　月　　日付けで入札公告のありました下記工事について下記のとおり質問します。</t>
    <phoneticPr fontId="2"/>
  </si>
  <si>
    <t xml:space="preserve">  平成　　年　　月　　日付けでありました質問について下記のとおり回答します。</t>
    <phoneticPr fontId="2"/>
  </si>
  <si>
    <t>施工上の留意点①</t>
    <rPh sb="0" eb="2">
      <t>セコウ</t>
    </rPh>
    <rPh sb="2" eb="3">
      <t>ジョウ</t>
    </rPh>
    <rPh sb="4" eb="7">
      <t>リュウイテン</t>
    </rPh>
    <phoneticPr fontId="2"/>
  </si>
  <si>
    <t>施工上の留意点②</t>
    <rPh sb="0" eb="2">
      <t>セコウ</t>
    </rPh>
    <rPh sb="2" eb="3">
      <t>ジョウ</t>
    </rPh>
    <rPh sb="4" eb="7">
      <t>リュウイテン</t>
    </rPh>
    <phoneticPr fontId="2"/>
  </si>
  <si>
    <t>施工上の留意点③</t>
    <rPh sb="0" eb="2">
      <t>セコウ</t>
    </rPh>
    <rPh sb="2" eb="3">
      <t>ジョウ</t>
    </rPh>
    <rPh sb="4" eb="7">
      <t>リュウイテン</t>
    </rPh>
    <phoneticPr fontId="2"/>
  </si>
  <si>
    <t>工事成績評定点</t>
    <rPh sb="0" eb="2">
      <t>コウジ</t>
    </rPh>
    <rPh sb="2" eb="4">
      <t>セイセキ</t>
    </rPh>
    <rPh sb="4" eb="6">
      <t>ヒョウテイ</t>
    </rPh>
    <rPh sb="6" eb="7">
      <t>テン</t>
    </rPh>
    <phoneticPr fontId="2"/>
  </si>
  <si>
    <t>完成年度</t>
    <rPh sb="0" eb="2">
      <t>カンセイ</t>
    </rPh>
    <rPh sb="2" eb="4">
      <t>ネンド</t>
    </rPh>
    <phoneticPr fontId="2"/>
  </si>
  <si>
    <t>発注機関</t>
    <rPh sb="0" eb="2">
      <t>ハッチュウ</t>
    </rPh>
    <rPh sb="2" eb="4">
      <t>キカン</t>
    </rPh>
    <phoneticPr fontId="2"/>
  </si>
  <si>
    <t>工事種別</t>
    <rPh sb="0" eb="2">
      <t>コウジ</t>
    </rPh>
    <rPh sb="2" eb="4">
      <t>シュベツ</t>
    </rPh>
    <phoneticPr fontId="2"/>
  </si>
  <si>
    <t>建設工事の種類</t>
    <rPh sb="0" eb="2">
      <t>ケンセツ</t>
    </rPh>
    <rPh sb="2" eb="4">
      <t>コウジ</t>
    </rPh>
    <rPh sb="5" eb="7">
      <t>シュルイ</t>
    </rPh>
    <phoneticPr fontId="2"/>
  </si>
  <si>
    <t>該当件数</t>
    <rPh sb="0" eb="2">
      <t>ガイトウ</t>
    </rPh>
    <rPh sb="2" eb="4">
      <t>ケンスウ</t>
    </rPh>
    <phoneticPr fontId="2"/>
  </si>
  <si>
    <t>企業の工事成績評定点</t>
    <phoneticPr fontId="2"/>
  </si>
  <si>
    <t>平均点</t>
    <rPh sb="0" eb="3">
      <t>ヘイキンテン</t>
    </rPh>
    <phoneticPr fontId="2"/>
  </si>
  <si>
    <t>施工実績</t>
    <rPh sb="0" eb="2">
      <t>セコウ</t>
    </rPh>
    <rPh sb="2" eb="4">
      <t>ジッセキ</t>
    </rPh>
    <phoneticPr fontId="2"/>
  </si>
  <si>
    <t>対象期間</t>
    <rPh sb="0" eb="2">
      <t>タイショウ</t>
    </rPh>
    <rPh sb="2" eb="4">
      <t>キカン</t>
    </rPh>
    <phoneticPr fontId="2"/>
  </si>
  <si>
    <t>同種工事</t>
    <rPh sb="0" eb="2">
      <t>ドウシュ</t>
    </rPh>
    <rPh sb="2" eb="4">
      <t>コウジ</t>
    </rPh>
    <phoneticPr fontId="2"/>
  </si>
  <si>
    <t>工事名</t>
    <rPh sb="0" eb="2">
      <t>コウジ</t>
    </rPh>
    <rPh sb="2" eb="3">
      <t>メイ</t>
    </rPh>
    <phoneticPr fontId="2"/>
  </si>
  <si>
    <t>施工場所</t>
    <rPh sb="0" eb="2">
      <t>セコウ</t>
    </rPh>
    <rPh sb="2" eb="4">
      <t>バショ</t>
    </rPh>
    <phoneticPr fontId="2"/>
  </si>
  <si>
    <t>請負金額</t>
    <rPh sb="0" eb="2">
      <t>ウケオイ</t>
    </rPh>
    <rPh sb="2" eb="4">
      <t>キンガク</t>
    </rPh>
    <phoneticPr fontId="2"/>
  </si>
  <si>
    <t>施工規模</t>
    <rPh sb="0" eb="2">
      <t>セコウ</t>
    </rPh>
    <rPh sb="2" eb="4">
      <t>キボ</t>
    </rPh>
    <phoneticPr fontId="2"/>
  </si>
  <si>
    <t>型式</t>
    <rPh sb="0" eb="2">
      <t>ケイシキ</t>
    </rPh>
    <phoneticPr fontId="2"/>
  </si>
  <si>
    <t>工事①</t>
    <rPh sb="0" eb="2">
      <t>コウジ</t>
    </rPh>
    <phoneticPr fontId="2"/>
  </si>
  <si>
    <t>工事②</t>
    <rPh sb="0" eb="2">
      <t>コウジ</t>
    </rPh>
    <phoneticPr fontId="2"/>
  </si>
  <si>
    <t>優良工事表彰</t>
    <rPh sb="0" eb="2">
      <t>ユウリョウ</t>
    </rPh>
    <rPh sb="2" eb="4">
      <t>コウジ</t>
    </rPh>
    <rPh sb="4" eb="6">
      <t>ヒョウショウ</t>
    </rPh>
    <phoneticPr fontId="2"/>
  </si>
  <si>
    <t>対象年度・機関等</t>
    <rPh sb="0" eb="2">
      <t>タイショウ</t>
    </rPh>
    <rPh sb="2" eb="4">
      <t>ネンド</t>
    </rPh>
    <rPh sb="5" eb="7">
      <t>キカン</t>
    </rPh>
    <rPh sb="7" eb="8">
      <t>トウ</t>
    </rPh>
    <phoneticPr fontId="2"/>
  </si>
  <si>
    <t>配置予定技術者</t>
    <rPh sb="0" eb="2">
      <t>ハイチ</t>
    </rPh>
    <rPh sb="2" eb="4">
      <t>ヨテイ</t>
    </rPh>
    <rPh sb="4" eb="6">
      <t>ギジュツ</t>
    </rPh>
    <rPh sb="6" eb="7">
      <t>シャ</t>
    </rPh>
    <phoneticPr fontId="2"/>
  </si>
  <si>
    <t>継続学習</t>
    <rPh sb="0" eb="2">
      <t>ケイゾク</t>
    </rPh>
    <rPh sb="2" eb="4">
      <t>ガクシュウ</t>
    </rPh>
    <phoneticPr fontId="2"/>
  </si>
  <si>
    <t>資格</t>
    <rPh sb="0" eb="2">
      <t>シカク</t>
    </rPh>
    <phoneticPr fontId="2"/>
  </si>
  <si>
    <t>施工経験</t>
    <rPh sb="0" eb="2">
      <t>セコウ</t>
    </rPh>
    <rPh sb="2" eb="4">
      <t>ケイケン</t>
    </rPh>
    <phoneticPr fontId="2"/>
  </si>
  <si>
    <t>役職</t>
    <rPh sb="0" eb="2">
      <t>ヤクショク</t>
    </rPh>
    <phoneticPr fontId="2"/>
  </si>
  <si>
    <t>対象：</t>
    <phoneticPr fontId="2"/>
  </si>
  <si>
    <t>建設業許可申請における営業所一覧表（企業代表者が原本証明したもの）等上記内容を確認するために必要な資料を添付すること。</t>
    <phoneticPr fontId="2"/>
  </si>
  <si>
    <t>優秀建設技術者表彰</t>
    <rPh sb="0" eb="2">
      <t>ユウシュウ</t>
    </rPh>
    <rPh sb="2" eb="4">
      <t>ケンセツ</t>
    </rPh>
    <rPh sb="4" eb="7">
      <t>ギジュツシャ</t>
    </rPh>
    <rPh sb="7" eb="9">
      <t>ヒョウショウ</t>
    </rPh>
    <phoneticPr fontId="2"/>
  </si>
  <si>
    <t>防災協定</t>
    <rPh sb="0" eb="2">
      <t>ボウサイ</t>
    </rPh>
    <rPh sb="2" eb="4">
      <t>キョウテイ</t>
    </rPh>
    <phoneticPr fontId="2"/>
  </si>
  <si>
    <t>対象</t>
    <rPh sb="0" eb="2">
      <t>タイショウ</t>
    </rPh>
    <phoneticPr fontId="2"/>
  </si>
  <si>
    <t>家畜伝染病防疫協定</t>
    <phoneticPr fontId="2"/>
  </si>
  <si>
    <t>除雪業務</t>
    <rPh sb="0" eb="2">
      <t>ジョセツ</t>
    </rPh>
    <rPh sb="2" eb="4">
      <t>ギョウム</t>
    </rPh>
    <phoneticPr fontId="2"/>
  </si>
  <si>
    <t>高齢者雇用</t>
    <rPh sb="0" eb="3">
      <t>コウレイシャ</t>
    </rPh>
    <rPh sb="3" eb="5">
      <t>コヨウ</t>
    </rPh>
    <phoneticPr fontId="2"/>
  </si>
  <si>
    <t>労働福祉関連</t>
    <rPh sb="0" eb="2">
      <t>ロウドウ</t>
    </rPh>
    <rPh sb="2" eb="4">
      <t>フクシ</t>
    </rPh>
    <rPh sb="4" eb="6">
      <t>カンレン</t>
    </rPh>
    <phoneticPr fontId="2"/>
  </si>
  <si>
    <t>育児・介護休業制度</t>
    <rPh sb="0" eb="2">
      <t>イクジ</t>
    </rPh>
    <rPh sb="3" eb="5">
      <t>カイゴ</t>
    </rPh>
    <rPh sb="5" eb="7">
      <t>キュウギョウ</t>
    </rPh>
    <rPh sb="7" eb="9">
      <t>セイド</t>
    </rPh>
    <phoneticPr fontId="2"/>
  </si>
  <si>
    <t>こっころ認定</t>
    <rPh sb="4" eb="6">
      <t>ニンテイ</t>
    </rPh>
    <phoneticPr fontId="2"/>
  </si>
  <si>
    <t>障がい者雇用</t>
    <rPh sb="0" eb="1">
      <t>ショウ</t>
    </rPh>
    <rPh sb="3" eb="4">
      <t>シャ</t>
    </rPh>
    <rPh sb="4" eb="6">
      <t>コヨウ</t>
    </rPh>
    <phoneticPr fontId="2"/>
  </si>
  <si>
    <t>障がい者雇用数</t>
    <rPh sb="0" eb="1">
      <t>ショウ</t>
    </rPh>
    <rPh sb="3" eb="4">
      <t>シャ</t>
    </rPh>
    <rPh sb="4" eb="6">
      <t>コヨウ</t>
    </rPh>
    <rPh sb="6" eb="7">
      <t>スウ</t>
    </rPh>
    <phoneticPr fontId="2"/>
  </si>
  <si>
    <t>法定雇用義務数</t>
    <rPh sb="0" eb="2">
      <t>ホウテイ</t>
    </rPh>
    <rPh sb="2" eb="4">
      <t>コヨウ</t>
    </rPh>
    <rPh sb="4" eb="6">
      <t>ギム</t>
    </rPh>
    <rPh sb="6" eb="7">
      <t>スウ</t>
    </rPh>
    <phoneticPr fontId="2"/>
  </si>
  <si>
    <t>消防団協力事業所</t>
    <rPh sb="0" eb="3">
      <t>ショウボウダン</t>
    </rPh>
    <rPh sb="3" eb="5">
      <t>キョウリョク</t>
    </rPh>
    <rPh sb="5" eb="8">
      <t>ジギョウショ</t>
    </rPh>
    <phoneticPr fontId="2"/>
  </si>
  <si>
    <t>近隣地域での施工実績</t>
    <rPh sb="0" eb="2">
      <t>キンリン</t>
    </rPh>
    <rPh sb="2" eb="4">
      <t>チイキ</t>
    </rPh>
    <rPh sb="6" eb="8">
      <t>セコウ</t>
    </rPh>
    <rPh sb="8" eb="10">
      <t>ジッセキ</t>
    </rPh>
    <phoneticPr fontId="2"/>
  </si>
  <si>
    <t>対象工事</t>
    <rPh sb="0" eb="2">
      <t>タイショウ</t>
    </rPh>
    <rPh sb="2" eb="4">
      <t>コウジ</t>
    </rPh>
    <phoneticPr fontId="2"/>
  </si>
  <si>
    <t>会社所在地</t>
    <rPh sb="0" eb="2">
      <t>カイシャ</t>
    </rPh>
    <rPh sb="2" eb="5">
      <t>ショザイチ</t>
    </rPh>
    <phoneticPr fontId="2"/>
  </si>
  <si>
    <t>種類</t>
    <rPh sb="0" eb="2">
      <t>シュルイ</t>
    </rPh>
    <phoneticPr fontId="2"/>
  </si>
  <si>
    <t>施工上の留意点</t>
    <rPh sb="0" eb="2">
      <t>セコウ</t>
    </rPh>
    <rPh sb="2" eb="3">
      <t>ジョウ</t>
    </rPh>
    <rPh sb="4" eb="7">
      <t>リュウイテン</t>
    </rPh>
    <phoneticPr fontId="2"/>
  </si>
  <si>
    <t>対象資格</t>
    <rPh sb="0" eb="2">
      <t>タイショウ</t>
    </rPh>
    <rPh sb="2" eb="4">
      <t>シカク</t>
    </rPh>
    <phoneticPr fontId="2"/>
  </si>
  <si>
    <t>対象年度・機関等</t>
  </si>
  <si>
    <t>評価対象事項</t>
    <rPh sb="0" eb="2">
      <t>ヒョウカ</t>
    </rPh>
    <rPh sb="4" eb="6">
      <t>ジコウ</t>
    </rPh>
    <phoneticPr fontId="2"/>
  </si>
  <si>
    <t>項目名</t>
    <rPh sb="0" eb="2">
      <t>コウモク</t>
    </rPh>
    <rPh sb="2" eb="3">
      <t>メイ</t>
    </rPh>
    <phoneticPr fontId="2"/>
  </si>
  <si>
    <t>実績</t>
    <rPh sb="0" eb="2">
      <t>ジッセキ</t>
    </rPh>
    <phoneticPr fontId="2"/>
  </si>
  <si>
    <t>対象：</t>
    <phoneticPr fontId="2"/>
  </si>
  <si>
    <t>ユニット数</t>
    <rPh sb="4" eb="5">
      <t>スウ</t>
    </rPh>
    <phoneticPr fontId="2"/>
  </si>
  <si>
    <t>対象資格</t>
    <rPh sb="0" eb="2">
      <t>タイショウ</t>
    </rPh>
    <rPh sb="2" eb="4">
      <t>シカク</t>
    </rPh>
    <phoneticPr fontId="2"/>
  </si>
  <si>
    <t>表彰区分</t>
    <rPh sb="0" eb="2">
      <t>ヒョウショウ</t>
    </rPh>
    <rPh sb="2" eb="4">
      <t>クブン</t>
    </rPh>
    <phoneticPr fontId="2"/>
  </si>
  <si>
    <t>状況</t>
    <rPh sb="0" eb="2">
      <t>ジョウキョウ</t>
    </rPh>
    <phoneticPr fontId="2"/>
  </si>
  <si>
    <t>入札公告日前日時点での取り組み状況</t>
    <rPh sb="0" eb="2">
      <t>ニュウサツ</t>
    </rPh>
    <rPh sb="2" eb="4">
      <t>コウコク</t>
    </rPh>
    <rPh sb="4" eb="5">
      <t>ビ</t>
    </rPh>
    <rPh sb="5" eb="7">
      <t>ゼンジツ</t>
    </rPh>
    <rPh sb="7" eb="9">
      <t>ジテン</t>
    </rPh>
    <rPh sb="11" eb="12">
      <t>ト</t>
    </rPh>
    <rPh sb="13" eb="14">
      <t>ク</t>
    </rPh>
    <rPh sb="15" eb="17">
      <t>ジョウキョウ</t>
    </rPh>
    <phoneticPr fontId="2"/>
  </si>
  <si>
    <t>企業</t>
    <rPh sb="0" eb="2">
      <t>キギョウ</t>
    </rPh>
    <phoneticPr fontId="2"/>
  </si>
  <si>
    <t>配置予定技術者①</t>
    <phoneticPr fontId="2"/>
  </si>
  <si>
    <t>配置予定技術者②</t>
    <phoneticPr fontId="2"/>
  </si>
  <si>
    <t>配置予定技術者③</t>
    <phoneticPr fontId="2"/>
  </si>
  <si>
    <t>地域貢献</t>
    <rPh sb="0" eb="2">
      <t>チイキ</t>
    </rPh>
    <rPh sb="2" eb="4">
      <t>コウケン</t>
    </rPh>
    <phoneticPr fontId="2"/>
  </si>
  <si>
    <t>地理的条件</t>
    <phoneticPr fontId="2"/>
  </si>
  <si>
    <t>（始）</t>
    <rPh sb="1" eb="2">
      <t>ハジ</t>
    </rPh>
    <phoneticPr fontId="2"/>
  </si>
  <si>
    <t>（終）</t>
    <rPh sb="1" eb="2">
      <t>オ</t>
    </rPh>
    <phoneticPr fontId="2"/>
  </si>
  <si>
    <t>所在地</t>
    <rPh sb="0" eb="3">
      <t>ショザイチ</t>
    </rPh>
    <phoneticPr fontId="2"/>
  </si>
  <si>
    <t>工期(始)</t>
    <rPh sb="0" eb="2">
      <t>コウキ</t>
    </rPh>
    <rPh sb="3" eb="4">
      <t>ハジ</t>
    </rPh>
    <phoneticPr fontId="2"/>
  </si>
  <si>
    <t>工期(終)</t>
    <rPh sb="0" eb="2">
      <t>コウキ</t>
    </rPh>
    <rPh sb="3" eb="4">
      <t>オ</t>
    </rPh>
    <phoneticPr fontId="2"/>
  </si>
  <si>
    <t>工事成績</t>
    <rPh sb="0" eb="2">
      <t>コウジ</t>
    </rPh>
    <rPh sb="2" eb="4">
      <t>セイセキ</t>
    </rPh>
    <phoneticPr fontId="2"/>
  </si>
  <si>
    <t>障がい者</t>
    <phoneticPr fontId="2"/>
  </si>
  <si>
    <t>育児介護</t>
    <phoneticPr fontId="2"/>
  </si>
  <si>
    <t>認定有無</t>
    <rPh sb="0" eb="2">
      <t>ニンテイ</t>
    </rPh>
    <rPh sb="2" eb="4">
      <t>ウム</t>
    </rPh>
    <phoneticPr fontId="2"/>
  </si>
  <si>
    <t>工期(終)</t>
    <rPh sb="0" eb="2">
      <t>コウキ</t>
    </rPh>
    <rPh sb="3" eb="4">
      <t>シュウ</t>
    </rPh>
    <phoneticPr fontId="2"/>
  </si>
  <si>
    <t>人</t>
    <rPh sb="0" eb="1">
      <t>ニン</t>
    </rPh>
    <phoneticPr fontId="2"/>
  </si>
  <si>
    <t>アスファルト合材プラントを管内に自社保有していることが証明できる資料(プラント名、所有者、所在地）を添付すること。</t>
    <rPh sb="6" eb="8">
      <t>ゴウザイ</t>
    </rPh>
    <rPh sb="13" eb="15">
      <t>カンナイ</t>
    </rPh>
    <rPh sb="16" eb="18">
      <t>ジシャ</t>
    </rPh>
    <rPh sb="18" eb="20">
      <t>ホユウ</t>
    </rPh>
    <rPh sb="27" eb="29">
      <t>ショウメイ</t>
    </rPh>
    <rPh sb="32" eb="34">
      <t>シリョウ</t>
    </rPh>
    <rPh sb="39" eb="40">
      <t>メイ</t>
    </rPh>
    <rPh sb="41" eb="44">
      <t>ショユウシャ</t>
    </rPh>
    <rPh sb="45" eb="48">
      <t>ショザイチ</t>
    </rPh>
    <rPh sb="50" eb="52">
      <t>テンプ</t>
    </rPh>
    <phoneticPr fontId="2"/>
  </si>
  <si>
    <t>アスファルト合材プラントの所在地</t>
    <rPh sb="6" eb="8">
      <t>ゴウザイ</t>
    </rPh>
    <rPh sb="13" eb="16">
      <t>ショザイチ</t>
    </rPh>
    <phoneticPr fontId="2"/>
  </si>
  <si>
    <t>保有の有無</t>
    <rPh sb="0" eb="2">
      <t>ホユウ</t>
    </rPh>
    <rPh sb="3" eb="5">
      <t>ウム</t>
    </rPh>
    <phoneticPr fontId="2"/>
  </si>
  <si>
    <t>アスファルト合材プラント保有の有無</t>
    <rPh sb="6" eb="8">
      <t>ゴウザイ</t>
    </rPh>
    <rPh sb="12" eb="14">
      <t>ホユウ</t>
    </rPh>
    <rPh sb="15" eb="17">
      <t>ウム</t>
    </rPh>
    <phoneticPr fontId="2"/>
  </si>
  <si>
    <t>住所</t>
    <phoneticPr fontId="2"/>
  </si>
  <si>
    <t>企業の○○機の保有　（隠岐管内）</t>
    <rPh sb="0" eb="2">
      <t>キギョウ</t>
    </rPh>
    <rPh sb="5" eb="6">
      <t>キ</t>
    </rPh>
    <rPh sb="7" eb="9">
      <t>ホユウ</t>
    </rPh>
    <rPh sb="11" eb="13">
      <t>オキ</t>
    </rPh>
    <rPh sb="13" eb="15">
      <t>カンナイ</t>
    </rPh>
    <phoneticPr fontId="2"/>
  </si>
  <si>
    <t>○○機の規格</t>
    <rPh sb="2" eb="3">
      <t>キ</t>
    </rPh>
    <rPh sb="4" eb="6">
      <t>キカク</t>
    </rPh>
    <phoneticPr fontId="2"/>
  </si>
  <si>
    <t>　○○機を隠岐支庁県土整備局管内において保有していることを証明できる資料を添付すること。</t>
    <rPh sb="3" eb="4">
      <t>キ</t>
    </rPh>
    <rPh sb="5" eb="7">
      <t>オキ</t>
    </rPh>
    <rPh sb="7" eb="9">
      <t>シチョウ</t>
    </rPh>
    <rPh sb="9" eb="11">
      <t>ケンド</t>
    </rPh>
    <rPh sb="11" eb="13">
      <t>セイビ</t>
    </rPh>
    <rPh sb="13" eb="14">
      <t>キョク</t>
    </rPh>
    <rPh sb="14" eb="16">
      <t>カンナイ</t>
    </rPh>
    <rPh sb="20" eb="22">
      <t>ホユウ</t>
    </rPh>
    <rPh sb="29" eb="31">
      <t>ショウメイ</t>
    </rPh>
    <rPh sb="34" eb="36">
      <t>シリョウ</t>
    </rPh>
    <rPh sb="37" eb="39">
      <t>テンプ</t>
    </rPh>
    <phoneticPr fontId="2"/>
  </si>
  <si>
    <t>　○○機の規格がわかる資料を添付すること。</t>
    <rPh sb="3" eb="4">
      <t>キ</t>
    </rPh>
    <rPh sb="5" eb="7">
      <t>キカク</t>
    </rPh>
    <rPh sb="11" eb="13">
      <t>シリョウ</t>
    </rPh>
    <rPh sb="14" eb="16">
      <t>テンプ</t>
    </rPh>
    <phoneticPr fontId="2"/>
  </si>
  <si>
    <t>（２）</t>
  </si>
  <si>
    <t>（３）</t>
  </si>
  <si>
    <t>（４）</t>
  </si>
  <si>
    <t>配置予定技術者の工事成績評定点</t>
    <rPh sb="0" eb="2">
      <t>ハイチ</t>
    </rPh>
    <rPh sb="2" eb="4">
      <t>ヨテイ</t>
    </rPh>
    <rPh sb="4" eb="7">
      <t>ギジュツシャ</t>
    </rPh>
    <rPh sb="8" eb="10">
      <t>コウジ</t>
    </rPh>
    <rPh sb="10" eb="12">
      <t>セイセキ</t>
    </rPh>
    <rPh sb="12" eb="14">
      <t>ヒョウテイ</t>
    </rPh>
    <rPh sb="14" eb="15">
      <t>テン</t>
    </rPh>
    <phoneticPr fontId="2"/>
  </si>
  <si>
    <t>配置技術者氏名</t>
    <rPh sb="0" eb="2">
      <t>ハイチ</t>
    </rPh>
    <rPh sb="2" eb="5">
      <t>ギジュツシャ</t>
    </rPh>
    <rPh sb="5" eb="7">
      <t>シメイ</t>
    </rPh>
    <phoneticPr fontId="2"/>
  </si>
  <si>
    <t>各工事成績評定点</t>
    <rPh sb="0" eb="3">
      <t>カクコウジ</t>
    </rPh>
    <rPh sb="3" eb="8">
      <t>セイセキヒョウテイテン</t>
    </rPh>
    <phoneticPr fontId="2"/>
  </si>
  <si>
    <t>工事成績評定点の平均</t>
    <rPh sb="0" eb="2">
      <t>コウジ</t>
    </rPh>
    <rPh sb="2" eb="4">
      <t>セイセキ</t>
    </rPh>
    <rPh sb="4" eb="6">
      <t>ヒョウテイ</t>
    </rPh>
    <rPh sb="6" eb="7">
      <t>テン</t>
    </rPh>
    <rPh sb="8" eb="10">
      <t>ヘイキン</t>
    </rPh>
    <phoneticPr fontId="2"/>
  </si>
  <si>
    <t>（小数第２位を四捨五入）</t>
    <rPh sb="1" eb="3">
      <t>ショウスウ</t>
    </rPh>
    <rPh sb="3" eb="4">
      <t>ダイ</t>
    </rPh>
    <rPh sb="4" eb="6">
      <t>ニイ</t>
    </rPh>
    <rPh sb="7" eb="11">
      <t>シシャゴニュウ</t>
    </rPh>
    <phoneticPr fontId="2"/>
  </si>
  <si>
    <t>（５）</t>
  </si>
  <si>
    <t>（６）</t>
  </si>
  <si>
    <t>工事成績評定点</t>
    <rPh sb="0" eb="7">
      <t>コウジセイセキヒョウテイテン</t>
    </rPh>
    <phoneticPr fontId="2"/>
  </si>
  <si>
    <t>（１）</t>
  </si>
  <si>
    <t>対象：</t>
    <rPh sb="0" eb="2">
      <t>タイショウ</t>
    </rPh>
    <phoneticPr fontId="2"/>
  </si>
  <si>
    <t>会社（企業体）名：</t>
    <rPh sb="3" eb="6">
      <t>キギョウタイ</t>
    </rPh>
    <phoneticPr fontId="2"/>
  </si>
  <si>
    <t>工　事　名</t>
    <rPh sb="0" eb="1">
      <t>コウ</t>
    </rPh>
    <rPh sb="2" eb="3">
      <t>コト</t>
    </rPh>
    <rPh sb="4" eb="5">
      <t>メイ</t>
    </rPh>
    <phoneticPr fontId="2"/>
  </si>
  <si>
    <t>点</t>
    <phoneticPr fontId="2"/>
  </si>
  <si>
    <t>a</t>
    <phoneticPr fontId="2"/>
  </si>
  <si>
    <t>記入欄が足りない場合は欄を追加して記入すること。</t>
    <rPh sb="0" eb="2">
      <t>キニュウ</t>
    </rPh>
    <rPh sb="2" eb="3">
      <t>ラン</t>
    </rPh>
    <rPh sb="4" eb="5">
      <t>タ</t>
    </rPh>
    <rPh sb="8" eb="10">
      <t>バアイ</t>
    </rPh>
    <rPh sb="11" eb="12">
      <t>ラン</t>
    </rPh>
    <rPh sb="13" eb="15">
      <t>ツイカ</t>
    </rPh>
    <rPh sb="17" eb="19">
      <t>キニュウ</t>
    </rPh>
    <phoneticPr fontId="2"/>
  </si>
  <si>
    <t>技術資料提出工事名：　　　　　　　　　　　　　　　　　　　　　　　　　　　　　　　　　　　　　　　　　　</t>
    <phoneticPr fontId="2"/>
  </si>
  <si>
    <t xml:space="preserve">提出事務所名 ：                              </t>
    <phoneticPr fontId="2"/>
  </si>
  <si>
    <t>有効範囲：　　　　　　　　　　　　</t>
    <phoneticPr fontId="2"/>
  </si>
  <si>
    <t>一つの提案内容（同一枠内）に複数提案が記載されている場合、「受発注者協議による実施の可能性」について、備考欄へ詳細に記入すること。（発注者）</t>
    <phoneticPr fontId="2"/>
  </si>
  <si>
    <t>例</t>
  </si>
  <si>
    <t>評価</t>
  </si>
  <si>
    <t>履行義務</t>
  </si>
  <si>
    <t>受発注者協議による実施の可能性</t>
  </si>
  <si>
    <t>すべて履行義務あり</t>
  </si>
  <si>
    <t>　　－</t>
  </si>
  <si>
    <t>○、△</t>
  </si>
  <si>
    <t>履行義務なし</t>
  </si>
  <si>
    <t>すべて実施可能。</t>
  </si>
  <si>
    <t>○、×</t>
  </si>
  <si>
    <t>×は実施を認めない。○は実施可能。</t>
  </si>
  <si>
    <t>△、×</t>
  </si>
  <si>
    <t>×は実施を認めない。△は実施可能。</t>
  </si>
  <si>
    <t>【複数提案で○、△、×が混在する場合】</t>
    <phoneticPr fontId="2"/>
  </si>
  <si>
    <t>企業【隠岐県土】</t>
    <rPh sb="0" eb="2">
      <t>キギョウ</t>
    </rPh>
    <rPh sb="3" eb="5">
      <t>オキ</t>
    </rPh>
    <rPh sb="5" eb="7">
      <t>ケンド</t>
    </rPh>
    <phoneticPr fontId="2"/>
  </si>
  <si>
    <t>アスファルト合材</t>
    <rPh sb="6" eb="8">
      <t>ゴウザイ</t>
    </rPh>
    <phoneticPr fontId="2"/>
  </si>
  <si>
    <t>保有状況</t>
    <rPh sb="0" eb="2">
      <t>ホユウ</t>
    </rPh>
    <rPh sb="2" eb="4">
      <t>ジョウキョウ</t>
    </rPh>
    <phoneticPr fontId="2"/>
  </si>
  <si>
    <t>法面保有機械</t>
    <rPh sb="0" eb="2">
      <t>ノリメン</t>
    </rPh>
    <rPh sb="2" eb="4">
      <t>ホユウ</t>
    </rPh>
    <rPh sb="4" eb="6">
      <t>キカイ</t>
    </rPh>
    <phoneticPr fontId="2"/>
  </si>
  <si>
    <t>規格</t>
    <rPh sb="0" eb="2">
      <t>キカク</t>
    </rPh>
    <phoneticPr fontId="2"/>
  </si>
  <si>
    <t>島根県（総務部、農林水産部、土木部）</t>
    <phoneticPr fontId="2"/>
  </si>
  <si>
    <t>配置予定技術者が主任（監理）技術者として従事した工事実績</t>
    <rPh sb="0" eb="4">
      <t>ハイチヨテイ</t>
    </rPh>
    <rPh sb="4" eb="7">
      <t>ギジュツシャ</t>
    </rPh>
    <rPh sb="24" eb="26">
      <t>コウジ</t>
    </rPh>
    <rPh sb="26" eb="28">
      <t>ジッセキ</t>
    </rPh>
    <phoneticPr fontId="2"/>
  </si>
  <si>
    <t>地域貢献【雲南県土】</t>
    <rPh sb="0" eb="2">
      <t>チイキ</t>
    </rPh>
    <rPh sb="2" eb="4">
      <t>コウケン</t>
    </rPh>
    <rPh sb="5" eb="7">
      <t>ウンナン</t>
    </rPh>
    <rPh sb="7" eb="9">
      <t>ケンド</t>
    </rPh>
    <phoneticPr fontId="2"/>
  </si>
  <si>
    <t>状況</t>
    <phoneticPr fontId="2"/>
  </si>
  <si>
    <t>地域貢献【水産】</t>
    <rPh sb="0" eb="2">
      <t>チイキ</t>
    </rPh>
    <rPh sb="2" eb="4">
      <t>コウケン</t>
    </rPh>
    <rPh sb="5" eb="7">
      <t>スイサン</t>
    </rPh>
    <phoneticPr fontId="2"/>
  </si>
  <si>
    <t>実績①</t>
    <rPh sb="0" eb="2">
      <t>ジッセキ</t>
    </rPh>
    <phoneticPr fontId="2"/>
  </si>
  <si>
    <t>実績②</t>
    <rPh sb="0" eb="2">
      <t>ジッセキ</t>
    </rPh>
    <phoneticPr fontId="2"/>
  </si>
  <si>
    <t>b</t>
    <phoneticPr fontId="2"/>
  </si>
  <si>
    <t>c</t>
    <phoneticPr fontId="2"/>
  </si>
  <si>
    <t>d</t>
    <phoneticPr fontId="2"/>
  </si>
  <si>
    <t>e</t>
    <phoneticPr fontId="2"/>
  </si>
  <si>
    <t>法律超える制度</t>
    <rPh sb="0" eb="2">
      <t>ホウリツ</t>
    </rPh>
    <rPh sb="2" eb="3">
      <t>コ</t>
    </rPh>
    <rPh sb="5" eb="7">
      <t>セイド</t>
    </rPh>
    <phoneticPr fontId="2"/>
  </si>
  <si>
    <t>a0</t>
    <phoneticPr fontId="2"/>
  </si>
  <si>
    <t>配置予定技術者①</t>
    <phoneticPr fontId="2"/>
  </si>
  <si>
    <t>配置予定技術者②</t>
    <phoneticPr fontId="2"/>
  </si>
  <si>
    <t>配置予定技術者③</t>
    <phoneticPr fontId="2"/>
  </si>
  <si>
    <t>地理的条件</t>
    <phoneticPr fontId="2"/>
  </si>
  <si>
    <t>a1</t>
    <phoneticPr fontId="2"/>
  </si>
  <si>
    <t>a</t>
    <phoneticPr fontId="2"/>
  </si>
  <si>
    <t>b</t>
    <phoneticPr fontId="2"/>
  </si>
  <si>
    <t>c</t>
    <phoneticPr fontId="2"/>
  </si>
  <si>
    <t>d</t>
    <phoneticPr fontId="2"/>
  </si>
  <si>
    <t>OPD制度参加登録</t>
    <rPh sb="3" eb="5">
      <t>セイド</t>
    </rPh>
    <rPh sb="5" eb="7">
      <t>サンカ</t>
    </rPh>
    <rPh sb="7" eb="9">
      <t>トウロク</t>
    </rPh>
    <phoneticPr fontId="2"/>
  </si>
  <si>
    <t>←直接入力</t>
    <rPh sb="1" eb="3">
      <t>チョクセツ</t>
    </rPh>
    <rPh sb="3" eb="5">
      <t>ニュウリョク</t>
    </rPh>
    <phoneticPr fontId="2"/>
  </si>
  <si>
    <t>様式－</t>
    <phoneticPr fontId="2"/>
  </si>
  <si>
    <t>様式－○</t>
    <rPh sb="0" eb="2">
      <t>ヨウシキ</t>
    </rPh>
    <phoneticPr fontId="2"/>
  </si>
  <si>
    <t>様式番号</t>
    <rPh sb="0" eb="2">
      <t>ヨウシキ</t>
    </rPh>
    <rPh sb="2" eb="4">
      <t>バンゴウ</t>
    </rPh>
    <phoneticPr fontId="2"/>
  </si>
  <si>
    <t>（１）</t>
    <phoneticPr fontId="2"/>
  </si>
  <si>
    <t>２</t>
    <phoneticPr fontId="2"/>
  </si>
  <si>
    <t>３</t>
    <phoneticPr fontId="2"/>
  </si>
  <si>
    <t>４</t>
    <phoneticPr fontId="2"/>
  </si>
  <si>
    <t>５</t>
    <phoneticPr fontId="2"/>
  </si>
  <si>
    <t>６</t>
    <phoneticPr fontId="2"/>
  </si>
  <si>
    <t>７</t>
    <phoneticPr fontId="2"/>
  </si>
  <si>
    <t>８</t>
    <phoneticPr fontId="2"/>
  </si>
  <si>
    <t>９</t>
    <phoneticPr fontId="2"/>
  </si>
  <si>
    <t>１０</t>
    <phoneticPr fontId="2"/>
  </si>
  <si>
    <t>１１</t>
    <phoneticPr fontId="2"/>
  </si>
  <si>
    <t>１２</t>
    <phoneticPr fontId="2"/>
  </si>
  <si>
    <t>１３</t>
    <phoneticPr fontId="2"/>
  </si>
  <si>
    <t>１４</t>
    <phoneticPr fontId="2"/>
  </si>
  <si>
    <t>１５</t>
    <phoneticPr fontId="2"/>
  </si>
  <si>
    <t>１６</t>
  </si>
  <si>
    <t>１７</t>
  </si>
  <si>
    <t>１８</t>
  </si>
  <si>
    <t>１９</t>
  </si>
  <si>
    <t>２０</t>
  </si>
  <si>
    <t>評価項目番号</t>
    <rPh sb="0" eb="2">
      <t>ヒョウカ</t>
    </rPh>
    <rPh sb="2" eb="4">
      <t>コウモク</t>
    </rPh>
    <rPh sb="4" eb="6">
      <t>バンゴウ</t>
    </rPh>
    <phoneticPr fontId="2"/>
  </si>
  <si>
    <t>評価項目番号（枝番）</t>
    <rPh sb="0" eb="2">
      <t>ヒョウカ</t>
    </rPh>
    <rPh sb="2" eb="4">
      <t>コウモク</t>
    </rPh>
    <rPh sb="4" eb="6">
      <t>バンゴウ</t>
    </rPh>
    <rPh sb="7" eb="9">
      <t>エダバン</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</si>
  <si>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</si>
  <si>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</si>
  <si>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</si>
  <si>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</si>
  <si>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</si>
  <si>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</si>
  <si>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</si>
  <si>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</si>
  <si>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</si>
  <si>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</si>
  <si>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区分</t>
    <rPh sb="0" eb="2">
      <t>クブン</t>
    </rPh>
    <phoneticPr fontId="2"/>
  </si>
  <si>
    <t>企業</t>
    <rPh sb="0" eb="2">
      <t>キギョウ</t>
    </rPh>
    <phoneticPr fontId="2"/>
  </si>
  <si>
    <t>技術者</t>
    <rPh sb="0" eb="3">
      <t>ギジュツシャ</t>
    </rPh>
    <phoneticPr fontId="2"/>
  </si>
  <si>
    <t>地域貢献</t>
    <rPh sb="0" eb="2">
      <t>チイキ</t>
    </rPh>
    <rPh sb="2" eb="4">
      <t>コウケン</t>
    </rPh>
    <phoneticPr fontId="2"/>
  </si>
  <si>
    <t>地理的条件</t>
    <rPh sb="0" eb="3">
      <t>チリテキ</t>
    </rPh>
    <rPh sb="3" eb="5">
      <t>ジョウケン</t>
    </rPh>
    <phoneticPr fontId="2"/>
  </si>
  <si>
    <t>評価項目名</t>
    <rPh sb="0" eb="2">
      <t>ヒョウカ</t>
    </rPh>
    <rPh sb="2" eb="4">
      <t>コウモク</t>
    </rPh>
    <rPh sb="4" eb="5">
      <t>メイ</t>
    </rPh>
    <phoneticPr fontId="2"/>
  </si>
  <si>
    <t>表紙記載文</t>
    <rPh sb="0" eb="2">
      <t>ヒョウシ</t>
    </rPh>
    <rPh sb="2" eb="4">
      <t>キサイ</t>
    </rPh>
    <rPh sb="4" eb="5">
      <t>ブン</t>
    </rPh>
    <phoneticPr fontId="2"/>
  </si>
  <si>
    <t>隠岐支庁県土整備局管内における企業の○○機の保有</t>
    <rPh sb="0" eb="2">
      <t>オキ</t>
    </rPh>
    <rPh sb="2" eb="4">
      <t>シチョウ</t>
    </rPh>
    <rPh sb="4" eb="6">
      <t>ケンド</t>
    </rPh>
    <rPh sb="6" eb="8">
      <t>セイビ</t>
    </rPh>
    <rPh sb="8" eb="9">
      <t>キョク</t>
    </rPh>
    <rPh sb="9" eb="11">
      <t>カンナイ</t>
    </rPh>
    <rPh sb="15" eb="17">
      <t>キギョウ</t>
    </rPh>
    <rPh sb="20" eb="21">
      <t>キ</t>
    </rPh>
    <rPh sb="22" eb="24">
      <t>ホユウ</t>
    </rPh>
    <phoneticPr fontId="2"/>
  </si>
  <si>
    <t>隠岐支庁県土整備局管内における企業のアスファルト合材プラントの自社保有</t>
    <rPh sb="0" eb="2">
      <t>オキ</t>
    </rPh>
    <rPh sb="2" eb="4">
      <t>シチョウ</t>
    </rPh>
    <rPh sb="4" eb="6">
      <t>ケンド</t>
    </rPh>
    <rPh sb="6" eb="8">
      <t>セイビ</t>
    </rPh>
    <rPh sb="8" eb="9">
      <t>キョク</t>
    </rPh>
    <rPh sb="9" eb="11">
      <t>カンナイ</t>
    </rPh>
    <rPh sb="15" eb="17">
      <t>キギョウ</t>
    </rPh>
    <rPh sb="24" eb="26">
      <t>ゴウザイ</t>
    </rPh>
    <rPh sb="31" eb="33">
      <t>ジシャ</t>
    </rPh>
    <rPh sb="33" eb="35">
      <t>ホユウ</t>
    </rPh>
    <phoneticPr fontId="2"/>
  </si>
  <si>
    <t>対象外</t>
    <rPh sb="0" eb="2">
      <t>タイショウ</t>
    </rPh>
    <rPh sb="2" eb="3">
      <t>ガイ</t>
    </rPh>
    <phoneticPr fontId="2"/>
  </si>
  <si>
    <t>防災協定</t>
    <rPh sb="0" eb="2">
      <t>ボウサイ</t>
    </rPh>
    <rPh sb="2" eb="4">
      <t>キョウテイ</t>
    </rPh>
    <phoneticPr fontId="13"/>
  </si>
  <si>
    <t>消防団協力事業所の認定</t>
    <phoneticPr fontId="2"/>
  </si>
  <si>
    <t>地理的条件</t>
    <phoneticPr fontId="2"/>
  </si>
  <si>
    <t>（会社所在地）</t>
    <phoneticPr fontId="2"/>
  </si>
  <si>
    <t>（近隣地域での施工実績）</t>
    <phoneticPr fontId="2"/>
  </si>
  <si>
    <t>サポート拠点の所在地及び技術者の在籍</t>
    <rPh sb="4" eb="6">
      <t>キョテン</t>
    </rPh>
    <rPh sb="7" eb="10">
      <t>ショザイチ</t>
    </rPh>
    <rPh sb="10" eb="11">
      <t>オヨ</t>
    </rPh>
    <rPh sb="12" eb="15">
      <t>ギジュツシャ</t>
    </rPh>
    <rPh sb="16" eb="18">
      <t>ザイセキ</t>
    </rPh>
    <phoneticPr fontId="2"/>
  </si>
  <si>
    <t>○○内におけるサポート拠点の所在と技術者の在籍</t>
    <rPh sb="2" eb="3">
      <t>ナイ</t>
    </rPh>
    <rPh sb="11" eb="13">
      <t>キョテン</t>
    </rPh>
    <rPh sb="14" eb="16">
      <t>ショザイ</t>
    </rPh>
    <rPh sb="17" eb="20">
      <t>ギジュツシャ</t>
    </rPh>
    <rPh sb="21" eb="23">
      <t>ザイセキ</t>
    </rPh>
    <phoneticPr fontId="2"/>
  </si>
  <si>
    <t>サポート拠点名</t>
    <rPh sb="4" eb="6">
      <t>キョテン</t>
    </rPh>
    <rPh sb="6" eb="7">
      <t>メイ</t>
    </rPh>
    <phoneticPr fontId="2"/>
  </si>
  <si>
    <t>修理可能な技術者数</t>
    <rPh sb="0" eb="2">
      <t>シュウリ</t>
    </rPh>
    <rPh sb="2" eb="4">
      <t>カノウ</t>
    </rPh>
    <rPh sb="5" eb="8">
      <t>ギジュツシャ</t>
    </rPh>
    <rPh sb="8" eb="9">
      <t>スウ</t>
    </rPh>
    <phoneticPr fontId="2"/>
  </si>
  <si>
    <t>障害時支援体制組織表（企業代表者が原本証明したもの）等上記内容を確認するために必要な資料を添付すること。</t>
    <rPh sb="0" eb="2">
      <t>ショウガイ</t>
    </rPh>
    <rPh sb="2" eb="3">
      <t>ジ</t>
    </rPh>
    <rPh sb="3" eb="5">
      <t>シエン</t>
    </rPh>
    <rPh sb="5" eb="7">
      <t>タイセイ</t>
    </rPh>
    <rPh sb="7" eb="10">
      <t>ソシキヒョウ</t>
    </rPh>
    <phoneticPr fontId="2"/>
  </si>
  <si>
    <t>橋梁用桁製作の機能を有する工場の所在は、本様式の余白に申請内容に相異ないことを代表者名で記載し証明すること。（押印のこと）</t>
    <rPh sb="0" eb="2">
      <t>キョウリョウ</t>
    </rPh>
    <rPh sb="2" eb="3">
      <t>ヨウ</t>
    </rPh>
    <rPh sb="3" eb="4">
      <t>ケタ</t>
    </rPh>
    <rPh sb="4" eb="6">
      <t>セイサク</t>
    </rPh>
    <rPh sb="7" eb="9">
      <t>キノウ</t>
    </rPh>
    <rPh sb="10" eb="11">
      <t>ユウ</t>
    </rPh>
    <rPh sb="13" eb="15">
      <t>コウジョウ</t>
    </rPh>
    <rPh sb="16" eb="18">
      <t>ショザイ</t>
    </rPh>
    <rPh sb="20" eb="21">
      <t>ホン</t>
    </rPh>
    <rPh sb="21" eb="23">
      <t>ヨウシキ</t>
    </rPh>
    <rPh sb="24" eb="26">
      <t>ヨハク</t>
    </rPh>
    <rPh sb="27" eb="29">
      <t>シンセイ</t>
    </rPh>
    <rPh sb="29" eb="31">
      <t>ナイヨウ</t>
    </rPh>
    <rPh sb="32" eb="34">
      <t>ソウイ</t>
    </rPh>
    <rPh sb="39" eb="42">
      <t>ダイヒョウシャ</t>
    </rPh>
    <rPh sb="42" eb="43">
      <t>メイ</t>
    </rPh>
    <rPh sb="44" eb="46">
      <t>キサイ</t>
    </rPh>
    <rPh sb="47" eb="49">
      <t>ショウメイ</t>
    </rPh>
    <rPh sb="55" eb="57">
      <t>オウイン</t>
    </rPh>
    <phoneticPr fontId="2"/>
  </si>
  <si>
    <t>建設業法上の主たる営業所または従たる営業所の所在は、建設業許可申請における営業所一覧表（企業代表者が原本証明したもの）、等上記内容を確認するために必要な資料を添付すること。</t>
    <phoneticPr fontId="2"/>
  </si>
  <si>
    <t>（橋梁用桁製作の機能を有する工場及び建設業法上の営業所所在地）</t>
    <rPh sb="1" eb="3">
      <t>キョウリョウ</t>
    </rPh>
    <rPh sb="3" eb="4">
      <t>ヨウ</t>
    </rPh>
    <rPh sb="4" eb="5">
      <t>ケタ</t>
    </rPh>
    <rPh sb="5" eb="7">
      <t>セイサク</t>
    </rPh>
    <rPh sb="8" eb="10">
      <t>キノウ</t>
    </rPh>
    <rPh sb="11" eb="12">
      <t>ユウ</t>
    </rPh>
    <rPh sb="14" eb="16">
      <t>コウジョウ</t>
    </rPh>
    <rPh sb="16" eb="17">
      <t>オヨ</t>
    </rPh>
    <rPh sb="18" eb="20">
      <t>ケンセツ</t>
    </rPh>
    <rPh sb="20" eb="21">
      <t>ギョウ</t>
    </rPh>
    <rPh sb="21" eb="22">
      <t>ホウ</t>
    </rPh>
    <rPh sb="22" eb="23">
      <t>ジョウ</t>
    </rPh>
    <rPh sb="24" eb="27">
      <t>エイギョウショ</t>
    </rPh>
    <rPh sb="27" eb="29">
      <t>ショザイ</t>
    </rPh>
    <rPh sb="29" eb="30">
      <t>チ</t>
    </rPh>
    <phoneticPr fontId="2"/>
  </si>
  <si>
    <t>工場</t>
    <rPh sb="0" eb="2">
      <t>コウジョウ</t>
    </rPh>
    <phoneticPr fontId="2"/>
  </si>
  <si>
    <t>サポート拠点</t>
    <rPh sb="4" eb="6">
      <t>キョテン</t>
    </rPh>
    <phoneticPr fontId="13"/>
  </si>
  <si>
    <t>サポート拠点</t>
    <rPh sb="4" eb="6">
      <t>キョテン</t>
    </rPh>
    <phoneticPr fontId="2"/>
  </si>
  <si>
    <t>工場・会社所在地</t>
    <rPh sb="0" eb="2">
      <t>コウジョウ</t>
    </rPh>
    <rPh sb="3" eb="5">
      <t>カイシャ</t>
    </rPh>
    <rPh sb="5" eb="8">
      <t>ショザイチ</t>
    </rPh>
    <phoneticPr fontId="2"/>
  </si>
  <si>
    <t>項目名</t>
    <rPh sb="0" eb="2">
      <t>コウモク</t>
    </rPh>
    <phoneticPr fontId="2"/>
  </si>
  <si>
    <t>所在地1</t>
    <rPh sb="0" eb="3">
      <t>ショザイチ</t>
    </rPh>
    <phoneticPr fontId="2"/>
  </si>
  <si>
    <t>技術者数1</t>
    <rPh sb="0" eb="3">
      <t>ギジュツシャ</t>
    </rPh>
    <rPh sb="3" eb="4">
      <t>スウ</t>
    </rPh>
    <phoneticPr fontId="2"/>
  </si>
  <si>
    <t>所在地2</t>
    <rPh sb="0" eb="3">
      <t>ショザイチ</t>
    </rPh>
    <phoneticPr fontId="2"/>
  </si>
  <si>
    <t>技術者数2</t>
    <rPh sb="0" eb="3">
      <t>ギジュツシャ</t>
    </rPh>
    <rPh sb="3" eb="4">
      <t>スウ</t>
    </rPh>
    <phoneticPr fontId="2"/>
  </si>
  <si>
    <t>営業所住所</t>
    <rPh sb="0" eb="3">
      <t>エイギョウショ</t>
    </rPh>
    <rPh sb="3" eb="5">
      <t>ジュウショ</t>
    </rPh>
    <phoneticPr fontId="2"/>
  </si>
  <si>
    <t>営業所種類</t>
    <rPh sb="0" eb="3">
      <t>エイギョウショ</t>
    </rPh>
    <rPh sb="3" eb="5">
      <t>シュルイ</t>
    </rPh>
    <phoneticPr fontId="2"/>
  </si>
  <si>
    <t>工場住所</t>
    <rPh sb="0" eb="2">
      <t>コウジョウ</t>
    </rPh>
    <rPh sb="2" eb="4">
      <t>ジュウショ</t>
    </rPh>
    <phoneticPr fontId="2"/>
  </si>
  <si>
    <t>拠点名1</t>
    <rPh sb="0" eb="2">
      <t>キョテン</t>
    </rPh>
    <rPh sb="2" eb="3">
      <t>メイ</t>
    </rPh>
    <phoneticPr fontId="2"/>
  </si>
  <si>
    <t>拠点名2</t>
    <rPh sb="0" eb="2">
      <t>キョテン</t>
    </rPh>
    <rPh sb="2" eb="3">
      <t>メイ</t>
    </rPh>
    <phoneticPr fontId="2"/>
  </si>
  <si>
    <t>工場・会社所在地</t>
    <rPh sb="0" eb="2">
      <t>コウジョウ</t>
    </rPh>
    <rPh sb="3" eb="5">
      <t>カイシャ</t>
    </rPh>
    <rPh sb="5" eb="8">
      <t>ショザイチ</t>
    </rPh>
    <phoneticPr fontId="13"/>
  </si>
  <si>
    <t>評価項目○－○</t>
    <phoneticPr fontId="2"/>
  </si>
  <si>
    <t>評価項目（１）－①（例）</t>
    <rPh sb="10" eb="11">
      <t>レイ</t>
    </rPh>
    <phoneticPr fontId="2"/>
  </si>
  <si>
    <t>様式番号</t>
    <phoneticPr fontId="2"/>
  </si>
  <si>
    <t>【表３】プルダウンリスト</t>
    <rPh sb="1" eb="2">
      <t>ヒョウ</t>
    </rPh>
    <phoneticPr fontId="2"/>
  </si>
  <si>
    <t>表３【企業】評価項目の着色セルに項目を記入した場合、ここに記載文を直接入力！</t>
    <rPh sb="0" eb="1">
      <t>ヒョウ</t>
    </rPh>
    <rPh sb="3" eb="5">
      <t>キギョウ</t>
    </rPh>
    <rPh sb="6" eb="8">
      <t>ヒョウカ</t>
    </rPh>
    <rPh sb="8" eb="10">
      <t>コウモク</t>
    </rPh>
    <rPh sb="11" eb="13">
      <t>チャクショク</t>
    </rPh>
    <rPh sb="16" eb="18">
      <t>コウモク</t>
    </rPh>
    <rPh sb="19" eb="21">
      <t>キニュウ</t>
    </rPh>
    <rPh sb="23" eb="25">
      <t>バアイ</t>
    </rPh>
    <rPh sb="29" eb="31">
      <t>キサイ</t>
    </rPh>
    <rPh sb="31" eb="32">
      <t>ブン</t>
    </rPh>
    <rPh sb="33" eb="35">
      <t>チョクセツ</t>
    </rPh>
    <rPh sb="35" eb="37">
      <t>ニュウリョク</t>
    </rPh>
    <phoneticPr fontId="2"/>
  </si>
  <si>
    <t>表３【技術者】評価項目の着色セルに項目を記入した場合、ここに記載文を直接入力！</t>
    <rPh sb="3" eb="6">
      <t>ギジュツシャ</t>
    </rPh>
    <rPh sb="7" eb="9">
      <t>ヒョウカ</t>
    </rPh>
    <rPh sb="9" eb="11">
      <t>コウモク</t>
    </rPh>
    <rPh sb="12" eb="14">
      <t>チャクショク</t>
    </rPh>
    <rPh sb="17" eb="19">
      <t>コウモク</t>
    </rPh>
    <rPh sb="20" eb="22">
      <t>キニュウ</t>
    </rPh>
    <rPh sb="24" eb="26">
      <t>バアイ</t>
    </rPh>
    <rPh sb="30" eb="32">
      <t>キサイ</t>
    </rPh>
    <rPh sb="32" eb="33">
      <t>ブン</t>
    </rPh>
    <rPh sb="34" eb="36">
      <t>チョクセツ</t>
    </rPh>
    <rPh sb="36" eb="38">
      <t>ニュウリョク</t>
    </rPh>
    <phoneticPr fontId="2"/>
  </si>
  <si>
    <t>表３【地理的条件】評価項目の着色セルに項目を記入した場合、ここに記載文を直接入力！</t>
    <rPh sb="0" eb="1">
      <t>ヒョウ</t>
    </rPh>
    <rPh sb="3" eb="6">
      <t>チリテキ</t>
    </rPh>
    <rPh sb="6" eb="8">
      <t>ジョウケン</t>
    </rPh>
    <rPh sb="9" eb="11">
      <t>ヒョウカ</t>
    </rPh>
    <rPh sb="11" eb="13">
      <t>コウモク</t>
    </rPh>
    <rPh sb="14" eb="16">
      <t>チャクショク</t>
    </rPh>
    <rPh sb="19" eb="21">
      <t>コウモク</t>
    </rPh>
    <rPh sb="22" eb="24">
      <t>キニュウ</t>
    </rPh>
    <rPh sb="26" eb="28">
      <t>バアイ</t>
    </rPh>
    <rPh sb="32" eb="34">
      <t>キサイ</t>
    </rPh>
    <rPh sb="34" eb="35">
      <t>ブン</t>
    </rPh>
    <rPh sb="36" eb="38">
      <t>チョクセツ</t>
    </rPh>
    <rPh sb="38" eb="40">
      <t>ニュウリョク</t>
    </rPh>
    <phoneticPr fontId="2"/>
  </si>
  <si>
    <t>着色セルの凡例</t>
    <rPh sb="0" eb="2">
      <t>チャクショク</t>
    </rPh>
    <rPh sb="5" eb="7">
      <t>ハンレイ</t>
    </rPh>
    <phoneticPr fontId="2"/>
  </si>
  <si>
    <t>（企業）</t>
    <rPh sb="1" eb="3">
      <t>キギョウ</t>
    </rPh>
    <phoneticPr fontId="2"/>
  </si>
  <si>
    <t>：「企業入力シート」で入力（数式リンク有）</t>
    <rPh sb="2" eb="4">
      <t>キギョウ</t>
    </rPh>
    <rPh sb="4" eb="6">
      <t>ニュウリョク</t>
    </rPh>
    <rPh sb="11" eb="13">
      <t>ニュウリョク</t>
    </rPh>
    <rPh sb="14" eb="16">
      <t>スウシキ</t>
    </rPh>
    <rPh sb="19" eb="20">
      <t>アリ</t>
    </rPh>
    <phoneticPr fontId="2"/>
  </si>
  <si>
    <t>：セルに直接入力が必要な箇所</t>
    <rPh sb="4" eb="6">
      <t>チョクセツ</t>
    </rPh>
    <rPh sb="6" eb="8">
      <t>ニュウリョク</t>
    </rPh>
    <rPh sb="9" eb="11">
      <t>ヒツヨウ</t>
    </rPh>
    <rPh sb="12" eb="14">
      <t>カショ</t>
    </rPh>
    <phoneticPr fontId="2"/>
  </si>
  <si>
    <t>（発注者）</t>
    <rPh sb="1" eb="4">
      <t>ハッチュウシャ</t>
    </rPh>
    <phoneticPr fontId="2"/>
  </si>
  <si>
    <t>：「発注者入力シート」で入力（数式リンク有）</t>
    <rPh sb="2" eb="5">
      <t>ハッチュウシャ</t>
    </rPh>
    <rPh sb="5" eb="7">
      <t>ニュウリョク</t>
    </rPh>
    <rPh sb="12" eb="14">
      <t>ニュウリョク</t>
    </rPh>
    <rPh sb="15" eb="17">
      <t>スウシキ</t>
    </rPh>
    <rPh sb="20" eb="21">
      <t>アリ</t>
    </rPh>
    <phoneticPr fontId="2"/>
  </si>
  <si>
    <t>【印刷について】</t>
    <rPh sb="1" eb="3">
      <t>インサツ</t>
    </rPh>
    <phoneticPr fontId="2"/>
  </si>
  <si>
    <t>このシートは「ページ設定」で「白黒印刷」と「印刷範囲」が設定されています。</t>
    <rPh sb="10" eb="12">
      <t>セッテイ</t>
    </rPh>
    <rPh sb="15" eb="17">
      <t>シロクロ</t>
    </rPh>
    <rPh sb="17" eb="19">
      <t>インサツ</t>
    </rPh>
    <rPh sb="22" eb="24">
      <t>インサツ</t>
    </rPh>
    <rPh sb="24" eb="26">
      <t>ハンイ</t>
    </rPh>
    <rPh sb="28" eb="30">
      <t>セッテイ</t>
    </rPh>
    <phoneticPr fontId="2"/>
  </si>
  <si>
    <t>：「企業入力シート」、一覧表（別紙）で入力（数式リンク有）</t>
    <rPh sb="2" eb="4">
      <t>キギョウ</t>
    </rPh>
    <rPh sb="4" eb="6">
      <t>ニュウリョク</t>
    </rPh>
    <rPh sb="11" eb="13">
      <t>イチラン</t>
    </rPh>
    <rPh sb="13" eb="14">
      <t>ヒョウ</t>
    </rPh>
    <rPh sb="15" eb="17">
      <t>ベッシ</t>
    </rPh>
    <rPh sb="19" eb="21">
      <t>ニュウリョク</t>
    </rPh>
    <rPh sb="22" eb="24">
      <t>スウシキ</t>
    </rPh>
    <rPh sb="27" eb="28">
      <t>アリ</t>
    </rPh>
    <phoneticPr fontId="2"/>
  </si>
  <si>
    <t>：自動計算</t>
    <rPh sb="1" eb="3">
      <t>ジドウ</t>
    </rPh>
    <rPh sb="3" eb="5">
      <t>ケイサン</t>
    </rPh>
    <phoneticPr fontId="2"/>
  </si>
  <si>
    <t>：配置予定技術者①のシートとリンク</t>
    <rPh sb="1" eb="3">
      <t>ハイチ</t>
    </rPh>
    <rPh sb="3" eb="5">
      <t>ヨテイ</t>
    </rPh>
    <rPh sb="5" eb="8">
      <t>ギジュツシャ</t>
    </rPh>
    <phoneticPr fontId="2"/>
  </si>
  <si>
    <t>：「企業入力シート」、一覧表で入力（数式リンク有）</t>
    <rPh sb="2" eb="4">
      <t>キギョウ</t>
    </rPh>
    <rPh sb="4" eb="6">
      <t>ニュウリョク</t>
    </rPh>
    <rPh sb="11" eb="13">
      <t>イチラン</t>
    </rPh>
    <rPh sb="13" eb="14">
      <t>ヒョウ</t>
    </rPh>
    <rPh sb="15" eb="17">
      <t>ニュウリョク</t>
    </rPh>
    <rPh sb="18" eb="20">
      <t>スウシキ</t>
    </rPh>
    <rPh sb="23" eb="24">
      <t>アリ</t>
    </rPh>
    <phoneticPr fontId="2"/>
  </si>
  <si>
    <t>：「企業入力シートで入力（数式リンク有）</t>
    <rPh sb="2" eb="4">
      <t>キギョウ</t>
    </rPh>
    <rPh sb="4" eb="6">
      <t>ニュウリョク</t>
    </rPh>
    <rPh sb="10" eb="12">
      <t>ニュウリョク</t>
    </rPh>
    <rPh sb="13" eb="15">
      <t>スウシキ</t>
    </rPh>
    <rPh sb="18" eb="19">
      <t>アリ</t>
    </rPh>
    <phoneticPr fontId="2"/>
  </si>
  <si>
    <t>　　（様式番号は表紙が1になるため、2から始まります。評価項目の番号は、入札説明書に記載する見出し番号とあわせてください）</t>
    <rPh sb="3" eb="5">
      <t>ヨウシキ</t>
    </rPh>
    <rPh sb="5" eb="7">
      <t>バンゴウ</t>
    </rPh>
    <rPh sb="8" eb="10">
      <t>ヒョウシ</t>
    </rPh>
    <rPh sb="21" eb="22">
      <t>ハジ</t>
    </rPh>
    <rPh sb="27" eb="29">
      <t>ヒョウカ</t>
    </rPh>
    <rPh sb="29" eb="31">
      <t>コウモク</t>
    </rPh>
    <rPh sb="32" eb="34">
      <t>バンゴウ</t>
    </rPh>
    <rPh sb="36" eb="38">
      <t>ニュウサツ</t>
    </rPh>
    <rPh sb="38" eb="41">
      <t>セツメイショ</t>
    </rPh>
    <rPh sb="42" eb="44">
      <t>キサイ</t>
    </rPh>
    <rPh sb="46" eb="48">
      <t>ミダ</t>
    </rPh>
    <rPh sb="49" eb="51">
      <t>バンゴウ</t>
    </rPh>
    <phoneticPr fontId="2"/>
  </si>
  <si>
    <t>【表３】</t>
    <rPh sb="1" eb="2">
      <t>ヒョウ</t>
    </rPh>
    <phoneticPr fontId="2"/>
  </si>
  <si>
    <t>【表１】</t>
    <phoneticPr fontId="2"/>
  </si>
  <si>
    <t>【表２】</t>
    <phoneticPr fontId="2"/>
  </si>
  <si>
    <t>【表４】</t>
    <rPh sb="1" eb="2">
      <t>ヒョウ</t>
    </rPh>
    <phoneticPr fontId="2"/>
  </si>
  <si>
    <t>発注までに必要な作業</t>
    <rPh sb="0" eb="2">
      <t>ハッチュウ</t>
    </rPh>
    <rPh sb="5" eb="7">
      <t>ヒツヨウ</t>
    </rPh>
    <rPh sb="8" eb="10">
      <t>サギョウ</t>
    </rPh>
    <phoneticPr fontId="2"/>
  </si>
  <si>
    <t>（３）確認・修正作業【重要】</t>
    <rPh sb="3" eb="5">
      <t>カクニン</t>
    </rPh>
    <rPh sb="6" eb="8">
      <t>シュウセイ</t>
    </rPh>
    <rPh sb="8" eb="10">
      <t>サギョウ</t>
    </rPh>
    <rPh sb="11" eb="13">
      <t>ジュウヨウ</t>
    </rPh>
    <phoneticPr fontId="2"/>
  </si>
  <si>
    <t>③その他箇所の記載文や文字切れなど不備がないか確認し、必要に応じて修正してください</t>
    <rPh sb="3" eb="4">
      <t>タ</t>
    </rPh>
    <rPh sb="4" eb="6">
      <t>カショ</t>
    </rPh>
    <rPh sb="7" eb="9">
      <t>キサイ</t>
    </rPh>
    <rPh sb="9" eb="10">
      <t>ブン</t>
    </rPh>
    <rPh sb="11" eb="13">
      <t>モジ</t>
    </rPh>
    <rPh sb="13" eb="14">
      <t>キ</t>
    </rPh>
    <rPh sb="17" eb="19">
      <t>フビ</t>
    </rPh>
    <rPh sb="23" eb="25">
      <t>カクニン</t>
    </rPh>
    <rPh sb="27" eb="29">
      <t>ヒツヨウ</t>
    </rPh>
    <rPh sb="30" eb="31">
      <t>オウ</t>
    </rPh>
    <rPh sb="33" eb="35">
      <t>シュウセイ</t>
    </rPh>
    <phoneticPr fontId="2"/>
  </si>
  <si>
    <t>①「発注者設定内容確認シート」で入札説明書に記載した内容と様式に記載した内容が一致しているか確認してください</t>
    <rPh sb="2" eb="5">
      <t>ハッチュウシャ</t>
    </rPh>
    <rPh sb="5" eb="7">
      <t>セッテイ</t>
    </rPh>
    <rPh sb="7" eb="9">
      <t>ナイヨウ</t>
    </rPh>
    <rPh sb="9" eb="11">
      <t>カクニン</t>
    </rPh>
    <rPh sb="16" eb="18">
      <t>ニュウサツ</t>
    </rPh>
    <rPh sb="18" eb="21">
      <t>セツメイショ</t>
    </rPh>
    <rPh sb="22" eb="24">
      <t>キサイ</t>
    </rPh>
    <rPh sb="26" eb="28">
      <t>ナイヨウ</t>
    </rPh>
    <rPh sb="29" eb="31">
      <t>ヨウシキ</t>
    </rPh>
    <rPh sb="32" eb="34">
      <t>キサイ</t>
    </rPh>
    <rPh sb="36" eb="38">
      <t>ナイヨウ</t>
    </rPh>
    <rPh sb="39" eb="41">
      <t>イッチ</t>
    </rPh>
    <rPh sb="46" eb="48">
      <t>カクニン</t>
    </rPh>
    <phoneticPr fontId="2"/>
  </si>
  <si>
    <r>
      <t>（１）</t>
    </r>
    <r>
      <rPr>
        <sz val="12"/>
        <color theme="1"/>
        <rFont val="ＭＳ Ｐゴシック"/>
        <family val="3"/>
        <charset val="128"/>
        <scheme val="minor"/>
      </rPr>
      <t>発注工事の基本情報</t>
    </r>
    <rPh sb="3" eb="5">
      <t>ハッチュウ</t>
    </rPh>
    <rPh sb="5" eb="7">
      <t>コウジ</t>
    </rPh>
    <rPh sb="8" eb="10">
      <t>キホン</t>
    </rPh>
    <rPh sb="10" eb="12">
      <t>ジョウホウ</t>
    </rPh>
    <phoneticPr fontId="2"/>
  </si>
  <si>
    <r>
      <t>（２）</t>
    </r>
    <r>
      <rPr>
        <sz val="12"/>
        <color theme="1"/>
        <rFont val="ＭＳ Ｐゴシック"/>
        <family val="3"/>
        <charset val="128"/>
        <scheme val="minor"/>
      </rPr>
      <t>総合評価方式の</t>
    </r>
    <r>
      <rPr>
        <sz val="12"/>
        <color rgb="FFFF0000"/>
        <rFont val="ＭＳ Ｐゴシック"/>
        <family val="3"/>
        <charset val="128"/>
        <scheme val="minor"/>
      </rPr>
      <t>評価項目</t>
    </r>
    <r>
      <rPr>
        <sz val="12"/>
        <color theme="1"/>
        <rFont val="ＭＳ Ｐゴシック"/>
        <family val="3"/>
        <charset val="128"/>
        <scheme val="minor"/>
      </rPr>
      <t>、</t>
    </r>
    <r>
      <rPr>
        <sz val="12"/>
        <color rgb="FFFF0000"/>
        <rFont val="ＭＳ Ｐゴシック"/>
        <family val="3"/>
        <charset val="128"/>
        <scheme val="minor"/>
      </rPr>
      <t>技術資料様式の番号</t>
    </r>
    <r>
      <rPr>
        <sz val="12"/>
        <color theme="1"/>
        <rFont val="ＭＳ Ｐゴシック"/>
        <family val="3"/>
        <charset val="128"/>
        <scheme val="minor"/>
      </rPr>
      <t>情報</t>
    </r>
    <rPh sb="3" eb="7">
      <t>ソウゴウヒョウカ</t>
    </rPh>
    <rPh sb="7" eb="9">
      <t>ホウシキ</t>
    </rPh>
    <rPh sb="10" eb="12">
      <t>ヒョウカ</t>
    </rPh>
    <rPh sb="12" eb="14">
      <t>コウモク</t>
    </rPh>
    <rPh sb="15" eb="17">
      <t>ギジュツ</t>
    </rPh>
    <rPh sb="17" eb="19">
      <t>シリョウ</t>
    </rPh>
    <rPh sb="19" eb="21">
      <t>ヨウシキ</t>
    </rPh>
    <rPh sb="22" eb="24">
      <t>バンゴウ</t>
    </rPh>
    <rPh sb="24" eb="26">
      <t>ジョウホウ</t>
    </rPh>
    <phoneticPr fontId="2"/>
  </si>
  <si>
    <r>
      <t>①技術資料の</t>
    </r>
    <r>
      <rPr>
        <sz val="11"/>
        <color rgb="FFFF0000"/>
        <rFont val="ＭＳ Ｐゴシック"/>
        <family val="3"/>
        <charset val="128"/>
        <scheme val="minor"/>
      </rPr>
      <t>緑着色セル</t>
    </r>
    <r>
      <rPr>
        <sz val="11"/>
        <color theme="1"/>
        <rFont val="ＭＳ Ｐゴシック"/>
        <family val="2"/>
        <charset val="128"/>
        <scheme val="minor"/>
      </rPr>
      <t>に正しく情報が</t>
    </r>
    <r>
      <rPr>
        <sz val="11"/>
        <color rgb="FFFF0000"/>
        <rFont val="ＭＳ Ｐゴシック"/>
        <family val="3"/>
        <charset val="128"/>
        <scheme val="minor"/>
      </rPr>
      <t>転記</t>
    </r>
    <r>
      <rPr>
        <sz val="11"/>
        <color theme="1"/>
        <rFont val="ＭＳ Ｐゴシック"/>
        <family val="2"/>
        <charset val="128"/>
        <scheme val="minor"/>
      </rPr>
      <t>されているか</t>
    </r>
    <r>
      <rPr>
        <sz val="11"/>
        <color rgb="FFFF0000"/>
        <rFont val="ＭＳ Ｐゴシック"/>
        <family val="3"/>
        <charset val="128"/>
        <scheme val="minor"/>
      </rPr>
      <t>確認</t>
    </r>
    <r>
      <rPr>
        <sz val="11"/>
        <color theme="1"/>
        <rFont val="ＭＳ Ｐゴシック"/>
        <family val="2"/>
        <charset val="128"/>
        <scheme val="minor"/>
      </rPr>
      <t>してください</t>
    </r>
    <rPh sb="1" eb="3">
      <t>ギジュツ</t>
    </rPh>
    <rPh sb="3" eb="5">
      <t>シリョウ</t>
    </rPh>
    <rPh sb="6" eb="7">
      <t>ミドリ</t>
    </rPh>
    <rPh sb="7" eb="9">
      <t>チャクショク</t>
    </rPh>
    <rPh sb="12" eb="13">
      <t>タダ</t>
    </rPh>
    <rPh sb="15" eb="17">
      <t>ジョウホウ</t>
    </rPh>
    <rPh sb="18" eb="20">
      <t>テンキ</t>
    </rPh>
    <rPh sb="26" eb="28">
      <t>カクニン</t>
    </rPh>
    <phoneticPr fontId="2"/>
  </si>
  <si>
    <r>
      <t>　（転記されていない場合は、もう一度【表１～４】の入力条件を確認後、</t>
    </r>
    <r>
      <rPr>
        <sz val="11"/>
        <color rgb="FFFF0000"/>
        <rFont val="ＭＳ Ｐゴシック"/>
        <family val="3"/>
        <charset val="128"/>
        <scheme val="minor"/>
      </rPr>
      <t>必要に応じ緑着色セルを直接入力</t>
    </r>
    <r>
      <rPr>
        <sz val="11"/>
        <color theme="1"/>
        <rFont val="ＭＳ Ｐゴシック"/>
        <family val="3"/>
        <charset val="128"/>
        <scheme val="minor"/>
      </rPr>
      <t>により修正してください）</t>
    </r>
    <rPh sb="2" eb="4">
      <t>テンキ</t>
    </rPh>
    <rPh sb="10" eb="12">
      <t>バアイ</t>
    </rPh>
    <rPh sb="16" eb="18">
      <t>イチド</t>
    </rPh>
    <rPh sb="19" eb="20">
      <t>ヒョウ</t>
    </rPh>
    <rPh sb="25" eb="27">
      <t>ニュウリョク</t>
    </rPh>
    <rPh sb="27" eb="29">
      <t>ジョウケン</t>
    </rPh>
    <rPh sb="30" eb="32">
      <t>カクニン</t>
    </rPh>
    <rPh sb="32" eb="33">
      <t>ゴ</t>
    </rPh>
    <rPh sb="34" eb="36">
      <t>ヒツヨウ</t>
    </rPh>
    <rPh sb="37" eb="38">
      <t>オウ</t>
    </rPh>
    <rPh sb="39" eb="40">
      <t>ミドリ</t>
    </rPh>
    <rPh sb="40" eb="42">
      <t>チャクショク</t>
    </rPh>
    <phoneticPr fontId="2"/>
  </si>
  <si>
    <r>
      <t>②技術資料の</t>
    </r>
    <r>
      <rPr>
        <sz val="11"/>
        <color rgb="FFFF0000"/>
        <rFont val="ＭＳ Ｐゴシック"/>
        <family val="3"/>
        <charset val="128"/>
        <scheme val="minor"/>
      </rPr>
      <t>黄色着色セル</t>
    </r>
    <r>
      <rPr>
        <sz val="11"/>
        <color theme="1"/>
        <rFont val="ＭＳ Ｐゴシック"/>
        <family val="3"/>
        <charset val="128"/>
        <scheme val="minor"/>
      </rPr>
      <t>に必要な情報を</t>
    </r>
    <r>
      <rPr>
        <sz val="11"/>
        <color rgb="FFFF0000"/>
        <rFont val="ＭＳ Ｐゴシック"/>
        <family val="3"/>
        <charset val="128"/>
        <scheme val="minor"/>
      </rPr>
      <t>直接入力</t>
    </r>
    <r>
      <rPr>
        <sz val="11"/>
        <color theme="1"/>
        <rFont val="ＭＳ Ｐゴシック"/>
        <family val="3"/>
        <charset val="128"/>
        <scheme val="minor"/>
      </rPr>
      <t>してください</t>
    </r>
    <rPh sb="1" eb="3">
      <t>ギジュツ</t>
    </rPh>
    <rPh sb="3" eb="5">
      <t>シリョウ</t>
    </rPh>
    <rPh sb="6" eb="8">
      <t>キイロ</t>
    </rPh>
    <rPh sb="8" eb="10">
      <t>チャクショク</t>
    </rPh>
    <rPh sb="13" eb="15">
      <t>ヒツヨウ</t>
    </rPh>
    <rPh sb="16" eb="18">
      <t>ジョウホウ</t>
    </rPh>
    <rPh sb="19" eb="21">
      <t>チョクセツ</t>
    </rPh>
    <rPh sb="21" eb="23">
      <t>ニュウリョク</t>
    </rPh>
    <phoneticPr fontId="2"/>
  </si>
  <si>
    <r>
      <t>↓</t>
    </r>
    <r>
      <rPr>
        <sz val="11"/>
        <color rgb="FFFF0000"/>
        <rFont val="ＭＳ Ｐゴシック"/>
        <family val="3"/>
        <charset val="128"/>
        <scheme val="minor"/>
      </rPr>
      <t>【重要】表２のD列で項目を記載したもの以外は、エラー表示される【編集厳禁】</t>
    </r>
    <rPh sb="2" eb="4">
      <t>ジュウヨウ</t>
    </rPh>
    <rPh sb="5" eb="6">
      <t>ヒョウ</t>
    </rPh>
    <rPh sb="9" eb="10">
      <t>レツ</t>
    </rPh>
    <rPh sb="11" eb="13">
      <t>コウモク</t>
    </rPh>
    <rPh sb="14" eb="16">
      <t>キサイ</t>
    </rPh>
    <rPh sb="20" eb="22">
      <t>イガイ</t>
    </rPh>
    <rPh sb="27" eb="29">
      <t>ヒョウジ</t>
    </rPh>
    <rPh sb="33" eb="35">
      <t>ヘンシュウ</t>
    </rPh>
    <rPh sb="35" eb="37">
      <t>ゲンキン</t>
    </rPh>
    <phoneticPr fontId="2"/>
  </si>
  <si>
    <t>②不要な技術資料様式は、シート毎削除してください</t>
    <rPh sb="1" eb="3">
      <t>フヨウ</t>
    </rPh>
    <rPh sb="4" eb="6">
      <t>ギジュツ</t>
    </rPh>
    <rPh sb="6" eb="8">
      <t>シリョウ</t>
    </rPh>
    <rPh sb="8" eb="10">
      <t>ヨウシキ</t>
    </rPh>
    <rPh sb="15" eb="16">
      <t>ゴト</t>
    </rPh>
    <rPh sb="16" eb="18">
      <t>サクジョ</t>
    </rPh>
    <phoneticPr fontId="2"/>
  </si>
  <si>
    <t>様式名</t>
    <rPh sb="0" eb="2">
      <t>ヨウシキ</t>
    </rPh>
    <rPh sb="2" eb="3">
      <t>メイ</t>
    </rPh>
    <phoneticPr fontId="2"/>
  </si>
  <si>
    <t>項目名</t>
    <rPh sb="0" eb="2">
      <t>コウモク</t>
    </rPh>
    <rPh sb="2" eb="3">
      <t>メイ</t>
    </rPh>
    <phoneticPr fontId="2"/>
  </si>
  <si>
    <t>配置予定技術者</t>
    <rPh sb="0" eb="2">
      <t>ハイチ</t>
    </rPh>
    <rPh sb="2" eb="4">
      <t>ヨテイ</t>
    </rPh>
    <rPh sb="4" eb="7">
      <t>ギジュツシャ</t>
    </rPh>
    <phoneticPr fontId="2"/>
  </si>
  <si>
    <t>企業情報記入欄</t>
    <rPh sb="0" eb="2">
      <t>キギョウ</t>
    </rPh>
    <rPh sb="2" eb="4">
      <t>ジョウホウ</t>
    </rPh>
    <rPh sb="4" eb="6">
      <t>キニュウ</t>
    </rPh>
    <rPh sb="6" eb="7">
      <t>ラン</t>
    </rPh>
    <phoneticPr fontId="2"/>
  </si>
  <si>
    <t>氏名記入欄</t>
    <rPh sb="0" eb="2">
      <t>シメイ</t>
    </rPh>
    <rPh sb="2" eb="4">
      <t>キニュウ</t>
    </rPh>
    <rPh sb="4" eb="5">
      <t>ラン</t>
    </rPh>
    <phoneticPr fontId="2"/>
  </si>
  <si>
    <t>（収受印を発行しない発注機関は、「３提出資料確認欄」を全て削除）</t>
    <rPh sb="1" eb="3">
      <t>シュウジュ</t>
    </rPh>
    <rPh sb="3" eb="4">
      <t>イン</t>
    </rPh>
    <rPh sb="5" eb="7">
      <t>ハッコウ</t>
    </rPh>
    <rPh sb="10" eb="12">
      <t>ハッチュウ</t>
    </rPh>
    <rPh sb="12" eb="14">
      <t>キカン</t>
    </rPh>
    <rPh sb="18" eb="20">
      <t>テイシュツ</t>
    </rPh>
    <rPh sb="20" eb="22">
      <t>シリョウ</t>
    </rPh>
    <rPh sb="22" eb="24">
      <t>カクニン</t>
    </rPh>
    <rPh sb="24" eb="25">
      <t>ラン</t>
    </rPh>
    <rPh sb="27" eb="28">
      <t>スベ</t>
    </rPh>
    <rPh sb="29" eb="31">
      <t>サクジョ</t>
    </rPh>
    <phoneticPr fontId="2"/>
  </si>
  <si>
    <t>配置予定技術者の工事成績評定点</t>
    <phoneticPr fontId="2"/>
  </si>
  <si>
    <t>応急危険度判定士の登録</t>
    <phoneticPr fontId="2"/>
  </si>
  <si>
    <t>工場・会社所在地</t>
  </si>
  <si>
    <t>サポート拠点</t>
  </si>
  <si>
    <t>評価項目番号</t>
    <rPh sb="0" eb="2">
      <t>ヒョウカ</t>
    </rPh>
    <rPh sb="2" eb="4">
      <t>コウモク</t>
    </rPh>
    <rPh sb="4" eb="6">
      <t>バンゴウ</t>
    </rPh>
    <phoneticPr fontId="2"/>
  </si>
  <si>
    <t>-</t>
    <phoneticPr fontId="2"/>
  </si>
  <si>
    <t>評価基準（様式記載内容）</t>
    <rPh sb="0" eb="2">
      <t>ヒョウカ</t>
    </rPh>
    <rPh sb="2" eb="4">
      <t>キジュン</t>
    </rPh>
    <rPh sb="5" eb="7">
      <t>ヨウシキ</t>
    </rPh>
    <rPh sb="7" eb="9">
      <t>キサイ</t>
    </rPh>
    <rPh sb="9" eb="11">
      <t>ナイヨウ</t>
    </rPh>
    <phoneticPr fontId="2"/>
  </si>
  <si>
    <t>表中の着色セルを予備欄です。項目が不足する場合ここに入力すれば、プルダウンリストを追加できます。</t>
    <phoneticPr fontId="2"/>
  </si>
  <si>
    <t>【表４】表紙記載文リスト</t>
    <rPh sb="1" eb="2">
      <t>ヒョウ</t>
    </rPh>
    <rPh sb="4" eb="6">
      <t>ヒョウシ</t>
    </rPh>
    <rPh sb="6" eb="8">
      <t>キサイ</t>
    </rPh>
    <rPh sb="8" eb="9">
      <t>ブン</t>
    </rPh>
    <phoneticPr fontId="2"/>
  </si>
  <si>
    <t>法面機械保有</t>
    <rPh sb="0" eb="2">
      <t>ノリメン</t>
    </rPh>
    <rPh sb="2" eb="4">
      <t>キカイ</t>
    </rPh>
    <rPh sb="4" eb="6">
      <t>ホユウ</t>
    </rPh>
    <phoneticPr fontId="13"/>
  </si>
  <si>
    <t>建設機械保有状況</t>
    <rPh sb="0" eb="2">
      <t>ケンセツ</t>
    </rPh>
    <rPh sb="2" eb="4">
      <t>キカイ</t>
    </rPh>
    <rPh sb="4" eb="6">
      <t>ホユウ</t>
    </rPh>
    <rPh sb="6" eb="8">
      <t>ジョウキョウ</t>
    </rPh>
    <phoneticPr fontId="2"/>
  </si>
  <si>
    <t>労働福祉（高齢者雇用）</t>
    <rPh sb="0" eb="2">
      <t>ロウドウ</t>
    </rPh>
    <rPh sb="2" eb="4">
      <t>フクシ</t>
    </rPh>
    <rPh sb="5" eb="8">
      <t>コウレイシャ</t>
    </rPh>
    <rPh sb="8" eb="10">
      <t>コヨウ</t>
    </rPh>
    <phoneticPr fontId="13"/>
  </si>
  <si>
    <t>労働福祉（障がい者雇用）</t>
    <rPh sb="0" eb="2">
      <t>ロウドウ</t>
    </rPh>
    <rPh sb="2" eb="4">
      <t>フクシ</t>
    </rPh>
    <rPh sb="5" eb="6">
      <t>ショウ</t>
    </rPh>
    <rPh sb="8" eb="9">
      <t>シャ</t>
    </rPh>
    <rPh sb="9" eb="11">
      <t>コヨウ</t>
    </rPh>
    <phoneticPr fontId="13"/>
  </si>
  <si>
    <t>労働福祉（育児介護制度）</t>
    <rPh sb="0" eb="2">
      <t>ロウドウ</t>
    </rPh>
    <rPh sb="2" eb="4">
      <t>フクシ</t>
    </rPh>
    <rPh sb="5" eb="7">
      <t>イクジ</t>
    </rPh>
    <rPh sb="7" eb="9">
      <t>カイゴ</t>
    </rPh>
    <rPh sb="9" eb="11">
      <t>セイド</t>
    </rPh>
    <phoneticPr fontId="13"/>
  </si>
  <si>
    <t>育児介護チェック表</t>
    <rPh sb="0" eb="2">
      <t>イクジ</t>
    </rPh>
    <rPh sb="2" eb="4">
      <t>カイゴ</t>
    </rPh>
    <rPh sb="8" eb="9">
      <t>ヒョウ</t>
    </rPh>
    <phoneticPr fontId="13"/>
  </si>
  <si>
    <t>労働福祉（若手技術者雇用）</t>
    <rPh sb="0" eb="2">
      <t>ロウドウ</t>
    </rPh>
    <rPh sb="2" eb="4">
      <t>フクシ</t>
    </rPh>
    <rPh sb="5" eb="7">
      <t>ワカテ</t>
    </rPh>
    <rPh sb="7" eb="10">
      <t>ギジュツシャ</t>
    </rPh>
    <rPh sb="10" eb="12">
      <t>コヨウ</t>
    </rPh>
    <phoneticPr fontId="13"/>
  </si>
  <si>
    <t>表３【地域貢献】評価項目の着色セルに項目を記入した場合、ここに記載文を直接入力！</t>
    <phoneticPr fontId="2"/>
  </si>
  <si>
    <t>（【隠岐】企業の法面機械保有は、機械名が○○になっていますので、必ず編集が必要です。）</t>
    <rPh sb="8" eb="10">
      <t>ノリメン</t>
    </rPh>
    <rPh sb="10" eb="12">
      <t>キカイ</t>
    </rPh>
    <phoneticPr fontId="2"/>
  </si>
  <si>
    <r>
      <t>（【隠岐】</t>
    </r>
    <r>
      <rPr>
        <sz val="11"/>
        <color rgb="FFFF0000"/>
        <rFont val="ＭＳ Ｐゴシック"/>
        <family val="3"/>
        <charset val="128"/>
        <scheme val="minor"/>
      </rPr>
      <t>企業の法面機械保有</t>
    </r>
    <r>
      <rPr>
        <sz val="11"/>
        <color theme="1"/>
        <rFont val="ＭＳ Ｐゴシック"/>
        <family val="3"/>
        <charset val="128"/>
        <scheme val="minor"/>
      </rPr>
      <t>は、機械名が○○になっていますので、</t>
    </r>
    <r>
      <rPr>
        <sz val="11"/>
        <color rgb="FFFF0000"/>
        <rFont val="ＭＳ Ｐゴシック"/>
        <family val="3"/>
        <charset val="128"/>
        <scheme val="minor"/>
      </rPr>
      <t>必ず編集</t>
    </r>
    <r>
      <rPr>
        <sz val="11"/>
        <color theme="1"/>
        <rFont val="ＭＳ Ｐゴシック"/>
        <family val="3"/>
        <charset val="128"/>
        <scheme val="minor"/>
      </rPr>
      <t>が必要です。）</t>
    </r>
    <rPh sb="2" eb="4">
      <t>オキ</t>
    </rPh>
    <rPh sb="5" eb="7">
      <t>キギョウ</t>
    </rPh>
    <rPh sb="8" eb="10">
      <t>ノリメン</t>
    </rPh>
    <rPh sb="10" eb="12">
      <t>キカイ</t>
    </rPh>
    <rPh sb="12" eb="14">
      <t>ホユウ</t>
    </rPh>
    <rPh sb="16" eb="18">
      <t>キカイ</t>
    </rPh>
    <rPh sb="18" eb="19">
      <t>メイ</t>
    </rPh>
    <rPh sb="32" eb="33">
      <t>カナラ</t>
    </rPh>
    <rPh sb="34" eb="36">
      <t>ヘンシュウ</t>
    </rPh>
    <rPh sb="37" eb="39">
      <t>ヒツヨウ</t>
    </rPh>
    <phoneticPr fontId="2"/>
  </si>
  <si>
    <t>【表４】を編集すると技術資料（表紙）「2　提出書類（必要な項目について）」で記載する様式の名称変更ができます。</t>
    <rPh sb="10" eb="12">
      <t>ギジュツ</t>
    </rPh>
    <rPh sb="12" eb="14">
      <t>シリョウ</t>
    </rPh>
    <rPh sb="15" eb="17">
      <t>ヒョウシ</t>
    </rPh>
    <rPh sb="38" eb="40">
      <t>キサイ</t>
    </rPh>
    <rPh sb="42" eb="44">
      <t>ヨウシキ</t>
    </rPh>
    <rPh sb="45" eb="47">
      <t>メイショウ</t>
    </rPh>
    <rPh sb="47" eb="49">
      <t>ヘンコウ</t>
    </rPh>
    <phoneticPr fontId="2"/>
  </si>
  <si>
    <t>a0</t>
  </si>
  <si>
    <t>a1</t>
  </si>
  <si>
    <t>①「発注者審査作業用」シートに記載されている表中の不要な項目の列全体を削除してください</t>
    <rPh sb="2" eb="5">
      <t>ハッチュウシャ</t>
    </rPh>
    <rPh sb="5" eb="7">
      <t>シンサ</t>
    </rPh>
    <rPh sb="7" eb="10">
      <t>サギョウヨウ</t>
    </rPh>
    <rPh sb="15" eb="17">
      <t>キサイ</t>
    </rPh>
    <rPh sb="22" eb="23">
      <t>ヒョウ</t>
    </rPh>
    <rPh sb="23" eb="24">
      <t>チュウ</t>
    </rPh>
    <rPh sb="25" eb="27">
      <t>フヨウ</t>
    </rPh>
    <rPh sb="28" eb="30">
      <t>コウモク</t>
    </rPh>
    <rPh sb="31" eb="32">
      <t>レツ</t>
    </rPh>
    <rPh sb="32" eb="34">
      <t>ゼンタイ</t>
    </rPh>
    <rPh sb="35" eb="37">
      <t>サクジョ</t>
    </rPh>
    <rPh sb="37" eb="39">
      <t>ゼンサクジョ</t>
    </rPh>
    <phoneticPr fontId="2"/>
  </si>
  <si>
    <t>※「発注者審査作業用」シート</t>
    <rPh sb="2" eb="5">
      <t>ハッチュウシャ</t>
    </rPh>
    <rPh sb="5" eb="7">
      <t>シンサ</t>
    </rPh>
    <rPh sb="7" eb="9">
      <t>サギョウ</t>
    </rPh>
    <rPh sb="9" eb="10">
      <t>ヨウ</t>
    </rPh>
    <phoneticPr fontId="2"/>
  </si>
  <si>
    <t>※技術審査用ファイル</t>
    <rPh sb="1" eb="3">
      <t>ギジュツ</t>
    </rPh>
    <rPh sb="3" eb="6">
      <t>シンサヨウ</t>
    </rPh>
    <phoneticPr fontId="2"/>
  </si>
  <si>
    <t>（文字のサイズ、セルの結合、列幅の調整などは、「技術審査用ファイル」で行うため、「発注者作業用シート」では、体裁を整える必要はありません）</t>
    <rPh sb="1" eb="3">
      <t>モジ</t>
    </rPh>
    <rPh sb="11" eb="13">
      <t>ケツゴウ</t>
    </rPh>
    <rPh sb="14" eb="16">
      <t>レツハバ</t>
    </rPh>
    <rPh sb="17" eb="19">
      <t>チョウセイ</t>
    </rPh>
    <rPh sb="24" eb="26">
      <t>ギジュツ</t>
    </rPh>
    <rPh sb="26" eb="29">
      <t>シンサヨウ</t>
    </rPh>
    <rPh sb="35" eb="36">
      <t>オコナ</t>
    </rPh>
    <rPh sb="41" eb="44">
      <t>ハッチュウシャ</t>
    </rPh>
    <rPh sb="44" eb="47">
      <t>サギョウヨウ</t>
    </rPh>
    <rPh sb="54" eb="56">
      <t>テイサイ</t>
    </rPh>
    <rPh sb="57" eb="58">
      <t>トトノ</t>
    </rPh>
    <rPh sb="60" eb="62">
      <t>ヒツヨウ</t>
    </rPh>
    <phoneticPr fontId="2"/>
  </si>
  <si>
    <t>　企業の申請内容を数式でリンクさせて評価項目毎に一覧表で整理。指定された範囲を「技術審査用ファイル」の「作業用シート」に一括コピーすることで、</t>
    <rPh sb="31" eb="33">
      <t>シテイ</t>
    </rPh>
    <rPh sb="36" eb="38">
      <t>ハンイ</t>
    </rPh>
    <rPh sb="60" eb="62">
      <t>イッカツ</t>
    </rPh>
    <phoneticPr fontId="2"/>
  </si>
  <si>
    <t>　１．【技術資料（表紙）の確認・修正事項】</t>
    <rPh sb="4" eb="6">
      <t>ギジュツ</t>
    </rPh>
    <rPh sb="6" eb="8">
      <t>シリョウ</t>
    </rPh>
    <rPh sb="9" eb="11">
      <t>ヒョウシ</t>
    </rPh>
    <rPh sb="13" eb="15">
      <t>カクニン</t>
    </rPh>
    <rPh sb="16" eb="18">
      <t>シュウセイ</t>
    </rPh>
    <rPh sb="18" eb="20">
      <t>ジコウ</t>
    </rPh>
    <phoneticPr fontId="2"/>
  </si>
  <si>
    <t>　２．【技術資料（各種様式）の確認・修正事項】</t>
    <rPh sb="4" eb="6">
      <t>ギジュツ</t>
    </rPh>
    <rPh sb="6" eb="8">
      <t>シリョウ</t>
    </rPh>
    <rPh sb="9" eb="11">
      <t>カクシュ</t>
    </rPh>
    <rPh sb="11" eb="13">
      <t>ヨウシキ</t>
    </rPh>
    <rPh sb="15" eb="17">
      <t>カクニン</t>
    </rPh>
    <rPh sb="18" eb="20">
      <t>シュウセイ</t>
    </rPh>
    <rPh sb="20" eb="22">
      <t>ジコウ</t>
    </rPh>
    <phoneticPr fontId="2"/>
  </si>
  <si>
    <t>　３．【評価基準の確認】</t>
    <rPh sb="4" eb="6">
      <t>ヒョウカ</t>
    </rPh>
    <rPh sb="6" eb="8">
      <t>キジュン</t>
    </rPh>
    <rPh sb="9" eb="11">
      <t>カクニン</t>
    </rPh>
    <phoneticPr fontId="2"/>
  </si>
  <si>
    <t>　４．【PPI掲載用ファイルの作成】</t>
    <rPh sb="7" eb="10">
      <t>ケイサイヨウ</t>
    </rPh>
    <rPh sb="15" eb="17">
      <t>サクセイ</t>
    </rPh>
    <phoneticPr fontId="2"/>
  </si>
  <si>
    <t>＜発注準備から入札結果調書作成までの全体イメージ＞</t>
    <rPh sb="1" eb="3">
      <t>ハッチュウ</t>
    </rPh>
    <rPh sb="3" eb="5">
      <t>ジュンビ</t>
    </rPh>
    <rPh sb="7" eb="9">
      <t>ニュウサツ</t>
    </rPh>
    <rPh sb="9" eb="11">
      <t>ケッカ</t>
    </rPh>
    <rPh sb="11" eb="13">
      <t>チョウショ</t>
    </rPh>
    <rPh sb="13" eb="15">
      <t>サクセイ</t>
    </rPh>
    <rPh sb="18" eb="20">
      <t>ゼンタイ</t>
    </rPh>
    <phoneticPr fontId="2"/>
  </si>
  <si>
    <r>
      <t>②</t>
    </r>
    <r>
      <rPr>
        <sz val="11"/>
        <color rgb="FFFF0000"/>
        <rFont val="ＭＳ Ｐゴシック"/>
        <family val="3"/>
        <charset val="128"/>
        <scheme val="minor"/>
      </rPr>
      <t>エラー表示</t>
    </r>
    <r>
      <rPr>
        <sz val="11"/>
        <color theme="1"/>
        <rFont val="ＭＳ Ｐゴシック"/>
        <family val="3"/>
        <charset val="128"/>
        <scheme val="minor"/>
      </rPr>
      <t>がでている</t>
    </r>
    <r>
      <rPr>
        <sz val="11"/>
        <color rgb="FFFF0000"/>
        <rFont val="ＭＳ Ｐゴシック"/>
        <family val="3"/>
        <charset val="128"/>
        <scheme val="minor"/>
      </rPr>
      <t>行を非表示</t>
    </r>
    <r>
      <rPr>
        <sz val="11"/>
        <color theme="1"/>
        <rFont val="ＭＳ Ｐゴシック"/>
        <family val="3"/>
        <charset val="128"/>
        <scheme val="minor"/>
      </rPr>
      <t>にしてください（</t>
    </r>
    <r>
      <rPr>
        <sz val="11"/>
        <color rgb="FFFF0000"/>
        <rFont val="ＭＳ Ｐゴシック"/>
        <family val="3"/>
        <charset val="128"/>
        <scheme val="minor"/>
      </rPr>
      <t>行の削除厳禁</t>
    </r>
    <r>
      <rPr>
        <sz val="11"/>
        <color theme="1"/>
        <rFont val="ＭＳ Ｐゴシック"/>
        <family val="3"/>
        <charset val="128"/>
        <scheme val="minor"/>
      </rPr>
      <t>）。</t>
    </r>
    <rPh sb="4" eb="6">
      <t>ヒョウジ</t>
    </rPh>
    <rPh sb="11" eb="12">
      <t>ギョウ</t>
    </rPh>
    <rPh sb="13" eb="16">
      <t>ヒヒョウジ</t>
    </rPh>
    <phoneticPr fontId="2"/>
  </si>
  <si>
    <r>
      <t>１．</t>
    </r>
    <r>
      <rPr>
        <sz val="12"/>
        <color rgb="FFFF0000"/>
        <rFont val="ＭＳ Ｐゴシック"/>
        <family val="3"/>
        <charset val="128"/>
        <scheme val="minor"/>
      </rPr>
      <t>【表１】のC列</t>
    </r>
    <r>
      <rPr>
        <sz val="12"/>
        <color theme="1"/>
        <rFont val="ＭＳ Ｐゴシック"/>
        <family val="2"/>
        <charset val="128"/>
        <scheme val="minor"/>
      </rPr>
      <t>に基本情報を直接入力してください</t>
    </r>
    <rPh sb="3" eb="4">
      <t>ヒョウ</t>
    </rPh>
    <rPh sb="8" eb="9">
      <t>レツ</t>
    </rPh>
    <rPh sb="10" eb="12">
      <t>キホン</t>
    </rPh>
    <rPh sb="12" eb="14">
      <t>ジョウホウ</t>
    </rPh>
    <rPh sb="15" eb="17">
      <t>チョクセツ</t>
    </rPh>
    <rPh sb="17" eb="19">
      <t>ニュウリョク</t>
    </rPh>
    <phoneticPr fontId="2"/>
  </si>
  <si>
    <t>対象外</t>
    <phoneticPr fontId="2"/>
  </si>
  <si>
    <r>
      <t>【表３】を編集すると評価項目（C列）のリストが変更できます（</t>
    </r>
    <r>
      <rPr>
        <sz val="11"/>
        <color rgb="FFFF0000"/>
        <rFont val="ＭＳ Ｐゴシック"/>
        <family val="3"/>
        <charset val="128"/>
        <scheme val="minor"/>
      </rPr>
      <t>原則、着色セル以外編集不可</t>
    </r>
    <r>
      <rPr>
        <sz val="11"/>
        <color theme="1"/>
        <rFont val="ＭＳ Ｐゴシック"/>
        <family val="2"/>
        <charset val="128"/>
        <scheme val="minor"/>
      </rPr>
      <t>）。</t>
    </r>
    <rPh sb="1" eb="2">
      <t>ヒョウ</t>
    </rPh>
    <rPh sb="30" eb="32">
      <t>ゲンソク</t>
    </rPh>
    <rPh sb="33" eb="35">
      <t>チャクショク</t>
    </rPh>
    <rPh sb="37" eb="39">
      <t>イガイ</t>
    </rPh>
    <rPh sb="39" eb="41">
      <t>ヘンシュウ</t>
    </rPh>
    <rPh sb="41" eb="43">
      <t>フカ</t>
    </rPh>
    <phoneticPr fontId="2"/>
  </si>
  <si>
    <t>　育児休業制度（法定どおり若しくは法定を超える）を就業規則等に規定している。</t>
    <rPh sb="1" eb="3">
      <t>イクジ</t>
    </rPh>
    <rPh sb="3" eb="5">
      <t>キュウギョウ</t>
    </rPh>
    <rPh sb="5" eb="7">
      <t>セイド</t>
    </rPh>
    <rPh sb="13" eb="14">
      <t>モ</t>
    </rPh>
    <rPh sb="25" eb="27">
      <t>シュウギョウ</t>
    </rPh>
    <rPh sb="27" eb="29">
      <t>キソク</t>
    </rPh>
    <rPh sb="29" eb="30">
      <t>トウ</t>
    </rPh>
    <rPh sb="31" eb="33">
      <t>キテイ</t>
    </rPh>
    <phoneticPr fontId="13"/>
  </si>
  <si>
    <t>□</t>
  </si>
  <si>
    <r>
      <t>（該当条文：</t>
    </r>
    <r>
      <rPr>
        <b/>
        <sz val="10"/>
        <color indexed="12"/>
        <rFont val="ＭＳ Ｐゴシック"/>
        <family val="3"/>
        <charset val="128"/>
      </rPr>
      <t>【例】</t>
    </r>
    <r>
      <rPr>
        <b/>
        <sz val="10"/>
        <color indexed="10"/>
        <rFont val="ＭＳ Ｐゴシック"/>
        <family val="3"/>
        <charset val="128"/>
      </rPr>
      <t>就業規則　第○○条第○○項</t>
    </r>
    <r>
      <rPr>
        <b/>
        <sz val="10"/>
        <rFont val="ＭＳ Ｐゴシック"/>
        <family val="3"/>
        <charset val="128"/>
      </rPr>
      <t>）</t>
    </r>
    <rPh sb="1" eb="3">
      <t>ガイトウ</t>
    </rPh>
    <rPh sb="3" eb="5">
      <t>ジョウブン</t>
    </rPh>
    <rPh sb="7" eb="8">
      <t>レイ</t>
    </rPh>
    <rPh sb="9" eb="11">
      <t>シュウギョウ</t>
    </rPh>
    <rPh sb="11" eb="13">
      <t>キソク</t>
    </rPh>
    <rPh sb="14" eb="15">
      <t>ダイ</t>
    </rPh>
    <rPh sb="17" eb="18">
      <t>ジョウ</t>
    </rPh>
    <rPh sb="18" eb="19">
      <t>ダイ</t>
    </rPh>
    <rPh sb="21" eb="22">
      <t>コウ</t>
    </rPh>
    <phoneticPr fontId="13"/>
  </si>
  <si>
    <t>（該当条文：　　　　　　　　　　　　　　　　　　）</t>
    <rPh sb="1" eb="3">
      <t>ガイトウ</t>
    </rPh>
    <rPh sb="3" eb="5">
      <t>ジョウブン</t>
    </rPh>
    <phoneticPr fontId="13"/>
  </si>
  <si>
    <t>　３歳未満の子を養育する従業員について、従業員が希望すれば利用できる短時間勤務制度を就業規則等に規定している。
　ただし、業務の性質又は業務の実施体制に照らして、短時間勤務制度を講ずることが困難と認められる業務に従事する従業員を労使協定により適用除外とした場合は、その代替措置を就業規則等に規定している場合も含む。</t>
    <rPh sb="114" eb="116">
      <t>ロウシ</t>
    </rPh>
    <rPh sb="116" eb="118">
      <t>キョウテイ</t>
    </rPh>
    <rPh sb="151" eb="153">
      <t>バアイ</t>
    </rPh>
    <rPh sb="154" eb="155">
      <t>フク</t>
    </rPh>
    <phoneticPr fontId="13"/>
  </si>
  <si>
    <t>子の看護休暇（法定どおり若しくは法定を超える）を就業規則等に規定している。</t>
    <rPh sb="0" eb="1">
      <t>コ</t>
    </rPh>
    <rPh sb="2" eb="4">
      <t>カンゴ</t>
    </rPh>
    <rPh sb="4" eb="6">
      <t>キュウカ</t>
    </rPh>
    <rPh sb="12" eb="13">
      <t>モ</t>
    </rPh>
    <rPh sb="24" eb="26">
      <t>シュウギョウ</t>
    </rPh>
    <rPh sb="26" eb="28">
      <t>キソク</t>
    </rPh>
    <rPh sb="28" eb="29">
      <t>トウ</t>
    </rPh>
    <rPh sb="30" eb="32">
      <t>キテイ</t>
    </rPh>
    <phoneticPr fontId="13"/>
  </si>
  <si>
    <t>介護休暇（法定どおり若しくは法定を超える）を就業規則等に規定している。</t>
    <rPh sb="0" eb="2">
      <t>カイゴ</t>
    </rPh>
    <rPh sb="2" eb="4">
      <t>キュウカ</t>
    </rPh>
    <rPh sb="5" eb="7">
      <t>ホウテイ</t>
    </rPh>
    <rPh sb="10" eb="11">
      <t>モ</t>
    </rPh>
    <rPh sb="22" eb="24">
      <t>シュウギョウ</t>
    </rPh>
    <rPh sb="24" eb="26">
      <t>キソク</t>
    </rPh>
    <rPh sb="26" eb="27">
      <t>トウ</t>
    </rPh>
    <rPh sb="28" eb="30">
      <t>キテイ</t>
    </rPh>
    <phoneticPr fontId="13"/>
  </si>
  <si>
    <t>介護休業制度（法定どおり若しくは法定を超える）を就業規則等に規定している。</t>
    <rPh sb="0" eb="2">
      <t>カイゴ</t>
    </rPh>
    <rPh sb="2" eb="4">
      <t>キュウギョウ</t>
    </rPh>
    <rPh sb="4" eb="6">
      <t>セイド</t>
    </rPh>
    <rPh sb="12" eb="13">
      <t>モ</t>
    </rPh>
    <rPh sb="24" eb="26">
      <t>シュウギョウ</t>
    </rPh>
    <rPh sb="26" eb="28">
      <t>キソク</t>
    </rPh>
    <rPh sb="28" eb="29">
      <t>トウ</t>
    </rPh>
    <rPh sb="30" eb="32">
      <t>キテイ</t>
    </rPh>
    <phoneticPr fontId="13"/>
  </si>
  <si>
    <t>家族の介護を行う従業員が利用できる、短時間勤務等の措置を就業規則等に規定している。　　　　　　　　　　　　　　　　　　　　　　　　　　　　　</t>
    <rPh sb="0" eb="2">
      <t>カゾク</t>
    </rPh>
    <rPh sb="3" eb="5">
      <t>カイゴ</t>
    </rPh>
    <rPh sb="6" eb="7">
      <t>オコナ</t>
    </rPh>
    <rPh sb="8" eb="11">
      <t>ジュウギョウイン</t>
    </rPh>
    <rPh sb="12" eb="14">
      <t>リヨウ</t>
    </rPh>
    <rPh sb="18" eb="21">
      <t>タンジカン</t>
    </rPh>
    <rPh sb="21" eb="23">
      <t>キンム</t>
    </rPh>
    <rPh sb="23" eb="24">
      <t>トウ</t>
    </rPh>
    <rPh sb="25" eb="27">
      <t>ソチ</t>
    </rPh>
    <rPh sb="28" eb="30">
      <t>シュウギョウ</t>
    </rPh>
    <rPh sb="30" eb="32">
      <t>キソク</t>
    </rPh>
    <rPh sb="32" eb="33">
      <t>トウ</t>
    </rPh>
    <rPh sb="34" eb="36">
      <t>キテイ</t>
    </rPh>
    <phoneticPr fontId="13"/>
  </si>
  <si>
    <r>
      <rPr>
        <b/>
        <sz val="18"/>
        <rFont val="HG丸ｺﾞｼｯｸM-PRO"/>
        <family val="3"/>
        <charset val="128"/>
      </rPr>
      <t>【法定を超える内容チェック表１】</t>
    </r>
    <r>
      <rPr>
        <b/>
        <sz val="12"/>
        <rFont val="HG丸ｺﾞｼｯｸM-PRO"/>
        <family val="3"/>
        <charset val="128"/>
      </rPr>
      <t xml:space="preserve">
　各Ｑの「はい」または「いいえ」、「該当項目」に■ をご記入下さい。</t>
    </r>
    <rPh sb="1" eb="3">
      <t>ホウテイ</t>
    </rPh>
    <rPh sb="4" eb="5">
      <t>コ</t>
    </rPh>
    <rPh sb="7" eb="9">
      <t>ナイヨウ</t>
    </rPh>
    <rPh sb="13" eb="14">
      <t>ヒョウ</t>
    </rPh>
    <rPh sb="35" eb="37">
      <t>ガイトウ</t>
    </rPh>
    <rPh sb="37" eb="39">
      <t>コウモク</t>
    </rPh>
    <phoneticPr fontId="13"/>
  </si>
  <si>
    <t>育児休業制度の対象となる子の上限年齢を、法定を超えた年齢までとしている。</t>
    <rPh sb="0" eb="2">
      <t>イクジ</t>
    </rPh>
    <rPh sb="2" eb="4">
      <t>キュウギョウ</t>
    </rPh>
    <rPh sb="4" eb="6">
      <t>セイド</t>
    </rPh>
    <rPh sb="7" eb="9">
      <t>タイショウ</t>
    </rPh>
    <rPh sb="12" eb="13">
      <t>コ</t>
    </rPh>
    <rPh sb="14" eb="16">
      <t>ジョウゲン</t>
    </rPh>
    <rPh sb="16" eb="18">
      <t>ネンレイ</t>
    </rPh>
    <rPh sb="20" eb="22">
      <t>ホウテイ</t>
    </rPh>
    <rPh sb="23" eb="24">
      <t>コ</t>
    </rPh>
    <rPh sb="26" eb="28">
      <t>ネンレイ</t>
    </rPh>
    <phoneticPr fontId="13"/>
  </si>
  <si>
    <t>（上限年齢　＝　　　　　　歳　　　か月まで）</t>
    <rPh sb="1" eb="3">
      <t>ジョウゲン</t>
    </rPh>
    <rPh sb="3" eb="5">
      <t>ネンレイ</t>
    </rPh>
    <rPh sb="13" eb="14">
      <t>サイ</t>
    </rPh>
    <rPh sb="18" eb="19">
      <t>ツキ</t>
    </rPh>
    <phoneticPr fontId="13"/>
  </si>
  <si>
    <r>
      <t>前記Q3の法定基準の制度とは別に、３歳未満</t>
    </r>
    <r>
      <rPr>
        <sz val="11"/>
        <color indexed="8"/>
        <rFont val="ＭＳ Ｐゴシック"/>
        <family val="3"/>
        <charset val="128"/>
      </rPr>
      <t xml:space="preserve">の子を養育する従業員が利用できる以下の制度のうち、いずれか１つ以上の制度を定めている。
</t>
    </r>
    <rPh sb="0" eb="2">
      <t>ゼンキ</t>
    </rPh>
    <rPh sb="5" eb="7">
      <t>ホウテイ</t>
    </rPh>
    <rPh sb="7" eb="9">
      <t>キジュン</t>
    </rPh>
    <rPh sb="10" eb="12">
      <t>セイド</t>
    </rPh>
    <rPh sb="14" eb="15">
      <t>ベツ</t>
    </rPh>
    <rPh sb="18" eb="19">
      <t>サイ</t>
    </rPh>
    <rPh sb="19" eb="21">
      <t>ミマン</t>
    </rPh>
    <rPh sb="24" eb="26">
      <t>ヨウイク</t>
    </rPh>
    <rPh sb="37" eb="39">
      <t>イカ</t>
    </rPh>
    <rPh sb="40" eb="42">
      <t>セイド</t>
    </rPh>
    <rPh sb="52" eb="54">
      <t>イジョウ</t>
    </rPh>
    <rPh sb="55" eb="57">
      <t>セイド</t>
    </rPh>
    <rPh sb="58" eb="59">
      <t>サダ</t>
    </rPh>
    <phoneticPr fontId="13"/>
  </si>
  <si>
    <t>①短時間勤務制度（5時間45分から6時間以外の制度等の実施）</t>
    <rPh sb="10" eb="12">
      <t>ジカン</t>
    </rPh>
    <rPh sb="14" eb="15">
      <t>フン</t>
    </rPh>
    <rPh sb="18" eb="20">
      <t>ジカン</t>
    </rPh>
    <rPh sb="20" eb="22">
      <t>イガイ</t>
    </rPh>
    <rPh sb="23" eb="25">
      <t>セイド</t>
    </rPh>
    <rPh sb="24" eb="25">
      <t>キセイ</t>
    </rPh>
    <rPh sb="25" eb="26">
      <t>トウ</t>
    </rPh>
    <rPh sb="27" eb="29">
      <t>ジッシ</t>
    </rPh>
    <phoneticPr fontId="13"/>
  </si>
  <si>
    <r>
      <t>②</t>
    </r>
    <r>
      <rPr>
        <sz val="10"/>
        <rFont val="ＭＳ Ｐゴシック"/>
        <family val="3"/>
        <charset val="128"/>
      </rPr>
      <t>育児休業に関する制度に準ずる措置</t>
    </r>
    <rPh sb="1" eb="3">
      <t>イクジ</t>
    </rPh>
    <rPh sb="3" eb="5">
      <t>キュウギョウ</t>
    </rPh>
    <rPh sb="6" eb="7">
      <t>カン</t>
    </rPh>
    <rPh sb="9" eb="11">
      <t>セイド</t>
    </rPh>
    <rPh sb="12" eb="13">
      <t>ジュン</t>
    </rPh>
    <rPh sb="15" eb="17">
      <t>ソチ</t>
    </rPh>
    <phoneticPr fontId="13"/>
  </si>
  <si>
    <r>
      <t>⑤事業所内保育施設の運営　　　　　　　　　　　　　   　　　　　</t>
    </r>
    <r>
      <rPr>
        <sz val="9"/>
        <color indexed="8"/>
        <rFont val="ＭＳ Ｐゴシック"/>
        <family val="3"/>
        <charset val="128"/>
      </rPr>
      <t>（共同運営や保育施設と契約している場合も含む）</t>
    </r>
    <rPh sb="4" eb="5">
      <t>ナイ</t>
    </rPh>
    <rPh sb="5" eb="7">
      <t>ホイク</t>
    </rPh>
    <phoneticPr fontId="13"/>
  </si>
  <si>
    <t>⑥育児サービス費用を補助する制度
（ベビーシッターや保育施設の利用料補助等）</t>
    <rPh sb="26" eb="28">
      <t>ホイク</t>
    </rPh>
    <phoneticPr fontId="13"/>
  </si>
  <si>
    <r>
      <rPr>
        <b/>
        <sz val="18"/>
        <rFont val="HG丸ｺﾞｼｯｸM-PRO"/>
        <family val="3"/>
        <charset val="128"/>
      </rPr>
      <t>【法定を超える内容チェック表２】</t>
    </r>
    <r>
      <rPr>
        <b/>
        <sz val="12"/>
        <rFont val="HG丸ｺﾞｼｯｸM-PRO"/>
        <family val="3"/>
        <charset val="128"/>
      </rPr>
      <t xml:space="preserve">
　各Ｑの「はい」または「いいえ」、「該当項目」に■ をご記入下さい。</t>
    </r>
    <rPh sb="1" eb="3">
      <t>ホウテイ</t>
    </rPh>
    <rPh sb="4" eb="5">
      <t>コ</t>
    </rPh>
    <rPh sb="7" eb="9">
      <t>ナイヨウ</t>
    </rPh>
    <rPh sb="13" eb="14">
      <t>ヒョウ</t>
    </rPh>
    <rPh sb="35" eb="37">
      <t>ガイトウ</t>
    </rPh>
    <rPh sb="37" eb="39">
      <t>コウモク</t>
    </rPh>
    <phoneticPr fontId="13"/>
  </si>
  <si>
    <r>
      <t>①</t>
    </r>
    <r>
      <rPr>
        <b/>
        <sz val="10"/>
        <rFont val="ＭＳ Ｐゴシック"/>
        <family val="3"/>
        <charset val="128"/>
      </rPr>
      <t>小学校就学後の子についても、別に</t>
    </r>
    <r>
      <rPr>
        <sz val="10"/>
        <rFont val="ＭＳ Ｐゴシック"/>
        <family val="3"/>
        <charset val="128"/>
      </rPr>
      <t>子の看護休暇が取得できる。</t>
    </r>
    <rPh sb="8" eb="9">
      <t>コ</t>
    </rPh>
    <rPh sb="15" eb="16">
      <t>ベツ</t>
    </rPh>
    <phoneticPr fontId="13"/>
  </si>
  <si>
    <r>
      <t>②取得可能日数が、</t>
    </r>
    <r>
      <rPr>
        <b/>
        <sz val="10"/>
        <rFont val="ＭＳ Ｐゴシック"/>
        <family val="3"/>
        <charset val="128"/>
      </rPr>
      <t>年５日（小学校前の子が2人以上であれば年10日）</t>
    </r>
    <r>
      <rPr>
        <sz val="10"/>
        <rFont val="ＭＳ Ｐゴシック"/>
        <family val="3"/>
        <charset val="128"/>
      </rPr>
      <t>を超える</t>
    </r>
    <rPh sb="1" eb="3">
      <t>シュトク</t>
    </rPh>
    <rPh sb="3" eb="5">
      <t>カノウ</t>
    </rPh>
    <rPh sb="5" eb="7">
      <t>ニッスウ</t>
    </rPh>
    <rPh sb="9" eb="10">
      <t>ネン</t>
    </rPh>
    <rPh sb="11" eb="12">
      <t>ニチ</t>
    </rPh>
    <rPh sb="13" eb="16">
      <t>ショウガッコウ</t>
    </rPh>
    <rPh sb="16" eb="17">
      <t>マエ</t>
    </rPh>
    <rPh sb="18" eb="19">
      <t>コ</t>
    </rPh>
    <rPh sb="21" eb="22">
      <t>ニン</t>
    </rPh>
    <rPh sb="22" eb="24">
      <t>イジョウ</t>
    </rPh>
    <rPh sb="28" eb="29">
      <t>ネン</t>
    </rPh>
    <rPh sb="31" eb="32">
      <t>ニチ</t>
    </rPh>
    <rPh sb="34" eb="35">
      <t>コ</t>
    </rPh>
    <phoneticPr fontId="13"/>
  </si>
  <si>
    <t>①取得可能日数が、年5日（対象家族が2人以上であれば年10日）を超える。</t>
    <rPh sb="1" eb="3">
      <t>シュトク</t>
    </rPh>
    <rPh sb="3" eb="5">
      <t>カノウ</t>
    </rPh>
    <rPh sb="5" eb="7">
      <t>ニッスウ</t>
    </rPh>
    <rPh sb="9" eb="10">
      <t>ネン</t>
    </rPh>
    <rPh sb="11" eb="12">
      <t>ニチ</t>
    </rPh>
    <rPh sb="13" eb="15">
      <t>タイショウ</t>
    </rPh>
    <rPh sb="15" eb="17">
      <t>カゾク</t>
    </rPh>
    <rPh sb="19" eb="20">
      <t>ニン</t>
    </rPh>
    <rPh sb="20" eb="22">
      <t>イジョウ</t>
    </rPh>
    <rPh sb="26" eb="27">
      <t>ネン</t>
    </rPh>
    <rPh sb="29" eb="30">
      <t>ニチ</t>
    </rPh>
    <rPh sb="32" eb="33">
      <t>コ</t>
    </rPh>
    <phoneticPr fontId="13"/>
  </si>
  <si>
    <r>
      <t>子の看護休暇及び介護休暇とは別に、保育所や学校の参観、通院の付き添い等、短時間で済む家族の所用のために使用できる半日単位又は時間単位の</t>
    </r>
    <r>
      <rPr>
        <b/>
        <sz val="11"/>
        <rFont val="ＭＳ Ｐゴシック"/>
        <family val="3"/>
        <charset val="128"/>
      </rPr>
      <t>休暇制度</t>
    </r>
    <r>
      <rPr>
        <sz val="11"/>
        <rFont val="ＭＳ Ｐゴシック"/>
        <family val="3"/>
        <charset val="128"/>
      </rPr>
      <t>がある。（年次有給休暇の半日取得制度</t>
    </r>
    <r>
      <rPr>
        <sz val="11"/>
        <rFont val="ＭＳ Ｐゴシック"/>
        <family val="3"/>
        <charset val="128"/>
      </rPr>
      <t>を含む）</t>
    </r>
    <rPh sb="0" eb="1">
      <t>コ</t>
    </rPh>
    <rPh sb="2" eb="4">
      <t>カンゴ</t>
    </rPh>
    <rPh sb="4" eb="6">
      <t>キュウカ</t>
    </rPh>
    <rPh sb="6" eb="7">
      <t>オヨ</t>
    </rPh>
    <rPh sb="8" eb="10">
      <t>カイゴ</t>
    </rPh>
    <rPh sb="10" eb="12">
      <t>キュウカ</t>
    </rPh>
    <rPh sb="14" eb="15">
      <t>ベツ</t>
    </rPh>
    <rPh sb="90" eb="91">
      <t>フク</t>
    </rPh>
    <phoneticPr fontId="13"/>
  </si>
  <si>
    <t>（休暇名　　　　　　　　　　　　　　　　　　　　　　　　　　　　　　　　　　　　　　　　　　　　　　　　　　　　　　　　）</t>
    <rPh sb="1" eb="3">
      <t>キュウカ</t>
    </rPh>
    <rPh sb="3" eb="4">
      <t>メイ</t>
    </rPh>
    <phoneticPr fontId="13"/>
  </si>
  <si>
    <t>（内容　　　　　　　　　　　　　　　　　　　　　　　　　　　　　　　　　　　　　　　　　　　　　　　　　　　　　　　　 　）</t>
    <rPh sb="1" eb="3">
      <t>ナイヨウ</t>
    </rPh>
    <phoneticPr fontId="13"/>
  </si>
  <si>
    <t>①産前産後休業（支給割合：　　　　　　　　　　）</t>
    <rPh sb="1" eb="5">
      <t>サンゼンサンゴ</t>
    </rPh>
    <rPh sb="5" eb="7">
      <t>キュウギョウ</t>
    </rPh>
    <rPh sb="8" eb="10">
      <t>シキュウ</t>
    </rPh>
    <rPh sb="10" eb="12">
      <t>ワリアイ</t>
    </rPh>
    <phoneticPr fontId="13"/>
  </si>
  <si>
    <t>②育児時間　　　（支給割合：　　　　　　　　　　）</t>
    <rPh sb="1" eb="3">
      <t>イクジ</t>
    </rPh>
    <rPh sb="3" eb="5">
      <t>ジカン</t>
    </rPh>
    <rPh sb="9" eb="11">
      <t>シキュウ</t>
    </rPh>
    <rPh sb="11" eb="13">
      <t>ワリアイ</t>
    </rPh>
    <phoneticPr fontId="13"/>
  </si>
  <si>
    <t>③育児休業　　　（支給割合：　　　　　　　　　　）</t>
    <rPh sb="1" eb="3">
      <t>イクジ</t>
    </rPh>
    <rPh sb="3" eb="5">
      <t>キュウギョウ</t>
    </rPh>
    <rPh sb="9" eb="11">
      <t>シキュウ</t>
    </rPh>
    <rPh sb="11" eb="13">
      <t>ワリアイ</t>
    </rPh>
    <phoneticPr fontId="13"/>
  </si>
  <si>
    <t>④介護休業　　　（支給割合：　　　　　　　　　　）</t>
    <rPh sb="1" eb="3">
      <t>カイゴ</t>
    </rPh>
    <rPh sb="3" eb="5">
      <t>キュウギョウ</t>
    </rPh>
    <rPh sb="9" eb="11">
      <t>シキュウ</t>
    </rPh>
    <rPh sb="11" eb="13">
      <t>ワリアイ</t>
    </rPh>
    <phoneticPr fontId="13"/>
  </si>
  <si>
    <t>⑤子の看護休暇　　　（支給割合：　　　　　　　　）</t>
    <rPh sb="1" eb="2">
      <t>コ</t>
    </rPh>
    <rPh sb="3" eb="5">
      <t>カンゴ</t>
    </rPh>
    <rPh sb="5" eb="7">
      <t>キュウカ</t>
    </rPh>
    <rPh sb="11" eb="13">
      <t>シキュウ</t>
    </rPh>
    <rPh sb="13" eb="15">
      <t>ワリアイ</t>
    </rPh>
    <phoneticPr fontId="13"/>
  </si>
  <si>
    <t>⑥介護休暇　　　（支給割合：　　　　　　　　　　）</t>
    <rPh sb="1" eb="3">
      <t>カイゴ</t>
    </rPh>
    <rPh sb="3" eb="5">
      <t>キュウカ</t>
    </rPh>
    <rPh sb="9" eb="11">
      <t>シキュウ</t>
    </rPh>
    <rPh sb="11" eb="13">
      <t>ワリアイ</t>
    </rPh>
    <phoneticPr fontId="13"/>
  </si>
  <si>
    <r>
      <t>その他、上記以外で</t>
    </r>
    <r>
      <rPr>
        <b/>
        <sz val="11"/>
        <color indexed="8"/>
        <rFont val="ＭＳ Ｐゴシック"/>
        <family val="3"/>
        <charset val="128"/>
      </rPr>
      <t>育児・介護休業法の規定を超える取組の実施</t>
    </r>
    <r>
      <rPr>
        <sz val="11"/>
        <color indexed="8"/>
        <rFont val="ＭＳ Ｐゴシック"/>
        <family val="3"/>
        <charset val="128"/>
      </rPr>
      <t>があれば、法律条文を記入、該当部分を下線明示した上で、就業規則等を記入、法律を超える内容を具体的に下線明示してください。</t>
    </r>
    <rPh sb="2" eb="3">
      <t>タ</t>
    </rPh>
    <rPh sb="4" eb="6">
      <t>ジョウキ</t>
    </rPh>
    <rPh sb="6" eb="8">
      <t>イガイ</t>
    </rPh>
    <rPh sb="9" eb="11">
      <t>イクジ</t>
    </rPh>
    <rPh sb="12" eb="14">
      <t>カイゴ</t>
    </rPh>
    <rPh sb="14" eb="17">
      <t>キュウギョウホウ</t>
    </rPh>
    <rPh sb="18" eb="20">
      <t>キテイ</t>
    </rPh>
    <rPh sb="21" eb="22">
      <t>コ</t>
    </rPh>
    <rPh sb="24" eb="26">
      <t>トリクミ</t>
    </rPh>
    <rPh sb="27" eb="29">
      <t>ジッシ</t>
    </rPh>
    <rPh sb="34" eb="36">
      <t>ホウリツ</t>
    </rPh>
    <rPh sb="36" eb="38">
      <t>ジョウブン</t>
    </rPh>
    <rPh sb="39" eb="41">
      <t>キニュウ</t>
    </rPh>
    <rPh sb="42" eb="44">
      <t>ガイトウ</t>
    </rPh>
    <rPh sb="44" eb="46">
      <t>ブブン</t>
    </rPh>
    <rPh sb="47" eb="49">
      <t>カセン</t>
    </rPh>
    <rPh sb="49" eb="51">
      <t>メイジ</t>
    </rPh>
    <rPh sb="53" eb="54">
      <t>ウエ</t>
    </rPh>
    <rPh sb="56" eb="58">
      <t>シュウギョウ</t>
    </rPh>
    <rPh sb="58" eb="60">
      <t>キソク</t>
    </rPh>
    <rPh sb="60" eb="61">
      <t>トウ</t>
    </rPh>
    <rPh sb="62" eb="64">
      <t>キニュウ</t>
    </rPh>
    <rPh sb="65" eb="67">
      <t>ホウリツ</t>
    </rPh>
    <rPh sb="68" eb="69">
      <t>コ</t>
    </rPh>
    <rPh sb="71" eb="73">
      <t>ナイヨウ</t>
    </rPh>
    <rPh sb="74" eb="76">
      <t>グタイ</t>
    </rPh>
    <rPh sb="76" eb="77">
      <t>テキ</t>
    </rPh>
    <rPh sb="78" eb="80">
      <t>カセン</t>
    </rPh>
    <rPh sb="80" eb="82">
      <t>メイジ</t>
    </rPh>
    <phoneticPr fontId="13"/>
  </si>
  <si>
    <r>
      <t>（育児・介護休業法）第</t>
    </r>
    <r>
      <rPr>
        <sz val="10"/>
        <color indexed="10"/>
        <rFont val="ＭＳ Ｐゴシック"/>
        <family val="3"/>
        <charset val="128"/>
      </rPr>
      <t>○○</t>
    </r>
    <r>
      <rPr>
        <sz val="11"/>
        <color theme="1"/>
        <rFont val="ＭＳ Ｐゴシック"/>
        <family val="2"/>
        <charset val="128"/>
        <scheme val="minor"/>
      </rPr>
      <t>条第</t>
    </r>
    <r>
      <rPr>
        <sz val="10"/>
        <color indexed="10"/>
        <rFont val="ＭＳ Ｐゴシック"/>
        <family val="3"/>
        <charset val="128"/>
      </rPr>
      <t>○○</t>
    </r>
    <r>
      <rPr>
        <sz val="11"/>
        <color theme="1"/>
        <rFont val="ＭＳ Ｐゴシック"/>
        <family val="2"/>
        <charset val="128"/>
        <scheme val="minor"/>
      </rPr>
      <t>項
　</t>
    </r>
    <r>
      <rPr>
        <sz val="10"/>
        <color indexed="10"/>
        <rFont val="ＭＳ Ｐゴシック"/>
        <family val="3"/>
        <charset val="128"/>
      </rPr>
      <t>○○○○○○○○○　　…　　○○○○○○</t>
    </r>
    <r>
      <rPr>
        <u/>
        <sz val="10"/>
        <color indexed="10"/>
        <rFont val="ＭＳ Ｐゴシック"/>
        <family val="3"/>
        <charset val="128"/>
      </rPr>
      <t>○○○○○○○○</t>
    </r>
    <r>
      <rPr>
        <sz val="10"/>
        <color indexed="10"/>
        <rFont val="ＭＳ Ｐゴシック"/>
        <family val="3"/>
        <charset val="128"/>
      </rPr>
      <t>○○○○　……………</t>
    </r>
    <rPh sb="1" eb="3">
      <t>イクジ</t>
    </rPh>
    <rPh sb="4" eb="6">
      <t>カイゴ</t>
    </rPh>
    <rPh sb="6" eb="9">
      <t>キュウギョウホウ</t>
    </rPh>
    <rPh sb="10" eb="11">
      <t>ダイ</t>
    </rPh>
    <rPh sb="13" eb="14">
      <t>ジョウ</t>
    </rPh>
    <rPh sb="14" eb="15">
      <t>ダイ</t>
    </rPh>
    <rPh sb="17" eb="18">
      <t>コウ</t>
    </rPh>
    <phoneticPr fontId="13"/>
  </si>
  <si>
    <r>
      <t>（就業規則）第</t>
    </r>
    <r>
      <rPr>
        <b/>
        <sz val="10"/>
        <color indexed="10"/>
        <rFont val="ＭＳ Ｐゴシック"/>
        <family val="3"/>
        <charset val="128"/>
      </rPr>
      <t>○○</t>
    </r>
    <r>
      <rPr>
        <b/>
        <sz val="10"/>
        <rFont val="ＭＳ Ｐゴシック"/>
        <family val="3"/>
        <charset val="128"/>
      </rPr>
      <t>条第</t>
    </r>
    <r>
      <rPr>
        <b/>
        <sz val="10"/>
        <color indexed="10"/>
        <rFont val="ＭＳ Ｐゴシック"/>
        <family val="3"/>
        <charset val="128"/>
      </rPr>
      <t>○○</t>
    </r>
    <r>
      <rPr>
        <b/>
        <sz val="10"/>
        <rFont val="ＭＳ Ｐゴシック"/>
        <family val="3"/>
        <charset val="128"/>
      </rPr>
      <t>項
　</t>
    </r>
    <r>
      <rPr>
        <b/>
        <sz val="10"/>
        <color indexed="10"/>
        <rFont val="ＭＳ Ｐゴシック"/>
        <family val="3"/>
        <charset val="128"/>
      </rPr>
      <t>○○○○○○○○　…　○○○○○</t>
    </r>
    <r>
      <rPr>
        <b/>
        <u/>
        <sz val="10"/>
        <color indexed="10"/>
        <rFont val="ＭＳ Ｐゴシック"/>
        <family val="3"/>
        <charset val="128"/>
      </rPr>
      <t>○○○○○○○○○</t>
    </r>
    <r>
      <rPr>
        <b/>
        <sz val="10"/>
        <color indexed="10"/>
        <rFont val="ＭＳ Ｐゴシック"/>
        <family val="3"/>
        <charset val="128"/>
      </rPr>
      <t>○○○○○○　……………</t>
    </r>
    <rPh sb="1" eb="3">
      <t>シュウギョウ</t>
    </rPh>
    <rPh sb="3" eb="5">
      <t>キソク</t>
    </rPh>
    <rPh sb="6" eb="7">
      <t>ダイ</t>
    </rPh>
    <rPh sb="9" eb="10">
      <t>ジョウ</t>
    </rPh>
    <rPh sb="10" eb="11">
      <t>ダイ</t>
    </rPh>
    <rPh sb="13" eb="14">
      <t>コウ</t>
    </rPh>
    <phoneticPr fontId="13"/>
  </si>
  <si>
    <t>会社（企業体）名：</t>
    <phoneticPr fontId="2"/>
  </si>
  <si>
    <t>配置予定技術者の同種工事の施工経験</t>
    <phoneticPr fontId="2"/>
  </si>
  <si>
    <t>企業</t>
    <phoneticPr fontId="2"/>
  </si>
  <si>
    <t>企業</t>
    <phoneticPr fontId="2"/>
  </si>
  <si>
    <t>地理的条件</t>
    <phoneticPr fontId="2"/>
  </si>
  <si>
    <t>入札公告日：</t>
    <rPh sb="0" eb="2">
      <t>ニュウサツ</t>
    </rPh>
    <rPh sb="2" eb="4">
      <t>コウコク</t>
    </rPh>
    <rPh sb="4" eb="5">
      <t>ビ</t>
    </rPh>
    <phoneticPr fontId="2"/>
  </si>
  <si>
    <t>工事名：</t>
    <rPh sb="0" eb="2">
      <t>コウジ</t>
    </rPh>
    <rPh sb="2" eb="3">
      <t>メイ</t>
    </rPh>
    <phoneticPr fontId="2"/>
  </si>
  <si>
    <r>
      <rPr>
        <sz val="11"/>
        <color rgb="FFFF0000"/>
        <rFont val="ＭＳ Ｐゴシック"/>
        <family val="3"/>
        <charset val="128"/>
        <scheme val="minor"/>
      </rPr>
      <t>不要な項目</t>
    </r>
    <r>
      <rPr>
        <sz val="11"/>
        <color theme="1"/>
        <rFont val="ＭＳ Ｐゴシック"/>
        <family val="2"/>
        <charset val="128"/>
        <scheme val="minor"/>
      </rPr>
      <t>は、</t>
    </r>
    <r>
      <rPr>
        <sz val="11"/>
        <color rgb="FFFF0000"/>
        <rFont val="ＭＳ Ｐゴシック"/>
        <family val="3"/>
        <charset val="128"/>
        <scheme val="minor"/>
      </rPr>
      <t>非表示に</t>
    </r>
    <r>
      <rPr>
        <sz val="11"/>
        <color theme="1"/>
        <rFont val="ＭＳ Ｐゴシック"/>
        <family val="2"/>
        <charset val="128"/>
        <scheme val="minor"/>
      </rPr>
      <t>してください（</t>
    </r>
    <r>
      <rPr>
        <sz val="11"/>
        <color rgb="FFFF0000"/>
        <rFont val="ＭＳ Ｐゴシック"/>
        <family val="3"/>
        <charset val="128"/>
        <scheme val="minor"/>
      </rPr>
      <t>行の削除厳禁</t>
    </r>
    <r>
      <rPr>
        <sz val="11"/>
        <color theme="1"/>
        <rFont val="ＭＳ Ｐゴシック"/>
        <family val="2"/>
        <charset val="128"/>
        <scheme val="minor"/>
      </rPr>
      <t>）</t>
    </r>
    <rPh sb="0" eb="2">
      <t>フヨウ</t>
    </rPh>
    <rPh sb="3" eb="5">
      <t>コウモク</t>
    </rPh>
    <rPh sb="7" eb="10">
      <t>ヒヒョウジ</t>
    </rPh>
    <rPh sb="18" eb="19">
      <t>ギョウ</t>
    </rPh>
    <rPh sb="20" eb="22">
      <t>サクジョ</t>
    </rPh>
    <rPh sb="22" eb="24">
      <t>ゲンキン</t>
    </rPh>
    <phoneticPr fontId="2"/>
  </si>
  <si>
    <t>発注者入力シートで選択していない項目は、エラー表示になります</t>
    <rPh sb="0" eb="3">
      <t>ハッチュウシャ</t>
    </rPh>
    <rPh sb="3" eb="5">
      <t>ニュウリョク</t>
    </rPh>
    <rPh sb="9" eb="11">
      <t>センタク</t>
    </rPh>
    <rPh sb="16" eb="18">
      <t>コウモク</t>
    </rPh>
    <rPh sb="23" eb="25">
      <t>ヒョウジ</t>
    </rPh>
    <phoneticPr fontId="2"/>
  </si>
  <si>
    <t>　５．【技術審査（競争参加資格委員会）の準備作業】</t>
    <rPh sb="4" eb="6">
      <t>ギジュツ</t>
    </rPh>
    <rPh sb="6" eb="8">
      <t>シンサ</t>
    </rPh>
    <rPh sb="9" eb="11">
      <t>キョウソウ</t>
    </rPh>
    <rPh sb="11" eb="13">
      <t>サンカ</t>
    </rPh>
    <rPh sb="13" eb="15">
      <t>シカク</t>
    </rPh>
    <rPh sb="15" eb="18">
      <t>イインカイ</t>
    </rPh>
    <rPh sb="20" eb="22">
      <t>ジュンビ</t>
    </rPh>
    <rPh sb="22" eb="24">
      <t>サギョウ</t>
    </rPh>
    <phoneticPr fontId="2"/>
  </si>
  <si>
    <t>技術審査（競争参加資格委員会）や入札結果調書を簡単に作成することが可能</t>
    <rPh sb="5" eb="7">
      <t>キョウソウ</t>
    </rPh>
    <rPh sb="7" eb="9">
      <t>サンカ</t>
    </rPh>
    <rPh sb="9" eb="11">
      <t>シカク</t>
    </rPh>
    <rPh sb="11" eb="14">
      <t>イインカイ</t>
    </rPh>
    <phoneticPr fontId="2"/>
  </si>
  <si>
    <t>　このファイルの「発注者作業用シート」から各企業の申請内容を一括コピーし、「技術審査用ファイル」で集計することで、技術審査（競争参加資格委員会）</t>
    <rPh sb="9" eb="12">
      <t>ハッチュウシャ</t>
    </rPh>
    <rPh sb="12" eb="15">
      <t>サギョウヨウ</t>
    </rPh>
    <rPh sb="21" eb="22">
      <t>カク</t>
    </rPh>
    <rPh sb="22" eb="24">
      <t>キギョウ</t>
    </rPh>
    <rPh sb="25" eb="27">
      <t>シンセイ</t>
    </rPh>
    <rPh sb="27" eb="29">
      <t>ナイヨウ</t>
    </rPh>
    <rPh sb="30" eb="32">
      <t>イッカツ</t>
    </rPh>
    <rPh sb="38" eb="40">
      <t>ギジュツ</t>
    </rPh>
    <rPh sb="40" eb="43">
      <t>シンサヨウ</t>
    </rPh>
    <rPh sb="49" eb="51">
      <t>シュウケイ</t>
    </rPh>
    <rPh sb="57" eb="59">
      <t>ギジュツ</t>
    </rPh>
    <rPh sb="59" eb="61">
      <t>シンサ</t>
    </rPh>
    <rPh sb="62" eb="64">
      <t>キョウソウ</t>
    </rPh>
    <rPh sb="64" eb="66">
      <t>サンカ</t>
    </rPh>
    <rPh sb="66" eb="68">
      <t>シカク</t>
    </rPh>
    <rPh sb="68" eb="71">
      <t>イインカイ</t>
    </rPh>
    <phoneticPr fontId="2"/>
  </si>
  <si>
    <t>用の資料や入札結果調書が簡単に作成可能</t>
    <phoneticPr fontId="2"/>
  </si>
  <si>
    <t>＜企業＞</t>
    <rPh sb="1" eb="3">
      <t>キギョウ</t>
    </rPh>
    <phoneticPr fontId="2"/>
  </si>
  <si>
    <t>＜地域貢献＞</t>
    <rPh sb="1" eb="3">
      <t>チイキ</t>
    </rPh>
    <rPh sb="3" eb="5">
      <t>コウケン</t>
    </rPh>
    <phoneticPr fontId="2"/>
  </si>
  <si>
    <t>登録基幹技能者</t>
    <rPh sb="0" eb="2">
      <t>トウロク</t>
    </rPh>
    <rPh sb="2" eb="4">
      <t>キカン</t>
    </rPh>
    <rPh sb="4" eb="7">
      <t>ギノウシャ</t>
    </rPh>
    <phoneticPr fontId="2"/>
  </si>
  <si>
    <t>予備欄</t>
    <rPh sb="0" eb="2">
      <t>ヨビ</t>
    </rPh>
    <rPh sb="2" eb="3">
      <t>ラン</t>
    </rPh>
    <phoneticPr fontId="2"/>
  </si>
  <si>
    <t>企業</t>
    <phoneticPr fontId="2"/>
  </si>
  <si>
    <t>予備欄</t>
    <phoneticPr fontId="2"/>
  </si>
  <si>
    <t>配置予定技術者①</t>
    <rPh sb="0" eb="2">
      <t>ハイチ</t>
    </rPh>
    <rPh sb="2" eb="4">
      <t>ヨテイ</t>
    </rPh>
    <rPh sb="4" eb="7">
      <t>ギジュツシャ</t>
    </rPh>
    <phoneticPr fontId="2"/>
  </si>
  <si>
    <t>配置予定技術者②</t>
    <rPh sb="0" eb="2">
      <t>ハイチ</t>
    </rPh>
    <rPh sb="2" eb="4">
      <t>ヨテイ</t>
    </rPh>
    <rPh sb="4" eb="7">
      <t>ギジュツシャ</t>
    </rPh>
    <phoneticPr fontId="2"/>
  </si>
  <si>
    <t>配置予定技術者②</t>
    <phoneticPr fontId="2"/>
  </si>
  <si>
    <t>配置予定技術者③</t>
    <rPh sb="0" eb="2">
      <t>ハイチ</t>
    </rPh>
    <rPh sb="2" eb="4">
      <t>ヨテイ</t>
    </rPh>
    <rPh sb="4" eb="7">
      <t>ギジュツシャ</t>
    </rPh>
    <phoneticPr fontId="2"/>
  </si>
  <si>
    <t>地域貢献</t>
    <phoneticPr fontId="2"/>
  </si>
  <si>
    <t>審査用ファイルコピー先の列数と合わせるため削除×</t>
    <rPh sb="0" eb="3">
      <t>シンサヨウ</t>
    </rPh>
    <rPh sb="10" eb="11">
      <t>サキ</t>
    </rPh>
    <rPh sb="12" eb="13">
      <t>レツ</t>
    </rPh>
    <rPh sb="13" eb="14">
      <t>スウ</t>
    </rPh>
    <rPh sb="15" eb="16">
      <t>ア</t>
    </rPh>
    <rPh sb="21" eb="23">
      <t>サクジョ</t>
    </rPh>
    <phoneticPr fontId="2"/>
  </si>
  <si>
    <t>＜シートの説明＞</t>
    <rPh sb="5" eb="7">
      <t>セツメイ</t>
    </rPh>
    <phoneticPr fontId="2"/>
  </si>
  <si>
    <t>行番号</t>
    <rPh sb="0" eb="1">
      <t>ギョウ</t>
    </rPh>
    <rPh sb="1" eb="3">
      <t>バンゴウ</t>
    </rPh>
    <phoneticPr fontId="2"/>
  </si>
  <si>
    <t>平成</t>
    <rPh sb="0" eb="2">
      <t>ヘイセイ</t>
    </rPh>
    <phoneticPr fontId="2"/>
  </si>
  <si>
    <t>年</t>
    <rPh sb="0" eb="1">
      <t>ネン</t>
    </rPh>
    <phoneticPr fontId="2"/>
  </si>
  <si>
    <t>日</t>
    <rPh sb="0" eb="1">
      <t>ニチ</t>
    </rPh>
    <phoneticPr fontId="2"/>
  </si>
  <si>
    <t>工期</t>
    <rPh sb="0" eb="2">
      <t>コウキ</t>
    </rPh>
    <phoneticPr fontId="2"/>
  </si>
  <si>
    <t>月</t>
    <rPh sb="0" eb="1">
      <t>ガツ</t>
    </rPh>
    <phoneticPr fontId="2"/>
  </si>
  <si>
    <t>月</t>
    <rPh sb="0" eb="1">
      <t>ツキ</t>
    </rPh>
    <phoneticPr fontId="2"/>
  </si>
  <si>
    <t>工期</t>
    <phoneticPr fontId="2"/>
  </si>
  <si>
    <t>従事期間</t>
    <rPh sb="0" eb="2">
      <t>ジュウジ</t>
    </rPh>
    <rPh sb="2" eb="4">
      <t>キカン</t>
    </rPh>
    <phoneticPr fontId="2"/>
  </si>
  <si>
    <t>契約期間
上段：(始)、下段：(終)</t>
    <phoneticPr fontId="2"/>
  </si>
  <si>
    <t>有</t>
    <rPh sb="0" eb="1">
      <t>アリ</t>
    </rPh>
    <phoneticPr fontId="2"/>
  </si>
  <si>
    <t>無</t>
    <rPh sb="0" eb="1">
      <t>ナシ</t>
    </rPh>
    <phoneticPr fontId="2"/>
  </si>
  <si>
    <t>：セルに直接入力もしくはリストから選択が必要な箇所</t>
    <rPh sb="4" eb="6">
      <t>チョクセツ</t>
    </rPh>
    <rPh sb="6" eb="8">
      <t>ニュウリョク</t>
    </rPh>
    <rPh sb="17" eb="19">
      <t>センタク</t>
    </rPh>
    <rPh sb="20" eb="22">
      <t>ヒツヨウ</t>
    </rPh>
    <rPh sb="23" eb="25">
      <t>カショ</t>
    </rPh>
    <phoneticPr fontId="2"/>
  </si>
  <si>
    <t>施工規模
形式</t>
    <rPh sb="5" eb="7">
      <t>ケイシキ</t>
    </rPh>
    <phoneticPr fontId="2"/>
  </si>
  <si>
    <t>受注形態</t>
    <phoneticPr fontId="2"/>
  </si>
  <si>
    <t>出資比率</t>
    <phoneticPr fontId="2"/>
  </si>
  <si>
    <t>（コリンズ登録番号）</t>
    <phoneticPr fontId="2"/>
  </si>
  <si>
    <t>コリンズ</t>
    <phoneticPr fontId="2"/>
  </si>
  <si>
    <t>年間延べ参加人数</t>
    <rPh sb="0" eb="1">
      <t>ネン</t>
    </rPh>
    <rPh sb="1" eb="2">
      <t>カン</t>
    </rPh>
    <rPh sb="2" eb="3">
      <t>ノ</t>
    </rPh>
    <rPh sb="4" eb="6">
      <t>サンカ</t>
    </rPh>
    <rPh sb="6" eb="8">
      <t>ニンズウ</t>
    </rPh>
    <phoneticPr fontId="2"/>
  </si>
  <si>
    <t>受注形態</t>
    <rPh sb="0" eb="2">
      <t>ジュチュウ</t>
    </rPh>
    <rPh sb="2" eb="4">
      <t>ケイタイ</t>
    </rPh>
    <phoneticPr fontId="2"/>
  </si>
  <si>
    <t>出資比率</t>
    <rPh sb="0" eb="2">
      <t>シュッシ</t>
    </rPh>
    <rPh sb="2" eb="4">
      <t>ヒリツ</t>
    </rPh>
    <phoneticPr fontId="2"/>
  </si>
  <si>
    <t>役職
工事成績</t>
    <rPh sb="0" eb="2">
      <t>ヤクショク</t>
    </rPh>
    <rPh sb="3" eb="5">
      <t>コウジ</t>
    </rPh>
    <rPh sb="5" eb="7">
      <t>セイセキ</t>
    </rPh>
    <phoneticPr fontId="2"/>
  </si>
  <si>
    <t>施工規模
形式</t>
    <rPh sb="0" eb="2">
      <t>セコウ</t>
    </rPh>
    <rPh sb="2" eb="4">
      <t>キボ</t>
    </rPh>
    <rPh sb="5" eb="7">
      <t>ケイシキ</t>
    </rPh>
    <phoneticPr fontId="2"/>
  </si>
  <si>
    <t>対象工事が６０件を超える場合は、本様式を複写し申請番号を修正のうえ、提出すること。</t>
    <rPh sb="0" eb="2">
      <t>タイショウ</t>
    </rPh>
    <rPh sb="2" eb="4">
      <t>コウジ</t>
    </rPh>
    <rPh sb="7" eb="8">
      <t>ケン</t>
    </rPh>
    <rPh sb="9" eb="10">
      <t>コ</t>
    </rPh>
    <rPh sb="12" eb="14">
      <t>バアイ</t>
    </rPh>
    <rPh sb="16" eb="17">
      <t>ホン</t>
    </rPh>
    <rPh sb="17" eb="19">
      <t>ヨウシキ</t>
    </rPh>
    <rPh sb="20" eb="22">
      <t>フクシャ</t>
    </rPh>
    <rPh sb="23" eb="25">
      <t>シンセイ</t>
    </rPh>
    <rPh sb="25" eb="27">
      <t>バンゴウ</t>
    </rPh>
    <rPh sb="28" eb="30">
      <t>シュウセイ</t>
    </rPh>
    <rPh sb="34" eb="36">
      <t>テイシュツ</t>
    </rPh>
    <phoneticPr fontId="2"/>
  </si>
  <si>
    <t>若手・中堅技術者配置</t>
    <rPh sb="0" eb="2">
      <t>ワカテ</t>
    </rPh>
    <rPh sb="3" eb="5">
      <t>チュウケン</t>
    </rPh>
    <rPh sb="5" eb="8">
      <t>ギジュツシャ</t>
    </rPh>
    <rPh sb="8" eb="10">
      <t>ハイチ</t>
    </rPh>
    <phoneticPr fontId="2"/>
  </si>
  <si>
    <t>満４０歳未満の技術者を主任（監理）技術者として配置</t>
    <rPh sb="0" eb="1">
      <t>マン</t>
    </rPh>
    <rPh sb="3" eb="4">
      <t>サイ</t>
    </rPh>
    <rPh sb="4" eb="6">
      <t>ミマン</t>
    </rPh>
    <rPh sb="7" eb="10">
      <t>ギジュツシャ</t>
    </rPh>
    <rPh sb="11" eb="13">
      <t>シュニン</t>
    </rPh>
    <rPh sb="14" eb="16">
      <t>カンリ</t>
    </rPh>
    <rPh sb="17" eb="20">
      <t>ギジュツシャ</t>
    </rPh>
    <rPh sb="23" eb="25">
      <t>ハイチ</t>
    </rPh>
    <phoneticPr fontId="2"/>
  </si>
  <si>
    <t>生年月日</t>
    <rPh sb="0" eb="2">
      <t>セイネン</t>
    </rPh>
    <rPh sb="2" eb="4">
      <t>ガッピ</t>
    </rPh>
    <phoneticPr fontId="2"/>
  </si>
  <si>
    <t>昭和</t>
    <rPh sb="0" eb="2">
      <t>ショウワ</t>
    </rPh>
    <phoneticPr fontId="2"/>
  </si>
  <si>
    <t>年齢</t>
    <rPh sb="0" eb="2">
      <t>ネンレイ</t>
    </rPh>
    <phoneticPr fontId="2"/>
  </si>
  <si>
    <t>歳</t>
    <rPh sb="0" eb="1">
      <t>サイ</t>
    </rPh>
    <phoneticPr fontId="2"/>
  </si>
  <si>
    <t>生年月日が確認できる資料（健康保険被保険者証の写し、生年月日が記載されている資格証の写し等）を添付すること。他の技術資料で生年月日が確認できる資料を添付している場合は、添付しなくてよい。</t>
    <rPh sb="0" eb="2">
      <t>セイネン</t>
    </rPh>
    <rPh sb="2" eb="4">
      <t>ガッピ</t>
    </rPh>
    <rPh sb="5" eb="7">
      <t>カクニン</t>
    </rPh>
    <rPh sb="10" eb="12">
      <t>シリョウ</t>
    </rPh>
    <rPh sb="26" eb="28">
      <t>セイネン</t>
    </rPh>
    <rPh sb="28" eb="30">
      <t>ガッピ</t>
    </rPh>
    <rPh sb="31" eb="33">
      <t>キサイ</t>
    </rPh>
    <rPh sb="38" eb="40">
      <t>シカク</t>
    </rPh>
    <rPh sb="40" eb="41">
      <t>ショウ</t>
    </rPh>
    <rPh sb="42" eb="43">
      <t>ウツ</t>
    </rPh>
    <rPh sb="47" eb="49">
      <t>テンプ</t>
    </rPh>
    <rPh sb="54" eb="55">
      <t>タ</t>
    </rPh>
    <rPh sb="56" eb="58">
      <t>ギジュツ</t>
    </rPh>
    <rPh sb="58" eb="60">
      <t>シリョウ</t>
    </rPh>
    <rPh sb="61" eb="63">
      <t>セイネン</t>
    </rPh>
    <rPh sb="63" eb="65">
      <t>ガッピ</t>
    </rPh>
    <rPh sb="66" eb="68">
      <t>カクニン</t>
    </rPh>
    <rPh sb="71" eb="73">
      <t>シリョウ</t>
    </rPh>
    <rPh sb="74" eb="76">
      <t>テンプ</t>
    </rPh>
    <rPh sb="80" eb="82">
      <t>バアイ</t>
    </rPh>
    <rPh sb="84" eb="86">
      <t>テンプ</t>
    </rPh>
    <phoneticPr fontId="2"/>
  </si>
  <si>
    <t>技術資料提出時に配置予定技術者が特定できない場合は、複数の候補者を記入できる。その場合、審査は候補者のうち配置予定技術者の評価点合計が最も低い者で評価する。</t>
    <rPh sb="53" eb="55">
      <t>ハイチ</t>
    </rPh>
    <rPh sb="55" eb="57">
      <t>ヨテイ</t>
    </rPh>
    <rPh sb="57" eb="60">
      <t>ギジュツシャ</t>
    </rPh>
    <rPh sb="61" eb="63">
      <t>ヒョウカ</t>
    </rPh>
    <rPh sb="63" eb="64">
      <t>テン</t>
    </rPh>
    <rPh sb="64" eb="66">
      <t>ゴウケイ</t>
    </rPh>
    <phoneticPr fontId="2"/>
  </si>
  <si>
    <t>建設機械の保有状況</t>
    <rPh sb="0" eb="2">
      <t>ケンセツ</t>
    </rPh>
    <rPh sb="2" eb="4">
      <t>キカイ</t>
    </rPh>
    <rPh sb="5" eb="7">
      <t>ホユウ</t>
    </rPh>
    <rPh sb="7" eb="9">
      <t>ジョウキョウ</t>
    </rPh>
    <phoneticPr fontId="2"/>
  </si>
  <si>
    <t>技術者①</t>
    <rPh sb="0" eb="3">
      <t>ギジュツシャ</t>
    </rPh>
    <phoneticPr fontId="2"/>
  </si>
  <si>
    <t>技術者②</t>
    <phoneticPr fontId="2"/>
  </si>
  <si>
    <t>技術者③</t>
    <phoneticPr fontId="2"/>
  </si>
  <si>
    <t>生年月日</t>
    <phoneticPr fontId="2"/>
  </si>
  <si>
    <t>年齢</t>
    <phoneticPr fontId="2"/>
  </si>
  <si>
    <t>若手・中堅技術者配置</t>
    <rPh sb="3" eb="5">
      <t>チュウケン</t>
    </rPh>
    <phoneticPr fontId="2"/>
  </si>
  <si>
    <t>登録基幹技能者</t>
  </si>
  <si>
    <t>登録基幹技能者</t>
    <phoneticPr fontId="2"/>
  </si>
  <si>
    <t>複数の候補者を記入する場合、全て候補者の年齢が満４０歳未満であれば評価する。</t>
    <rPh sb="14" eb="15">
      <t>スベ</t>
    </rPh>
    <rPh sb="16" eb="19">
      <t>コウホシャ</t>
    </rPh>
    <rPh sb="20" eb="22">
      <t>ネンレイ</t>
    </rPh>
    <rPh sb="23" eb="24">
      <t>マン</t>
    </rPh>
    <rPh sb="26" eb="27">
      <t>サイ</t>
    </rPh>
    <rPh sb="27" eb="29">
      <t>ミマン</t>
    </rPh>
    <rPh sb="33" eb="35">
      <t>ヒョウカ</t>
    </rPh>
    <phoneticPr fontId="2"/>
  </si>
  <si>
    <t>その他様式</t>
  </si>
  <si>
    <t>その他様式</t>
    <rPh sb="2" eb="3">
      <t>タ</t>
    </rPh>
    <rPh sb="3" eb="5">
      <t>ヨウシキ</t>
    </rPh>
    <phoneticPr fontId="2"/>
  </si>
  <si>
    <t>設計図書、技術資料作成に対する質問書</t>
    <phoneticPr fontId="2"/>
  </si>
  <si>
    <t>設計図書、技術資料質問書</t>
    <phoneticPr fontId="2"/>
  </si>
  <si>
    <t>設計図書、技術資料回答書</t>
    <rPh sb="9" eb="11">
      <t>カイトウ</t>
    </rPh>
    <phoneticPr fontId="2"/>
  </si>
  <si>
    <t>２１</t>
  </si>
  <si>
    <t>２２</t>
  </si>
  <si>
    <t>２３</t>
  </si>
  <si>
    <t>２４</t>
  </si>
  <si>
    <t>２５</t>
  </si>
  <si>
    <t>２６</t>
  </si>
  <si>
    <t>２７</t>
  </si>
  <si>
    <t>評価内容説明要求書</t>
    <phoneticPr fontId="2"/>
  </si>
  <si>
    <t>評価内容の説明を求める項目及び要求の要旨</t>
    <phoneticPr fontId="2"/>
  </si>
  <si>
    <t>項目</t>
    <phoneticPr fontId="2"/>
  </si>
  <si>
    <t>評価内容回答書</t>
    <phoneticPr fontId="2"/>
  </si>
  <si>
    <t>　平成　　年　　月　　日付けで通知のありました評価内容説明要求書について下記のとおり回答します。</t>
    <phoneticPr fontId="2"/>
  </si>
  <si>
    <t>企業の優良工事表彰（優良工事施工団体表彰）</t>
    <phoneticPr fontId="2"/>
  </si>
  <si>
    <t>対象となる年度・機関等：</t>
    <phoneticPr fontId="2"/>
  </si>
  <si>
    <t>表彰者の区分</t>
    <rPh sb="0" eb="2">
      <t>ヒョウショウ</t>
    </rPh>
    <rPh sb="2" eb="3">
      <t>シャ</t>
    </rPh>
    <rPh sb="4" eb="6">
      <t>クブン</t>
    </rPh>
    <phoneticPr fontId="2"/>
  </si>
  <si>
    <t>企業回答1</t>
    <rPh sb="0" eb="2">
      <t>キギョウ</t>
    </rPh>
    <rPh sb="2" eb="4">
      <t>カイトウ</t>
    </rPh>
    <phoneticPr fontId="2"/>
  </si>
  <si>
    <t>企業回答2</t>
    <rPh sb="0" eb="2">
      <t>キギョウ</t>
    </rPh>
    <rPh sb="2" eb="4">
      <t>カイトウ</t>
    </rPh>
    <phoneticPr fontId="2"/>
  </si>
  <si>
    <t>国局長</t>
    <rPh sb="0" eb="1">
      <t>クニ</t>
    </rPh>
    <rPh sb="1" eb="2">
      <t>キョク</t>
    </rPh>
    <rPh sb="2" eb="3">
      <t>チョウ</t>
    </rPh>
    <phoneticPr fontId="2"/>
  </si>
  <si>
    <t>知事</t>
    <rPh sb="0" eb="2">
      <t>チジ</t>
    </rPh>
    <phoneticPr fontId="2"/>
  </si>
  <si>
    <t>企業回答3</t>
    <rPh sb="0" eb="2">
      <t>キギョウ</t>
    </rPh>
    <rPh sb="2" eb="4">
      <t>カイトウ</t>
    </rPh>
    <phoneticPr fontId="2"/>
  </si>
  <si>
    <t>企業回答4</t>
    <rPh sb="0" eb="2">
      <t>キギョウ</t>
    </rPh>
    <rPh sb="2" eb="4">
      <t>カイトウ</t>
    </rPh>
    <phoneticPr fontId="2"/>
  </si>
  <si>
    <t>契約工事名</t>
    <rPh sb="0" eb="2">
      <t>ケイヤク</t>
    </rPh>
    <rPh sb="2" eb="4">
      <t>コウジ</t>
    </rPh>
    <rPh sb="4" eb="5">
      <t>メイ</t>
    </rPh>
    <phoneticPr fontId="2"/>
  </si>
  <si>
    <t>表彰状記載工事名</t>
    <rPh sb="0" eb="2">
      <t>ヒョウショウ</t>
    </rPh>
    <rPh sb="2" eb="3">
      <t>ジョウ</t>
    </rPh>
    <rPh sb="3" eb="5">
      <t>キサイ</t>
    </rPh>
    <rPh sb="5" eb="7">
      <t>コウジ</t>
    </rPh>
    <rPh sb="7" eb="8">
      <t>メイ</t>
    </rPh>
    <phoneticPr fontId="2"/>
  </si>
  <si>
    <t>工事名の区分</t>
    <rPh sb="0" eb="2">
      <t>コウジ</t>
    </rPh>
    <rPh sb="2" eb="3">
      <t>メイ</t>
    </rPh>
    <rPh sb="4" eb="6">
      <t>クブン</t>
    </rPh>
    <phoneticPr fontId="2"/>
  </si>
  <si>
    <t>工事名</t>
    <rPh sb="0" eb="2">
      <t>コウジ</t>
    </rPh>
    <rPh sb="2" eb="3">
      <t>メイ</t>
    </rPh>
    <phoneticPr fontId="2"/>
  </si>
  <si>
    <t>表彰の種類</t>
    <phoneticPr fontId="2"/>
  </si>
  <si>
    <t>国事務所長の表彰</t>
    <rPh sb="0" eb="1">
      <t>クニ</t>
    </rPh>
    <rPh sb="1" eb="3">
      <t>ジム</t>
    </rPh>
    <rPh sb="3" eb="5">
      <t>ショチョウ</t>
    </rPh>
    <rPh sb="6" eb="8">
      <t>ヒョウショウ</t>
    </rPh>
    <phoneticPr fontId="2"/>
  </si>
  <si>
    <t>国局長の表彰</t>
    <rPh sb="0" eb="1">
      <t>クニ</t>
    </rPh>
    <rPh sb="1" eb="2">
      <t>キョク</t>
    </rPh>
    <rPh sb="2" eb="3">
      <t>チョウ</t>
    </rPh>
    <rPh sb="4" eb="6">
      <t>ヒョウショウ</t>
    </rPh>
    <phoneticPr fontId="2"/>
  </si>
  <si>
    <t>知事表彰該当工事の表彰</t>
    <rPh sb="0" eb="2">
      <t>チジ</t>
    </rPh>
    <rPh sb="2" eb="4">
      <t>ヒョウショウ</t>
    </rPh>
    <rPh sb="4" eb="6">
      <t>ガイトウ</t>
    </rPh>
    <rPh sb="6" eb="8">
      <t>コウジ</t>
    </rPh>
    <rPh sb="9" eb="11">
      <t>ヒョウショウ</t>
    </rPh>
    <phoneticPr fontId="2"/>
  </si>
  <si>
    <t>県事務所長表彰該当工事の表彰</t>
    <rPh sb="0" eb="1">
      <t>ケン</t>
    </rPh>
    <rPh sb="1" eb="3">
      <t>ジム</t>
    </rPh>
    <rPh sb="3" eb="5">
      <t>ショチョウ</t>
    </rPh>
    <rPh sb="5" eb="7">
      <t>ヒョウショウ</t>
    </rPh>
    <rPh sb="7" eb="9">
      <t>ガイトウ</t>
    </rPh>
    <rPh sb="9" eb="11">
      <t>コウジ</t>
    </rPh>
    <rPh sb="12" eb="14">
      <t>ヒョウショウ</t>
    </rPh>
    <phoneticPr fontId="2"/>
  </si>
  <si>
    <r>
      <t>配置予定技術者</t>
    </r>
    <r>
      <rPr>
        <sz val="11"/>
        <color rgb="FFFF0000"/>
        <rFont val="ＭＳ Ｐ明朝"/>
        <family val="1"/>
        <charset val="128"/>
      </rPr>
      <t>①、②、③共通</t>
    </r>
    <rPh sb="12" eb="14">
      <t>キョウツウ</t>
    </rPh>
    <phoneticPr fontId="2"/>
  </si>
  <si>
    <r>
      <t>配置予定技術者</t>
    </r>
    <r>
      <rPr>
        <sz val="11"/>
        <color rgb="FFFF0000"/>
        <rFont val="ＭＳ Ｐ明朝"/>
        <family val="1"/>
        <charset val="128"/>
      </rPr>
      <t>①用</t>
    </r>
    <rPh sb="8" eb="9">
      <t>ヨウ</t>
    </rPh>
    <phoneticPr fontId="2"/>
  </si>
  <si>
    <r>
      <t>配置予定技術者</t>
    </r>
    <r>
      <rPr>
        <sz val="11"/>
        <color rgb="FFFF0000"/>
        <rFont val="ＭＳ Ｐ明朝"/>
        <family val="1"/>
        <charset val="128"/>
      </rPr>
      <t>②用</t>
    </r>
    <rPh sb="8" eb="9">
      <t>ヨウ</t>
    </rPh>
    <phoneticPr fontId="2"/>
  </si>
  <si>
    <r>
      <t>配置予定技術者</t>
    </r>
    <r>
      <rPr>
        <sz val="11"/>
        <color rgb="FFFF0000"/>
        <rFont val="ＭＳ Ｐ明朝"/>
        <family val="1"/>
        <charset val="128"/>
      </rPr>
      <t>③用</t>
    </r>
    <rPh sb="8" eb="9">
      <t>ヨウ</t>
    </rPh>
    <phoneticPr fontId="2"/>
  </si>
  <si>
    <t>生年月日</t>
    <rPh sb="0" eb="2">
      <t>セイネン</t>
    </rPh>
    <rPh sb="2" eb="4">
      <t>ガッピ</t>
    </rPh>
    <phoneticPr fontId="2"/>
  </si>
  <si>
    <t>取得年月日</t>
    <rPh sb="3" eb="5">
      <t>ガッピ</t>
    </rPh>
    <phoneticPr fontId="2"/>
  </si>
  <si>
    <t>配置予定の主任（監理）技術者が保有するCPDSユニット</t>
    <phoneticPr fontId="2"/>
  </si>
  <si>
    <t>保有するCPDSユニット</t>
    <phoneticPr fontId="2"/>
  </si>
  <si>
    <t>配置予定技術者の優秀建設技術者表彰</t>
    <phoneticPr fontId="2"/>
  </si>
  <si>
    <t>対象となる年度・機関等：</t>
    <phoneticPr fontId="2"/>
  </si>
  <si>
    <t>保有する資格名称</t>
    <phoneticPr fontId="2"/>
  </si>
  <si>
    <t>維持管理業務</t>
    <rPh sb="0" eb="2">
      <t>イジ</t>
    </rPh>
    <rPh sb="2" eb="4">
      <t>カンリ</t>
    </rPh>
    <rPh sb="4" eb="6">
      <t>ギョウム</t>
    </rPh>
    <phoneticPr fontId="2"/>
  </si>
  <si>
    <t>ボランティア</t>
    <phoneticPr fontId="2"/>
  </si>
  <si>
    <t>防災協定の締結実績</t>
    <phoneticPr fontId="2"/>
  </si>
  <si>
    <t>契約期間
上段：(始)、下段：(終)</t>
    <phoneticPr fontId="2"/>
  </si>
  <si>
    <t>業務名</t>
    <phoneticPr fontId="2"/>
  </si>
  <si>
    <t>家畜伝染病防疫協定の締結実績</t>
    <phoneticPr fontId="2"/>
  </si>
  <si>
    <t>育児・介護休業に関する制度の評価基準</t>
    <phoneticPr fontId="2"/>
  </si>
  <si>
    <t>評価内容説明要求書</t>
    <phoneticPr fontId="2"/>
  </si>
  <si>
    <t>評価内容回答書</t>
    <phoneticPr fontId="2"/>
  </si>
  <si>
    <r>
      <t>①</t>
    </r>
    <r>
      <rPr>
        <sz val="11"/>
        <color rgb="FFFF0000"/>
        <rFont val="ＭＳ Ｐゴシック"/>
        <family val="3"/>
        <charset val="128"/>
        <scheme val="minor"/>
      </rPr>
      <t>「2　提出書類（必要な項目について）」</t>
    </r>
    <r>
      <rPr>
        <sz val="11"/>
        <color theme="1"/>
        <rFont val="ＭＳ Ｐゴシック"/>
        <family val="2"/>
        <charset val="128"/>
        <scheme val="minor"/>
      </rPr>
      <t>を</t>
    </r>
    <r>
      <rPr>
        <sz val="11"/>
        <color rgb="FFFF0000"/>
        <rFont val="ＭＳ Ｐゴシック"/>
        <family val="3"/>
        <charset val="128"/>
        <scheme val="minor"/>
      </rPr>
      <t>確認</t>
    </r>
    <r>
      <rPr>
        <sz val="11"/>
        <color theme="1"/>
        <rFont val="ＭＳ Ｐゴシック"/>
        <family val="2"/>
        <charset val="128"/>
        <scheme val="minor"/>
      </rPr>
      <t>してください。記載文の</t>
    </r>
    <r>
      <rPr>
        <sz val="11"/>
        <color rgb="FFFF0000"/>
        <rFont val="ＭＳ Ｐゴシック"/>
        <family val="3"/>
        <charset val="128"/>
        <scheme val="minor"/>
      </rPr>
      <t>修正</t>
    </r>
    <r>
      <rPr>
        <sz val="11"/>
        <color theme="1"/>
        <rFont val="ＭＳ Ｐゴシック"/>
        <family val="2"/>
        <charset val="128"/>
        <scheme val="minor"/>
      </rPr>
      <t>が必要な場合、</t>
    </r>
    <r>
      <rPr>
        <sz val="11"/>
        <color rgb="FFFF0000"/>
        <rFont val="ＭＳ Ｐゴシック"/>
        <family val="3"/>
        <charset val="128"/>
        <scheme val="minor"/>
      </rPr>
      <t>【表４】O列数式内</t>
    </r>
    <r>
      <rPr>
        <sz val="11"/>
        <color theme="1"/>
        <rFont val="ＭＳ Ｐゴシック"/>
        <family val="2"/>
        <charset val="128"/>
        <scheme val="minor"/>
      </rPr>
      <t>の記載文を</t>
    </r>
    <r>
      <rPr>
        <sz val="11"/>
        <color rgb="FFFF0000"/>
        <rFont val="ＭＳ Ｐゴシック"/>
        <family val="3"/>
        <charset val="128"/>
        <scheme val="minor"/>
      </rPr>
      <t>編集</t>
    </r>
    <r>
      <rPr>
        <sz val="11"/>
        <color theme="1"/>
        <rFont val="ＭＳ Ｐゴシック"/>
        <family val="2"/>
        <charset val="128"/>
        <scheme val="minor"/>
      </rPr>
      <t>してください。</t>
    </r>
    <rPh sb="4" eb="6">
      <t>テイシュツ</t>
    </rPh>
    <rPh sb="6" eb="8">
      <t>ショルイ</t>
    </rPh>
    <rPh sb="9" eb="11">
      <t>ヒツヨウ</t>
    </rPh>
    <rPh sb="12" eb="14">
      <t>コウモク</t>
    </rPh>
    <phoneticPr fontId="2"/>
  </si>
  <si>
    <r>
      <t>③</t>
    </r>
    <r>
      <rPr>
        <sz val="11"/>
        <color rgb="FFFF0000"/>
        <rFont val="ＭＳ Ｐゴシック"/>
        <family val="3"/>
        <charset val="128"/>
        <scheme val="minor"/>
      </rPr>
      <t>収受印を発行しない様式</t>
    </r>
    <r>
      <rPr>
        <sz val="11"/>
        <color theme="1"/>
        <rFont val="ＭＳ Ｐゴシック"/>
        <family val="3"/>
        <charset val="128"/>
        <scheme val="minor"/>
      </rPr>
      <t>は、</t>
    </r>
    <r>
      <rPr>
        <sz val="11"/>
        <color rgb="FFFF0000"/>
        <rFont val="ＭＳ Ｐゴシック"/>
        <family val="3"/>
        <charset val="128"/>
        <scheme val="minor"/>
      </rPr>
      <t>破線以下を全て削除</t>
    </r>
    <r>
      <rPr>
        <sz val="11"/>
        <color theme="1"/>
        <rFont val="ＭＳ Ｐゴシック"/>
        <family val="3"/>
        <charset val="128"/>
        <scheme val="minor"/>
      </rPr>
      <t>してください</t>
    </r>
    <rPh sb="1" eb="3">
      <t>シュウジュ</t>
    </rPh>
    <rPh sb="3" eb="4">
      <t>イン</t>
    </rPh>
    <rPh sb="5" eb="7">
      <t>ハッコウ</t>
    </rPh>
    <rPh sb="10" eb="12">
      <t>ヨウシキ</t>
    </rPh>
    <rPh sb="14" eb="16">
      <t>ハセン</t>
    </rPh>
    <rPh sb="16" eb="18">
      <t>イカ</t>
    </rPh>
    <rPh sb="19" eb="20">
      <t>スベ</t>
    </rPh>
    <rPh sb="21" eb="23">
      <t>サクジョ</t>
    </rPh>
    <phoneticPr fontId="2"/>
  </si>
  <si>
    <t>④「企業入力シート」の「３提出資料確認欄」について、不要項目などを削除・修正してください</t>
    <rPh sb="2" eb="4">
      <t>キギョウ</t>
    </rPh>
    <rPh sb="4" eb="6">
      <t>ニュウリョク</t>
    </rPh>
    <rPh sb="13" eb="15">
      <t>テイシュツ</t>
    </rPh>
    <rPh sb="15" eb="17">
      <t>シリョウ</t>
    </rPh>
    <rPh sb="17" eb="19">
      <t>カクニン</t>
    </rPh>
    <rPh sb="19" eb="20">
      <t>ラン</t>
    </rPh>
    <rPh sb="26" eb="28">
      <t>フヨウ</t>
    </rPh>
    <rPh sb="28" eb="30">
      <t>コウモク</t>
    </rPh>
    <rPh sb="33" eb="35">
      <t>サクジョ</t>
    </rPh>
    <rPh sb="36" eb="38">
      <t>シュウセイ</t>
    </rPh>
    <phoneticPr fontId="2"/>
  </si>
  <si>
    <r>
      <t>２．</t>
    </r>
    <r>
      <rPr>
        <sz val="12"/>
        <color rgb="FFFF0000"/>
        <rFont val="ＭＳ Ｐゴシック"/>
        <family val="3"/>
        <charset val="128"/>
        <scheme val="minor"/>
      </rPr>
      <t>【表２】E～G列</t>
    </r>
    <r>
      <rPr>
        <sz val="12"/>
        <color theme="1"/>
        <rFont val="ＭＳ Ｐゴシック"/>
        <family val="2"/>
        <charset val="128"/>
        <scheme val="minor"/>
      </rPr>
      <t>に</t>
    </r>
    <r>
      <rPr>
        <sz val="12"/>
        <color rgb="FFFF0000"/>
        <rFont val="ＭＳ Ｐゴシック"/>
        <family val="3"/>
        <charset val="128"/>
        <scheme val="minor"/>
      </rPr>
      <t>様式番号と評価項目の番号</t>
    </r>
    <r>
      <rPr>
        <sz val="12"/>
        <color theme="1"/>
        <rFont val="ＭＳ Ｐゴシック"/>
        <family val="2"/>
        <charset val="128"/>
        <scheme val="minor"/>
      </rPr>
      <t>をプルダウンリストで</t>
    </r>
    <r>
      <rPr>
        <sz val="12"/>
        <color rgb="FFFF0000"/>
        <rFont val="ＭＳ Ｐゴシック"/>
        <family val="3"/>
        <charset val="128"/>
        <scheme val="minor"/>
      </rPr>
      <t>選択</t>
    </r>
    <r>
      <rPr>
        <sz val="12"/>
        <color theme="1"/>
        <rFont val="ＭＳ Ｐゴシック"/>
        <family val="2"/>
        <charset val="128"/>
        <scheme val="minor"/>
      </rPr>
      <t>してください。</t>
    </r>
    <rPh sb="3" eb="4">
      <t>ヒョウ</t>
    </rPh>
    <rPh sb="9" eb="10">
      <t>レツ</t>
    </rPh>
    <rPh sb="11" eb="13">
      <t>ヨウシキ</t>
    </rPh>
    <rPh sb="13" eb="15">
      <t>バンゴウ</t>
    </rPh>
    <rPh sb="16" eb="18">
      <t>ヒョウカ</t>
    </rPh>
    <rPh sb="18" eb="20">
      <t>コウモク</t>
    </rPh>
    <rPh sb="21" eb="23">
      <t>バンゴウ</t>
    </rPh>
    <rPh sb="33" eb="35">
      <t>センタク</t>
    </rPh>
    <phoneticPr fontId="2"/>
  </si>
  <si>
    <r>
      <t>　表のC列（</t>
    </r>
    <r>
      <rPr>
        <sz val="12"/>
        <color rgb="FFFF0000"/>
        <rFont val="ＭＳ Ｐゴシック"/>
        <family val="3"/>
        <charset val="128"/>
        <scheme val="minor"/>
      </rPr>
      <t>赤枠内</t>
    </r>
    <r>
      <rPr>
        <sz val="12"/>
        <color theme="1"/>
        <rFont val="ＭＳ Ｐゴシック"/>
        <family val="2"/>
        <charset val="128"/>
        <scheme val="minor"/>
      </rPr>
      <t>）に企業情報を</t>
    </r>
    <r>
      <rPr>
        <sz val="12"/>
        <color rgb="FFFF0000"/>
        <rFont val="ＭＳ Ｐゴシック"/>
        <family val="3"/>
        <charset val="128"/>
        <scheme val="minor"/>
      </rPr>
      <t>入力</t>
    </r>
    <r>
      <rPr>
        <sz val="12"/>
        <color theme="1"/>
        <rFont val="ＭＳ Ｐゴシック"/>
        <family val="2"/>
        <charset val="128"/>
        <scheme val="minor"/>
      </rPr>
      <t>してください。入力した情報は、各種様式に反映されます。</t>
    </r>
    <rPh sb="1" eb="2">
      <t>ヒョウ</t>
    </rPh>
    <rPh sb="4" eb="5">
      <t>レツ</t>
    </rPh>
    <rPh sb="6" eb="7">
      <t>アカ</t>
    </rPh>
    <rPh sb="7" eb="8">
      <t>ワク</t>
    </rPh>
    <rPh sb="8" eb="9">
      <t>ナイ</t>
    </rPh>
    <rPh sb="11" eb="13">
      <t>キギョウ</t>
    </rPh>
    <rPh sb="13" eb="15">
      <t>ジョウホウ</t>
    </rPh>
    <rPh sb="16" eb="18">
      <t>ニュウリョク</t>
    </rPh>
    <rPh sb="25" eb="27">
      <t>ニュウリョク</t>
    </rPh>
    <rPh sb="29" eb="31">
      <t>ジョウホウ</t>
    </rPh>
    <rPh sb="33" eb="35">
      <t>カクシュ</t>
    </rPh>
    <rPh sb="35" eb="37">
      <t>ヨウシキ</t>
    </rPh>
    <rPh sb="38" eb="40">
      <t>ハンエイ</t>
    </rPh>
    <phoneticPr fontId="2"/>
  </si>
  <si>
    <r>
      <t>　表のC・D列（</t>
    </r>
    <r>
      <rPr>
        <sz val="12"/>
        <color rgb="FFFF0000"/>
        <rFont val="ＭＳ Ｐゴシック"/>
        <family val="3"/>
        <charset val="128"/>
        <scheme val="minor"/>
      </rPr>
      <t>赤枠内</t>
    </r>
    <r>
      <rPr>
        <sz val="12"/>
        <color theme="1"/>
        <rFont val="ＭＳ Ｐゴシック"/>
        <family val="2"/>
        <charset val="128"/>
        <scheme val="minor"/>
      </rPr>
      <t>）に配置予定技術者情報を</t>
    </r>
    <r>
      <rPr>
        <sz val="12"/>
        <color rgb="FFFF0000"/>
        <rFont val="ＭＳ Ｐゴシック"/>
        <family val="3"/>
        <charset val="128"/>
        <scheme val="minor"/>
      </rPr>
      <t>入力</t>
    </r>
    <r>
      <rPr>
        <sz val="12"/>
        <color theme="1"/>
        <rFont val="ＭＳ Ｐゴシック"/>
        <family val="2"/>
        <charset val="128"/>
        <scheme val="minor"/>
      </rPr>
      <t>してください。入力した情報は、各種様式に反映されます。</t>
    </r>
    <rPh sb="1" eb="2">
      <t>ヒョウ</t>
    </rPh>
    <rPh sb="6" eb="7">
      <t>レツ</t>
    </rPh>
    <rPh sb="8" eb="9">
      <t>アカ</t>
    </rPh>
    <rPh sb="9" eb="10">
      <t>ワク</t>
    </rPh>
    <rPh sb="10" eb="11">
      <t>ナイ</t>
    </rPh>
    <rPh sb="13" eb="15">
      <t>ハイチ</t>
    </rPh>
    <rPh sb="15" eb="17">
      <t>ヨテイ</t>
    </rPh>
    <rPh sb="17" eb="20">
      <t>ギジュツシャ</t>
    </rPh>
    <rPh sb="20" eb="22">
      <t>ジョウホウ</t>
    </rPh>
    <rPh sb="23" eb="25">
      <t>ニュウリョク</t>
    </rPh>
    <rPh sb="32" eb="34">
      <t>ニュウリョク</t>
    </rPh>
    <rPh sb="36" eb="38">
      <t>ジョウホウ</t>
    </rPh>
    <rPh sb="40" eb="42">
      <t>カクシュ</t>
    </rPh>
    <rPh sb="42" eb="44">
      <t>ヨウシキ</t>
    </rPh>
    <rPh sb="45" eb="47">
      <t>ハンエイ</t>
    </rPh>
    <phoneticPr fontId="2"/>
  </si>
  <si>
    <t>手順①：</t>
    <rPh sb="0" eb="2">
      <t>テジュン</t>
    </rPh>
    <phoneticPr fontId="2"/>
  </si>
  <si>
    <t>手順②：</t>
    <rPh sb="0" eb="2">
      <t>テジュン</t>
    </rPh>
    <phoneticPr fontId="2"/>
  </si>
  <si>
    <t>手順③：</t>
    <rPh sb="0" eb="2">
      <t>テジュン</t>
    </rPh>
    <phoneticPr fontId="2"/>
  </si>
  <si>
    <t>維持管理</t>
    <rPh sb="0" eb="2">
      <t>イジ</t>
    </rPh>
    <rPh sb="2" eb="4">
      <t>カンリ</t>
    </rPh>
    <phoneticPr fontId="2"/>
  </si>
  <si>
    <t>ボランティア</t>
    <phoneticPr fontId="2"/>
  </si>
  <si>
    <t>常用雇用労働者数</t>
    <phoneticPr fontId="2"/>
  </si>
  <si>
    <t>企業回答5</t>
    <rPh sb="0" eb="2">
      <t>キギョウ</t>
    </rPh>
    <rPh sb="2" eb="4">
      <t>カイトウ</t>
    </rPh>
    <phoneticPr fontId="2"/>
  </si>
  <si>
    <t>単体</t>
    <rPh sb="0" eb="2">
      <t>タンタイ</t>
    </rPh>
    <phoneticPr fontId="2"/>
  </si>
  <si>
    <t>本店</t>
    <rPh sb="0" eb="2">
      <t>ホンテン</t>
    </rPh>
    <phoneticPr fontId="2"/>
  </si>
  <si>
    <t>支店</t>
    <rPh sb="0" eb="2">
      <t>シテン</t>
    </rPh>
    <phoneticPr fontId="2"/>
  </si>
  <si>
    <t>営業所</t>
    <rPh sb="0" eb="3">
      <t>エイギョウショ</t>
    </rPh>
    <phoneticPr fontId="2"/>
  </si>
  <si>
    <t>企業回答6</t>
    <phoneticPr fontId="2"/>
  </si>
  <si>
    <t>企業回答7</t>
    <rPh sb="0" eb="2">
      <t>キギョウ</t>
    </rPh>
    <rPh sb="2" eb="4">
      <t>カイトウ</t>
    </rPh>
    <phoneticPr fontId="2"/>
  </si>
  <si>
    <t>監理技術者</t>
    <rPh sb="0" eb="2">
      <t>カンリ</t>
    </rPh>
    <rPh sb="2" eb="5">
      <t>ギジュツシャ</t>
    </rPh>
    <phoneticPr fontId="2"/>
  </si>
  <si>
    <t>主任技術者</t>
    <rPh sb="0" eb="2">
      <t>シュニン</t>
    </rPh>
    <rPh sb="2" eb="5">
      <t>ギジュツシャ</t>
    </rPh>
    <phoneticPr fontId="2"/>
  </si>
  <si>
    <t>現場代理人</t>
    <rPh sb="0" eb="2">
      <t>ゲンバ</t>
    </rPh>
    <rPh sb="2" eb="5">
      <t>ダイリニン</t>
    </rPh>
    <phoneticPr fontId="2"/>
  </si>
  <si>
    <t>コピー専用行</t>
    <rPh sb="3" eb="5">
      <t>センヨウ</t>
    </rPh>
    <rPh sb="5" eb="6">
      <t>ギョウ</t>
    </rPh>
    <phoneticPr fontId="2"/>
  </si>
  <si>
    <r>
      <t>＜作業手順＞・・・・以下の作業は、</t>
    </r>
    <r>
      <rPr>
        <b/>
        <u/>
        <sz val="12"/>
        <color rgb="FFFF0000"/>
        <rFont val="ＭＳ Ｐゴシック"/>
        <family val="3"/>
        <charset val="128"/>
        <scheme val="minor"/>
      </rPr>
      <t>必ず別ファイルとして公告用ファイルを作成し、公告用ファイルで作業</t>
    </r>
    <r>
      <rPr>
        <u/>
        <sz val="12"/>
        <color theme="1"/>
        <rFont val="ＭＳ Ｐゴシック"/>
        <family val="3"/>
        <charset val="128"/>
        <scheme val="minor"/>
      </rPr>
      <t>して</t>
    </r>
    <r>
      <rPr>
        <sz val="12"/>
        <color theme="1"/>
        <rFont val="ＭＳ Ｐゴシック"/>
        <family val="2"/>
        <charset val="128"/>
        <scheme val="minor"/>
      </rPr>
      <t>ください（１回シートや列を削除すると元の状態に戻せなくなります）。</t>
    </r>
    <rPh sb="1" eb="3">
      <t>サギョウ</t>
    </rPh>
    <rPh sb="3" eb="5">
      <t>テジュン</t>
    </rPh>
    <rPh sb="10" eb="12">
      <t>イカ</t>
    </rPh>
    <rPh sb="13" eb="15">
      <t>サギョウ</t>
    </rPh>
    <rPh sb="17" eb="18">
      <t>カナラ</t>
    </rPh>
    <rPh sb="19" eb="20">
      <t>ベツ</t>
    </rPh>
    <rPh sb="27" eb="29">
      <t>コウコク</t>
    </rPh>
    <rPh sb="29" eb="30">
      <t>ヨウ</t>
    </rPh>
    <rPh sb="35" eb="37">
      <t>サクセイ</t>
    </rPh>
    <rPh sb="39" eb="41">
      <t>コウコク</t>
    </rPh>
    <rPh sb="41" eb="42">
      <t>ヨウ</t>
    </rPh>
    <rPh sb="47" eb="49">
      <t>サギョウ</t>
    </rPh>
    <rPh sb="57" eb="58">
      <t>カイ</t>
    </rPh>
    <rPh sb="62" eb="63">
      <t>レツ</t>
    </rPh>
    <rPh sb="64" eb="66">
      <t>サクジョ</t>
    </rPh>
    <rPh sb="69" eb="70">
      <t>モト</t>
    </rPh>
    <rPh sb="71" eb="73">
      <t>ジョウタイ</t>
    </rPh>
    <rPh sb="74" eb="75">
      <t>モド</t>
    </rPh>
    <phoneticPr fontId="2"/>
  </si>
  <si>
    <r>
      <t>不要な評価項目の</t>
    </r>
    <r>
      <rPr>
        <sz val="12"/>
        <color rgb="FFFF0000"/>
        <rFont val="ＭＳ Ｐゴシック"/>
        <family val="3"/>
        <charset val="128"/>
        <scheme val="minor"/>
      </rPr>
      <t>列全体</t>
    </r>
    <r>
      <rPr>
        <sz val="12"/>
        <color theme="1"/>
        <rFont val="ＭＳ Ｐゴシック"/>
        <family val="2"/>
        <charset val="128"/>
        <scheme val="minor"/>
      </rPr>
      <t>をこのシートから</t>
    </r>
    <r>
      <rPr>
        <sz val="12"/>
        <color rgb="FFFF0000"/>
        <rFont val="ＭＳ Ｐゴシック"/>
        <family val="3"/>
        <charset val="128"/>
        <scheme val="minor"/>
      </rPr>
      <t>削除</t>
    </r>
    <r>
      <rPr>
        <sz val="12"/>
        <color theme="1"/>
        <rFont val="ＭＳ Ｐゴシック"/>
        <family val="2"/>
        <charset val="128"/>
        <scheme val="minor"/>
      </rPr>
      <t>。不要な様式も削除してください。</t>
    </r>
    <rPh sb="22" eb="24">
      <t>フヨウ</t>
    </rPh>
    <rPh sb="25" eb="27">
      <t>ヨウシキ</t>
    </rPh>
    <rPh sb="28" eb="30">
      <t>サクジョ</t>
    </rPh>
    <phoneticPr fontId="2"/>
  </si>
  <si>
    <r>
      <rPr>
        <sz val="12"/>
        <color rgb="FFFF0000"/>
        <rFont val="ＭＳ Ｐゴシック"/>
        <family val="3"/>
        <charset val="128"/>
        <scheme val="minor"/>
      </rPr>
      <t>予備欄等</t>
    </r>
    <r>
      <rPr>
        <sz val="12"/>
        <color theme="1"/>
        <rFont val="ＭＳ Ｐゴシック"/>
        <family val="2"/>
        <charset val="128"/>
        <scheme val="minor"/>
      </rPr>
      <t>を</t>
    </r>
    <r>
      <rPr>
        <sz val="12"/>
        <color rgb="FFFF0000"/>
        <rFont val="ＭＳ Ｐゴシック"/>
        <family val="3"/>
        <charset val="128"/>
        <scheme val="minor"/>
      </rPr>
      <t>活用</t>
    </r>
    <r>
      <rPr>
        <sz val="12"/>
        <color theme="1"/>
        <rFont val="ＭＳ Ｐゴシック"/>
        <family val="2"/>
        <charset val="128"/>
        <scheme val="minor"/>
      </rPr>
      <t>して配列を合わせてください。</t>
    </r>
    <rPh sb="0" eb="2">
      <t>ヨビ</t>
    </rPh>
    <rPh sb="2" eb="3">
      <t>ラン</t>
    </rPh>
    <rPh sb="3" eb="4">
      <t>ナド</t>
    </rPh>
    <rPh sb="5" eb="7">
      <t>カツヨウ</t>
    </rPh>
    <rPh sb="9" eb="11">
      <t>ハイレツ</t>
    </rPh>
    <rPh sb="12" eb="13">
      <t>ア</t>
    </rPh>
    <phoneticPr fontId="2"/>
  </si>
  <si>
    <r>
      <t>　</t>
    </r>
    <r>
      <rPr>
        <sz val="12"/>
        <rFont val="ＭＳ Ｐゴシック"/>
        <family val="3"/>
        <charset val="128"/>
        <scheme val="minor"/>
      </rPr>
      <t>企業：</t>
    </r>
    <r>
      <rPr>
        <b/>
        <sz val="12"/>
        <color rgb="FFFF0000"/>
        <rFont val="ＭＳ Ｐゴシック"/>
        <family val="3"/>
        <charset val="128"/>
        <scheme val="minor"/>
      </rPr>
      <t>４項目</t>
    </r>
    <r>
      <rPr>
        <sz val="12"/>
        <rFont val="ＭＳ Ｐゴシック"/>
        <family val="3"/>
        <charset val="128"/>
        <scheme val="minor"/>
      </rPr>
      <t>、配置予定技術者①：</t>
    </r>
    <r>
      <rPr>
        <b/>
        <sz val="12"/>
        <color rgb="FFFF0000"/>
        <rFont val="ＭＳ Ｐゴシック"/>
        <family val="3"/>
        <charset val="128"/>
        <scheme val="minor"/>
      </rPr>
      <t>４項目</t>
    </r>
    <r>
      <rPr>
        <sz val="12"/>
        <rFont val="ＭＳ Ｐゴシック"/>
        <family val="3"/>
        <charset val="128"/>
        <scheme val="minor"/>
      </rPr>
      <t>、配置予定技術者②：</t>
    </r>
    <r>
      <rPr>
        <b/>
        <sz val="12"/>
        <color rgb="FFFF0000"/>
        <rFont val="ＭＳ Ｐゴシック"/>
        <family val="3"/>
        <charset val="128"/>
        <scheme val="minor"/>
      </rPr>
      <t>４項目</t>
    </r>
    <r>
      <rPr>
        <sz val="12"/>
        <rFont val="ＭＳ Ｐゴシック"/>
        <family val="3"/>
        <charset val="128"/>
        <scheme val="minor"/>
      </rPr>
      <t>、配置予定技術者③：</t>
    </r>
    <r>
      <rPr>
        <b/>
        <sz val="12"/>
        <color rgb="FFFF0000"/>
        <rFont val="ＭＳ Ｐゴシック"/>
        <family val="3"/>
        <charset val="128"/>
        <scheme val="minor"/>
      </rPr>
      <t>４項目</t>
    </r>
    <r>
      <rPr>
        <sz val="12"/>
        <rFont val="ＭＳ Ｐゴシック"/>
        <family val="3"/>
        <charset val="128"/>
        <scheme val="minor"/>
      </rPr>
      <t>、地域貢献：</t>
    </r>
    <r>
      <rPr>
        <b/>
        <sz val="12"/>
        <color rgb="FFFF0000"/>
        <rFont val="ＭＳ Ｐゴシック"/>
        <family val="3"/>
        <charset val="128"/>
        <scheme val="minor"/>
      </rPr>
      <t>５項目</t>
    </r>
    <r>
      <rPr>
        <sz val="12"/>
        <rFont val="ＭＳ Ｐゴシック"/>
        <family val="3"/>
        <charset val="128"/>
        <scheme val="minor"/>
      </rPr>
      <t>、地理的条件：</t>
    </r>
    <r>
      <rPr>
        <b/>
        <sz val="12"/>
        <color rgb="FFFF0000"/>
        <rFont val="ＭＳ Ｐゴシック"/>
        <family val="3"/>
        <charset val="128"/>
        <scheme val="minor"/>
      </rPr>
      <t>２項目</t>
    </r>
    <phoneticPr fontId="2"/>
  </si>
  <si>
    <t>以下、集計専用表（コピー箇所ではありません）</t>
    <rPh sb="0" eb="2">
      <t>イカ</t>
    </rPh>
    <rPh sb="3" eb="5">
      <t>シュウケイ</t>
    </rPh>
    <rPh sb="5" eb="7">
      <t>センヨウ</t>
    </rPh>
    <rPh sb="7" eb="8">
      <t>ヒョウ</t>
    </rPh>
    <rPh sb="12" eb="14">
      <t>カショ</t>
    </rPh>
    <phoneticPr fontId="2"/>
  </si>
  <si>
    <r>
      <t>・各様式に記載された内容をこのシートの集計専用表で</t>
    </r>
    <r>
      <rPr>
        <sz val="12"/>
        <color rgb="FFFF0000"/>
        <rFont val="ＭＳ Ｐゴシック"/>
        <family val="3"/>
        <charset val="128"/>
        <scheme val="minor"/>
      </rPr>
      <t>数式によりリンク</t>
    </r>
    <r>
      <rPr>
        <sz val="12"/>
        <color theme="1"/>
        <rFont val="ＭＳ Ｐゴシック"/>
        <family val="2"/>
        <charset val="128"/>
        <scheme val="minor"/>
      </rPr>
      <t xml:space="preserve">させています。
</t>
    </r>
    <phoneticPr fontId="2"/>
  </si>
  <si>
    <r>
      <t>・</t>
    </r>
    <r>
      <rPr>
        <b/>
        <sz val="12"/>
        <color rgb="FF0070C0"/>
        <rFont val="ＭＳ Ｐゴシック"/>
        <family val="3"/>
        <charset val="128"/>
        <scheme val="minor"/>
      </rPr>
      <t>「技術審査用ファイル」</t>
    </r>
    <r>
      <rPr>
        <sz val="12"/>
        <color theme="1"/>
        <rFont val="ＭＳ Ｐゴシック"/>
        <family val="2"/>
        <charset val="128"/>
        <scheme val="minor"/>
      </rPr>
      <t>の</t>
    </r>
    <r>
      <rPr>
        <b/>
        <sz val="12"/>
        <color rgb="FF0070C0"/>
        <rFont val="ＭＳ Ｐゴシック"/>
        <family val="3"/>
        <charset val="128"/>
        <scheme val="minor"/>
      </rPr>
      <t>「作業用シート」</t>
    </r>
    <r>
      <rPr>
        <sz val="12"/>
        <color theme="1"/>
        <rFont val="ＭＳ Ｐゴシック"/>
        <family val="2"/>
        <charset val="128"/>
        <scheme val="minor"/>
      </rPr>
      <t>へ</t>
    </r>
    <r>
      <rPr>
        <sz val="12"/>
        <color rgb="FFFF0000"/>
        <rFont val="ＭＳ Ｐゴシック"/>
        <family val="3"/>
        <charset val="128"/>
        <scheme val="minor"/>
      </rPr>
      <t>一括コピー</t>
    </r>
    <r>
      <rPr>
        <sz val="12"/>
        <color theme="1"/>
        <rFont val="ＭＳ Ｐゴシック"/>
        <family val="2"/>
        <charset val="128"/>
        <scheme val="minor"/>
      </rPr>
      <t>するため、</t>
    </r>
    <r>
      <rPr>
        <sz val="12"/>
        <color rgb="FFFF0000"/>
        <rFont val="ＭＳ Ｐゴシック"/>
        <family val="3"/>
        <charset val="128"/>
        <scheme val="minor"/>
      </rPr>
      <t>「コピー専用表」</t>
    </r>
    <r>
      <rPr>
        <sz val="12"/>
        <color theme="1"/>
        <rFont val="ＭＳ Ｐゴシック"/>
        <family val="2"/>
        <charset val="128"/>
        <scheme val="minor"/>
      </rPr>
      <t xml:space="preserve">をこのシートに設定しています。
</t>
    </r>
    <rPh sb="22" eb="24">
      <t>イッカツ</t>
    </rPh>
    <rPh sb="38" eb="39">
      <t>ヒョウ</t>
    </rPh>
    <phoneticPr fontId="2"/>
  </si>
  <si>
    <r>
      <t>・</t>
    </r>
    <r>
      <rPr>
        <sz val="12"/>
        <color rgb="FFFF0000"/>
        <rFont val="ＭＳ Ｐゴシック"/>
        <family val="3"/>
        <charset val="128"/>
        <scheme val="minor"/>
      </rPr>
      <t>文字切れやフォントサイズの修正</t>
    </r>
    <r>
      <rPr>
        <sz val="12"/>
        <color theme="1"/>
        <rFont val="ＭＳ Ｐゴシック"/>
        <family val="2"/>
        <charset val="128"/>
        <scheme val="minor"/>
      </rPr>
      <t>は、</t>
    </r>
    <r>
      <rPr>
        <b/>
        <sz val="12"/>
        <color rgb="FF0070C0"/>
        <rFont val="ＭＳ Ｐゴシック"/>
        <family val="3"/>
        <charset val="128"/>
        <scheme val="minor"/>
      </rPr>
      <t>「技術審査用ファイル」</t>
    </r>
    <r>
      <rPr>
        <sz val="12"/>
        <color theme="1"/>
        <rFont val="ＭＳ Ｐゴシック"/>
        <family val="2"/>
        <charset val="128"/>
        <scheme val="minor"/>
      </rPr>
      <t>で行いますので、</t>
    </r>
    <r>
      <rPr>
        <sz val="12"/>
        <color rgb="FFFF0000"/>
        <rFont val="ＭＳ Ｐゴシック"/>
        <family val="3"/>
        <charset val="128"/>
        <scheme val="minor"/>
      </rPr>
      <t>このシートでは作業不要</t>
    </r>
    <r>
      <rPr>
        <sz val="12"/>
        <color theme="1"/>
        <rFont val="ＭＳ Ｐゴシック"/>
        <family val="2"/>
        <charset val="128"/>
        <scheme val="minor"/>
      </rPr>
      <t>です。</t>
    </r>
    <phoneticPr fontId="2"/>
  </si>
  <si>
    <r>
      <rPr>
        <b/>
        <sz val="12"/>
        <color rgb="FF0070C0"/>
        <rFont val="ＭＳ Ｐゴシック"/>
        <family val="3"/>
        <charset val="128"/>
        <scheme val="minor"/>
      </rPr>
      <t>「技術審査用ファイル」</t>
    </r>
    <r>
      <rPr>
        <sz val="12"/>
        <color theme="1"/>
        <rFont val="ＭＳ Ｐゴシック"/>
        <family val="2"/>
        <charset val="128"/>
        <scheme val="minor"/>
      </rPr>
      <t>の</t>
    </r>
    <r>
      <rPr>
        <b/>
        <sz val="12"/>
        <color rgb="FF0070C0"/>
        <rFont val="ＭＳ Ｐゴシック"/>
        <family val="3"/>
        <charset val="128"/>
        <scheme val="minor"/>
      </rPr>
      <t>固定配列</t>
    </r>
    <r>
      <rPr>
        <sz val="12"/>
        <color theme="1"/>
        <rFont val="ＭＳ Ｐゴシック"/>
        <family val="2"/>
        <charset val="128"/>
        <scheme val="minor"/>
      </rPr>
      <t xml:space="preserve">（※１項目３列で設定してあります）
</t>
    </r>
    <rPh sb="1" eb="3">
      <t>ギジュツ</t>
    </rPh>
    <rPh sb="3" eb="6">
      <t>シンサヨウ</t>
    </rPh>
    <rPh sb="12" eb="14">
      <t>コテイ</t>
    </rPh>
    <rPh sb="14" eb="16">
      <t>ハイレツ</t>
    </rPh>
    <phoneticPr fontId="2"/>
  </si>
  <si>
    <r>
      <t>・</t>
    </r>
    <r>
      <rPr>
        <sz val="12"/>
        <color rgb="FFFF0000"/>
        <rFont val="ＭＳ Ｐゴシック"/>
        <family val="3"/>
        <charset val="128"/>
        <scheme val="minor"/>
      </rPr>
      <t>コピーする範囲</t>
    </r>
    <r>
      <rPr>
        <sz val="12"/>
        <color theme="1"/>
        <rFont val="ＭＳ Ｐゴシック"/>
        <family val="2"/>
        <charset val="128"/>
        <scheme val="minor"/>
      </rPr>
      <t>は、</t>
    </r>
    <r>
      <rPr>
        <sz val="12"/>
        <color rgb="FFFF0000"/>
        <rFont val="ＭＳ Ｐゴシック"/>
        <family val="3"/>
        <charset val="128"/>
        <scheme val="minor"/>
      </rPr>
      <t>「コピー専用表」</t>
    </r>
    <r>
      <rPr>
        <sz val="12"/>
        <color theme="1"/>
        <rFont val="ＭＳ Ｐゴシック"/>
        <family val="2"/>
        <charset val="128"/>
        <scheme val="minor"/>
      </rPr>
      <t>の</t>
    </r>
    <r>
      <rPr>
        <sz val="12"/>
        <color rgb="FFFF0000"/>
        <rFont val="ＭＳ Ｐゴシック"/>
        <family val="3"/>
        <charset val="128"/>
        <scheme val="minor"/>
      </rPr>
      <t>薄オレンジ部分</t>
    </r>
    <r>
      <rPr>
        <sz val="12"/>
        <color theme="1"/>
        <rFont val="ＭＳ Ｐゴシック"/>
        <family val="2"/>
        <charset val="128"/>
        <scheme val="minor"/>
      </rPr>
      <t>（評価項目：１９～２５行）と</t>
    </r>
    <r>
      <rPr>
        <sz val="12"/>
        <color rgb="FFFF0000"/>
        <rFont val="ＭＳ Ｐゴシック"/>
        <family val="3"/>
        <charset val="128"/>
        <scheme val="minor"/>
      </rPr>
      <t>白色部分</t>
    </r>
    <r>
      <rPr>
        <sz val="12"/>
        <color theme="1"/>
        <rFont val="ＭＳ Ｐゴシック"/>
        <family val="2"/>
        <charset val="128"/>
        <scheme val="minor"/>
      </rPr>
      <t>（企業申請内容：２６行～３３行）です。</t>
    </r>
    <rPh sb="6" eb="8">
      <t>ハンイ</t>
    </rPh>
    <rPh sb="14" eb="16">
      <t>センヨウ</t>
    </rPh>
    <rPh sb="16" eb="17">
      <t>ヒョウ</t>
    </rPh>
    <rPh sb="19" eb="20">
      <t>ウス</t>
    </rPh>
    <rPh sb="24" eb="26">
      <t>ブブン</t>
    </rPh>
    <rPh sb="27" eb="29">
      <t>ヒョウカ</t>
    </rPh>
    <rPh sb="29" eb="31">
      <t>コウモク</t>
    </rPh>
    <rPh sb="37" eb="38">
      <t>ギョウ</t>
    </rPh>
    <rPh sb="40" eb="42">
      <t>ハクショク</t>
    </rPh>
    <rPh sb="42" eb="44">
      <t>ブブン</t>
    </rPh>
    <rPh sb="45" eb="47">
      <t>キギョウ</t>
    </rPh>
    <rPh sb="47" eb="49">
      <t>シンセイ</t>
    </rPh>
    <rPh sb="49" eb="51">
      <t>ナイヨウ</t>
    </rPh>
    <rPh sb="54" eb="55">
      <t>ギョウ</t>
    </rPh>
    <rPh sb="58" eb="59">
      <t>ギョウ</t>
    </rPh>
    <phoneticPr fontId="2"/>
  </si>
  <si>
    <t>以下、審査用ファイルの「作業用」シートへの「コピー専用表」</t>
    <rPh sb="0" eb="2">
      <t>イカ</t>
    </rPh>
    <rPh sb="3" eb="6">
      <t>シンサヨウ</t>
    </rPh>
    <rPh sb="12" eb="15">
      <t>サギョウヨウ</t>
    </rPh>
    <rPh sb="25" eb="27">
      <t>センヨウ</t>
    </rPh>
    <rPh sb="27" eb="28">
      <t>ヒョウ</t>
    </rPh>
    <phoneticPr fontId="2"/>
  </si>
  <si>
    <t>準備作業：</t>
    <rPh sb="0" eb="2">
      <t>ジュンビ</t>
    </rPh>
    <rPh sb="2" eb="4">
      <t>サギョウ</t>
    </rPh>
    <phoneticPr fontId="2"/>
  </si>
  <si>
    <r>
      <t>手順①、手順②の方法により、</t>
    </r>
    <r>
      <rPr>
        <sz val="12"/>
        <color rgb="FFFF0000"/>
        <rFont val="ＭＳ Ｐゴシック"/>
        <family val="3"/>
        <charset val="128"/>
        <scheme val="minor"/>
      </rPr>
      <t>「コピー専用表」</t>
    </r>
    <r>
      <rPr>
        <sz val="12"/>
        <color theme="1"/>
        <rFont val="ＭＳ Ｐゴシック"/>
        <family val="2"/>
        <charset val="128"/>
        <scheme val="minor"/>
      </rPr>
      <t>の</t>
    </r>
    <r>
      <rPr>
        <sz val="12"/>
        <color rgb="FFFF0000"/>
        <rFont val="ＭＳ Ｐゴシック"/>
        <family val="3"/>
        <charset val="128"/>
        <scheme val="minor"/>
      </rPr>
      <t>白色部分全体</t>
    </r>
    <r>
      <rPr>
        <sz val="12"/>
        <color theme="1"/>
        <rFont val="ＭＳ Ｐゴシック"/>
        <family val="2"/>
        <charset val="128"/>
        <scheme val="minor"/>
      </rPr>
      <t>を</t>
    </r>
    <r>
      <rPr>
        <b/>
        <sz val="12"/>
        <color rgb="FF0070C0"/>
        <rFont val="ＭＳ Ｐゴシック"/>
        <family val="3"/>
        <charset val="128"/>
        <scheme val="minor"/>
      </rPr>
      <t>「技術審査用ファイル」</t>
    </r>
    <r>
      <rPr>
        <sz val="12"/>
        <color theme="1"/>
        <rFont val="ＭＳ Ｐゴシック"/>
        <family val="2"/>
        <charset val="128"/>
        <scheme val="minor"/>
      </rPr>
      <t>の</t>
    </r>
    <r>
      <rPr>
        <b/>
        <sz val="12"/>
        <color rgb="FF0070C0"/>
        <rFont val="ＭＳ Ｐゴシック"/>
        <family val="3"/>
        <charset val="128"/>
        <scheme val="minor"/>
      </rPr>
      <t>「作業用シート」</t>
    </r>
    <r>
      <rPr>
        <sz val="12"/>
        <color theme="1"/>
        <rFont val="ＭＳ Ｐゴシック"/>
        <family val="2"/>
        <charset val="128"/>
        <scheme val="minor"/>
      </rPr>
      <t>の</t>
    </r>
    <r>
      <rPr>
        <b/>
        <sz val="12"/>
        <color rgb="FF0070C0"/>
        <rFont val="ＭＳ Ｐゴシック"/>
        <family val="3"/>
        <charset val="128"/>
        <scheme val="minor"/>
      </rPr>
      <t>「貼り付け箇所B」</t>
    </r>
    <r>
      <rPr>
        <sz val="12"/>
        <color theme="1"/>
        <rFont val="ＭＳ Ｐゴシック"/>
        <family val="2"/>
        <charset val="128"/>
        <scheme val="minor"/>
      </rPr>
      <t>に</t>
    </r>
    <r>
      <rPr>
        <sz val="12"/>
        <color rgb="FF0070C0"/>
        <rFont val="ＭＳ Ｐゴシック"/>
        <family val="3"/>
        <charset val="128"/>
        <scheme val="minor"/>
      </rPr>
      <t>貼り付け</t>
    </r>
    <r>
      <rPr>
        <sz val="12"/>
        <color theme="1"/>
        <rFont val="ＭＳ Ｐゴシック"/>
        <family val="2"/>
        <charset val="128"/>
        <scheme val="minor"/>
      </rPr>
      <t>。</t>
    </r>
    <rPh sb="8" eb="10">
      <t>ホウホウ</t>
    </rPh>
    <rPh sb="18" eb="20">
      <t>センヨウ</t>
    </rPh>
    <rPh sb="20" eb="21">
      <t>ヒョウ</t>
    </rPh>
    <rPh sb="23" eb="25">
      <t>シロイロ</t>
    </rPh>
    <rPh sb="25" eb="27">
      <t>ブブン</t>
    </rPh>
    <rPh sb="27" eb="29">
      <t>ゼンタイ</t>
    </rPh>
    <rPh sb="31" eb="33">
      <t>ギジュツ</t>
    </rPh>
    <phoneticPr fontId="2"/>
  </si>
  <si>
    <t>・「コピー専用表」は、「技術審査用ファイル」の「技術審査用シート」で見えやすいように概ね書式調整しています。「技術審査用シート」で見えにくいときのみ、コピー専用表の書式を修正してください。</t>
    <rPh sb="7" eb="8">
      <t>ヒョウ</t>
    </rPh>
    <rPh sb="12" eb="14">
      <t>ギジュツ</t>
    </rPh>
    <rPh sb="14" eb="17">
      <t>シンサヨウ</t>
    </rPh>
    <rPh sb="24" eb="26">
      <t>ギジュツ</t>
    </rPh>
    <rPh sb="26" eb="29">
      <t>シンサヨウ</t>
    </rPh>
    <rPh sb="78" eb="80">
      <t>センヨウ</t>
    </rPh>
    <rPh sb="80" eb="81">
      <t>ヒョウ</t>
    </rPh>
    <rPh sb="82" eb="84">
      <t>ショシキ</t>
    </rPh>
    <phoneticPr fontId="2"/>
  </si>
  <si>
    <r>
      <t>評価項目の列全体を削除する際、</t>
    </r>
    <r>
      <rPr>
        <b/>
        <sz val="12"/>
        <color rgb="FF0070C0"/>
        <rFont val="ＭＳ Ｐゴシック"/>
        <family val="3"/>
        <charset val="128"/>
        <scheme val="minor"/>
      </rPr>
      <t>コピー先の配列（「技術審査用ファイル」）</t>
    </r>
    <r>
      <rPr>
        <sz val="12"/>
        <color rgb="FFFF0000"/>
        <rFont val="ＭＳ Ｐゴシック"/>
        <family val="3"/>
        <charset val="128"/>
        <scheme val="minor"/>
      </rPr>
      <t>に合わせておく</t>
    </r>
    <r>
      <rPr>
        <sz val="12"/>
        <color theme="1"/>
        <rFont val="ＭＳ Ｐゴシック"/>
        <family val="2"/>
        <charset val="128"/>
        <scheme val="minor"/>
      </rPr>
      <t>必要があります（「技術審査用ファイル」の自動集計に支障が生じるため）。</t>
    </r>
    <rPh sb="6" eb="8">
      <t>ゼンタイ</t>
    </rPh>
    <phoneticPr fontId="2"/>
  </si>
  <si>
    <r>
      <t>このシートは、</t>
    </r>
    <r>
      <rPr>
        <b/>
        <sz val="16"/>
        <color rgb="FF0070C0"/>
        <rFont val="ＭＳ Ｐゴシック"/>
        <family val="3"/>
        <charset val="128"/>
        <scheme val="minor"/>
      </rPr>
      <t>「技術審査用ファイル」</t>
    </r>
    <r>
      <rPr>
        <sz val="16"/>
        <rFont val="ＭＳ Ｐゴシック"/>
        <family val="2"/>
        <charset val="128"/>
        <scheme val="minor"/>
      </rPr>
      <t>の</t>
    </r>
    <r>
      <rPr>
        <b/>
        <sz val="16"/>
        <color rgb="FF0070C0"/>
        <rFont val="ＭＳ Ｐゴシック"/>
        <family val="3"/>
        <charset val="128"/>
        <scheme val="minor"/>
      </rPr>
      <t>「作業用シート」</t>
    </r>
    <r>
      <rPr>
        <sz val="16"/>
        <rFont val="ＭＳ Ｐゴシック"/>
        <family val="2"/>
        <charset val="128"/>
        <scheme val="minor"/>
      </rPr>
      <t>に</t>
    </r>
    <r>
      <rPr>
        <b/>
        <sz val="16"/>
        <rFont val="ＭＳ Ｐゴシック"/>
        <family val="3"/>
        <charset val="128"/>
        <scheme val="minor"/>
      </rPr>
      <t>一括コピー作業</t>
    </r>
    <r>
      <rPr>
        <sz val="16"/>
        <rFont val="ＭＳ Ｐゴシック"/>
        <family val="2"/>
        <charset val="128"/>
        <scheme val="minor"/>
      </rPr>
      <t>を行うためのものです</t>
    </r>
    <rPh sb="8" eb="10">
      <t>ギジュツ</t>
    </rPh>
    <rPh sb="10" eb="12">
      <t>シンサ</t>
    </rPh>
    <rPh sb="12" eb="13">
      <t>ヨウ</t>
    </rPh>
    <rPh sb="20" eb="23">
      <t>サギョウヨウ</t>
    </rPh>
    <rPh sb="28" eb="30">
      <t>イッカツ</t>
    </rPh>
    <rPh sb="33" eb="35">
      <t>サギョウ</t>
    </rPh>
    <rPh sb="36" eb="37">
      <t>オコナ</t>
    </rPh>
    <phoneticPr fontId="2"/>
  </si>
  <si>
    <r>
      <t>手順①の後、</t>
    </r>
    <r>
      <rPr>
        <b/>
        <sz val="12"/>
        <color rgb="FF0070C0"/>
        <rFont val="ＭＳ Ｐゴシック"/>
        <family val="3"/>
        <charset val="128"/>
        <scheme val="minor"/>
      </rPr>
      <t>同じ場所（貼り付け箇所A）</t>
    </r>
    <r>
      <rPr>
        <sz val="12"/>
        <color theme="1"/>
        <rFont val="ＭＳ Ｐゴシック"/>
        <family val="2"/>
        <charset val="128"/>
        <scheme val="minor"/>
      </rPr>
      <t>に貼り付けオプションの</t>
    </r>
    <r>
      <rPr>
        <b/>
        <sz val="12"/>
        <color rgb="FF0070C0"/>
        <rFont val="ＭＳ Ｐゴシック"/>
        <family val="3"/>
        <charset val="128"/>
        <scheme val="minor"/>
      </rPr>
      <t>「書式設定」で貼り付ける</t>
    </r>
    <r>
      <rPr>
        <sz val="12"/>
        <color theme="1"/>
        <rFont val="ＭＳ Ｐゴシック"/>
        <family val="2"/>
        <charset val="128"/>
        <scheme val="minor"/>
      </rPr>
      <t>と、コピー専用行で設定された書式でコピー可能。</t>
    </r>
    <rPh sb="11" eb="12">
      <t>ハ</t>
    </rPh>
    <rPh sb="13" eb="14">
      <t>ツ</t>
    </rPh>
    <rPh sb="15" eb="17">
      <t>カショ</t>
    </rPh>
    <rPh sb="47" eb="49">
      <t>センヨウ</t>
    </rPh>
    <rPh sb="49" eb="50">
      <t>ギョウ</t>
    </rPh>
    <rPh sb="51" eb="53">
      <t>セッテイ</t>
    </rPh>
    <rPh sb="56" eb="58">
      <t>ショシキ</t>
    </rPh>
    <phoneticPr fontId="2"/>
  </si>
  <si>
    <r>
      <rPr>
        <sz val="12"/>
        <color rgb="FFFF0000"/>
        <rFont val="ＭＳ Ｐゴシック"/>
        <family val="3"/>
        <charset val="128"/>
        <scheme val="minor"/>
      </rPr>
      <t>「コピー専用表」</t>
    </r>
    <r>
      <rPr>
        <sz val="12"/>
        <color theme="1"/>
        <rFont val="ＭＳ Ｐゴシック"/>
        <family val="2"/>
        <charset val="128"/>
        <scheme val="minor"/>
      </rPr>
      <t>の</t>
    </r>
    <r>
      <rPr>
        <sz val="12"/>
        <color rgb="FFFF0000"/>
        <rFont val="ＭＳ Ｐゴシック"/>
        <family val="3"/>
        <charset val="128"/>
        <scheme val="minor"/>
      </rPr>
      <t>薄オレンジ部分全体</t>
    </r>
    <r>
      <rPr>
        <sz val="12"/>
        <color theme="1"/>
        <rFont val="ＭＳ Ｐゴシック"/>
        <family val="2"/>
        <charset val="128"/>
        <scheme val="minor"/>
      </rPr>
      <t>を</t>
    </r>
    <r>
      <rPr>
        <sz val="12"/>
        <color rgb="FFFF0000"/>
        <rFont val="ＭＳ Ｐゴシック"/>
        <family val="3"/>
        <charset val="128"/>
        <scheme val="minor"/>
      </rPr>
      <t>指定</t>
    </r>
    <r>
      <rPr>
        <sz val="12"/>
        <color theme="1"/>
        <rFont val="ＭＳ Ｐゴシック"/>
        <family val="3"/>
        <charset val="128"/>
        <scheme val="minor"/>
      </rPr>
      <t>し</t>
    </r>
    <r>
      <rPr>
        <sz val="12"/>
        <color rgb="FFFF0000"/>
        <rFont val="ＭＳ Ｐゴシック"/>
        <family val="3"/>
        <charset val="128"/>
        <scheme val="minor"/>
      </rPr>
      <t>コピー</t>
    </r>
    <r>
      <rPr>
        <sz val="12"/>
        <color theme="1"/>
        <rFont val="ＭＳ Ｐゴシック"/>
        <family val="2"/>
        <charset val="128"/>
        <scheme val="minor"/>
      </rPr>
      <t>後、</t>
    </r>
    <r>
      <rPr>
        <b/>
        <sz val="12"/>
        <color rgb="FF0070C0"/>
        <rFont val="ＭＳ Ｐゴシック"/>
        <family val="3"/>
        <charset val="128"/>
        <scheme val="minor"/>
      </rPr>
      <t>「技術審査用ファイル」</t>
    </r>
    <r>
      <rPr>
        <sz val="12"/>
        <color theme="1"/>
        <rFont val="ＭＳ Ｐゴシック"/>
        <family val="2"/>
        <charset val="128"/>
        <scheme val="minor"/>
      </rPr>
      <t>の</t>
    </r>
    <r>
      <rPr>
        <b/>
        <sz val="12"/>
        <color rgb="FF0070C0"/>
        <rFont val="ＭＳ Ｐゴシック"/>
        <family val="3"/>
        <charset val="128"/>
        <scheme val="minor"/>
      </rPr>
      <t>「作業用シート」</t>
    </r>
    <r>
      <rPr>
        <sz val="12"/>
        <color theme="1"/>
        <rFont val="ＭＳ Ｐゴシック"/>
        <family val="2"/>
        <charset val="128"/>
        <scheme val="minor"/>
      </rPr>
      <t>の</t>
    </r>
    <r>
      <rPr>
        <b/>
        <sz val="12"/>
        <color rgb="FF0070C0"/>
        <rFont val="ＭＳ Ｐゴシック"/>
        <family val="3"/>
        <charset val="128"/>
        <scheme val="minor"/>
      </rPr>
      <t>「貼り付け箇所A」</t>
    </r>
    <r>
      <rPr>
        <sz val="12"/>
        <color theme="1"/>
        <rFont val="ＭＳ Ｐゴシック"/>
        <family val="2"/>
        <charset val="128"/>
        <scheme val="minor"/>
      </rPr>
      <t>に、貼り付けオプションの</t>
    </r>
    <r>
      <rPr>
        <b/>
        <sz val="12"/>
        <color rgb="FF0070C0"/>
        <rFont val="ＭＳ Ｐゴシック"/>
        <family val="3"/>
        <charset val="128"/>
        <scheme val="minor"/>
      </rPr>
      <t>「値」で貼り付け</t>
    </r>
    <r>
      <rPr>
        <sz val="12"/>
        <color theme="1"/>
        <rFont val="ＭＳ Ｐゴシック"/>
        <family val="2"/>
        <charset val="128"/>
        <scheme val="minor"/>
      </rPr>
      <t xml:space="preserve">。
</t>
    </r>
    <rPh sb="4" eb="6">
      <t>センヨウ</t>
    </rPh>
    <rPh sb="9" eb="10">
      <t>ウス</t>
    </rPh>
    <rPh sb="14" eb="16">
      <t>ブブン</t>
    </rPh>
    <rPh sb="16" eb="18">
      <t>ゼンタイ</t>
    </rPh>
    <rPh sb="25" eb="26">
      <t>ゴ</t>
    </rPh>
    <rPh sb="28" eb="30">
      <t>ギジュツ</t>
    </rPh>
    <phoneticPr fontId="2"/>
  </si>
  <si>
    <t>　　（特殊な評価項目でプルダウンリストに項目がない場合は、【表３】で項目を追加してください）</t>
    <rPh sb="3" eb="5">
      <t>トクシュ</t>
    </rPh>
    <rPh sb="6" eb="8">
      <t>ヒョウカ</t>
    </rPh>
    <rPh sb="8" eb="10">
      <t>コウモク</t>
    </rPh>
    <rPh sb="20" eb="22">
      <t>コウモク</t>
    </rPh>
    <rPh sb="25" eb="27">
      <t>バアイ</t>
    </rPh>
    <rPh sb="30" eb="31">
      <t>ヒョウ</t>
    </rPh>
    <rPh sb="34" eb="36">
      <t>コウモク</t>
    </rPh>
    <rPh sb="37" eb="39">
      <t>ツイカ</t>
    </rPh>
    <phoneticPr fontId="2"/>
  </si>
  <si>
    <r>
      <t>①PPI掲載用ファイルを</t>
    </r>
    <r>
      <rPr>
        <sz val="11"/>
        <color rgb="FFFF0000"/>
        <rFont val="ＭＳ Ｐゴシック"/>
        <family val="3"/>
        <charset val="128"/>
        <scheme val="minor"/>
      </rPr>
      <t>別ファイルで作成</t>
    </r>
    <r>
      <rPr>
        <sz val="11"/>
        <color theme="1"/>
        <rFont val="ＭＳ Ｐゴシック"/>
        <family val="2"/>
        <charset val="128"/>
        <scheme val="minor"/>
      </rPr>
      <t>してください（シート削除するとシートの復活できないので、</t>
    </r>
    <r>
      <rPr>
        <sz val="11"/>
        <color rgb="FFFF0000"/>
        <rFont val="ＭＳ Ｐゴシック"/>
        <family val="3"/>
        <charset val="128"/>
        <scheme val="minor"/>
      </rPr>
      <t>必ず削除作業前に別ファイルを作成</t>
    </r>
    <r>
      <rPr>
        <sz val="11"/>
        <color theme="1"/>
        <rFont val="ＭＳ Ｐゴシック"/>
        <family val="2"/>
        <charset val="128"/>
        <scheme val="minor"/>
      </rPr>
      <t>してください）</t>
    </r>
    <rPh sb="4" eb="7">
      <t>ケイサイヨウ</t>
    </rPh>
    <rPh sb="12" eb="13">
      <t>ベツ</t>
    </rPh>
    <rPh sb="18" eb="20">
      <t>サクセイ</t>
    </rPh>
    <rPh sb="30" eb="32">
      <t>サクジョ</t>
    </rPh>
    <rPh sb="39" eb="41">
      <t>フッカツ</t>
    </rPh>
    <rPh sb="48" eb="49">
      <t>カナラ</t>
    </rPh>
    <rPh sb="50" eb="52">
      <t>サクジョ</t>
    </rPh>
    <rPh sb="52" eb="54">
      <t>サギョウ</t>
    </rPh>
    <rPh sb="54" eb="55">
      <t>マエ</t>
    </rPh>
    <rPh sb="56" eb="57">
      <t>ベツ</t>
    </rPh>
    <rPh sb="62" eb="64">
      <t>サクセイ</t>
    </rPh>
    <phoneticPr fontId="2"/>
  </si>
  <si>
    <t>予備欄１</t>
    <phoneticPr fontId="2"/>
  </si>
  <si>
    <t>予備欄２</t>
    <phoneticPr fontId="2"/>
  </si>
  <si>
    <t>審査用ファイルコピー先の列数と合わせるための列</t>
    <rPh sb="0" eb="3">
      <t>シンサヨウ</t>
    </rPh>
    <rPh sb="10" eb="11">
      <t>サキ</t>
    </rPh>
    <rPh sb="12" eb="13">
      <t>レツ</t>
    </rPh>
    <rPh sb="13" eb="14">
      <t>スウ</t>
    </rPh>
    <rPh sb="15" eb="16">
      <t>ア</t>
    </rPh>
    <rPh sb="22" eb="23">
      <t>レツ</t>
    </rPh>
    <phoneticPr fontId="2"/>
  </si>
  <si>
    <t>代表者氏名</t>
    <rPh sb="0" eb="3">
      <t>ダイヒョウシャ</t>
    </rPh>
    <rPh sb="3" eb="5">
      <t>シメイ</t>
    </rPh>
    <phoneticPr fontId="2"/>
  </si>
  <si>
    <t>建設機械の種類</t>
    <rPh sb="0" eb="2">
      <t>ケンセツ</t>
    </rPh>
    <rPh sb="2" eb="4">
      <t>キカイ</t>
    </rPh>
    <rPh sb="5" eb="7">
      <t>シュルイ</t>
    </rPh>
    <phoneticPr fontId="2"/>
  </si>
  <si>
    <t>平成○年○月○日</t>
    <rPh sb="0" eb="2">
      <t>ヘイセイ</t>
    </rPh>
    <rPh sb="3" eb="4">
      <t>ネン</t>
    </rPh>
    <rPh sb="5" eb="6">
      <t>ガツ</t>
    </rPh>
    <rPh sb="7" eb="8">
      <t>ニチ</t>
    </rPh>
    <phoneticPr fontId="2"/>
  </si>
  <si>
    <t>メーカー名</t>
    <rPh sb="4" eb="5">
      <t>メイ</t>
    </rPh>
    <phoneticPr fontId="2"/>
  </si>
  <si>
    <t>型式</t>
    <rPh sb="0" eb="2">
      <t>ケイシキ</t>
    </rPh>
    <phoneticPr fontId="2"/>
  </si>
  <si>
    <t>製造・車体番号</t>
    <rPh sb="0" eb="2">
      <t>セイゾウ</t>
    </rPh>
    <rPh sb="3" eb="5">
      <t>シャタイ</t>
    </rPh>
    <rPh sb="5" eb="7">
      <t>バンゴウ</t>
    </rPh>
    <phoneticPr fontId="2"/>
  </si>
  <si>
    <t>リース期間満了後の取扱い</t>
    <rPh sb="3" eb="5">
      <t>キカン</t>
    </rPh>
    <rPh sb="5" eb="7">
      <t>マンリョウ</t>
    </rPh>
    <rPh sb="7" eb="8">
      <t>ゴ</t>
    </rPh>
    <rPh sb="9" eb="11">
      <t>トリアツカ</t>
    </rPh>
    <phoneticPr fontId="2"/>
  </si>
  <si>
    <t>リース期間</t>
    <rPh sb="3" eb="5">
      <t>キカン</t>
    </rPh>
    <phoneticPr fontId="2"/>
  </si>
  <si>
    <t>申請
番号</t>
    <rPh sb="0" eb="2">
      <t>シンセイ</t>
    </rPh>
    <rPh sb="3" eb="5">
      <t>バンゴウ</t>
    </rPh>
    <phoneticPr fontId="2"/>
  </si>
  <si>
    <t>建設機械のリース契約に関する誓約書</t>
    <rPh sb="0" eb="2">
      <t>ケンセツ</t>
    </rPh>
    <rPh sb="2" eb="4">
      <t>キカイ</t>
    </rPh>
    <rPh sb="8" eb="10">
      <t>ケイヤク</t>
    </rPh>
    <rPh sb="11" eb="12">
      <t>カン</t>
    </rPh>
    <rPh sb="14" eb="16">
      <t>セイヤク</t>
    </rPh>
    <rPh sb="16" eb="17">
      <t>ショ</t>
    </rPh>
    <phoneticPr fontId="2"/>
  </si>
  <si>
    <t>所在地</t>
    <rPh sb="0" eb="3">
      <t>ショザイチ</t>
    </rPh>
    <phoneticPr fontId="2"/>
  </si>
  <si>
    <t>許可番号</t>
    <rPh sb="0" eb="2">
      <t>キョカ</t>
    </rPh>
    <rPh sb="2" eb="4">
      <t>バンゴウ</t>
    </rPh>
    <phoneticPr fontId="2"/>
  </si>
  <si>
    <t>商号又は名称</t>
    <rPh sb="0" eb="2">
      <t>ショウゴウ</t>
    </rPh>
    <rPh sb="2" eb="3">
      <t>マタ</t>
    </rPh>
    <rPh sb="4" eb="6">
      <t>メイショウ</t>
    </rPh>
    <phoneticPr fontId="2"/>
  </si>
  <si>
    <t>入札公告日前日</t>
    <rPh sb="0" eb="2">
      <t>ニュウサツ</t>
    </rPh>
    <rPh sb="2" eb="4">
      <t>コウコク</t>
    </rPh>
    <rPh sb="4" eb="5">
      <t>ビ</t>
    </rPh>
    <rPh sb="5" eb="7">
      <t>ゼンジツ</t>
    </rPh>
    <phoneticPr fontId="2"/>
  </si>
  <si>
    <t>誓約書記載日：</t>
    <rPh sb="0" eb="3">
      <t>セイヤクショ</t>
    </rPh>
    <rPh sb="3" eb="5">
      <t>キサイ</t>
    </rPh>
    <rPh sb="5" eb="6">
      <t>ビ</t>
    </rPh>
    <phoneticPr fontId="2"/>
  </si>
  <si>
    <t>島根県知事　様</t>
    <rPh sb="0" eb="2">
      <t>シマネ</t>
    </rPh>
    <rPh sb="2" eb="5">
      <t>ケンチジ</t>
    </rPh>
    <rPh sb="6" eb="7">
      <t>サマ</t>
    </rPh>
    <phoneticPr fontId="2"/>
  </si>
  <si>
    <t>←ｙｙｙｙ/m/dで入力</t>
    <phoneticPr fontId="2"/>
  </si>
  <si>
    <t>【共通事項】</t>
    <rPh sb="1" eb="3">
      <t>キョウツウ</t>
    </rPh>
    <rPh sb="3" eb="5">
      <t>ジコウ</t>
    </rPh>
    <phoneticPr fontId="2"/>
  </si>
  <si>
    <t>入札公告日前日</t>
    <phoneticPr fontId="2"/>
  </si>
  <si>
    <t>企業回答8</t>
    <rPh sb="0" eb="2">
      <t>キギョウ</t>
    </rPh>
    <rPh sb="2" eb="4">
      <t>カイトウ</t>
    </rPh>
    <phoneticPr fontId="2"/>
  </si>
  <si>
    <t>企業回答9</t>
    <rPh sb="0" eb="2">
      <t>キギョウ</t>
    </rPh>
    <rPh sb="2" eb="4">
      <t>カイトウ</t>
    </rPh>
    <phoneticPr fontId="2"/>
  </si>
  <si>
    <t>ｼｮﾍﾞﾙ系掘削機(ｼｮﾍﾞﾙ)</t>
    <rPh sb="5" eb="6">
      <t>ケイ</t>
    </rPh>
    <rPh sb="6" eb="9">
      <t>クッサクキ</t>
    </rPh>
    <phoneticPr fontId="2"/>
  </si>
  <si>
    <t>保有</t>
    <rPh sb="0" eb="2">
      <t>ホユウ</t>
    </rPh>
    <phoneticPr fontId="2"/>
  </si>
  <si>
    <t>リース契約</t>
    <rPh sb="3" eb="5">
      <t>ケイヤク</t>
    </rPh>
    <phoneticPr fontId="2"/>
  </si>
  <si>
    <t>（印）</t>
    <rPh sb="1" eb="2">
      <t>イン</t>
    </rPh>
    <phoneticPr fontId="2"/>
  </si>
  <si>
    <t>リース期間
（リース契約の場合）</t>
    <rPh sb="3" eb="5">
      <t>キカン</t>
    </rPh>
    <phoneticPr fontId="2"/>
  </si>
  <si>
    <t>①</t>
    <phoneticPr fontId="2"/>
  </si>
  <si>
    <t>②</t>
    <phoneticPr fontId="2"/>
  </si>
  <si>
    <t>③</t>
    <phoneticPr fontId="2"/>
  </si>
  <si>
    <t>申請台数</t>
    <rPh sb="0" eb="2">
      <t>シンセイ</t>
    </rPh>
    <rPh sb="2" eb="4">
      <t>ダイスウ</t>
    </rPh>
    <phoneticPr fontId="2"/>
  </si>
  <si>
    <t>保有台数</t>
    <rPh sb="0" eb="2">
      <t>ホユウ</t>
    </rPh>
    <rPh sb="2" eb="4">
      <t>ダイスウ</t>
    </rPh>
    <phoneticPr fontId="2"/>
  </si>
  <si>
    <t>ﾘｰｽ台数</t>
    <rPh sb="3" eb="5">
      <t>ダイスウ</t>
    </rPh>
    <phoneticPr fontId="2"/>
  </si>
  <si>
    <t>うち誓約書による申請</t>
    <rPh sb="2" eb="5">
      <t>セイヤクショ</t>
    </rPh>
    <rPh sb="8" eb="10">
      <t>シンセイ</t>
    </rPh>
    <phoneticPr fontId="2"/>
  </si>
  <si>
    <t>状況</t>
    <phoneticPr fontId="2"/>
  </si>
  <si>
    <t>←ｙｙｙｙ/m/dで入力【重要】</t>
    <rPh sb="10" eb="12">
      <t>ニュウリョク</t>
    </rPh>
    <rPh sb="13" eb="15">
      <t>ジュウヨウ</t>
    </rPh>
    <phoneticPr fontId="2"/>
  </si>
  <si>
    <t>←削除厳禁</t>
    <rPh sb="1" eb="3">
      <t>サクジョ</t>
    </rPh>
    <rPh sb="3" eb="5">
      <t>ゲンキン</t>
    </rPh>
    <phoneticPr fontId="2"/>
  </si>
  <si>
    <t>対象工事</t>
    <phoneticPr fontId="2"/>
  </si>
  <si>
    <t>平成21年度</t>
    <phoneticPr fontId="2"/>
  </si>
  <si>
    <t>平成22年度</t>
  </si>
  <si>
    <t>平成23年度</t>
  </si>
  <si>
    <t>平成24年度</t>
  </si>
  <si>
    <t>平成25年度</t>
  </si>
  <si>
    <t>企業回答10</t>
    <rPh sb="0" eb="2">
      <t>キギョウ</t>
    </rPh>
    <rPh sb="2" eb="4">
      <t>カイトウ</t>
    </rPh>
    <phoneticPr fontId="2"/>
  </si>
  <si>
    <t>第1ｸﾞﾙｰﾌﾟ</t>
    <rPh sb="0" eb="1">
      <t>ダイ</t>
    </rPh>
    <phoneticPr fontId="2"/>
  </si>
  <si>
    <t>第2ｸﾞﾙｰﾌﾟ</t>
    <phoneticPr fontId="2"/>
  </si>
  <si>
    <t>第3ｸﾞﾙｰﾌﾟ</t>
    <phoneticPr fontId="2"/>
  </si>
  <si>
    <t>　</t>
    <phoneticPr fontId="2"/>
  </si>
  <si>
    <t>　ただし、評価基準以上のユニット数を取得した場合は、技術資料及び必要な添付資料を再提出すること。</t>
    <phoneticPr fontId="2"/>
  </si>
  <si>
    <t>評価対象地域</t>
    <rPh sb="0" eb="2">
      <t>ヒョウカ</t>
    </rPh>
    <rPh sb="2" eb="4">
      <t>タイショウ</t>
    </rPh>
    <rPh sb="4" eb="6">
      <t>チイキ</t>
    </rPh>
    <phoneticPr fontId="2"/>
  </si>
  <si>
    <t>　ただし、本提出書類では契約実績が確認できない（評価対象となる施工範囲を満足していないなど）場合、再度、技術資料及び必要な添付資料の提出が必要である。</t>
    <rPh sb="5" eb="6">
      <t>ホン</t>
    </rPh>
    <rPh sb="6" eb="8">
      <t>テイシュツ</t>
    </rPh>
    <rPh sb="8" eb="10">
      <t>ショルイ</t>
    </rPh>
    <rPh sb="12" eb="14">
      <t>ケイヤク</t>
    </rPh>
    <rPh sb="14" eb="16">
      <t>ジッセキ</t>
    </rPh>
    <rPh sb="17" eb="19">
      <t>カクニン</t>
    </rPh>
    <rPh sb="46" eb="48">
      <t>バアイ</t>
    </rPh>
    <rPh sb="49" eb="51">
      <t>サイド</t>
    </rPh>
    <rPh sb="52" eb="54">
      <t>ギジュツ</t>
    </rPh>
    <rPh sb="54" eb="56">
      <t>シリョウ</t>
    </rPh>
    <rPh sb="56" eb="57">
      <t>オヨ</t>
    </rPh>
    <rPh sb="58" eb="60">
      <t>ヒツヨウ</t>
    </rPh>
    <rPh sb="61" eb="63">
      <t>テンプ</t>
    </rPh>
    <rPh sb="63" eb="65">
      <t>シリョウ</t>
    </rPh>
    <rPh sb="66" eb="68">
      <t>テイシュツ</t>
    </rPh>
    <rPh sb="69" eb="71">
      <t>ヒツヨウ</t>
    </rPh>
    <phoneticPr fontId="2"/>
  </si>
  <si>
    <t>登録団体名</t>
    <rPh sb="4" eb="5">
      <t>メイ</t>
    </rPh>
    <phoneticPr fontId="2"/>
  </si>
  <si>
    <t>従業員数</t>
    <rPh sb="0" eb="3">
      <t>ジュウギョウイン</t>
    </rPh>
    <rPh sb="3" eb="4">
      <t>スウ</t>
    </rPh>
    <phoneticPr fontId="2"/>
  </si>
  <si>
    <t>　ただし、本提出書類では契約実績が確認できない（評価対象となる施工範囲を満足していないなど）場合、再度、技術資料及び必要な添付資料の提出が必要である。</t>
    <rPh sb="5" eb="6">
      <t>ホン</t>
    </rPh>
    <rPh sb="46" eb="48">
      <t>バアイ</t>
    </rPh>
    <phoneticPr fontId="2"/>
  </si>
  <si>
    <t>工事成績評定点</t>
    <phoneticPr fontId="2"/>
  </si>
  <si>
    <t>一般（経常）ＪＶについては、一般（経常）ＪＶとしての実績を記入すること。</t>
    <rPh sb="0" eb="2">
      <t>イッパン</t>
    </rPh>
    <phoneticPr fontId="2"/>
  </si>
  <si>
    <t>一般（経常）ＪＶについては、一般（経常）ＪＶとしての実績を記入すること。</t>
    <phoneticPr fontId="2"/>
  </si>
  <si>
    <t>特別（特定）ＪＶの場合、出資比率</t>
    <rPh sb="3" eb="5">
      <t>トクテイ</t>
    </rPh>
    <rPh sb="9" eb="11">
      <t>バアイ</t>
    </rPh>
    <rPh sb="12" eb="14">
      <t>シュッシ</t>
    </rPh>
    <rPh sb="14" eb="16">
      <t>ヒリツ</t>
    </rPh>
    <phoneticPr fontId="2"/>
  </si>
  <si>
    <t>特別（特定）ＪＶで施工した工事については、出資比率２０％以上の場合にのみ施工実績として認める。</t>
    <rPh sb="3" eb="5">
      <t>トクテイ</t>
    </rPh>
    <phoneticPr fontId="2"/>
  </si>
  <si>
    <t>一般（経常）JVについては、一般（経常）JVとしての実績を記入すること。</t>
    <rPh sb="0" eb="2">
      <t>イッパン</t>
    </rPh>
    <rPh sb="3" eb="5">
      <t>ケイジョウ</t>
    </rPh>
    <rPh sb="14" eb="16">
      <t>イッパン</t>
    </rPh>
    <rPh sb="17" eb="19">
      <t>ケイジョウ</t>
    </rPh>
    <rPh sb="26" eb="28">
      <t>ジッセキ</t>
    </rPh>
    <rPh sb="29" eb="31">
      <t>キニュウ</t>
    </rPh>
    <phoneticPr fontId="2"/>
  </si>
  <si>
    <t>特別（特定）ＪＶの場合、出資比率</t>
    <rPh sb="3" eb="5">
      <t>トクテイ</t>
    </rPh>
    <phoneticPr fontId="2"/>
  </si>
  <si>
    <t>配置の有無</t>
    <rPh sb="0" eb="2">
      <t>ハイチ</t>
    </rPh>
    <phoneticPr fontId="2"/>
  </si>
  <si>
    <t>特別（特定）JV</t>
    <rPh sb="0" eb="2">
      <t>トクベツ</t>
    </rPh>
    <rPh sb="3" eb="5">
      <t>トクテイ</t>
    </rPh>
    <phoneticPr fontId="2"/>
  </si>
  <si>
    <t>一般（経常）JV</t>
    <rPh sb="0" eb="2">
      <t>イッパン</t>
    </rPh>
    <rPh sb="3" eb="5">
      <t>ケイジョウ</t>
    </rPh>
    <phoneticPr fontId="2"/>
  </si>
  <si>
    <t>「工事名の区分」欄は、「契約工事名」、「表彰状記載工事名」のいずれかを選択すること。</t>
    <rPh sb="5" eb="7">
      <t>クブン</t>
    </rPh>
    <rPh sb="8" eb="9">
      <t>ラン</t>
    </rPh>
    <rPh sb="35" eb="37">
      <t>センタク</t>
    </rPh>
    <phoneticPr fontId="2"/>
  </si>
  <si>
    <t>　ただし、資格を新たに取得し、加算点に変更が生じた場合は、技術資料及び必要な添付資料を再提出すること。</t>
    <rPh sb="8" eb="9">
      <t>アラ</t>
    </rPh>
    <phoneticPr fontId="2"/>
  </si>
  <si>
    <t>①</t>
    <phoneticPr fontId="2"/>
  </si>
  <si>
    <t>②</t>
    <phoneticPr fontId="2"/>
  </si>
  <si>
    <t>③</t>
    <phoneticPr fontId="2"/>
  </si>
  <si>
    <t>①</t>
    <phoneticPr fontId="2"/>
  </si>
  <si>
    <t>技術資料提出時に配置予定技術者が特定できない場合は、複数の候補者を記入できる。その場合、審査は候補者のうち配置予定技術者の評価点合計が最も低い者で評価する。</t>
    <phoneticPr fontId="2"/>
  </si>
  <si>
    <t>県管理道路を含む除雪業務の契約実績</t>
    <rPh sb="6" eb="7">
      <t>フク</t>
    </rPh>
    <phoneticPr fontId="2"/>
  </si>
  <si>
    <t>県管理公共土木施設に関する維持管理業務または海岸漂着物の回収業務の契約実績</t>
    <phoneticPr fontId="2"/>
  </si>
  <si>
    <r>
      <t>育児・介護休業に関する制度の内容を確認するため、</t>
    </r>
    <r>
      <rPr>
        <u val="double"/>
        <sz val="11"/>
        <color theme="1"/>
        <rFont val="ＭＳ Ｐ明朝"/>
        <family val="1"/>
        <charset val="128"/>
      </rPr>
      <t>必ず別紙「育児・介護休業に関する制度　チェック表」を記入し、添付すること。</t>
    </r>
    <phoneticPr fontId="2"/>
  </si>
  <si>
    <t>登録○○○○基幹技能者の現場への配置</t>
    <rPh sb="0" eb="2">
      <t>トウロク</t>
    </rPh>
    <rPh sb="12" eb="14">
      <t>ゲンバ</t>
    </rPh>
    <rPh sb="16" eb="18">
      <t>ハイチ</t>
    </rPh>
    <phoneticPr fontId="2"/>
  </si>
  <si>
    <t>現場への配置</t>
    <rPh sb="0" eb="2">
      <t>ゲンバ</t>
    </rPh>
    <rPh sb="4" eb="6">
      <t>ハイチ</t>
    </rPh>
    <phoneticPr fontId="2"/>
  </si>
  <si>
    <t>共通仕様書等に示された内容に従った施工等であっても、当該工事の特徴を踏まえ、具体的に記述すること。</t>
    <phoneticPr fontId="2"/>
  </si>
  <si>
    <r>
      <t>記載する内容は説明の要点（</t>
    </r>
    <r>
      <rPr>
        <b/>
        <u/>
        <sz val="11"/>
        <color theme="1"/>
        <rFont val="ＭＳ Ｐ明朝"/>
        <family val="1"/>
        <charset val="128"/>
      </rPr>
      <t>目的、具体的な手法＜施工数量、施工位置、施工範囲、施工期間、使用材料、使用機械等＞、効果、技術的な根拠等</t>
    </r>
    <r>
      <rPr>
        <sz val="11"/>
        <color theme="1"/>
        <rFont val="ＭＳ Ｐ明朝"/>
        <family val="1"/>
        <charset val="128"/>
      </rPr>
      <t>）が分かり易いようにまとめることとし、提案は３個までとする。</t>
    </r>
    <phoneticPr fontId="2"/>
  </si>
  <si>
    <t>記入欄が不足する場合は、行を挿入してください。</t>
    <rPh sb="0" eb="2">
      <t>キニュウ</t>
    </rPh>
    <rPh sb="2" eb="3">
      <t>ラン</t>
    </rPh>
    <rPh sb="4" eb="6">
      <t>フソク</t>
    </rPh>
    <rPh sb="8" eb="10">
      <t>バアイ</t>
    </rPh>
    <rPh sb="12" eb="13">
      <t>ギョウ</t>
    </rPh>
    <rPh sb="14" eb="16">
      <t>ソウニュウ</t>
    </rPh>
    <phoneticPr fontId="2"/>
  </si>
  <si>
    <t>注意事項</t>
    <rPh sb="0" eb="2">
      <t>チュウイ</t>
    </rPh>
    <rPh sb="2" eb="4">
      <t>ジコウ</t>
    </rPh>
    <phoneticPr fontId="2"/>
  </si>
  <si>
    <t>企業記入欄のセルの解除はしないでください。</t>
    <rPh sb="0" eb="2">
      <t>キギョウ</t>
    </rPh>
    <rPh sb="2" eb="4">
      <t>キニュウ</t>
    </rPh>
    <rPh sb="4" eb="5">
      <t>ラン</t>
    </rPh>
    <rPh sb="9" eb="11">
      <t>カイジョ</t>
    </rPh>
    <phoneticPr fontId="2"/>
  </si>
  <si>
    <t>提出資料が２P以上になる場合、体裁を整えた上で提出してください。</t>
    <rPh sb="0" eb="2">
      <t>テイシュツ</t>
    </rPh>
    <rPh sb="2" eb="4">
      <t>シリョウ</t>
    </rPh>
    <rPh sb="7" eb="9">
      <t>イジョウ</t>
    </rPh>
    <rPh sb="12" eb="14">
      <t>バアイ</t>
    </rPh>
    <rPh sb="15" eb="17">
      <t>テイサイ</t>
    </rPh>
    <rPh sb="18" eb="19">
      <t>トトノ</t>
    </rPh>
    <rPh sb="21" eb="22">
      <t>ウエ</t>
    </rPh>
    <rPh sb="23" eb="25">
      <t>テイシュツ</t>
    </rPh>
    <phoneticPr fontId="2"/>
  </si>
  <si>
    <t>文字切れがないか必ず確認してください。</t>
    <rPh sb="0" eb="2">
      <t>モジ</t>
    </rPh>
    <rPh sb="2" eb="3">
      <t>ギ</t>
    </rPh>
    <rPh sb="8" eb="9">
      <t>カナラ</t>
    </rPh>
    <rPh sb="10" eb="12">
      <t>カクニン</t>
    </rPh>
    <phoneticPr fontId="2"/>
  </si>
  <si>
    <t>施工上の留意点の記載欄より上の行は、印刷タイトルの設定をしています。</t>
    <rPh sb="0" eb="2">
      <t>セコウ</t>
    </rPh>
    <rPh sb="2" eb="3">
      <t>ジョウ</t>
    </rPh>
    <rPh sb="4" eb="7">
      <t>リュウイテン</t>
    </rPh>
    <rPh sb="8" eb="10">
      <t>キサイ</t>
    </rPh>
    <rPh sb="10" eb="11">
      <t>ラン</t>
    </rPh>
    <rPh sb="13" eb="14">
      <t>ウエ</t>
    </rPh>
    <rPh sb="15" eb="16">
      <t>ギョウ</t>
    </rPh>
    <rPh sb="18" eb="20">
      <t>インサツ</t>
    </rPh>
    <rPh sb="25" eb="27">
      <t>セッテイ</t>
    </rPh>
    <phoneticPr fontId="2"/>
  </si>
  <si>
    <t>建設工事の種類</t>
    <rPh sb="0" eb="2">
      <t>ケンセツ</t>
    </rPh>
    <phoneticPr fontId="2"/>
  </si>
  <si>
    <t>【隠岐県土用】</t>
    <rPh sb="1" eb="3">
      <t>オキ</t>
    </rPh>
    <rPh sb="3" eb="5">
      <t>ケンド</t>
    </rPh>
    <rPh sb="5" eb="6">
      <t>ヨウ</t>
    </rPh>
    <phoneticPr fontId="2"/>
  </si>
  <si>
    <t>○技術資料の審査について</t>
    <rPh sb="1" eb="3">
      <t>ギジュツ</t>
    </rPh>
    <rPh sb="3" eb="5">
      <t>シリョウ</t>
    </rPh>
    <rPh sb="6" eb="8">
      <t>シンサ</t>
    </rPh>
    <phoneticPr fontId="2"/>
  </si>
  <si>
    <t>○技術資料様式の凡例について</t>
    <rPh sb="1" eb="3">
      <t>ギジュツ</t>
    </rPh>
    <rPh sb="3" eb="5">
      <t>シリョウ</t>
    </rPh>
    <rPh sb="5" eb="7">
      <t>ヨウシキ</t>
    </rPh>
    <rPh sb="8" eb="10">
      <t>ハンレイ</t>
    </rPh>
    <phoneticPr fontId="2"/>
  </si>
  <si>
    <t>　技術資料様式のセルの着色の凡例は次の通りです</t>
    <rPh sb="1" eb="3">
      <t>ギジュツ</t>
    </rPh>
    <rPh sb="3" eb="5">
      <t>シリョウ</t>
    </rPh>
    <rPh sb="5" eb="7">
      <t>ヨウシキ</t>
    </rPh>
    <rPh sb="11" eb="13">
      <t>チャクショク</t>
    </rPh>
    <rPh sb="14" eb="16">
      <t>ハンレイ</t>
    </rPh>
    <rPh sb="17" eb="18">
      <t>ツギ</t>
    </rPh>
    <rPh sb="19" eb="20">
      <t>トオ</t>
    </rPh>
    <phoneticPr fontId="2"/>
  </si>
  <si>
    <t>　シート名着色の区分は次のとおりです</t>
    <rPh sb="4" eb="5">
      <t>メイ</t>
    </rPh>
    <rPh sb="5" eb="7">
      <t>チャクショク</t>
    </rPh>
    <rPh sb="8" eb="10">
      <t>クブン</t>
    </rPh>
    <rPh sb="11" eb="12">
      <t>ツギ</t>
    </rPh>
    <phoneticPr fontId="2"/>
  </si>
  <si>
    <t>：「企業入力シート」で入力した情報が表示される箇所（数式でリンク有）</t>
    <rPh sb="2" eb="4">
      <t>キギョウ</t>
    </rPh>
    <rPh sb="4" eb="6">
      <t>ニュウリョク</t>
    </rPh>
    <rPh sb="11" eb="13">
      <t>ニュウリョク</t>
    </rPh>
    <rPh sb="15" eb="17">
      <t>ジョウホウ</t>
    </rPh>
    <rPh sb="18" eb="20">
      <t>ヒョウジ</t>
    </rPh>
    <rPh sb="23" eb="25">
      <t>カショ</t>
    </rPh>
    <rPh sb="26" eb="28">
      <t>スウシキ</t>
    </rPh>
    <rPh sb="32" eb="33">
      <t>アリ</t>
    </rPh>
    <phoneticPr fontId="2"/>
  </si>
  <si>
    <t>：「発注者入力シート」や他のシートで入力した情報が表示される箇所（数式でリンク有）</t>
    <rPh sb="2" eb="5">
      <t>ハッチュウシャ</t>
    </rPh>
    <rPh sb="5" eb="7">
      <t>ニュウリョク</t>
    </rPh>
    <rPh sb="12" eb="13">
      <t>タ</t>
    </rPh>
    <rPh sb="18" eb="20">
      <t>ニュウリョク</t>
    </rPh>
    <rPh sb="22" eb="24">
      <t>ジョウホウ</t>
    </rPh>
    <rPh sb="25" eb="27">
      <t>ヒョウジ</t>
    </rPh>
    <rPh sb="30" eb="32">
      <t>カショ</t>
    </rPh>
    <rPh sb="33" eb="35">
      <t>スウシキ</t>
    </rPh>
    <rPh sb="39" eb="40">
      <t>アリ</t>
    </rPh>
    <phoneticPr fontId="2"/>
  </si>
  <si>
    <t>：同じシート内で入力した情報が表示される箇所（数式でリンク有）</t>
    <rPh sb="1" eb="2">
      <t>オナ</t>
    </rPh>
    <rPh sb="6" eb="7">
      <t>ナイ</t>
    </rPh>
    <rPh sb="8" eb="10">
      <t>ニュウリョク</t>
    </rPh>
    <rPh sb="12" eb="14">
      <t>ジョウホウ</t>
    </rPh>
    <rPh sb="15" eb="17">
      <t>ヒョウジ</t>
    </rPh>
    <rPh sb="20" eb="22">
      <t>カショ</t>
    </rPh>
    <rPh sb="23" eb="25">
      <t>スウシキ</t>
    </rPh>
    <rPh sb="29" eb="30">
      <t>アリ</t>
    </rPh>
    <phoneticPr fontId="2"/>
  </si>
  <si>
    <t>（企業・発注者共通事項）</t>
    <rPh sb="1" eb="3">
      <t>キギョウ</t>
    </rPh>
    <rPh sb="4" eb="7">
      <t>ハッチュウシャ</t>
    </rPh>
    <rPh sb="7" eb="9">
      <t>キョウツウ</t>
    </rPh>
    <rPh sb="9" eb="11">
      <t>ジコウ</t>
    </rPh>
    <phoneticPr fontId="2"/>
  </si>
  <si>
    <t>(5)</t>
  </si>
  <si>
    <t>：企業専用シート（企業入力シート（申請企業の基本情報を入力）、質問書など）</t>
    <rPh sb="1" eb="3">
      <t>キギョウ</t>
    </rPh>
    <rPh sb="3" eb="5">
      <t>センヨウ</t>
    </rPh>
    <rPh sb="9" eb="11">
      <t>キギョウ</t>
    </rPh>
    <rPh sb="11" eb="13">
      <t>ニュウリョク</t>
    </rPh>
    <rPh sb="17" eb="19">
      <t>シンセイ</t>
    </rPh>
    <rPh sb="19" eb="21">
      <t>キギョウ</t>
    </rPh>
    <rPh sb="22" eb="24">
      <t>キホン</t>
    </rPh>
    <rPh sb="24" eb="26">
      <t>ジョウホウ</t>
    </rPh>
    <rPh sb="27" eb="29">
      <t>ニュウリョク</t>
    </rPh>
    <rPh sb="31" eb="34">
      <t>シツモンショ</t>
    </rPh>
    <phoneticPr fontId="2"/>
  </si>
  <si>
    <t>：技術資料様式の表紙シート、ファイル使用上の注意事項シート</t>
    <rPh sb="1" eb="3">
      <t>ギジュツ</t>
    </rPh>
    <rPh sb="3" eb="5">
      <t>シリョウ</t>
    </rPh>
    <rPh sb="5" eb="7">
      <t>ヨウシキ</t>
    </rPh>
    <rPh sb="8" eb="10">
      <t>ヒョウシ</t>
    </rPh>
    <rPh sb="18" eb="20">
      <t>シヨウ</t>
    </rPh>
    <rPh sb="20" eb="21">
      <t>ジョウ</t>
    </rPh>
    <rPh sb="22" eb="24">
      <t>チュウイ</t>
    </rPh>
    <rPh sb="24" eb="26">
      <t>ジコウ</t>
    </rPh>
    <phoneticPr fontId="2"/>
  </si>
  <si>
    <t>：「技術提案」、「施工上の留意点」様式シート</t>
    <rPh sb="2" eb="4">
      <t>ギジュツ</t>
    </rPh>
    <rPh sb="4" eb="6">
      <t>テイアン</t>
    </rPh>
    <rPh sb="9" eb="11">
      <t>セコウ</t>
    </rPh>
    <rPh sb="11" eb="12">
      <t>ジョウ</t>
    </rPh>
    <rPh sb="13" eb="16">
      <t>リュウイテン</t>
    </rPh>
    <rPh sb="17" eb="19">
      <t>ヨウシキ</t>
    </rPh>
    <phoneticPr fontId="2"/>
  </si>
  <si>
    <t>：「企業の評価」様式シート</t>
    <rPh sb="2" eb="4">
      <t>キギョウ</t>
    </rPh>
    <rPh sb="5" eb="7">
      <t>ヒョウカ</t>
    </rPh>
    <rPh sb="8" eb="10">
      <t>ヨウシキ</t>
    </rPh>
    <phoneticPr fontId="2"/>
  </si>
  <si>
    <t>：「配置予定技術者」様式シート</t>
    <rPh sb="2" eb="4">
      <t>ハイチ</t>
    </rPh>
    <rPh sb="4" eb="6">
      <t>ヨテイ</t>
    </rPh>
    <rPh sb="6" eb="9">
      <t>ギジュツシャ</t>
    </rPh>
    <rPh sb="10" eb="12">
      <t>ヨウシキ</t>
    </rPh>
    <phoneticPr fontId="2"/>
  </si>
  <si>
    <t>：「地域貢献の評価」様式シート</t>
    <rPh sb="2" eb="4">
      <t>チイキ</t>
    </rPh>
    <rPh sb="4" eb="6">
      <t>コウケン</t>
    </rPh>
    <rPh sb="7" eb="9">
      <t>ヒョウカ</t>
    </rPh>
    <rPh sb="10" eb="12">
      <t>ヨウシキ</t>
    </rPh>
    <phoneticPr fontId="2"/>
  </si>
  <si>
    <t>：「地理的条件の評価」様式シート</t>
    <rPh sb="2" eb="5">
      <t>チリテキ</t>
    </rPh>
    <rPh sb="5" eb="7">
      <t>ジョウケン</t>
    </rPh>
    <rPh sb="8" eb="10">
      <t>ヒョウカ</t>
    </rPh>
    <rPh sb="11" eb="13">
      <t>ヨウシキ</t>
    </rPh>
    <phoneticPr fontId="2"/>
  </si>
  <si>
    <t>登録基幹技能者の配置</t>
    <rPh sb="0" eb="2">
      <t>トウロク</t>
    </rPh>
    <rPh sb="2" eb="4">
      <t>キカン</t>
    </rPh>
    <rPh sb="4" eb="7">
      <t>ギノウシャ</t>
    </rPh>
    <rPh sb="8" eb="10">
      <t>ハイチ</t>
    </rPh>
    <phoneticPr fontId="2"/>
  </si>
  <si>
    <t>若手・中堅技術者の配置</t>
    <rPh sb="0" eb="2">
      <t>ワカテ</t>
    </rPh>
    <rPh sb="3" eb="5">
      <t>チュウケン</t>
    </rPh>
    <rPh sb="5" eb="8">
      <t>ギジュツシャ</t>
    </rPh>
    <rPh sb="9" eb="11">
      <t>ハイチ</t>
    </rPh>
    <phoneticPr fontId="2"/>
  </si>
  <si>
    <t>BCP認定</t>
    <rPh sb="3" eb="5">
      <t>ニンテイ</t>
    </rPh>
    <phoneticPr fontId="2"/>
  </si>
  <si>
    <t>対象年度において、県管理公共土木施設に関する維持管理業務（発注機関は問わない。島根県発注業務においては県が認めた下請け業務も含む。）または島根県発注の海岸漂着物の回収業務の契約実績（県が認めた下請け業務も含む。）のうち、１回の契約期間が△ヶ月以上のものについて記入すること。</t>
    <rPh sb="130" eb="132">
      <t>キニュウ</t>
    </rPh>
    <phoneticPr fontId="2"/>
  </si>
  <si>
    <t>対象年度において、県管理道路を含む除雪業務（凍結防止剤散布業務を含む。）の契約実績（島根県発注業務においては県が認めた下請け実績も含む）について記載すること。</t>
    <rPh sb="15" eb="16">
      <t>フク</t>
    </rPh>
    <rPh sb="42" eb="45">
      <t>シマネケン</t>
    </rPh>
    <rPh sb="45" eb="47">
      <t>ハッチュウ</t>
    </rPh>
    <rPh sb="47" eb="49">
      <t>ギョウム</t>
    </rPh>
    <phoneticPr fontId="2"/>
  </si>
  <si>
    <t>工事成績評定点(5年間)</t>
    <rPh sb="0" eb="2">
      <t>コウジ</t>
    </rPh>
    <rPh sb="2" eb="4">
      <t>セイセキ</t>
    </rPh>
    <rPh sb="4" eb="6">
      <t>ヒョウテイ</t>
    </rPh>
    <rPh sb="6" eb="7">
      <t>テン</t>
    </rPh>
    <rPh sb="9" eb="10">
      <t>ネン</t>
    </rPh>
    <rPh sb="10" eb="11">
      <t>カン</t>
    </rPh>
    <phoneticPr fontId="2"/>
  </si>
  <si>
    <t>（１）</t>
    <phoneticPr fontId="2"/>
  </si>
  <si>
    <t>①</t>
    <phoneticPr fontId="2"/>
  </si>
  <si>
    <t>②</t>
    <phoneticPr fontId="2"/>
  </si>
  <si>
    <t>③</t>
    <phoneticPr fontId="2"/>
  </si>
  <si>
    <r>
      <t>このシートは、</t>
    </r>
    <r>
      <rPr>
        <b/>
        <sz val="16"/>
        <color rgb="FF0070C0"/>
        <rFont val="ＭＳ Ｐゴシック"/>
        <family val="3"/>
        <charset val="128"/>
        <scheme val="minor"/>
      </rPr>
      <t>「技術審査用ファイル」</t>
    </r>
    <r>
      <rPr>
        <sz val="16"/>
        <rFont val="ＭＳ Ｐゴシック"/>
        <family val="2"/>
        <charset val="128"/>
        <scheme val="minor"/>
      </rPr>
      <t>の</t>
    </r>
    <r>
      <rPr>
        <b/>
        <sz val="16"/>
        <color rgb="FF0070C0"/>
        <rFont val="ＭＳ Ｐゴシック"/>
        <family val="3"/>
        <charset val="128"/>
        <scheme val="minor"/>
      </rPr>
      <t>「施工上の留意点①～③」</t>
    </r>
    <r>
      <rPr>
        <sz val="16"/>
        <rFont val="ＭＳ Ｐゴシック"/>
        <family val="2"/>
        <charset val="128"/>
        <scheme val="minor"/>
      </rPr>
      <t>に</t>
    </r>
    <r>
      <rPr>
        <b/>
        <sz val="16"/>
        <rFont val="ＭＳ Ｐゴシック"/>
        <family val="3"/>
        <charset val="128"/>
        <scheme val="minor"/>
      </rPr>
      <t>コピー作業</t>
    </r>
    <r>
      <rPr>
        <sz val="16"/>
        <rFont val="ＭＳ Ｐゴシック"/>
        <family val="2"/>
        <charset val="128"/>
        <scheme val="minor"/>
      </rPr>
      <t>を行うためのものです</t>
    </r>
    <rPh sb="8" eb="10">
      <t>ギジュツ</t>
    </rPh>
    <rPh sb="10" eb="12">
      <t>シンサ</t>
    </rPh>
    <rPh sb="12" eb="13">
      <t>ヨウ</t>
    </rPh>
    <rPh sb="20" eb="22">
      <t>セコウ</t>
    </rPh>
    <rPh sb="22" eb="23">
      <t>ジョウ</t>
    </rPh>
    <rPh sb="24" eb="27">
      <t>リュウイテン</t>
    </rPh>
    <rPh sb="35" eb="37">
      <t>サギョウ</t>
    </rPh>
    <rPh sb="38" eb="39">
      <t>オコナ</t>
    </rPh>
    <phoneticPr fontId="2"/>
  </si>
  <si>
    <t>提案１</t>
    <rPh sb="0" eb="2">
      <t>テイアン</t>
    </rPh>
    <phoneticPr fontId="2"/>
  </si>
  <si>
    <t>提案２</t>
    <rPh sb="0" eb="2">
      <t>テイアン</t>
    </rPh>
    <phoneticPr fontId="2"/>
  </si>
  <si>
    <t>提案３</t>
    <rPh sb="0" eb="2">
      <t>テイアン</t>
    </rPh>
    <phoneticPr fontId="2"/>
  </si>
  <si>
    <t>（　簡易型　総合評価方式　）</t>
    <phoneticPr fontId="2"/>
  </si>
  <si>
    <t>評価項目（１）－①</t>
    <phoneticPr fontId="2"/>
  </si>
  <si>
    <t>評価項目（１）－②</t>
    <phoneticPr fontId="2"/>
  </si>
  <si>
    <t>評価項目（１）－③</t>
    <phoneticPr fontId="2"/>
  </si>
  <si>
    <t>配置予定技術者①</t>
    <phoneticPr fontId="2"/>
  </si>
  <si>
    <t>配置予定技術者①</t>
    <phoneticPr fontId="2"/>
  </si>
  <si>
    <t>配置予定技術者②</t>
    <phoneticPr fontId="2"/>
  </si>
  <si>
    <t>配置予定技術者③</t>
    <phoneticPr fontId="2"/>
  </si>
  <si>
    <t>（様式－２）</t>
    <phoneticPr fontId="2"/>
  </si>
  <si>
    <t>（様式－２）</t>
    <phoneticPr fontId="2"/>
  </si>
  <si>
    <r>
      <t>行高・列幅不足により</t>
    </r>
    <r>
      <rPr>
        <sz val="11"/>
        <color rgb="FFFF0000"/>
        <rFont val="ＭＳ Ｐゴシック"/>
        <family val="3"/>
        <charset val="128"/>
      </rPr>
      <t>文字切れ</t>
    </r>
    <r>
      <rPr>
        <sz val="11"/>
        <color theme="1"/>
        <rFont val="ＭＳ Ｐゴシック"/>
        <family val="3"/>
        <charset val="128"/>
      </rPr>
      <t>や</t>
    </r>
    <r>
      <rPr>
        <sz val="11"/>
        <color rgb="FFFF0000"/>
        <rFont val="ＭＳ Ｐゴシック"/>
        <family val="3"/>
        <charset val="128"/>
      </rPr>
      <t>「＃＃＃＃」表示</t>
    </r>
    <r>
      <rPr>
        <sz val="11"/>
        <color theme="1"/>
        <rFont val="ＭＳ Ｐゴシック"/>
        <family val="3"/>
        <charset val="128"/>
      </rPr>
      <t>で出力されていないか、提出する前に</t>
    </r>
    <r>
      <rPr>
        <sz val="11"/>
        <color rgb="FFFF0000"/>
        <rFont val="ＭＳ Ｐゴシック"/>
        <family val="3"/>
        <charset val="128"/>
      </rPr>
      <t>必ず印刷物で確認</t>
    </r>
    <r>
      <rPr>
        <sz val="11"/>
        <color theme="1"/>
        <rFont val="ＭＳ Ｐゴシック"/>
        <family val="3"/>
        <charset val="128"/>
      </rPr>
      <t>してください。</t>
    </r>
    <rPh sb="1" eb="2">
      <t>タカ</t>
    </rPh>
    <rPh sb="40" eb="41">
      <t>カナラ</t>
    </rPh>
    <rPh sb="42" eb="45">
      <t>インサツブツ</t>
    </rPh>
    <phoneticPr fontId="2"/>
  </si>
  <si>
    <r>
      <t>文字切れや「＃＃＃＃」表示になっている場合、</t>
    </r>
    <r>
      <rPr>
        <sz val="11"/>
        <color rgb="FFFF0000"/>
        <rFont val="ＭＳ Ｐゴシック"/>
        <family val="3"/>
        <charset val="128"/>
      </rPr>
      <t>行高・列幅を広げる</t>
    </r>
    <r>
      <rPr>
        <sz val="11"/>
        <color theme="1"/>
        <rFont val="ＭＳ Ｐゴシック"/>
        <family val="3"/>
        <charset val="128"/>
      </rPr>
      <t>、</t>
    </r>
    <r>
      <rPr>
        <sz val="11"/>
        <color rgb="FFFF0000"/>
        <rFont val="ＭＳ Ｐゴシック"/>
        <family val="3"/>
        <charset val="128"/>
      </rPr>
      <t>文字を縮小して表示</t>
    </r>
    <r>
      <rPr>
        <sz val="11"/>
        <color theme="1"/>
        <rFont val="ＭＳ Ｐゴシック"/>
        <family val="3"/>
        <charset val="128"/>
      </rPr>
      <t>させるなど調整してください。</t>
    </r>
    <rPh sb="23" eb="24">
      <t>タカ</t>
    </rPh>
    <phoneticPr fontId="2"/>
  </si>
  <si>
    <r>
      <t>技術提案や施工上の留意点の様式に</t>
    </r>
    <r>
      <rPr>
        <sz val="11"/>
        <color rgb="FFFF0000"/>
        <rFont val="ＭＳ Ｐゴシック"/>
        <family val="3"/>
        <charset val="128"/>
      </rPr>
      <t>図や表など貼り付けないで下さい。</t>
    </r>
    <r>
      <rPr>
        <sz val="11"/>
        <color theme="1"/>
        <rFont val="ＭＳ Ｐゴシック"/>
        <family val="3"/>
        <charset val="128"/>
      </rPr>
      <t>図や表を用いる場合は、</t>
    </r>
    <r>
      <rPr>
        <sz val="11"/>
        <color rgb="FFFF0000"/>
        <rFont val="ＭＳ Ｐゴシック"/>
        <family val="3"/>
        <charset val="128"/>
      </rPr>
      <t>必ず別ファイル（PDFファイル）で提出</t>
    </r>
    <r>
      <rPr>
        <sz val="11"/>
        <color theme="1"/>
        <rFont val="ＭＳ Ｐゴシック"/>
        <family val="3"/>
        <charset val="128"/>
      </rPr>
      <t>してください。</t>
    </r>
    <rPh sb="0" eb="2">
      <t>ギジュツ</t>
    </rPh>
    <rPh sb="2" eb="4">
      <t>テイアン</t>
    </rPh>
    <rPh sb="5" eb="7">
      <t>セコウ</t>
    </rPh>
    <rPh sb="7" eb="8">
      <t>ジョウ</t>
    </rPh>
    <rPh sb="9" eb="12">
      <t>リュウイテン</t>
    </rPh>
    <rPh sb="13" eb="15">
      <t>ヨウシキ</t>
    </rPh>
    <rPh sb="16" eb="17">
      <t>ズ</t>
    </rPh>
    <rPh sb="18" eb="19">
      <t>ヒョウ</t>
    </rPh>
    <rPh sb="21" eb="22">
      <t>ハ</t>
    </rPh>
    <rPh sb="23" eb="24">
      <t>ツ</t>
    </rPh>
    <rPh sb="28" eb="29">
      <t>クダ</t>
    </rPh>
    <rPh sb="32" eb="33">
      <t>ズ</t>
    </rPh>
    <rPh sb="34" eb="35">
      <t>ヒョウ</t>
    </rPh>
    <rPh sb="36" eb="37">
      <t>モチ</t>
    </rPh>
    <rPh sb="39" eb="41">
      <t>バアイ</t>
    </rPh>
    <rPh sb="43" eb="44">
      <t>カナラ</t>
    </rPh>
    <rPh sb="45" eb="46">
      <t>ベツ</t>
    </rPh>
    <rPh sb="60" eb="62">
      <t>テイシュツ</t>
    </rPh>
    <phoneticPr fontId="2"/>
  </si>
  <si>
    <t>技術資料様式は、「ページ設定」で「白黒印刷」と「印刷範囲」を設定していますので、画面表示の着色セルも白色で印刷されます。</t>
    <rPh sb="0" eb="2">
      <t>ギジュツ</t>
    </rPh>
    <rPh sb="2" eb="4">
      <t>シリョウ</t>
    </rPh>
    <rPh sb="4" eb="6">
      <t>ヨウシキ</t>
    </rPh>
    <rPh sb="40" eb="42">
      <t>ガメン</t>
    </rPh>
    <rPh sb="42" eb="44">
      <t>ヒョウジ</t>
    </rPh>
    <rPh sb="45" eb="47">
      <t>チャクショク</t>
    </rPh>
    <rPh sb="50" eb="51">
      <t>シロ</t>
    </rPh>
    <rPh sb="51" eb="52">
      <t>イロ</t>
    </rPh>
    <rPh sb="53" eb="55">
      <t>インサツ</t>
    </rPh>
    <phoneticPr fontId="2"/>
  </si>
  <si>
    <r>
      <rPr>
        <sz val="11"/>
        <color rgb="FFFF0000"/>
        <rFont val="ＭＳ Ｐゴシック"/>
        <family val="3"/>
        <charset val="128"/>
      </rPr>
      <t>「技術提案」、「施工上の留意点」様式</t>
    </r>
    <r>
      <rPr>
        <sz val="11"/>
        <color theme="1"/>
        <rFont val="ＭＳ Ｐゴシック"/>
        <family val="3"/>
        <charset val="128"/>
      </rPr>
      <t>は、</t>
    </r>
    <r>
      <rPr>
        <sz val="11"/>
        <color rgb="FFFF0000"/>
        <rFont val="ＭＳ Ｐゴシック"/>
        <family val="3"/>
        <charset val="128"/>
      </rPr>
      <t>提案記入欄より上部</t>
    </r>
    <r>
      <rPr>
        <sz val="11"/>
        <color theme="1"/>
        <rFont val="ＭＳ Ｐゴシック"/>
        <family val="3"/>
        <charset val="128"/>
      </rPr>
      <t>を印刷タイトルの設定で固定していますので、提出資料が</t>
    </r>
    <r>
      <rPr>
        <sz val="11"/>
        <color rgb="FFFF0000"/>
        <rFont val="ＭＳ Ｐゴシック"/>
        <family val="3"/>
        <charset val="128"/>
      </rPr>
      <t>複数ページに跨る場合</t>
    </r>
    <r>
      <rPr>
        <sz val="11"/>
        <color theme="1"/>
        <rFont val="ＭＳ Ｐゴシック"/>
        <family val="3"/>
        <charset val="128"/>
      </rPr>
      <t>、固定部分は</t>
    </r>
    <r>
      <rPr>
        <sz val="11"/>
        <color rgb="FFFF0000"/>
        <rFont val="ＭＳ Ｐゴシック"/>
        <family val="3"/>
        <charset val="128"/>
      </rPr>
      <t>全てのページで自動的に表示</t>
    </r>
    <r>
      <rPr>
        <sz val="11"/>
        <color theme="1"/>
        <rFont val="ＭＳ Ｐゴシック"/>
        <family val="3"/>
        <charset val="128"/>
      </rPr>
      <t>されます。</t>
    </r>
    <rPh sb="1" eb="3">
      <t>ギジュツ</t>
    </rPh>
    <rPh sb="3" eb="5">
      <t>テイアン</t>
    </rPh>
    <rPh sb="8" eb="10">
      <t>セコウ</t>
    </rPh>
    <rPh sb="10" eb="11">
      <t>ジョウ</t>
    </rPh>
    <rPh sb="12" eb="15">
      <t>リュウイテン</t>
    </rPh>
    <rPh sb="16" eb="18">
      <t>ヨウシキ</t>
    </rPh>
    <rPh sb="20" eb="22">
      <t>テイアン</t>
    </rPh>
    <rPh sb="22" eb="24">
      <t>キニュウ</t>
    </rPh>
    <rPh sb="24" eb="25">
      <t>ラン</t>
    </rPh>
    <rPh sb="27" eb="29">
      <t>ジョウブ</t>
    </rPh>
    <rPh sb="30" eb="32">
      <t>インサツ</t>
    </rPh>
    <rPh sb="40" eb="42">
      <t>コテイ</t>
    </rPh>
    <rPh sb="50" eb="52">
      <t>テイシュツ</t>
    </rPh>
    <rPh sb="52" eb="54">
      <t>シリョウ</t>
    </rPh>
    <rPh sb="55" eb="57">
      <t>フクスウ</t>
    </rPh>
    <rPh sb="61" eb="62">
      <t>マタガ</t>
    </rPh>
    <rPh sb="63" eb="65">
      <t>バアイ</t>
    </rPh>
    <rPh sb="66" eb="68">
      <t>コテイ</t>
    </rPh>
    <rPh sb="68" eb="70">
      <t>ブブン</t>
    </rPh>
    <rPh sb="71" eb="72">
      <t>スベ</t>
    </rPh>
    <rPh sb="78" eb="81">
      <t>ジドウテキ</t>
    </rPh>
    <rPh sb="82" eb="84">
      <t>ヒョウジ</t>
    </rPh>
    <phoneticPr fontId="2"/>
  </si>
  <si>
    <t>○数式に不具合があった場合の対応について</t>
    <rPh sb="1" eb="3">
      <t>スウシキ</t>
    </rPh>
    <rPh sb="4" eb="7">
      <t>フグアイ</t>
    </rPh>
    <rPh sb="11" eb="13">
      <t>バアイ</t>
    </rPh>
    <rPh sb="14" eb="16">
      <t>タイオウ</t>
    </rPh>
    <phoneticPr fontId="2"/>
  </si>
  <si>
    <r>
      <t>：発注者専用シート（</t>
    </r>
    <r>
      <rPr>
        <b/>
        <sz val="11"/>
        <color rgb="FFFF0000"/>
        <rFont val="ＭＳ Ｐゴシック"/>
        <family val="3"/>
        <charset val="128"/>
      </rPr>
      <t>企業は入力厳禁です！！</t>
    </r>
    <r>
      <rPr>
        <sz val="11"/>
        <color theme="1"/>
        <rFont val="ＭＳ Ｐゴシック"/>
        <family val="3"/>
        <charset val="128"/>
      </rPr>
      <t>）</t>
    </r>
    <rPh sb="1" eb="4">
      <t>ハッチュウシャ</t>
    </rPh>
    <rPh sb="4" eb="6">
      <t>センヨウ</t>
    </rPh>
    <rPh sb="10" eb="12">
      <t>キギョウ</t>
    </rPh>
    <rPh sb="13" eb="15">
      <t>ニュウリョク</t>
    </rPh>
    <rPh sb="15" eb="17">
      <t>ゲンキン</t>
    </rPh>
    <phoneticPr fontId="2"/>
  </si>
  <si>
    <t>県課長</t>
    <rPh sb="0" eb="1">
      <t>ケン</t>
    </rPh>
    <rPh sb="1" eb="2">
      <t>カ</t>
    </rPh>
    <rPh sb="2" eb="3">
      <t>チョウ</t>
    </rPh>
    <phoneticPr fontId="2"/>
  </si>
  <si>
    <t>国事務所長</t>
    <rPh sb="0" eb="1">
      <t>クニ</t>
    </rPh>
    <rPh sb="1" eb="3">
      <t>ジム</t>
    </rPh>
    <rPh sb="3" eb="5">
      <t>ショチョウ</t>
    </rPh>
    <phoneticPr fontId="2"/>
  </si>
  <si>
    <t>県事務所長</t>
    <rPh sb="0" eb="1">
      <t>ケン</t>
    </rPh>
    <rPh sb="1" eb="3">
      <t>ジム</t>
    </rPh>
    <rPh sb="3" eb="5">
      <t>ショチョウ</t>
    </rPh>
    <phoneticPr fontId="2"/>
  </si>
  <si>
    <t>県課長表彰該当工事の表彰</t>
    <rPh sb="0" eb="1">
      <t>ケン</t>
    </rPh>
    <rPh sb="1" eb="3">
      <t>カチョウ</t>
    </rPh>
    <rPh sb="3" eb="5">
      <t>ヒョウショウ</t>
    </rPh>
    <rPh sb="5" eb="7">
      <t>ガイトウ</t>
    </rPh>
    <rPh sb="7" eb="9">
      <t>コウジ</t>
    </rPh>
    <rPh sb="10" eb="12">
      <t>ヒョウショウ</t>
    </rPh>
    <phoneticPr fontId="2"/>
  </si>
  <si>
    <t>　いいえ</t>
    <phoneticPr fontId="13"/>
  </si>
  <si>
    <t>　</t>
    <phoneticPr fontId="13"/>
  </si>
  <si>
    <t>　は　い</t>
    <phoneticPr fontId="13"/>
  </si>
  <si>
    <t>はい</t>
    <phoneticPr fontId="13"/>
  </si>
  <si>
    <t>いいえ</t>
    <phoneticPr fontId="13"/>
  </si>
  <si>
    <t>（上限期間　＝　　　　　　　　　　　以内）</t>
    <phoneticPr fontId="13"/>
  </si>
  <si>
    <t>１回の契約期間が両年度にわたるものは、契約期間の長い方の年度に契約実績を記入すること。</t>
    <rPh sb="26" eb="27">
      <t>ホウ</t>
    </rPh>
    <rPh sb="31" eb="33">
      <t>ケイヤク</t>
    </rPh>
    <rPh sb="33" eb="35">
      <t>ジッセキ</t>
    </rPh>
    <rPh sb="36" eb="38">
      <t>キニュウ</t>
    </rPh>
    <phoneticPr fontId="2"/>
  </si>
  <si>
    <t>１回の契約期間が１年△ヶ月以上の場合、両年度とも契約実績として記入する。</t>
    <rPh sb="24" eb="26">
      <t>ケイヤク</t>
    </rPh>
    <rPh sb="26" eb="28">
      <t>ジッセキ</t>
    </rPh>
    <rPh sb="31" eb="33">
      <t>キニュウ</t>
    </rPh>
    <phoneticPr fontId="2"/>
  </si>
  <si>
    <t>商号又は名称</t>
    <rPh sb="0" eb="1">
      <t>ショウ</t>
    </rPh>
    <phoneticPr fontId="2"/>
  </si>
  <si>
    <r>
      <rPr>
        <sz val="11"/>
        <color rgb="FFFF0000"/>
        <rFont val="ＭＳ Ｐゴシック"/>
        <family val="3"/>
        <charset val="128"/>
      </rPr>
      <t>発注者専用シート</t>
    </r>
    <r>
      <rPr>
        <sz val="11"/>
        <color theme="1"/>
        <rFont val="ＭＳ Ｐゴシック"/>
        <family val="3"/>
        <charset val="128"/>
      </rPr>
      <t>（シート名が赤色シート）には</t>
    </r>
    <r>
      <rPr>
        <sz val="11"/>
        <color rgb="FFFF0000"/>
        <rFont val="ＭＳ Ｐゴシック"/>
        <family val="3"/>
        <charset val="128"/>
      </rPr>
      <t>触れないでください</t>
    </r>
    <r>
      <rPr>
        <sz val="11"/>
        <color theme="1"/>
        <rFont val="ＭＳ Ｐゴシック"/>
        <family val="3"/>
        <charset val="128"/>
      </rPr>
      <t>。</t>
    </r>
    <rPh sb="0" eb="3">
      <t>ハッチュウシャ</t>
    </rPh>
    <rPh sb="3" eb="5">
      <t>センヨウ</t>
    </rPh>
    <rPh sb="12" eb="13">
      <t>メイ</t>
    </rPh>
    <rPh sb="14" eb="16">
      <t>アカイロ</t>
    </rPh>
    <rPh sb="22" eb="23">
      <t>フ</t>
    </rPh>
    <phoneticPr fontId="2"/>
  </si>
  <si>
    <r>
      <t>記入しない様式があっても、</t>
    </r>
    <r>
      <rPr>
        <sz val="11"/>
        <color rgb="FFFF0000"/>
        <rFont val="ＭＳ Ｐゴシック"/>
        <family val="3"/>
        <charset val="128"/>
      </rPr>
      <t>シートは絶対に削除しないでください</t>
    </r>
    <r>
      <rPr>
        <sz val="11"/>
        <color theme="1"/>
        <rFont val="ＭＳ Ｐゴシック"/>
        <family val="3"/>
        <charset val="128"/>
      </rPr>
      <t>。</t>
    </r>
    <rPh sb="0" eb="2">
      <t>キニュウ</t>
    </rPh>
    <rPh sb="5" eb="7">
      <t>ヨウシキ</t>
    </rPh>
    <rPh sb="17" eb="19">
      <t>ゼッタイ</t>
    </rPh>
    <rPh sb="20" eb="22">
      <t>サクジョ</t>
    </rPh>
    <phoneticPr fontId="2"/>
  </si>
  <si>
    <r>
      <t>各様式の企業直接入力欄（青色着色セル）に記入する際、</t>
    </r>
    <r>
      <rPr>
        <sz val="11"/>
        <color rgb="FFFF0000"/>
        <rFont val="ＭＳ Ｐゴシック"/>
        <family val="3"/>
        <charset val="128"/>
      </rPr>
      <t>結合されたセル</t>
    </r>
    <r>
      <rPr>
        <sz val="11"/>
        <color theme="1"/>
        <rFont val="ＭＳ Ｐゴシック"/>
        <family val="3"/>
        <charset val="128"/>
      </rPr>
      <t>は</t>
    </r>
    <r>
      <rPr>
        <sz val="11"/>
        <color rgb="FFFF0000"/>
        <rFont val="ＭＳ Ｐゴシック"/>
        <family val="3"/>
        <charset val="128"/>
      </rPr>
      <t>絶対に解除しないでください</t>
    </r>
    <r>
      <rPr>
        <sz val="11"/>
        <color theme="1"/>
        <rFont val="ＭＳ Ｐゴシック"/>
        <family val="3"/>
        <charset val="128"/>
      </rPr>
      <t>。</t>
    </r>
    <rPh sb="0" eb="3">
      <t>カクヨウシキ</t>
    </rPh>
    <rPh sb="4" eb="6">
      <t>キギョウ</t>
    </rPh>
    <rPh sb="6" eb="8">
      <t>チョクセツ</t>
    </rPh>
    <rPh sb="8" eb="10">
      <t>ニュウリョク</t>
    </rPh>
    <rPh sb="10" eb="11">
      <t>ラン</t>
    </rPh>
    <rPh sb="12" eb="14">
      <t>アオイロ</t>
    </rPh>
    <rPh sb="14" eb="16">
      <t>チャクショク</t>
    </rPh>
    <rPh sb="20" eb="22">
      <t>キニュウ</t>
    </rPh>
    <rPh sb="24" eb="25">
      <t>サイ</t>
    </rPh>
    <rPh sb="26" eb="28">
      <t>ケツゴウ</t>
    </rPh>
    <rPh sb="34" eb="36">
      <t>ゼッタイ</t>
    </rPh>
    <rPh sb="37" eb="39">
      <t>カイジョ</t>
    </rPh>
    <phoneticPr fontId="2"/>
  </si>
  <si>
    <t>(8)</t>
    <phoneticPr fontId="2"/>
  </si>
  <si>
    <t>工事成績(2年用)</t>
    <rPh sb="6" eb="7">
      <t>ネン</t>
    </rPh>
    <rPh sb="7" eb="8">
      <t>ヨウ</t>
    </rPh>
    <phoneticPr fontId="2"/>
  </si>
  <si>
    <t>工事成績(5年用)</t>
    <rPh sb="6" eb="7">
      <t>ネン</t>
    </rPh>
    <rPh sb="7" eb="8">
      <t>ヨウ</t>
    </rPh>
    <phoneticPr fontId="2"/>
  </si>
  <si>
    <t>工事成績評定点一覧表(別紙)</t>
    <phoneticPr fontId="2"/>
  </si>
  <si>
    <t>評定点</t>
    <phoneticPr fontId="2"/>
  </si>
  <si>
    <t>評定点</t>
    <phoneticPr fontId="2"/>
  </si>
  <si>
    <t>【5年用】</t>
    <rPh sb="2" eb="3">
      <t>ネン</t>
    </rPh>
    <rPh sb="3" eb="4">
      <t>ヨウ</t>
    </rPh>
    <phoneticPr fontId="2"/>
  </si>
  <si>
    <t>技術資料提出工事名：</t>
    <phoneticPr fontId="2"/>
  </si>
  <si>
    <t>提出事務所名 ：</t>
    <phoneticPr fontId="2"/>
  </si>
  <si>
    <t>有効範囲：</t>
    <phoneticPr fontId="2"/>
  </si>
  <si>
    <t>島根県内における橋梁用桁製作の機能を有する工場がある者及び建設業法で規定する主たる営業所（本店）または従たる営業所（支店、営業所）がある者</t>
    <rPh sb="0" eb="3">
      <t>シマネケン</t>
    </rPh>
    <rPh sb="3" eb="4">
      <t>ナイ</t>
    </rPh>
    <rPh sb="8" eb="10">
      <t>キョウリョウ</t>
    </rPh>
    <rPh sb="10" eb="11">
      <t>ヨウ</t>
    </rPh>
    <rPh sb="11" eb="12">
      <t>ケタ</t>
    </rPh>
    <rPh sb="12" eb="14">
      <t>セイサク</t>
    </rPh>
    <rPh sb="15" eb="17">
      <t>キノウ</t>
    </rPh>
    <rPh sb="18" eb="19">
      <t>ユウ</t>
    </rPh>
    <rPh sb="21" eb="23">
      <t>コウジョウ</t>
    </rPh>
    <rPh sb="26" eb="27">
      <t>モノ</t>
    </rPh>
    <rPh sb="27" eb="28">
      <t>オヨ</t>
    </rPh>
    <rPh sb="29" eb="31">
      <t>ケンセツ</t>
    </rPh>
    <rPh sb="31" eb="32">
      <t>ギョウ</t>
    </rPh>
    <rPh sb="32" eb="33">
      <t>ホウ</t>
    </rPh>
    <rPh sb="34" eb="36">
      <t>キテイ</t>
    </rPh>
    <rPh sb="38" eb="39">
      <t>シュ</t>
    </rPh>
    <rPh sb="41" eb="43">
      <t>エイギョウ</t>
    </rPh>
    <rPh sb="43" eb="44">
      <t>ジョ</t>
    </rPh>
    <rPh sb="45" eb="47">
      <t>ホンテン</t>
    </rPh>
    <rPh sb="51" eb="52">
      <t>ジュウ</t>
    </rPh>
    <rPh sb="54" eb="57">
      <t>エイギョウショ</t>
    </rPh>
    <rPh sb="58" eb="60">
      <t>シテン</t>
    </rPh>
    <rPh sb="61" eb="64">
      <t>エイギョウショ</t>
    </rPh>
    <rPh sb="68" eb="69">
      <t>モノ</t>
    </rPh>
    <phoneticPr fontId="2"/>
  </si>
  <si>
    <t>削除・編集厳禁</t>
    <rPh sb="0" eb="2">
      <t>サクジョ</t>
    </rPh>
    <rPh sb="3" eb="5">
      <t>ヘンシュウ</t>
    </rPh>
    <rPh sb="5" eb="7">
      <t>ゲンキン</t>
    </rPh>
    <phoneticPr fontId="13"/>
  </si>
  <si>
    <t>評定点</t>
    <rPh sb="0" eb="2">
      <t>ヒョウテイ</t>
    </rPh>
    <rPh sb="2" eb="3">
      <t>テン</t>
    </rPh>
    <phoneticPr fontId="13"/>
  </si>
  <si>
    <t>加算点（表１）</t>
    <rPh sb="0" eb="2">
      <t>カサン</t>
    </rPh>
    <rPh sb="2" eb="3">
      <t>テン</t>
    </rPh>
    <rPh sb="4" eb="5">
      <t>ヒョウ</t>
    </rPh>
    <phoneticPr fontId="13"/>
  </si>
  <si>
    <t>加算点（表２）</t>
    <rPh sb="0" eb="2">
      <t>カサン</t>
    </rPh>
    <rPh sb="2" eb="3">
      <t>テン</t>
    </rPh>
    <rPh sb="4" eb="5">
      <t>ヒョウ</t>
    </rPh>
    <phoneticPr fontId="13"/>
  </si>
  <si>
    <t>ボランティア活動等への参加実績</t>
    <phoneticPr fontId="2"/>
  </si>
  <si>
    <t>対象：</t>
    <phoneticPr fontId="2"/>
  </si>
  <si>
    <t>○企業としてのボランティア活動への参加実績</t>
    <phoneticPr fontId="2"/>
  </si>
  <si>
    <t>活動年月日</t>
    <phoneticPr fontId="2"/>
  </si>
  <si>
    <t>(1)</t>
    <phoneticPr fontId="2"/>
  </si>
  <si>
    <t>(2)</t>
    <phoneticPr fontId="2"/>
  </si>
  <si>
    <t>従業員数の欄には、当該活動時点の常用雇用労働者と短時間労働者の合計人数を記載すること。</t>
    <rPh sb="0" eb="3">
      <t>ジュウギョウイン</t>
    </rPh>
    <rPh sb="3" eb="4">
      <t>スウ</t>
    </rPh>
    <rPh sb="5" eb="6">
      <t>ラン</t>
    </rPh>
    <rPh sb="9" eb="11">
      <t>トウガイ</t>
    </rPh>
    <rPh sb="11" eb="13">
      <t>カツドウ</t>
    </rPh>
    <rPh sb="13" eb="15">
      <t>ジテン</t>
    </rPh>
    <rPh sb="16" eb="18">
      <t>ジョウヨウ</t>
    </rPh>
    <rPh sb="18" eb="20">
      <t>コヨウ</t>
    </rPh>
    <rPh sb="20" eb="23">
      <t>ロウドウシャ</t>
    </rPh>
    <rPh sb="24" eb="27">
      <t>タンジカン</t>
    </rPh>
    <rPh sb="27" eb="30">
      <t>ロウドウシャ</t>
    </rPh>
    <rPh sb="31" eb="33">
      <t>ゴウケイ</t>
    </rPh>
    <rPh sb="33" eb="35">
      <t>ニンズウ</t>
    </rPh>
    <rPh sb="36" eb="38">
      <t>キサイ</t>
    </rPh>
    <phoneticPr fontId="2"/>
  </si>
  <si>
    <t>(3)</t>
    <phoneticPr fontId="2"/>
  </si>
  <si>
    <t>入札説明書本文にある要件を必ず確認すること。</t>
    <phoneticPr fontId="2"/>
  </si>
  <si>
    <t>活動期間中に従業員数の変動があった場合は、最大時の人数を記載してください</t>
  </si>
  <si>
    <t>技術資料提出工事名：　　　　　　　　　　　　　　　　　　　　　　　　　　　　　　　　　　　　　　　　　　</t>
    <phoneticPr fontId="2"/>
  </si>
  <si>
    <t>提出事務所名：</t>
    <phoneticPr fontId="2"/>
  </si>
  <si>
    <t>有効範囲：</t>
    <phoneticPr fontId="2"/>
  </si>
  <si>
    <t>対象期間・対象機関等：</t>
    <phoneticPr fontId="2"/>
  </si>
  <si>
    <t>同種工事の定義：</t>
    <phoneticPr fontId="2"/>
  </si>
  <si>
    <t>【雲南県土】
除雪業務</t>
    <rPh sb="1" eb="3">
      <t>ウンナン</t>
    </rPh>
    <rPh sb="3" eb="5">
      <t>ケンド</t>
    </rPh>
    <rPh sb="7" eb="9">
      <t>ジョセツ</t>
    </rPh>
    <rPh sb="9" eb="11">
      <t>ギョウム</t>
    </rPh>
    <phoneticPr fontId="2"/>
  </si>
  <si>
    <t>企業回答11</t>
    <rPh sb="0" eb="2">
      <t>キギョウ</t>
    </rPh>
    <rPh sb="2" eb="4">
      <t>カイトウ</t>
    </rPh>
    <phoneticPr fontId="2"/>
  </si>
  <si>
    <t>2回</t>
    <rPh sb="1" eb="2">
      <t>カイ</t>
    </rPh>
    <phoneticPr fontId="2"/>
  </si>
  <si>
    <t>1回</t>
    <rPh sb="1" eb="2">
      <t>カイ</t>
    </rPh>
    <phoneticPr fontId="2"/>
  </si>
  <si>
    <t>様式内の吹出しコメントは印刷されません。</t>
    <rPh sb="0" eb="2">
      <t>ヨウシキ</t>
    </rPh>
    <rPh sb="2" eb="3">
      <t>ナイ</t>
    </rPh>
    <rPh sb="4" eb="6">
      <t>フキダ</t>
    </rPh>
    <rPh sb="12" eb="14">
      <t>インサツ</t>
    </rPh>
    <phoneticPr fontId="2"/>
  </si>
  <si>
    <t>受注形態</t>
    <phoneticPr fontId="2"/>
  </si>
  <si>
    <t>発注機関</t>
    <phoneticPr fontId="2"/>
  </si>
  <si>
    <t>施工箇所</t>
    <phoneticPr fontId="2"/>
  </si>
  <si>
    <t>活動箇所</t>
    <phoneticPr fontId="2"/>
  </si>
  <si>
    <t>取組みの有無</t>
    <phoneticPr fontId="2"/>
  </si>
  <si>
    <t>認定期間</t>
    <phoneticPr fontId="2"/>
  </si>
  <si>
    <t>：リストから選択が必要な箇所</t>
    <rPh sb="6" eb="8">
      <t>センタク</t>
    </rPh>
    <rPh sb="9" eb="11">
      <t>ヒツヨウ</t>
    </rPh>
    <rPh sb="12" eb="14">
      <t>カショ</t>
    </rPh>
    <phoneticPr fontId="2"/>
  </si>
  <si>
    <t>　（例）杭基礎を有する直高５ｍ以上の橋梁下部工を含む完成及び引き渡しが完了した工事</t>
    <rPh sb="28" eb="29">
      <t>オヨ</t>
    </rPh>
    <rPh sb="30" eb="31">
      <t>ヒ</t>
    </rPh>
    <rPh sb="32" eb="33">
      <t>ワタ</t>
    </rPh>
    <rPh sb="35" eb="37">
      <t>カンリョウ</t>
    </rPh>
    <phoneticPr fontId="2"/>
  </si>
  <si>
    <t>杭基礎を有する橋梁下部工を含む完成及び引き渡しが完了した工事</t>
    <rPh sb="17" eb="18">
      <t>オヨ</t>
    </rPh>
    <rPh sb="19" eb="20">
      <t>ヒ</t>
    </rPh>
    <rPh sb="21" eb="22">
      <t>ワタ</t>
    </rPh>
    <rPh sb="24" eb="26">
      <t>カンリョウ</t>
    </rPh>
    <phoneticPr fontId="2"/>
  </si>
  <si>
    <t>0回</t>
    <rPh sb="1" eb="2">
      <t>カイ</t>
    </rPh>
    <phoneticPr fontId="2"/>
  </si>
  <si>
    <t>２　提出書類（下記項目の該当するもの）</t>
    <rPh sb="7" eb="9">
      <t>カキ</t>
    </rPh>
    <rPh sb="9" eb="11">
      <t>コウモク</t>
    </rPh>
    <rPh sb="12" eb="14">
      <t>ガイトウ</t>
    </rPh>
    <phoneticPr fontId="2"/>
  </si>
  <si>
    <t>技術資料作成用エクセル形式の電子ファイル使用上の注意事項</t>
    <rPh sb="0" eb="2">
      <t>ギジュツ</t>
    </rPh>
    <rPh sb="2" eb="4">
      <t>シリョウ</t>
    </rPh>
    <rPh sb="4" eb="7">
      <t>サクセイヨウ</t>
    </rPh>
    <rPh sb="11" eb="13">
      <t>ケイシキ</t>
    </rPh>
    <rPh sb="14" eb="16">
      <t>デンシ</t>
    </rPh>
    <rPh sb="20" eb="22">
      <t>シヨウ</t>
    </rPh>
    <rPh sb="22" eb="23">
      <t>ジョウ</t>
    </rPh>
    <rPh sb="24" eb="26">
      <t>チュウイ</t>
    </rPh>
    <rPh sb="26" eb="28">
      <t>ジコウ</t>
    </rPh>
    <phoneticPr fontId="2"/>
  </si>
  <si>
    <t>○技術資料【PDF形式】と参考資料【本エクセル形式】の位置づけについて</t>
    <rPh sb="1" eb="3">
      <t>ギジュツ</t>
    </rPh>
    <rPh sb="3" eb="5">
      <t>シリョウ</t>
    </rPh>
    <rPh sb="9" eb="11">
      <t>ケイシキ</t>
    </rPh>
    <rPh sb="13" eb="15">
      <t>サンコウ</t>
    </rPh>
    <rPh sb="15" eb="17">
      <t>シリョウ</t>
    </rPh>
    <rPh sb="18" eb="19">
      <t>ホン</t>
    </rPh>
    <rPh sb="23" eb="25">
      <t>ケイシキ</t>
    </rPh>
    <rPh sb="27" eb="29">
      <t>イチ</t>
    </rPh>
    <phoneticPr fontId="2"/>
  </si>
  <si>
    <t>(1)</t>
    <phoneticPr fontId="2"/>
  </si>
  <si>
    <r>
      <t>本エクセル形式で作成したデータを</t>
    </r>
    <r>
      <rPr>
        <sz val="11"/>
        <color rgb="FFFF0000"/>
        <rFont val="ＭＳ Ｐゴシック"/>
        <family val="3"/>
        <charset val="128"/>
      </rPr>
      <t>PDF形式に変換</t>
    </r>
    <r>
      <rPr>
        <sz val="11"/>
        <color theme="1"/>
        <rFont val="ＭＳ Ｐゴシック"/>
        <family val="3"/>
        <charset val="128"/>
      </rPr>
      <t>したものを「</t>
    </r>
    <r>
      <rPr>
        <sz val="11"/>
        <color rgb="FFFF0000"/>
        <rFont val="ＭＳ Ｐゴシック"/>
        <family val="3"/>
        <charset val="128"/>
      </rPr>
      <t>技術資料</t>
    </r>
    <r>
      <rPr>
        <sz val="11"/>
        <color theme="1"/>
        <rFont val="ＭＳ Ｐゴシック"/>
        <family val="3"/>
        <charset val="128"/>
      </rPr>
      <t xml:space="preserve">」として、提出しなければなりません。
</t>
    </r>
    <r>
      <rPr>
        <sz val="11"/>
        <color rgb="FFFF0000"/>
        <rFont val="ＭＳ Ｐゴシック"/>
        <family val="3"/>
        <charset val="128"/>
      </rPr>
      <t>（提出：必須）</t>
    </r>
    <rPh sb="0" eb="1">
      <t>ホン</t>
    </rPh>
    <rPh sb="5" eb="7">
      <t>ケイシキ</t>
    </rPh>
    <rPh sb="8" eb="10">
      <t>サクセイ</t>
    </rPh>
    <rPh sb="19" eb="21">
      <t>ケイシキ</t>
    </rPh>
    <rPh sb="22" eb="24">
      <t>ヘンカン</t>
    </rPh>
    <rPh sb="30" eb="32">
      <t>ギジュツ</t>
    </rPh>
    <rPh sb="32" eb="34">
      <t>シリョウ</t>
    </rPh>
    <rPh sb="39" eb="41">
      <t>テイシュツ</t>
    </rPh>
    <rPh sb="54" eb="56">
      <t>テイシュツ</t>
    </rPh>
    <rPh sb="57" eb="59">
      <t>ヒッス</t>
    </rPh>
    <phoneticPr fontId="2"/>
  </si>
  <si>
    <t>(2)</t>
    <phoneticPr fontId="2"/>
  </si>
  <si>
    <r>
      <t>本エクセル形式は、発注者が技術資料の審査を行う際に「</t>
    </r>
    <r>
      <rPr>
        <sz val="11"/>
        <color rgb="FFFF0000"/>
        <rFont val="ＭＳ Ｐゴシック"/>
        <family val="3"/>
        <charset val="128"/>
      </rPr>
      <t>参考資料</t>
    </r>
    <r>
      <rPr>
        <sz val="11"/>
        <color theme="1"/>
        <rFont val="ＭＳ Ｐゴシック"/>
        <family val="3"/>
        <charset val="128"/>
      </rPr>
      <t>」として使用しますので、</t>
    </r>
    <r>
      <rPr>
        <sz val="11"/>
        <color rgb="FFFF0000"/>
        <rFont val="ＭＳ Ｐゴシック"/>
        <family val="3"/>
        <charset val="128"/>
      </rPr>
      <t>提出の協力をお願いします</t>
    </r>
    <r>
      <rPr>
        <sz val="11"/>
        <color theme="1"/>
        <rFont val="ＭＳ Ｐゴシック"/>
        <family val="3"/>
        <charset val="128"/>
      </rPr>
      <t>。
本エクセル形式のみの提出をもって、技術資料を提出したことにはなりませんので、ご注意ください。</t>
    </r>
    <rPh sb="5" eb="7">
      <t>ケイシキ</t>
    </rPh>
    <rPh sb="15" eb="17">
      <t>シリョウ</t>
    </rPh>
    <rPh sb="26" eb="28">
      <t>サンコウ</t>
    </rPh>
    <rPh sb="28" eb="30">
      <t>シリョウ</t>
    </rPh>
    <rPh sb="34" eb="36">
      <t>シヨウ</t>
    </rPh>
    <rPh sb="45" eb="47">
      <t>キョウリョク</t>
    </rPh>
    <rPh sb="49" eb="50">
      <t>ネガ</t>
    </rPh>
    <rPh sb="61" eb="63">
      <t>ケイシキ</t>
    </rPh>
    <phoneticPr fontId="2"/>
  </si>
  <si>
    <t>○エクセル形式使用時及び技術資料提出時の注意事項について</t>
    <rPh sb="5" eb="7">
      <t>ケイシキ</t>
    </rPh>
    <rPh sb="7" eb="9">
      <t>シヨウ</t>
    </rPh>
    <rPh sb="9" eb="10">
      <t>ジ</t>
    </rPh>
    <rPh sb="10" eb="11">
      <t>オヨ</t>
    </rPh>
    <rPh sb="12" eb="14">
      <t>ギジュツ</t>
    </rPh>
    <rPh sb="14" eb="16">
      <t>シリョウ</t>
    </rPh>
    <rPh sb="16" eb="18">
      <t>テイシュツ</t>
    </rPh>
    <rPh sb="18" eb="19">
      <t>ジ</t>
    </rPh>
    <rPh sb="20" eb="22">
      <t>チュウイ</t>
    </rPh>
    <rPh sb="22" eb="24">
      <t>ジコウ</t>
    </rPh>
    <phoneticPr fontId="2"/>
  </si>
  <si>
    <t>(6)</t>
    <phoneticPr fontId="2"/>
  </si>
  <si>
    <t>本エクセル形式に設定されている数式に不具合があり、正しく表示されない場合がありましたら、直接セルに正しいものを記入してください。</t>
    <rPh sb="0" eb="1">
      <t>ホン</t>
    </rPh>
    <rPh sb="5" eb="7">
      <t>ケイシキ</t>
    </rPh>
    <rPh sb="8" eb="10">
      <t>セッテイ</t>
    </rPh>
    <rPh sb="15" eb="17">
      <t>スウシキ</t>
    </rPh>
    <rPh sb="18" eb="21">
      <t>フグアイ</t>
    </rPh>
    <rPh sb="25" eb="26">
      <t>タダ</t>
    </rPh>
    <rPh sb="28" eb="30">
      <t>ヒョウジ</t>
    </rPh>
    <rPh sb="34" eb="36">
      <t>バアイ</t>
    </rPh>
    <rPh sb="44" eb="46">
      <t>チョクセツ</t>
    </rPh>
    <rPh sb="49" eb="50">
      <t>タダ</t>
    </rPh>
    <rPh sb="55" eb="57">
      <t>キニュウ</t>
    </rPh>
    <phoneticPr fontId="2"/>
  </si>
  <si>
    <r>
      <t>発注者は、</t>
    </r>
    <r>
      <rPr>
        <sz val="11"/>
        <color rgb="FFFF0000"/>
        <rFont val="ＭＳ Ｐゴシック"/>
        <family val="3"/>
        <charset val="128"/>
      </rPr>
      <t>技術資料【PDF形式】</t>
    </r>
    <r>
      <rPr>
        <sz val="11"/>
        <color theme="1"/>
        <rFont val="ＭＳ Ｐゴシック"/>
        <family val="3"/>
        <charset val="128"/>
      </rPr>
      <t>に記載された内容により</t>
    </r>
    <r>
      <rPr>
        <sz val="11"/>
        <color rgb="FFFF0000"/>
        <rFont val="ＭＳ Ｐゴシック"/>
        <family val="3"/>
        <charset val="128"/>
      </rPr>
      <t>審査</t>
    </r>
    <r>
      <rPr>
        <sz val="11"/>
        <color theme="1"/>
        <rFont val="ＭＳ Ｐゴシック"/>
        <family val="3"/>
        <charset val="128"/>
      </rPr>
      <t>しますので、提出書類に記載漏れ、添付漏れ、文字切れ等の不備がないか必ず確認してください。</t>
    </r>
    <rPh sb="0" eb="3">
      <t>ハッチュウシャ</t>
    </rPh>
    <rPh sb="5" eb="7">
      <t>ギジュツ</t>
    </rPh>
    <rPh sb="7" eb="9">
      <t>シリョウ</t>
    </rPh>
    <rPh sb="13" eb="15">
      <t>ケイシキ</t>
    </rPh>
    <rPh sb="17" eb="19">
      <t>キサイ</t>
    </rPh>
    <rPh sb="22" eb="24">
      <t>ナイヨウ</t>
    </rPh>
    <rPh sb="27" eb="29">
      <t>シンサ</t>
    </rPh>
    <rPh sb="35" eb="37">
      <t>テイシュツ</t>
    </rPh>
    <rPh sb="37" eb="39">
      <t>ショルイ</t>
    </rPh>
    <rPh sb="40" eb="42">
      <t>キサイ</t>
    </rPh>
    <rPh sb="42" eb="43">
      <t>モ</t>
    </rPh>
    <rPh sb="45" eb="47">
      <t>テンプ</t>
    </rPh>
    <rPh sb="47" eb="48">
      <t>モ</t>
    </rPh>
    <rPh sb="50" eb="52">
      <t>モジ</t>
    </rPh>
    <rPh sb="52" eb="53">
      <t>ギ</t>
    </rPh>
    <rPh sb="54" eb="55">
      <t>トウ</t>
    </rPh>
    <rPh sb="56" eb="58">
      <t>フビ</t>
    </rPh>
    <rPh sb="62" eb="63">
      <t>カナラ</t>
    </rPh>
    <rPh sb="64" eb="66">
      <t>カクニン</t>
    </rPh>
    <phoneticPr fontId="2"/>
  </si>
  <si>
    <r>
      <t>：セルに直接入力が必要な箇所</t>
    </r>
    <r>
      <rPr>
        <b/>
        <sz val="11"/>
        <color rgb="FFFF0000"/>
        <rFont val="ＭＳ Ｐゴシック"/>
        <family val="3"/>
        <charset val="128"/>
      </rPr>
      <t>【記載漏れ等があった場合、その該当箇所は評価しません】</t>
    </r>
    <rPh sb="4" eb="6">
      <t>チョクセツ</t>
    </rPh>
    <rPh sb="6" eb="8">
      <t>ニュウリョク</t>
    </rPh>
    <rPh sb="9" eb="11">
      <t>ヒツヨウ</t>
    </rPh>
    <rPh sb="12" eb="14">
      <t>カショ</t>
    </rPh>
    <rPh sb="15" eb="17">
      <t>キサイ</t>
    </rPh>
    <rPh sb="17" eb="18">
      <t>モ</t>
    </rPh>
    <rPh sb="19" eb="20">
      <t>トウ</t>
    </rPh>
    <rPh sb="24" eb="26">
      <t>バアイ</t>
    </rPh>
    <rPh sb="29" eb="31">
      <t>ガイトウ</t>
    </rPh>
    <rPh sb="31" eb="33">
      <t>カショ</t>
    </rPh>
    <rPh sb="34" eb="36">
      <t>ヒョウカ</t>
    </rPh>
    <phoneticPr fontId="2"/>
  </si>
  <si>
    <t>○本エクセル形式のシート名着色の区分について</t>
    <rPh sb="1" eb="2">
      <t>ホン</t>
    </rPh>
    <rPh sb="6" eb="8">
      <t>ケイシキ</t>
    </rPh>
    <rPh sb="12" eb="13">
      <t>メイ</t>
    </rPh>
    <rPh sb="13" eb="15">
      <t>チャクショク</t>
    </rPh>
    <rPh sb="16" eb="18">
      <t>クブン</t>
    </rPh>
    <phoneticPr fontId="2"/>
  </si>
  <si>
    <t>3.押印済資料で提出する評価項目</t>
    <rPh sb="2" eb="4">
      <t>オウイン</t>
    </rPh>
    <rPh sb="4" eb="5">
      <t>ズ</t>
    </rPh>
    <rPh sb="5" eb="7">
      <t>シリョウ</t>
    </rPh>
    <rPh sb="8" eb="10">
      <t>テイシュツ</t>
    </rPh>
    <rPh sb="12" eb="14">
      <t>ヒョウカ</t>
    </rPh>
    <rPh sb="14" eb="16">
      <t>コウモク</t>
    </rPh>
    <phoneticPr fontId="2"/>
  </si>
  <si>
    <r>
      <t>　発注者収受印欄に押印した技術資料の写し（以下「</t>
    </r>
    <r>
      <rPr>
        <sz val="11"/>
        <color rgb="FFFF0000"/>
        <rFont val="ＭＳ Ｐゴシック"/>
        <family val="3"/>
        <charset val="128"/>
        <scheme val="minor"/>
      </rPr>
      <t>押印済資料</t>
    </r>
    <r>
      <rPr>
        <sz val="11"/>
        <color theme="1"/>
        <rFont val="ＭＳ Ｐゴシック"/>
        <family val="3"/>
        <charset val="128"/>
        <scheme val="minor"/>
      </rPr>
      <t>」</t>
    </r>
    <r>
      <rPr>
        <sz val="11"/>
        <color theme="1"/>
        <rFont val="ＭＳ Ｐゴシック"/>
        <family val="2"/>
        <charset val="128"/>
        <scheme val="minor"/>
      </rPr>
      <t>という。）で技術資料を提出する評価項目が</t>
    </r>
    <r>
      <rPr>
        <sz val="11"/>
        <color rgb="FFFF0000"/>
        <rFont val="ＭＳ Ｐゴシック"/>
        <family val="3"/>
        <charset val="128"/>
        <scheme val="minor"/>
      </rPr>
      <t>ある場合は、表のB列（赤枠）に「有」を、ない場合は「無」を選択</t>
    </r>
    <r>
      <rPr>
        <sz val="11"/>
        <color theme="1"/>
        <rFont val="ＭＳ Ｐゴシック"/>
        <family val="2"/>
        <charset val="128"/>
        <scheme val="minor"/>
      </rPr>
      <t>してください。</t>
    </r>
    <rPh sb="1" eb="4">
      <t>ハッチュウシャ</t>
    </rPh>
    <rPh sb="4" eb="6">
      <t>シュウジュ</t>
    </rPh>
    <rPh sb="6" eb="7">
      <t>イン</t>
    </rPh>
    <rPh sb="7" eb="8">
      <t>ラン</t>
    </rPh>
    <rPh sb="9" eb="11">
      <t>オウイン</t>
    </rPh>
    <rPh sb="13" eb="15">
      <t>ギジュツ</t>
    </rPh>
    <rPh sb="15" eb="17">
      <t>シリョウ</t>
    </rPh>
    <rPh sb="18" eb="19">
      <t>ウツ</t>
    </rPh>
    <rPh sb="21" eb="23">
      <t>イカ</t>
    </rPh>
    <rPh sb="24" eb="26">
      <t>オウイン</t>
    </rPh>
    <rPh sb="26" eb="27">
      <t>ズ</t>
    </rPh>
    <rPh sb="27" eb="29">
      <t>シリョウ</t>
    </rPh>
    <rPh sb="36" eb="38">
      <t>ギジュツ</t>
    </rPh>
    <rPh sb="38" eb="40">
      <t>シリョウ</t>
    </rPh>
    <rPh sb="41" eb="43">
      <t>テイシュツ</t>
    </rPh>
    <rPh sb="45" eb="47">
      <t>ヒョウカ</t>
    </rPh>
    <rPh sb="47" eb="49">
      <t>コウモク</t>
    </rPh>
    <rPh sb="52" eb="54">
      <t>バアイ</t>
    </rPh>
    <rPh sb="56" eb="57">
      <t>ヒョウ</t>
    </rPh>
    <rPh sb="59" eb="60">
      <t>レツ</t>
    </rPh>
    <rPh sb="61" eb="62">
      <t>アカ</t>
    </rPh>
    <rPh sb="62" eb="63">
      <t>ワク</t>
    </rPh>
    <rPh sb="66" eb="67">
      <t>アリ</t>
    </rPh>
    <rPh sb="72" eb="74">
      <t>バアイ</t>
    </rPh>
    <rPh sb="76" eb="77">
      <t>ナシ</t>
    </rPh>
    <rPh sb="79" eb="81">
      <t>センタク</t>
    </rPh>
    <phoneticPr fontId="2"/>
  </si>
  <si>
    <r>
      <t>　「有」を選択した評価項目は、このファイルで技術資料を作成する必要はありません。</t>
    </r>
    <r>
      <rPr>
        <sz val="11"/>
        <color rgb="FFFF0000"/>
        <rFont val="ＭＳ Ｐゴシック"/>
        <family val="3"/>
        <charset val="128"/>
        <scheme val="minor"/>
      </rPr>
      <t>押印済資料のみ提出</t>
    </r>
    <r>
      <rPr>
        <sz val="11"/>
        <color theme="1"/>
        <rFont val="ＭＳ Ｐゴシック"/>
        <family val="2"/>
        <charset val="128"/>
        <scheme val="minor"/>
      </rPr>
      <t>してください。</t>
    </r>
    <rPh sb="2" eb="3">
      <t>アリ</t>
    </rPh>
    <rPh sb="5" eb="7">
      <t>センタク</t>
    </rPh>
    <rPh sb="9" eb="11">
      <t>ヒョウカ</t>
    </rPh>
    <rPh sb="11" eb="13">
      <t>コウモク</t>
    </rPh>
    <rPh sb="22" eb="24">
      <t>ギジュツ</t>
    </rPh>
    <rPh sb="24" eb="26">
      <t>シリョウ</t>
    </rPh>
    <rPh sb="27" eb="29">
      <t>サクセイ</t>
    </rPh>
    <rPh sb="31" eb="33">
      <t>ヒツヨウ</t>
    </rPh>
    <rPh sb="43" eb="45">
      <t>シリョウ</t>
    </rPh>
    <rPh sb="47" eb="49">
      <t>テイシュツ</t>
    </rPh>
    <phoneticPr fontId="2"/>
  </si>
  <si>
    <t>技術資料の提出方法の表示</t>
    <rPh sb="0" eb="2">
      <t>ギジュツ</t>
    </rPh>
    <rPh sb="2" eb="4">
      <t>シリョウ</t>
    </rPh>
    <rPh sb="5" eb="7">
      <t>テイシュツ</t>
    </rPh>
    <rPh sb="7" eb="9">
      <t>ホウホウ</t>
    </rPh>
    <rPh sb="10" eb="12">
      <t>ヒョウジ</t>
    </rPh>
    <phoneticPr fontId="13"/>
  </si>
  <si>
    <t>未記入</t>
    <rPh sb="0" eb="3">
      <t>ミキニュウ</t>
    </rPh>
    <phoneticPr fontId="2"/>
  </si>
  <si>
    <t>本技術資料により提出します</t>
  </si>
  <si>
    <t>技術資料の提出方法</t>
    <rPh sb="0" eb="2">
      <t>ギジュツ</t>
    </rPh>
    <rPh sb="2" eb="4">
      <t>シリョウ</t>
    </rPh>
    <rPh sb="5" eb="7">
      <t>テイシュツ</t>
    </rPh>
    <rPh sb="7" eb="9">
      <t>ホウホウ</t>
    </rPh>
    <phoneticPr fontId="2"/>
  </si>
  <si>
    <t>今回、押印済資料（収受印）での提出の有無</t>
    <phoneticPr fontId="2"/>
  </si>
  <si>
    <t>単年度の対象工事件数が６０件を超える場合、「工事成績評定点の平均」欄の「件数」及び「平均点」は、自動計算されないため、直接記入すること。</t>
    <rPh sb="0" eb="2">
      <t>タンネン</t>
    </rPh>
    <rPh sb="2" eb="3">
      <t>ド</t>
    </rPh>
    <rPh sb="4" eb="6">
      <t>タイショウ</t>
    </rPh>
    <rPh sb="6" eb="8">
      <t>コウジ</t>
    </rPh>
    <rPh sb="8" eb="10">
      <t>ケンスウ</t>
    </rPh>
    <rPh sb="13" eb="14">
      <t>ケン</t>
    </rPh>
    <rPh sb="15" eb="16">
      <t>コ</t>
    </rPh>
    <rPh sb="18" eb="20">
      <t>バアイ</t>
    </rPh>
    <rPh sb="22" eb="24">
      <t>コウジ</t>
    </rPh>
    <rPh sb="24" eb="26">
      <t>セイセキ</t>
    </rPh>
    <rPh sb="26" eb="28">
      <t>ヒョウテイ</t>
    </rPh>
    <rPh sb="28" eb="29">
      <t>テン</t>
    </rPh>
    <rPh sb="30" eb="32">
      <t>ヘイキン</t>
    </rPh>
    <rPh sb="33" eb="34">
      <t>ラン</t>
    </rPh>
    <rPh sb="36" eb="38">
      <t>ケンスウ</t>
    </rPh>
    <rPh sb="39" eb="40">
      <t>オヨ</t>
    </rPh>
    <rPh sb="42" eb="45">
      <t>ヘイキンテン</t>
    </rPh>
    <rPh sb="48" eb="50">
      <t>ジドウ</t>
    </rPh>
    <rPh sb="50" eb="52">
      <t>ケイサン</t>
    </rPh>
    <rPh sb="59" eb="61">
      <t>チョクセツ</t>
    </rPh>
    <rPh sb="61" eb="63">
      <t>キニュウ</t>
    </rPh>
    <phoneticPr fontId="2"/>
  </si>
  <si>
    <t>単年度の対象工事件数が１０件を超える場合、「工事成績評定点の平均」欄の「件数」及び「平均点」は、自動計算されないため、直接記入すること。</t>
    <rPh sb="0" eb="2">
      <t>タンネン</t>
    </rPh>
    <rPh sb="2" eb="3">
      <t>ド</t>
    </rPh>
    <rPh sb="4" eb="6">
      <t>タイショウ</t>
    </rPh>
    <rPh sb="6" eb="8">
      <t>コウジ</t>
    </rPh>
    <rPh sb="8" eb="10">
      <t>ケンスウ</t>
    </rPh>
    <rPh sb="13" eb="14">
      <t>ケン</t>
    </rPh>
    <rPh sb="15" eb="16">
      <t>コ</t>
    </rPh>
    <rPh sb="18" eb="20">
      <t>バアイ</t>
    </rPh>
    <rPh sb="22" eb="24">
      <t>コウジ</t>
    </rPh>
    <rPh sb="24" eb="26">
      <t>セイセキ</t>
    </rPh>
    <rPh sb="26" eb="28">
      <t>ヒョウテイ</t>
    </rPh>
    <rPh sb="28" eb="29">
      <t>テン</t>
    </rPh>
    <rPh sb="30" eb="32">
      <t>ヘイキン</t>
    </rPh>
    <rPh sb="33" eb="34">
      <t>ラン</t>
    </rPh>
    <rPh sb="36" eb="38">
      <t>ケンスウ</t>
    </rPh>
    <rPh sb="39" eb="40">
      <t>オヨ</t>
    </rPh>
    <rPh sb="42" eb="45">
      <t>ヘイキンテン</t>
    </rPh>
    <rPh sb="48" eb="50">
      <t>ジドウ</t>
    </rPh>
    <rPh sb="50" eb="52">
      <t>ケイサン</t>
    </rPh>
    <rPh sb="59" eb="61">
      <t>チョクセツ</t>
    </rPh>
    <rPh sb="61" eb="63">
      <t>キニュウ</t>
    </rPh>
    <phoneticPr fontId="2"/>
  </si>
  <si>
    <t>受賞年度</t>
    <rPh sb="0" eb="2">
      <t>ジュショウ</t>
    </rPh>
    <rPh sb="2" eb="4">
      <t>ネンド</t>
    </rPh>
    <phoneticPr fontId="2"/>
  </si>
  <si>
    <t>受賞年度</t>
    <rPh sb="0" eb="2">
      <t>ジュショウ</t>
    </rPh>
    <rPh sb="2" eb="4">
      <t>ネンド</t>
    </rPh>
    <phoneticPr fontId="2"/>
  </si>
  <si>
    <t>別添押印済資料により提出しますので、本書への記載は省略します</t>
    <rPh sb="0" eb="2">
      <t>ベッテン</t>
    </rPh>
    <rPh sb="18" eb="20">
      <t>ホンショ</t>
    </rPh>
    <rPh sb="22" eb="24">
      <t>キサイ</t>
    </rPh>
    <rPh sb="25" eb="27">
      <t>ショウリャク</t>
    </rPh>
    <phoneticPr fontId="2"/>
  </si>
  <si>
    <t>※</t>
    <phoneticPr fontId="2"/>
  </si>
  <si>
    <t>押印済資料で提出する場合、本書に記載があっても評価対象としません。</t>
    <rPh sb="0" eb="2">
      <t>オウイン</t>
    </rPh>
    <rPh sb="2" eb="3">
      <t>ズ</t>
    </rPh>
    <rPh sb="3" eb="5">
      <t>シリョウ</t>
    </rPh>
    <rPh sb="6" eb="8">
      <t>テイシュツ</t>
    </rPh>
    <rPh sb="10" eb="12">
      <t>バアイ</t>
    </rPh>
    <rPh sb="13" eb="15">
      <t>ホンショ</t>
    </rPh>
    <rPh sb="16" eb="18">
      <t>キサイ</t>
    </rPh>
    <rPh sb="23" eb="25">
      <t>ヒョウカ</t>
    </rPh>
    <rPh sb="25" eb="27">
      <t>タイショウ</t>
    </rPh>
    <phoneticPr fontId="2"/>
  </si>
  <si>
    <t>※</t>
    <phoneticPr fontId="2"/>
  </si>
  <si>
    <t>※押印済資料で提出する配置予定技術者は、本書に記載があっても評価対象としません。</t>
    <rPh sb="11" eb="13">
      <t>ハイチ</t>
    </rPh>
    <rPh sb="13" eb="15">
      <t>ヨテイ</t>
    </rPh>
    <rPh sb="15" eb="18">
      <t>ギジュツシャ</t>
    </rPh>
    <phoneticPr fontId="2"/>
  </si>
  <si>
    <t>災害復旧工事の契約実績</t>
    <rPh sb="0" eb="2">
      <t>サイガイ</t>
    </rPh>
    <rPh sb="2" eb="4">
      <t>フッキュウ</t>
    </rPh>
    <rPh sb="4" eb="6">
      <t>コウジ</t>
    </rPh>
    <rPh sb="7" eb="9">
      <t>ケイヤク</t>
    </rPh>
    <rPh sb="9" eb="11">
      <t>ジッセキ</t>
    </rPh>
    <phoneticPr fontId="2"/>
  </si>
  <si>
    <t>(2)</t>
    <phoneticPr fontId="2"/>
  </si>
  <si>
    <t>災害復旧工事</t>
    <rPh sb="0" eb="2">
      <t>サイガイ</t>
    </rPh>
    <rPh sb="2" eb="4">
      <t>フッキュウ</t>
    </rPh>
    <rPh sb="4" eb="6">
      <t>コウジ</t>
    </rPh>
    <phoneticPr fontId="13"/>
  </si>
  <si>
    <t>災害復旧工事</t>
    <rPh sb="0" eb="2">
      <t>サイガイ</t>
    </rPh>
    <rPh sb="2" eb="4">
      <t>フッキュウ</t>
    </rPh>
    <rPh sb="4" eb="6">
      <t>コウジ</t>
    </rPh>
    <phoneticPr fontId="2"/>
  </si>
  <si>
    <t>地域貢献</t>
    <phoneticPr fontId="2"/>
  </si>
  <si>
    <t>項目名</t>
    <rPh sb="0" eb="3">
      <t>コウモクメイ</t>
    </rPh>
    <phoneticPr fontId="2"/>
  </si>
  <si>
    <t>団体として締結した協定に企業として加盟（追加加盟も含む。）している場合も認める。ただし、年度途中に団体に加盟または団体を解約した場合は、その年度の協定締結実績として認めない。</t>
    <rPh sb="20" eb="22">
      <t>ツイカ</t>
    </rPh>
    <rPh sb="22" eb="24">
      <t>カメイ</t>
    </rPh>
    <rPh sb="25" eb="26">
      <t>フク</t>
    </rPh>
    <rPh sb="44" eb="46">
      <t>ネンド</t>
    </rPh>
    <rPh sb="46" eb="48">
      <t>トチュウ</t>
    </rPh>
    <rPh sb="49" eb="51">
      <t>ダンタイ</t>
    </rPh>
    <rPh sb="52" eb="54">
      <t>カメイ</t>
    </rPh>
    <rPh sb="57" eb="59">
      <t>ダンタイ</t>
    </rPh>
    <rPh sb="60" eb="62">
      <t>カイヤク</t>
    </rPh>
    <rPh sb="64" eb="66">
      <t>バアイ</t>
    </rPh>
    <rPh sb="70" eb="72">
      <t>ネンド</t>
    </rPh>
    <rPh sb="73" eb="75">
      <t>キョウテイ</t>
    </rPh>
    <rPh sb="75" eb="77">
      <t>テイケツ</t>
    </rPh>
    <rPh sb="77" eb="79">
      <t>ジッセキ</t>
    </rPh>
    <rPh sb="82" eb="83">
      <t>ミト</t>
    </rPh>
    <phoneticPr fontId="2"/>
  </si>
  <si>
    <t>企業回答12</t>
    <rPh sb="0" eb="2">
      <t>キギョウ</t>
    </rPh>
    <rPh sb="2" eb="4">
      <t>カイトウ</t>
    </rPh>
    <phoneticPr fontId="2"/>
  </si>
  <si>
    <t>企業回答13</t>
    <rPh sb="0" eb="2">
      <t>キギョウ</t>
    </rPh>
    <rPh sb="2" eb="4">
      <t>カイトウ</t>
    </rPh>
    <phoneticPr fontId="2"/>
  </si>
  <si>
    <t>元請</t>
    <rPh sb="0" eb="2">
      <t>モトウケ</t>
    </rPh>
    <phoneticPr fontId="2"/>
  </si>
  <si>
    <t>下請</t>
    <rPh sb="0" eb="1">
      <t>シタ</t>
    </rPh>
    <rPh sb="1" eb="2">
      <t>ウ</t>
    </rPh>
    <phoneticPr fontId="2"/>
  </si>
  <si>
    <t>除雪</t>
    <rPh sb="0" eb="2">
      <t>ジョセツ</t>
    </rPh>
    <phoneticPr fontId="2"/>
  </si>
  <si>
    <t>融雪剤散布</t>
    <rPh sb="0" eb="2">
      <t>ユウセツ</t>
    </rPh>
    <rPh sb="2" eb="3">
      <t>ザイ</t>
    </rPh>
    <rPh sb="3" eb="5">
      <t>サンプ</t>
    </rPh>
    <phoneticPr fontId="2"/>
  </si>
  <si>
    <t>対象工事の工事成績評定点一覧表（別紙）を添付すること。</t>
    <rPh sb="0" eb="2">
      <t>タイショウ</t>
    </rPh>
    <rPh sb="2" eb="4">
      <t>コウジ</t>
    </rPh>
    <rPh sb="5" eb="7">
      <t>コウジ</t>
    </rPh>
    <rPh sb="7" eb="9">
      <t>セイセキ</t>
    </rPh>
    <rPh sb="9" eb="11">
      <t>ヒョウテイ</t>
    </rPh>
    <rPh sb="11" eb="12">
      <t>テン</t>
    </rPh>
    <rPh sb="12" eb="14">
      <t>イチラン</t>
    </rPh>
    <rPh sb="14" eb="15">
      <t>ヒョウ</t>
    </rPh>
    <rPh sb="16" eb="18">
      <t>ベッシ</t>
    </rPh>
    <rPh sb="20" eb="22">
      <t>テンプ</t>
    </rPh>
    <phoneticPr fontId="2"/>
  </si>
  <si>
    <t>対象年度において、島根県との家畜伝染病防疫協定締結実績の有無を記載すること。</t>
    <rPh sb="23" eb="25">
      <t>テイケツ</t>
    </rPh>
    <rPh sb="25" eb="27">
      <t>ジッセキ</t>
    </rPh>
    <rPh sb="28" eb="30">
      <t>ウム</t>
    </rPh>
    <phoneticPr fontId="2"/>
  </si>
  <si>
    <t>対象年度において、島根県との防災協定締結実績の有無を記載すること。</t>
    <rPh sb="18" eb="20">
      <t>テイケツ</t>
    </rPh>
    <rPh sb="20" eb="22">
      <t>ジッセキ</t>
    </rPh>
    <rPh sb="23" eb="25">
      <t>ウム</t>
    </rPh>
    <phoneticPr fontId="2"/>
  </si>
  <si>
    <t>上記（４）の資料で評価対象地域が確認できない場合は、確認できる資料（位置図）を追加添付すること。</t>
    <rPh sb="0" eb="2">
      <t>ジョウキ</t>
    </rPh>
    <rPh sb="6" eb="8">
      <t>シリョウ</t>
    </rPh>
    <rPh sb="9" eb="11">
      <t>ヒョウカ</t>
    </rPh>
    <rPh sb="11" eb="13">
      <t>タイショウ</t>
    </rPh>
    <rPh sb="13" eb="15">
      <t>チイキ</t>
    </rPh>
    <rPh sb="16" eb="18">
      <t>カクニン</t>
    </rPh>
    <rPh sb="22" eb="24">
      <t>バアイ</t>
    </rPh>
    <rPh sb="26" eb="28">
      <t>カクニン</t>
    </rPh>
    <rPh sb="31" eb="33">
      <t>シリョウ</t>
    </rPh>
    <rPh sb="34" eb="37">
      <t>イチズ</t>
    </rPh>
    <rPh sb="39" eb="41">
      <t>ツイカ</t>
    </rPh>
    <rPh sb="41" eb="43">
      <t>テンプ</t>
    </rPh>
    <phoneticPr fontId="2"/>
  </si>
  <si>
    <t>上記（２）の資料で評価対象地域が確認できない場合は、確認できる資料（位置図）を追加添付すること。</t>
    <rPh sb="0" eb="2">
      <t>ジョウキ</t>
    </rPh>
    <rPh sb="6" eb="8">
      <t>シリョウ</t>
    </rPh>
    <rPh sb="9" eb="11">
      <t>ヒョウカ</t>
    </rPh>
    <rPh sb="11" eb="13">
      <t>タイショウ</t>
    </rPh>
    <rPh sb="13" eb="15">
      <t>チイキ</t>
    </rPh>
    <rPh sb="16" eb="18">
      <t>カクニン</t>
    </rPh>
    <rPh sb="22" eb="24">
      <t>バアイ</t>
    </rPh>
    <rPh sb="26" eb="28">
      <t>カクニン</t>
    </rPh>
    <rPh sb="31" eb="33">
      <t>シリョウ</t>
    </rPh>
    <rPh sb="34" eb="37">
      <t>イチズ</t>
    </rPh>
    <rPh sb="39" eb="41">
      <t>ツイカ</t>
    </rPh>
    <rPh sb="41" eb="43">
      <t>テンプ</t>
    </rPh>
    <phoneticPr fontId="2"/>
  </si>
  <si>
    <t>工事種別については、各工事の契約時における「島根県土木工事仕様書」等において確認すること。</t>
    <phoneticPr fontId="2"/>
  </si>
  <si>
    <t>表彰の受賞が２回以上ある場合は、代表的なもの１回分の提出でよい。</t>
    <rPh sb="7" eb="8">
      <t>カイ</t>
    </rPh>
    <rPh sb="23" eb="24">
      <t>カイ</t>
    </rPh>
    <rPh sb="24" eb="25">
      <t>ブン</t>
    </rPh>
    <rPh sb="26" eb="28">
      <t>テイシュツ</t>
    </rPh>
    <phoneticPr fontId="2"/>
  </si>
  <si>
    <t>実績が2回以上ある場合は、代表的なもの２回分の提出でよい。</t>
    <rPh sb="0" eb="2">
      <t>ジッセキ</t>
    </rPh>
    <rPh sb="4" eb="7">
      <t>カイイジョウ</t>
    </rPh>
    <rPh sb="9" eb="11">
      <t>バアイ</t>
    </rPh>
    <rPh sb="13" eb="16">
      <t>ダイヒョウテキ</t>
    </rPh>
    <rPh sb="20" eb="21">
      <t>カイ</t>
    </rPh>
    <rPh sb="21" eb="22">
      <t>ブン</t>
    </rPh>
    <rPh sb="23" eb="25">
      <t>テイシュツ</t>
    </rPh>
    <phoneticPr fontId="2"/>
  </si>
  <si>
    <t>(1)</t>
    <phoneticPr fontId="2"/>
  </si>
  <si>
    <t>消防団協力事業所の認定の有無</t>
    <rPh sb="12" eb="14">
      <t>ウム</t>
    </rPh>
    <phoneticPr fontId="2"/>
  </si>
  <si>
    <t>(2)</t>
    <phoneticPr fontId="2"/>
  </si>
  <si>
    <t>工事内容</t>
    <rPh sb="0" eb="2">
      <t>コウジ</t>
    </rPh>
    <rPh sb="2" eb="4">
      <t>ナイヨウ</t>
    </rPh>
    <phoneticPr fontId="2"/>
  </si>
  <si>
    <t>施工実績①</t>
    <rPh sb="0" eb="2">
      <t>セコウ</t>
    </rPh>
    <rPh sb="2" eb="4">
      <t>ジッセキ</t>
    </rPh>
    <phoneticPr fontId="2"/>
  </si>
  <si>
    <t>施工実績②</t>
    <rPh sb="0" eb="2">
      <t>セコウ</t>
    </rPh>
    <rPh sb="2" eb="4">
      <t>ジッセキ</t>
    </rPh>
    <phoneticPr fontId="2"/>
  </si>
  <si>
    <t>施工経験①</t>
    <rPh sb="0" eb="2">
      <t>セコウ</t>
    </rPh>
    <rPh sb="2" eb="4">
      <t>ケイケン</t>
    </rPh>
    <phoneticPr fontId="2"/>
  </si>
  <si>
    <t>施工経験②</t>
    <rPh sb="0" eb="2">
      <t>セコウ</t>
    </rPh>
    <rPh sb="2" eb="4">
      <t>ケイケン</t>
    </rPh>
    <phoneticPr fontId="2"/>
  </si>
  <si>
    <t>元請・下請区分</t>
    <phoneticPr fontId="2"/>
  </si>
  <si>
    <t>配置なし</t>
    <rPh sb="0" eb="2">
      <t>ハイチ</t>
    </rPh>
    <phoneticPr fontId="2"/>
  </si>
  <si>
    <t>工事成績評定点（技術者）一覧表(別紙)</t>
    <rPh sb="8" eb="11">
      <t>ギジュツシャ</t>
    </rPh>
    <phoneticPr fontId="2"/>
  </si>
  <si>
    <t>（1）</t>
    <phoneticPr fontId="2"/>
  </si>
  <si>
    <t>対象工事の工事成績評定点（技術者）一覧表（別紙）を添付すること。</t>
    <rPh sb="13" eb="16">
      <t>ギジュツシャ</t>
    </rPh>
    <phoneticPr fontId="2"/>
  </si>
  <si>
    <t>（2）</t>
    <phoneticPr fontId="2"/>
  </si>
  <si>
    <t>コリンズの「工事カルテ」もしくは「登録内容確認書」を添付すること。</t>
    <rPh sb="6" eb="8">
      <t>コウジ</t>
    </rPh>
    <rPh sb="17" eb="19">
      <t>トウロク</t>
    </rPh>
    <rPh sb="19" eb="21">
      <t>ナイヨウ</t>
    </rPh>
    <rPh sb="21" eb="24">
      <t>カクニンショ</t>
    </rPh>
    <rPh sb="26" eb="28">
      <t>テンプ</t>
    </rPh>
    <phoneticPr fontId="2"/>
  </si>
  <si>
    <t>（3）</t>
    <phoneticPr fontId="2"/>
  </si>
  <si>
    <t>（4）</t>
    <phoneticPr fontId="2"/>
  </si>
  <si>
    <t>工事成績評定点（技術者）一覧表（別紙）の記入欄を追加した場合、「工事成績評定点の平均」欄の「件数」及び「平均点」は、自動計算されないため、直接記入すること。</t>
    <rPh sb="0" eb="2">
      <t>コウジ</t>
    </rPh>
    <rPh sb="2" eb="4">
      <t>セイセキ</t>
    </rPh>
    <rPh sb="4" eb="6">
      <t>ヒョウテイ</t>
    </rPh>
    <rPh sb="6" eb="7">
      <t>テン</t>
    </rPh>
    <rPh sb="8" eb="11">
      <t>ギジュツシャ</t>
    </rPh>
    <rPh sb="12" eb="14">
      <t>イチラン</t>
    </rPh>
    <rPh sb="14" eb="15">
      <t>ヒョウ</t>
    </rPh>
    <rPh sb="16" eb="18">
      <t>ベッシ</t>
    </rPh>
    <rPh sb="20" eb="22">
      <t>キニュウ</t>
    </rPh>
    <rPh sb="22" eb="23">
      <t>ラン</t>
    </rPh>
    <rPh sb="24" eb="26">
      <t>ツイカ</t>
    </rPh>
    <rPh sb="28" eb="30">
      <t>バアイ</t>
    </rPh>
    <phoneticPr fontId="2"/>
  </si>
  <si>
    <t>（5）</t>
    <phoneticPr fontId="2"/>
  </si>
  <si>
    <t>技術資料提出時に配置予定技術者が特定できない場合は、複数の候補者を記入できる。その場合、審査は候補者のうち配置予定技術者の評価点合計が最も低い者で評価する。</t>
    <phoneticPr fontId="2"/>
  </si>
  <si>
    <t>技術資料提出時に配置予定技術者が特定できない場合は、複数の候補者を記入できる。その場合、審査は候補者のうち配置予定技術者の評価点合計が最も低い者で評価する。</t>
    <phoneticPr fontId="2"/>
  </si>
  <si>
    <t>（6）</t>
    <phoneticPr fontId="2"/>
  </si>
  <si>
    <t>（6）</t>
    <phoneticPr fontId="2"/>
  </si>
  <si>
    <t>（6）</t>
    <phoneticPr fontId="2"/>
  </si>
  <si>
    <t>(1)</t>
    <phoneticPr fontId="2"/>
  </si>
  <si>
    <t>：技術者評定点のシートとリンク</t>
    <rPh sb="1" eb="4">
      <t>ギジュツシャ</t>
    </rPh>
    <rPh sb="4" eb="6">
      <t>ヒョウテイ</t>
    </rPh>
    <rPh sb="6" eb="7">
      <t>テン</t>
    </rPh>
    <phoneticPr fontId="2"/>
  </si>
  <si>
    <t>（参考）</t>
    <rPh sb="1" eb="3">
      <t>サンコウ</t>
    </rPh>
    <phoneticPr fontId="2"/>
  </si>
  <si>
    <t>件数</t>
    <rPh sb="0" eb="2">
      <t>ケンスウ</t>
    </rPh>
    <phoneticPr fontId="2"/>
  </si>
  <si>
    <t>備考</t>
    <rPh sb="0" eb="2">
      <t>ビコウ</t>
    </rPh>
    <phoneticPr fontId="2"/>
  </si>
  <si>
    <t>工事名称等</t>
    <rPh sb="0" eb="2">
      <t>コウジ</t>
    </rPh>
    <rPh sb="2" eb="4">
      <t>メイショウ</t>
    </rPh>
    <rPh sb="4" eb="5">
      <t>トウ</t>
    </rPh>
    <phoneticPr fontId="2"/>
  </si>
  <si>
    <t>（コリンズ登録番号）</t>
    <rPh sb="5" eb="7">
      <t>トウロク</t>
    </rPh>
    <rPh sb="7" eb="9">
      <t>バンゴウ</t>
    </rPh>
    <phoneticPr fontId="2"/>
  </si>
  <si>
    <t>発注機関名</t>
    <rPh sb="0" eb="2">
      <t>ハッチュウ</t>
    </rPh>
    <rPh sb="2" eb="4">
      <t>キカン</t>
    </rPh>
    <rPh sb="4" eb="5">
      <t>メイ</t>
    </rPh>
    <phoneticPr fontId="2"/>
  </si>
  <si>
    <t>請負金額（最終・税込）</t>
    <rPh sb="0" eb="2">
      <t>ウケオイ</t>
    </rPh>
    <rPh sb="2" eb="4">
      <t>キンガク</t>
    </rPh>
    <rPh sb="5" eb="7">
      <t>サイシュウ</t>
    </rPh>
    <rPh sb="8" eb="10">
      <t>ゼイコミ</t>
    </rPh>
    <phoneticPr fontId="2"/>
  </si>
  <si>
    <t>特別（特定）JVの場合、出資比率</t>
    <rPh sb="0" eb="2">
      <t>トクベツ</t>
    </rPh>
    <rPh sb="3" eb="5">
      <t>トクテイ</t>
    </rPh>
    <rPh sb="9" eb="11">
      <t>バアイ</t>
    </rPh>
    <rPh sb="12" eb="14">
      <t>シュッシ</t>
    </rPh>
    <rPh sb="14" eb="16">
      <t>ヒリツ</t>
    </rPh>
    <phoneticPr fontId="2"/>
  </si>
  <si>
    <t>工事概要</t>
    <rPh sb="0" eb="2">
      <t>コウジ</t>
    </rPh>
    <rPh sb="2" eb="4">
      <t>ガイヨウ</t>
    </rPh>
    <phoneticPr fontId="2"/>
  </si>
  <si>
    <t>施工実績が２回以上ある場合は、代表的なもの２回分の提出でよい。</t>
    <rPh sb="2" eb="4">
      <t>ジッセキ</t>
    </rPh>
    <phoneticPr fontId="2"/>
  </si>
  <si>
    <t>従事時の役職</t>
    <rPh sb="0" eb="2">
      <t>ジュウジ</t>
    </rPh>
    <rPh sb="2" eb="3">
      <t>ジ</t>
    </rPh>
    <rPh sb="4" eb="6">
      <t>ヤクショク</t>
    </rPh>
    <phoneticPr fontId="2"/>
  </si>
  <si>
    <t>技術資料提出時に配置予定技術者が特定できない場合は、複数の候補者を記入できる。その場合、審査は候補者のうち配置予定技術者の評価点合計が最も低い者で評価する。</t>
  </si>
  <si>
    <t>請負金額（最終・税込）</t>
    <phoneticPr fontId="2"/>
  </si>
  <si>
    <t>押印済資料での提出</t>
    <rPh sb="0" eb="2">
      <t>オウイン</t>
    </rPh>
    <rPh sb="2" eb="3">
      <t>ズ</t>
    </rPh>
    <rPh sb="3" eb="5">
      <t>シリョウ</t>
    </rPh>
    <rPh sb="7" eb="9">
      <t>テイシュツ</t>
    </rPh>
    <phoneticPr fontId="2"/>
  </si>
  <si>
    <t>「企業入力シート」の「押印済資料での提出」欄が未記入ですので、リストから「有」、「無」どちらかを選択して下さい</t>
    <rPh sb="37" eb="38">
      <t>アリ</t>
    </rPh>
    <rPh sb="41" eb="42">
      <t>ナシ</t>
    </rPh>
    <rPh sb="48" eb="50">
      <t>センタク</t>
    </rPh>
    <rPh sb="52" eb="53">
      <t>クダ</t>
    </rPh>
    <phoneticPr fontId="2"/>
  </si>
  <si>
    <t>申請する場合は、「企業入力シート」の「押印済資料での提出」欄で「有」を選択して下さい</t>
    <rPh sb="32" eb="33">
      <t>アリ</t>
    </rPh>
    <rPh sb="35" eb="37">
      <t>センタク</t>
    </rPh>
    <rPh sb="39" eb="40">
      <t>クダ</t>
    </rPh>
    <phoneticPr fontId="2"/>
  </si>
  <si>
    <t>発注者の証明書の写し。</t>
    <rPh sb="8" eb="9">
      <t>ウツ</t>
    </rPh>
    <phoneticPr fontId="2"/>
  </si>
  <si>
    <t>工事種別、建設工事の種類は、各工事の契約時における「島根県土木工事仕様書」等において確認すること。</t>
    <rPh sb="0" eb="2">
      <t>コウジ</t>
    </rPh>
    <rPh sb="2" eb="4">
      <t>シュベツ</t>
    </rPh>
    <rPh sb="5" eb="7">
      <t>ケンセツ</t>
    </rPh>
    <rPh sb="7" eb="9">
      <t>コウジ</t>
    </rPh>
    <rPh sb="10" eb="12">
      <t>シュルイ</t>
    </rPh>
    <rPh sb="14" eb="17">
      <t>カクコウジ</t>
    </rPh>
    <rPh sb="18" eb="20">
      <t>ケイヤク</t>
    </rPh>
    <rPh sb="20" eb="21">
      <t>ジ</t>
    </rPh>
    <rPh sb="26" eb="29">
      <t>シマネケン</t>
    </rPh>
    <rPh sb="29" eb="31">
      <t>ドボク</t>
    </rPh>
    <rPh sb="31" eb="33">
      <t>コウジ</t>
    </rPh>
    <rPh sb="33" eb="36">
      <t>シヨウショ</t>
    </rPh>
    <rPh sb="37" eb="38">
      <t>トウ</t>
    </rPh>
    <rPh sb="42" eb="44">
      <t>カクニン</t>
    </rPh>
    <phoneticPr fontId="2"/>
  </si>
  <si>
    <t>記入欄が足りない場合は欄を追加して記入すること。</t>
    <phoneticPr fontId="2"/>
  </si>
  <si>
    <t>請負金額（最終・税込）</t>
    <phoneticPr fontId="2"/>
  </si>
  <si>
    <t>施工実績（上表記載内容）全てが確認できるよう下表を参考に資料①～⑧を組み合せて提出すること。</t>
    <rPh sb="5" eb="7">
      <t>ジョウヒョウ</t>
    </rPh>
    <rPh sb="7" eb="9">
      <t>キサイ</t>
    </rPh>
    <rPh sb="9" eb="11">
      <t>ナイヨウ</t>
    </rPh>
    <rPh sb="12" eb="13">
      <t>スベ</t>
    </rPh>
    <rPh sb="22" eb="24">
      <t>カヒョウ</t>
    </rPh>
    <rPh sb="25" eb="27">
      <t>サンコウ</t>
    </rPh>
    <rPh sb="34" eb="35">
      <t>ク</t>
    </rPh>
    <rPh sb="36" eb="37">
      <t>アワ</t>
    </rPh>
    <phoneticPr fontId="2"/>
  </si>
  <si>
    <t>最終の見積参考資料（設計の変更回数が確認できる総括情報表と工事内訳表）。ただし、必ず当初、変更を含む契約書全ての写し（資料③）＋項目別評定点表（資料④）もしくは竣工検査済証の写し（資料⑤）を追加添付すること。</t>
    <rPh sb="0" eb="2">
      <t>サイシュウ</t>
    </rPh>
    <rPh sb="10" eb="12">
      <t>セッケイ</t>
    </rPh>
    <rPh sb="13" eb="15">
      <t>ヘンコウ</t>
    </rPh>
    <rPh sb="15" eb="17">
      <t>カイスウ</t>
    </rPh>
    <rPh sb="18" eb="20">
      <t>カクニン</t>
    </rPh>
    <rPh sb="40" eb="41">
      <t>カナラ</t>
    </rPh>
    <rPh sb="42" eb="44">
      <t>トウショ</t>
    </rPh>
    <rPh sb="45" eb="47">
      <t>ヘンコウ</t>
    </rPh>
    <rPh sb="48" eb="49">
      <t>フク</t>
    </rPh>
    <rPh sb="50" eb="53">
      <t>ケイヤクショ</t>
    </rPh>
    <rPh sb="53" eb="54">
      <t>スベ</t>
    </rPh>
    <rPh sb="56" eb="57">
      <t>ウツ</t>
    </rPh>
    <rPh sb="59" eb="61">
      <t>シリョウ</t>
    </rPh>
    <rPh sb="64" eb="66">
      <t>コウモク</t>
    </rPh>
    <rPh sb="66" eb="67">
      <t>ベツ</t>
    </rPh>
    <rPh sb="67" eb="69">
      <t>ヒョウテイ</t>
    </rPh>
    <rPh sb="69" eb="70">
      <t>テン</t>
    </rPh>
    <rPh sb="70" eb="71">
      <t>ヒョウ</t>
    </rPh>
    <rPh sb="72" eb="74">
      <t>シリョウ</t>
    </rPh>
    <rPh sb="80" eb="82">
      <t>シュンコウ</t>
    </rPh>
    <rPh sb="82" eb="84">
      <t>ケンサ</t>
    </rPh>
    <rPh sb="84" eb="85">
      <t>ズ</t>
    </rPh>
    <rPh sb="85" eb="86">
      <t>ショウ</t>
    </rPh>
    <rPh sb="87" eb="88">
      <t>ウツ</t>
    </rPh>
    <rPh sb="90" eb="92">
      <t>シリョウ</t>
    </rPh>
    <rPh sb="95" eb="97">
      <t>ツイカ</t>
    </rPh>
    <rPh sb="97" eb="99">
      <t>テンプ</t>
    </rPh>
    <phoneticPr fontId="2"/>
  </si>
  <si>
    <t>竣工検査済証の写し。</t>
    <rPh sb="0" eb="2">
      <t>シュンコウ</t>
    </rPh>
    <rPh sb="2" eb="4">
      <t>ケンサ</t>
    </rPh>
    <rPh sb="4" eb="5">
      <t>ズ</t>
    </rPh>
    <rPh sb="5" eb="6">
      <t>ショウ</t>
    </rPh>
    <rPh sb="7" eb="8">
      <t>ウツ</t>
    </rPh>
    <phoneticPr fontId="2"/>
  </si>
  <si>
    <t>工事成績評定通知書の写し。ただし、工事成績評定対象外工事の場合は、「成績評定対象外」である旨を「工事成績評定点」欄に記載すること。（島根県以外の発注工事は、成績評定対象外であることを確認するための発注者の証明書の写し（資料⑧）も追加添付すること。）</t>
    <rPh sb="34" eb="36">
      <t>セイセキ</t>
    </rPh>
    <rPh sb="45" eb="46">
      <t>ムネ</t>
    </rPh>
    <rPh sb="54" eb="55">
      <t>テン</t>
    </rPh>
    <rPh sb="78" eb="80">
      <t>セイセキ</t>
    </rPh>
    <rPh sb="80" eb="82">
      <t>ヒョウテイ</t>
    </rPh>
    <rPh sb="106" eb="107">
      <t>ウツ</t>
    </rPh>
    <rPh sb="109" eb="111">
      <t>シリョウ</t>
    </rPh>
    <phoneticPr fontId="2"/>
  </si>
  <si>
    <t>資料①または資料②のみでは同種工事の施工実績（工事概要）が確認できない場合は、確認できる資料（工事名と設計の変更回数が確認できる最終図面等）。ただし、必ず当初、変更を含む契約書全ての写し（資料③）＋項目別評定点表（資料④）もしくは竣工検査済証の写し（資料⑤）を追加添付すること。</t>
    <rPh sb="23" eb="25">
      <t>コウジ</t>
    </rPh>
    <rPh sb="25" eb="27">
      <t>ガイヨウ</t>
    </rPh>
    <rPh sb="47" eb="49">
      <t>コウジ</t>
    </rPh>
    <rPh sb="49" eb="50">
      <t>メイ</t>
    </rPh>
    <rPh sb="51" eb="53">
      <t>セッケイ</t>
    </rPh>
    <rPh sb="54" eb="56">
      <t>ヘンコウ</t>
    </rPh>
    <rPh sb="56" eb="58">
      <t>カイスウ</t>
    </rPh>
    <rPh sb="59" eb="61">
      <t>カクニン</t>
    </rPh>
    <rPh sb="94" eb="96">
      <t>シリョウ</t>
    </rPh>
    <phoneticPr fontId="2"/>
  </si>
  <si>
    <t>資料①～⑧で確認できる内容</t>
    <rPh sb="0" eb="2">
      <t>シリョウ</t>
    </rPh>
    <rPh sb="6" eb="8">
      <t>カクニン</t>
    </rPh>
    <rPh sb="11" eb="13">
      <t>ナイヨウ</t>
    </rPh>
    <phoneticPr fontId="2"/>
  </si>
  <si>
    <t>資料番号</t>
    <rPh sb="0" eb="2">
      <t>シリョウ</t>
    </rPh>
    <rPh sb="2" eb="4">
      <t>バンゴウ</t>
    </rPh>
    <phoneticPr fontId="2"/>
  </si>
  <si>
    <t>①のみ対象</t>
    <rPh sb="3" eb="5">
      <t>タイショウ</t>
    </rPh>
    <phoneticPr fontId="2"/>
  </si>
  <si>
    <t>JV工事のみ対象</t>
    <rPh sb="2" eb="4">
      <t>コウジ</t>
    </rPh>
    <rPh sb="6" eb="8">
      <t>タイショウ</t>
    </rPh>
    <phoneticPr fontId="2"/>
  </si>
  <si>
    <t>②、⑦の場合等、
③+（④もしくは⑤）を追加添付</t>
    <rPh sb="4" eb="6">
      <t>バアイ</t>
    </rPh>
    <rPh sb="6" eb="7">
      <t>トウ</t>
    </rPh>
    <rPh sb="20" eb="22">
      <t>ツイカ</t>
    </rPh>
    <rPh sb="22" eb="24">
      <t>テンプ</t>
    </rPh>
    <phoneticPr fontId="2"/>
  </si>
  <si>
    <t>成績評定対象外工事の場合、⑧が必須（島根県発注工事以外）</t>
    <rPh sb="0" eb="2">
      <t>セイセキ</t>
    </rPh>
    <rPh sb="2" eb="4">
      <t>ヒョウテイ</t>
    </rPh>
    <rPh sb="4" eb="6">
      <t>タイショウ</t>
    </rPh>
    <rPh sb="6" eb="7">
      <t>ガイ</t>
    </rPh>
    <rPh sb="7" eb="9">
      <t>コウジ</t>
    </rPh>
    <rPh sb="10" eb="12">
      <t>バアイ</t>
    </rPh>
    <rPh sb="15" eb="17">
      <t>ヒッス</t>
    </rPh>
    <rPh sb="18" eb="21">
      <t>シマネケン</t>
    </rPh>
    <rPh sb="21" eb="23">
      <t>ハッチュウ</t>
    </rPh>
    <rPh sb="23" eb="25">
      <t>コウジ</t>
    </rPh>
    <rPh sb="25" eb="27">
      <t>イガイ</t>
    </rPh>
    <phoneticPr fontId="2"/>
  </si>
  <si>
    <t>※１：上表の「○」は資料で確認ができるもの、「△」は全ては確認できないもの。</t>
    <rPh sb="3" eb="4">
      <t>ジョウ</t>
    </rPh>
    <rPh sb="4" eb="5">
      <t>ヒョウ</t>
    </rPh>
    <rPh sb="10" eb="12">
      <t>シリョウ</t>
    </rPh>
    <rPh sb="13" eb="15">
      <t>カクニン</t>
    </rPh>
    <rPh sb="26" eb="27">
      <t>スベ</t>
    </rPh>
    <rPh sb="29" eb="31">
      <t>カクニン</t>
    </rPh>
    <phoneticPr fontId="2"/>
  </si>
  <si>
    <t>※２：上表の資料②、③、④、⑤、⑥の「○」と「△」は、島根県発注工事の場合。</t>
    <rPh sb="3" eb="4">
      <t>ジョウ</t>
    </rPh>
    <rPh sb="4" eb="5">
      <t>ヒョウ</t>
    </rPh>
    <rPh sb="6" eb="8">
      <t>シリョウ</t>
    </rPh>
    <rPh sb="27" eb="30">
      <t>シマネケン</t>
    </rPh>
    <rPh sb="30" eb="32">
      <t>ハッチュウ</t>
    </rPh>
    <rPh sb="32" eb="34">
      <t>コウジ</t>
    </rPh>
    <rPh sb="35" eb="37">
      <t>バアイ</t>
    </rPh>
    <phoneticPr fontId="2"/>
  </si>
  <si>
    <t>（参考）代表的な提出資料の組合せ</t>
    <rPh sb="1" eb="3">
      <t>サンコウ</t>
    </rPh>
    <rPh sb="4" eb="6">
      <t>ダイヒョウ</t>
    </rPh>
    <rPh sb="6" eb="7">
      <t>テキ</t>
    </rPh>
    <rPh sb="8" eb="10">
      <t>テイシュツ</t>
    </rPh>
    <rPh sb="10" eb="12">
      <t>シリョウ</t>
    </rPh>
    <rPh sb="13" eb="15">
      <t>クミアワ</t>
    </rPh>
    <phoneticPr fontId="2"/>
  </si>
  <si>
    <t>パターン名</t>
    <rPh sb="4" eb="5">
      <t>メイ</t>
    </rPh>
    <phoneticPr fontId="2"/>
  </si>
  <si>
    <t>条件１</t>
    <rPh sb="0" eb="2">
      <t>ジョウケン</t>
    </rPh>
    <phoneticPr fontId="2"/>
  </si>
  <si>
    <t>条件２</t>
    <rPh sb="0" eb="2">
      <t>ジョウケン</t>
    </rPh>
    <phoneticPr fontId="2"/>
  </si>
  <si>
    <t>提出資料の組合せ</t>
    <rPh sb="0" eb="2">
      <t>テイシュツ</t>
    </rPh>
    <rPh sb="2" eb="4">
      <t>シリョウ</t>
    </rPh>
    <rPh sb="5" eb="7">
      <t>クミアワ</t>
    </rPh>
    <phoneticPr fontId="2"/>
  </si>
  <si>
    <t>コリンズのみで工事概要が確認可能。</t>
    <rPh sb="7" eb="9">
      <t>コウジ</t>
    </rPh>
    <rPh sb="9" eb="11">
      <t>ガイヨウ</t>
    </rPh>
    <rPh sb="12" eb="14">
      <t>カクニン</t>
    </rPh>
    <rPh sb="14" eb="16">
      <t>カノウ</t>
    </rPh>
    <phoneticPr fontId="2"/>
  </si>
  <si>
    <t>パターン２</t>
  </si>
  <si>
    <t>コリンズのみで工事概要が確認できない。最終の見積参考資料を追加添付。</t>
    <rPh sb="7" eb="9">
      <t>コウジ</t>
    </rPh>
    <rPh sb="9" eb="11">
      <t>ガイヨウ</t>
    </rPh>
    <rPh sb="12" eb="14">
      <t>カクニン</t>
    </rPh>
    <rPh sb="19" eb="21">
      <t>サイシュウ</t>
    </rPh>
    <rPh sb="22" eb="24">
      <t>ミツモリ</t>
    </rPh>
    <rPh sb="24" eb="26">
      <t>サンコウ</t>
    </rPh>
    <rPh sb="26" eb="28">
      <t>シリョウ</t>
    </rPh>
    <rPh sb="29" eb="31">
      <t>ツイカ</t>
    </rPh>
    <rPh sb="31" eb="33">
      <t>テンプ</t>
    </rPh>
    <phoneticPr fontId="2"/>
  </si>
  <si>
    <t>コリンズのみで工事概要が確認できない。最終図面等を追加添付。</t>
    <rPh sb="7" eb="9">
      <t>コウジ</t>
    </rPh>
    <rPh sb="9" eb="11">
      <t>ガイヨウ</t>
    </rPh>
    <rPh sb="12" eb="14">
      <t>カクニン</t>
    </rPh>
    <rPh sb="19" eb="21">
      <t>サイシュウ</t>
    </rPh>
    <rPh sb="21" eb="23">
      <t>ズメン</t>
    </rPh>
    <rPh sb="23" eb="24">
      <t>トウ</t>
    </rPh>
    <rPh sb="25" eb="27">
      <t>ツイカ</t>
    </rPh>
    <rPh sb="27" eb="29">
      <t>テンプ</t>
    </rPh>
    <phoneticPr fontId="2"/>
  </si>
  <si>
    <t>最終の見積参考資料で工事概要が確認可能。</t>
    <rPh sb="0" eb="2">
      <t>サイシュウ</t>
    </rPh>
    <rPh sb="3" eb="5">
      <t>ミツモリ</t>
    </rPh>
    <rPh sb="5" eb="7">
      <t>サンコウ</t>
    </rPh>
    <rPh sb="7" eb="9">
      <t>シリョウ</t>
    </rPh>
    <rPh sb="10" eb="12">
      <t>コウジ</t>
    </rPh>
    <rPh sb="12" eb="14">
      <t>ガイヨウ</t>
    </rPh>
    <rPh sb="15" eb="17">
      <t>カクニン</t>
    </rPh>
    <rPh sb="17" eb="19">
      <t>カノウ</t>
    </rPh>
    <phoneticPr fontId="2"/>
  </si>
  <si>
    <t>最終の見積参考資料で工事概要が確認できない。最終図面等を追加添付。</t>
    <rPh sb="0" eb="2">
      <t>サイシュウ</t>
    </rPh>
    <rPh sb="3" eb="5">
      <t>ミツモリ</t>
    </rPh>
    <rPh sb="5" eb="7">
      <t>サンコウ</t>
    </rPh>
    <rPh sb="7" eb="9">
      <t>シリョウ</t>
    </rPh>
    <rPh sb="10" eb="12">
      <t>コウジ</t>
    </rPh>
    <rPh sb="12" eb="14">
      <t>ガイヨウ</t>
    </rPh>
    <rPh sb="15" eb="17">
      <t>カクニン</t>
    </rPh>
    <rPh sb="22" eb="24">
      <t>サイシュウ</t>
    </rPh>
    <rPh sb="24" eb="26">
      <t>ズメン</t>
    </rPh>
    <rPh sb="26" eb="27">
      <t>トウ</t>
    </rPh>
    <rPh sb="28" eb="30">
      <t>ツイカ</t>
    </rPh>
    <rPh sb="30" eb="32">
      <t>テンプ</t>
    </rPh>
    <phoneticPr fontId="2"/>
  </si>
  <si>
    <t>最終の見積参考資料等、必要な資料が準備できない。</t>
    <rPh sb="0" eb="2">
      <t>サイシュウ</t>
    </rPh>
    <rPh sb="3" eb="5">
      <t>ミツモリ</t>
    </rPh>
    <rPh sb="5" eb="7">
      <t>サンコウ</t>
    </rPh>
    <rPh sb="7" eb="9">
      <t>シリョウ</t>
    </rPh>
    <rPh sb="9" eb="10">
      <t>トウ</t>
    </rPh>
    <rPh sb="11" eb="13">
      <t>ヒツヨウ</t>
    </rPh>
    <rPh sb="14" eb="16">
      <t>シリョウ</t>
    </rPh>
    <rPh sb="17" eb="19">
      <t>ジュンビ</t>
    </rPh>
    <phoneticPr fontId="2"/>
  </si>
  <si>
    <t>保有CPDSユニットが確認できる資料として、一般社団法人　全国土木施工管理技士会連合会が発行した「継続学習制度（CPDS）学習履歴証明書」の写しを添付すること。</t>
    <rPh sb="70" eb="71">
      <t>ウツ</t>
    </rPh>
    <phoneticPr fontId="2"/>
  </si>
  <si>
    <t>最終の見積参考資料（設計の変更回数が確認できる総括情報表と工事内訳表）。ただし、必ず当初、変更を含む契約書全ての写し（資料③）＋項目別評定点表（資料④）もしくは竣工検査済証の写し（資料⑤）＋技術者の従事期間が確認できる資料（資料⑧及び資料⑨）を追加添付すること。</t>
    <rPh sb="0" eb="2">
      <t>サイシュウ</t>
    </rPh>
    <rPh sb="10" eb="12">
      <t>セッケイ</t>
    </rPh>
    <rPh sb="13" eb="15">
      <t>ヘンコウ</t>
    </rPh>
    <rPh sb="15" eb="17">
      <t>カイスウ</t>
    </rPh>
    <rPh sb="18" eb="20">
      <t>カクニン</t>
    </rPh>
    <rPh sb="40" eb="41">
      <t>カナラ</t>
    </rPh>
    <rPh sb="42" eb="44">
      <t>トウショ</t>
    </rPh>
    <rPh sb="45" eb="47">
      <t>ヘンコウ</t>
    </rPh>
    <rPh sb="48" eb="49">
      <t>フク</t>
    </rPh>
    <rPh sb="50" eb="53">
      <t>ケイヤクショ</t>
    </rPh>
    <rPh sb="53" eb="54">
      <t>スベ</t>
    </rPh>
    <rPh sb="56" eb="57">
      <t>ウツ</t>
    </rPh>
    <rPh sb="59" eb="61">
      <t>シリョウ</t>
    </rPh>
    <rPh sb="64" eb="66">
      <t>コウモク</t>
    </rPh>
    <rPh sb="66" eb="67">
      <t>ベツ</t>
    </rPh>
    <rPh sb="67" eb="69">
      <t>ヒョウテイ</t>
    </rPh>
    <rPh sb="69" eb="70">
      <t>テン</t>
    </rPh>
    <rPh sb="70" eb="71">
      <t>ヒョウ</t>
    </rPh>
    <rPh sb="72" eb="74">
      <t>シリョウ</t>
    </rPh>
    <rPh sb="80" eb="82">
      <t>シュンコウ</t>
    </rPh>
    <rPh sb="82" eb="84">
      <t>ケンサ</t>
    </rPh>
    <rPh sb="84" eb="85">
      <t>ズ</t>
    </rPh>
    <rPh sb="85" eb="86">
      <t>ショウ</t>
    </rPh>
    <rPh sb="87" eb="88">
      <t>ウツ</t>
    </rPh>
    <rPh sb="90" eb="92">
      <t>シリョウ</t>
    </rPh>
    <rPh sb="112" eb="114">
      <t>シリョウ</t>
    </rPh>
    <rPh sb="115" eb="116">
      <t>オヨ</t>
    </rPh>
    <rPh sb="117" eb="119">
      <t>シリョウ</t>
    </rPh>
    <rPh sb="122" eb="124">
      <t>ツイカ</t>
    </rPh>
    <rPh sb="124" eb="126">
      <t>テンプ</t>
    </rPh>
    <phoneticPr fontId="2"/>
  </si>
  <si>
    <t>工事成績評定通知書の写し。ただし、工事成績評定対象外工事の場合は、「成績評定対象外」である旨を「工事成績評定点」欄に記載すること。（島根県以外の発注工事は、成績評定対象外であることを確認するための発注者の証明書の写し（資料⑨）も追加添付すること。）</t>
    <rPh sb="34" eb="36">
      <t>セイセキ</t>
    </rPh>
    <rPh sb="45" eb="46">
      <t>ムネ</t>
    </rPh>
    <rPh sb="54" eb="55">
      <t>テン</t>
    </rPh>
    <rPh sb="78" eb="80">
      <t>セイセキ</t>
    </rPh>
    <rPh sb="80" eb="82">
      <t>ヒョウテイ</t>
    </rPh>
    <rPh sb="106" eb="107">
      <t>ウツ</t>
    </rPh>
    <rPh sb="109" eb="111">
      <t>シリョウ</t>
    </rPh>
    <phoneticPr fontId="2"/>
  </si>
  <si>
    <t>条件３</t>
    <rPh sb="0" eb="2">
      <t>ジョウケン</t>
    </rPh>
    <phoneticPr fontId="2"/>
  </si>
  <si>
    <t>上記パターン１～３のいずれかに該当。</t>
    <rPh sb="0" eb="2">
      <t>ジョウキ</t>
    </rPh>
    <rPh sb="15" eb="17">
      <t>ガイトウ</t>
    </rPh>
    <phoneticPr fontId="2"/>
  </si>
  <si>
    <t>技術者の従事期間を確認できる資料が準備できない。</t>
    <rPh sb="0" eb="3">
      <t>ギジュツシャ</t>
    </rPh>
    <rPh sb="4" eb="6">
      <t>ジュウジ</t>
    </rPh>
    <rPh sb="6" eb="8">
      <t>キカン</t>
    </rPh>
    <rPh sb="9" eb="11">
      <t>カクニン</t>
    </rPh>
    <rPh sb="14" eb="16">
      <t>シリョウ</t>
    </rPh>
    <rPh sb="17" eb="19">
      <t>ジュンビ</t>
    </rPh>
    <phoneticPr fontId="2"/>
  </si>
  <si>
    <t>施工経験が２回以上ある場合は、代表的なもの２回分の提出でよい。</t>
    <phoneticPr fontId="2"/>
  </si>
  <si>
    <t>同種工事施工経験時の所属会社は問わない。（現在の所属会社以外のものも記載できる。）</t>
    <phoneticPr fontId="2"/>
  </si>
  <si>
    <t>(1)</t>
    <phoneticPr fontId="2"/>
  </si>
  <si>
    <t>注意事項は、配置予定技術者①用の技術資料を参照。</t>
    <rPh sb="0" eb="2">
      <t>チュウイ</t>
    </rPh>
    <rPh sb="2" eb="4">
      <t>ジコウ</t>
    </rPh>
    <phoneticPr fontId="2"/>
  </si>
  <si>
    <t>島根県内</t>
    <rPh sb="0" eb="3">
      <t>シマネケン</t>
    </rPh>
    <rPh sb="3" eb="4">
      <t>ナイ</t>
    </rPh>
    <phoneticPr fontId="2"/>
  </si>
  <si>
    <t>評価対象地域</t>
    <rPh sb="0" eb="2">
      <t>ヒョウカ</t>
    </rPh>
    <rPh sb="2" eb="4">
      <t>タイショウ</t>
    </rPh>
    <rPh sb="4" eb="6">
      <t>チイキ</t>
    </rPh>
    <phoneticPr fontId="2"/>
  </si>
  <si>
    <t>島根県内</t>
    <rPh sb="0" eb="3">
      <t>シマネケン</t>
    </rPh>
    <rPh sb="3" eb="4">
      <t>ナイ</t>
    </rPh>
    <phoneticPr fontId="2"/>
  </si>
  <si>
    <t>評価地域</t>
    <rPh sb="0" eb="2">
      <t>ヒョウカ</t>
    </rPh>
    <rPh sb="2" eb="4">
      <t>チイキ</t>
    </rPh>
    <phoneticPr fontId="2"/>
  </si>
  <si>
    <t>　下記建設機械について、リース期間が入札公告日前日から１年７カ月未満となっていますが、これらの建設機械について、リース契約の更新、延長及び建設機械の買い取りを予定していることを誓約します。
　なお、この誓約に反し、リース契約の更新、延長及び建設機械の買い取りを行わなかった場合（ただし、廃車等やむを得ないと認められる場合は除く。）は、今回の申請において虚偽の申請を行ったとして、指名停止の措置が科されることを了承します。</t>
    <rPh sb="1" eb="3">
      <t>カキ</t>
    </rPh>
    <rPh sb="3" eb="5">
      <t>ケンセツ</t>
    </rPh>
    <rPh sb="5" eb="7">
      <t>キカイ</t>
    </rPh>
    <rPh sb="15" eb="17">
      <t>キカン</t>
    </rPh>
    <rPh sb="18" eb="20">
      <t>ニュウサツ</t>
    </rPh>
    <rPh sb="20" eb="22">
      <t>コウコク</t>
    </rPh>
    <rPh sb="22" eb="23">
      <t>ビ</t>
    </rPh>
    <rPh sb="23" eb="25">
      <t>ゼンジツ</t>
    </rPh>
    <rPh sb="28" eb="29">
      <t>ネン</t>
    </rPh>
    <rPh sb="31" eb="32">
      <t>ゲツ</t>
    </rPh>
    <rPh sb="32" eb="34">
      <t>ミマン</t>
    </rPh>
    <rPh sb="47" eb="49">
      <t>ケンセツ</t>
    </rPh>
    <rPh sb="49" eb="51">
      <t>キカイ</t>
    </rPh>
    <rPh sb="59" eb="61">
      <t>ケイヤク</t>
    </rPh>
    <rPh sb="62" eb="64">
      <t>コウシン</t>
    </rPh>
    <rPh sb="65" eb="67">
      <t>エンチョウ</t>
    </rPh>
    <rPh sb="67" eb="68">
      <t>オヨ</t>
    </rPh>
    <rPh sb="69" eb="71">
      <t>ケンセツ</t>
    </rPh>
    <rPh sb="71" eb="73">
      <t>キカイ</t>
    </rPh>
    <rPh sb="74" eb="75">
      <t>カ</t>
    </rPh>
    <rPh sb="76" eb="77">
      <t>ト</t>
    </rPh>
    <rPh sb="79" eb="81">
      <t>ヨテイ</t>
    </rPh>
    <rPh sb="88" eb="90">
      <t>セイヤク</t>
    </rPh>
    <rPh sb="101" eb="103">
      <t>セイヤク</t>
    </rPh>
    <rPh sb="104" eb="105">
      <t>ハン</t>
    </rPh>
    <rPh sb="110" eb="112">
      <t>ケイヤク</t>
    </rPh>
    <rPh sb="113" eb="115">
      <t>コウシン</t>
    </rPh>
    <rPh sb="116" eb="118">
      <t>エンチョウ</t>
    </rPh>
    <rPh sb="118" eb="119">
      <t>オヨ</t>
    </rPh>
    <rPh sb="120" eb="122">
      <t>ケンセツ</t>
    </rPh>
    <rPh sb="122" eb="124">
      <t>キカイ</t>
    </rPh>
    <rPh sb="125" eb="126">
      <t>カ</t>
    </rPh>
    <rPh sb="127" eb="128">
      <t>ト</t>
    </rPh>
    <rPh sb="130" eb="131">
      <t>オコナ</t>
    </rPh>
    <rPh sb="136" eb="138">
      <t>バアイ</t>
    </rPh>
    <rPh sb="143" eb="145">
      <t>ハイシャ</t>
    </rPh>
    <rPh sb="145" eb="146">
      <t>トウ</t>
    </rPh>
    <rPh sb="149" eb="150">
      <t>エ</t>
    </rPh>
    <rPh sb="153" eb="154">
      <t>ミト</t>
    </rPh>
    <rPh sb="158" eb="160">
      <t>バアイ</t>
    </rPh>
    <rPh sb="161" eb="162">
      <t>ノゾ</t>
    </rPh>
    <rPh sb="167" eb="169">
      <t>コンカイ</t>
    </rPh>
    <rPh sb="170" eb="172">
      <t>シンセイ</t>
    </rPh>
    <rPh sb="176" eb="178">
      <t>キョギ</t>
    </rPh>
    <rPh sb="179" eb="181">
      <t>シンセイ</t>
    </rPh>
    <rPh sb="182" eb="183">
      <t>オコナ</t>
    </rPh>
    <rPh sb="189" eb="191">
      <t>シメイ</t>
    </rPh>
    <rPh sb="191" eb="193">
      <t>テイシ</t>
    </rPh>
    <rPh sb="194" eb="196">
      <t>ソチ</t>
    </rPh>
    <rPh sb="197" eb="198">
      <t>カ</t>
    </rPh>
    <rPh sb="204" eb="206">
      <t>リョウショウ</t>
    </rPh>
    <phoneticPr fontId="2"/>
  </si>
  <si>
    <t>請負金額（最終・税込）</t>
    <phoneticPr fontId="2"/>
  </si>
  <si>
    <t>当初、変更を含む契約書全ての写し。</t>
    <phoneticPr fontId="2"/>
  </si>
  <si>
    <t>発注者の証明書の写し。（上記資料①～⑦で確認できない記載内容（コリンズ登録番号を除く。）を全て証明してあるもの。）</t>
    <rPh sb="8" eb="9">
      <t>ウツ</t>
    </rPh>
    <rPh sb="12" eb="14">
      <t>ジョウキ</t>
    </rPh>
    <rPh sb="14" eb="16">
      <t>シリョウ</t>
    </rPh>
    <rPh sb="20" eb="22">
      <t>カクニン</t>
    </rPh>
    <rPh sb="26" eb="28">
      <t>キサイ</t>
    </rPh>
    <rPh sb="28" eb="30">
      <t>ナイヨウ</t>
    </rPh>
    <rPh sb="35" eb="37">
      <t>トウロク</t>
    </rPh>
    <rPh sb="37" eb="39">
      <t>バンゴウ</t>
    </rPh>
    <rPh sb="40" eb="41">
      <t>ノゾ</t>
    </rPh>
    <rPh sb="45" eb="46">
      <t>スベ</t>
    </rPh>
    <rPh sb="47" eb="49">
      <t>ショウメイ</t>
    </rPh>
    <phoneticPr fontId="2"/>
  </si>
  <si>
    <t xml:space="preserve">②、③、④、⑤を必要に応じて追加添付
</t>
    <rPh sb="8" eb="10">
      <t>ヒツヨウ</t>
    </rPh>
    <rPh sb="11" eb="12">
      <t>オウ</t>
    </rPh>
    <phoneticPr fontId="2"/>
  </si>
  <si>
    <t>⑧の場合、始期のみ</t>
    <rPh sb="2" eb="4">
      <t>バアイ</t>
    </rPh>
    <rPh sb="5" eb="7">
      <t>シキ</t>
    </rPh>
    <phoneticPr fontId="2"/>
  </si>
  <si>
    <t>⑧、⑨は両方必要</t>
    <rPh sb="4" eb="6">
      <t>リョウホウ</t>
    </rPh>
    <rPh sb="6" eb="8">
      <t>ヒツヨウ</t>
    </rPh>
    <phoneticPr fontId="2"/>
  </si>
  <si>
    <t>②、③、④、⑤を必要に応じて追加添付</t>
    <rPh sb="8" eb="10">
      <t>ヒツヨウ</t>
    </rPh>
    <rPh sb="11" eb="12">
      <t>オウ</t>
    </rPh>
    <rPh sb="14" eb="16">
      <t>ツイカ</t>
    </rPh>
    <rPh sb="16" eb="18">
      <t>テンプ</t>
    </rPh>
    <phoneticPr fontId="2"/>
  </si>
  <si>
    <t>成績評定対象外工事の場合、⑩が必須（島根県発注工事以外）</t>
    <rPh sb="0" eb="2">
      <t>セイセキ</t>
    </rPh>
    <rPh sb="2" eb="4">
      <t>ヒョウテイ</t>
    </rPh>
    <rPh sb="4" eb="6">
      <t>タイショウ</t>
    </rPh>
    <rPh sb="6" eb="7">
      <t>ガイ</t>
    </rPh>
    <rPh sb="7" eb="9">
      <t>コウジ</t>
    </rPh>
    <rPh sb="10" eb="12">
      <t>バアイ</t>
    </rPh>
    <rPh sb="15" eb="17">
      <t>ヒッス</t>
    </rPh>
    <rPh sb="18" eb="21">
      <t>シマネケン</t>
    </rPh>
    <rPh sb="21" eb="23">
      <t>ハッチュウ</t>
    </rPh>
    <rPh sb="23" eb="25">
      <t>コウジ</t>
    </rPh>
    <rPh sb="25" eb="27">
      <t>イガイ</t>
    </rPh>
    <phoneticPr fontId="2"/>
  </si>
  <si>
    <t>契約工期と技術者の従事期間が同じ。</t>
    <rPh sb="0" eb="2">
      <t>ケイヤク</t>
    </rPh>
    <rPh sb="2" eb="4">
      <t>コウキ</t>
    </rPh>
    <rPh sb="5" eb="8">
      <t>ギジュツシャ</t>
    </rPh>
    <rPh sb="9" eb="11">
      <t>ジュウジ</t>
    </rPh>
    <rPh sb="11" eb="13">
      <t>キカン</t>
    </rPh>
    <rPh sb="14" eb="15">
      <t>オナ</t>
    </rPh>
    <phoneticPr fontId="2"/>
  </si>
  <si>
    <t>契約工期と技術者の従事期間が異なる。</t>
    <rPh sb="0" eb="2">
      <t>ケイヤク</t>
    </rPh>
    <rPh sb="2" eb="4">
      <t>コウキ</t>
    </rPh>
    <rPh sb="5" eb="8">
      <t>ギジュツシャ</t>
    </rPh>
    <rPh sb="9" eb="11">
      <t>ジュウジ</t>
    </rPh>
    <rPh sb="11" eb="13">
      <t>キカン</t>
    </rPh>
    <rPh sb="14" eb="15">
      <t>コト</t>
    </rPh>
    <phoneticPr fontId="2"/>
  </si>
  <si>
    <t>技術者の従事期間を確認できる資料の追加添付が必要。</t>
    <rPh sb="0" eb="3">
      <t>ギジュツシャ</t>
    </rPh>
    <rPh sb="4" eb="6">
      <t>ジュウジ</t>
    </rPh>
    <rPh sb="6" eb="8">
      <t>キカン</t>
    </rPh>
    <rPh sb="9" eb="11">
      <t>カクニン</t>
    </rPh>
    <rPh sb="14" eb="16">
      <t>シリョウ</t>
    </rPh>
    <rPh sb="17" eb="19">
      <t>ツイカ</t>
    </rPh>
    <rPh sb="19" eb="21">
      <t>テンプ</t>
    </rPh>
    <rPh sb="22" eb="24">
      <t>ヒツヨウ</t>
    </rPh>
    <phoneticPr fontId="2"/>
  </si>
  <si>
    <t>1級土木施工管理技士又は1級建設機械施工技士</t>
    <phoneticPr fontId="2"/>
  </si>
  <si>
    <t>技術者の従事期間（終）と従事時の役職が確認できる資料（最終の計画工程表兼工事履行報告書等）。（発注者が押印した資料の写しに限る。）</t>
    <rPh sb="9" eb="10">
      <t>オ</t>
    </rPh>
    <rPh sb="12" eb="14">
      <t>ジュウジ</t>
    </rPh>
    <rPh sb="14" eb="15">
      <t>ジ</t>
    </rPh>
    <rPh sb="16" eb="18">
      <t>ヤクショク</t>
    </rPh>
    <rPh sb="27" eb="29">
      <t>サイシュウ</t>
    </rPh>
    <rPh sb="43" eb="44">
      <t>トウ</t>
    </rPh>
    <rPh sb="47" eb="50">
      <t>ハッチュウシャ</t>
    </rPh>
    <rPh sb="51" eb="53">
      <t>オウイン</t>
    </rPh>
    <rPh sb="55" eb="57">
      <t>シリョウ</t>
    </rPh>
    <rPh sb="58" eb="59">
      <t>ウツ</t>
    </rPh>
    <rPh sb="61" eb="62">
      <t>カギ</t>
    </rPh>
    <phoneticPr fontId="2"/>
  </si>
  <si>
    <t>項目別評定点表。（島根県発注工事に限る。）</t>
    <phoneticPr fontId="2"/>
  </si>
  <si>
    <t>入札公告日前日において、評価対象地域内に建設業法で規定する主たる営業所（本店）または従たる営業所（支店、営業所）がある者</t>
    <rPh sb="0" eb="2">
      <t>ニュウサツ</t>
    </rPh>
    <rPh sb="2" eb="4">
      <t>コウコク</t>
    </rPh>
    <rPh sb="4" eb="5">
      <t>ビ</t>
    </rPh>
    <rPh sb="5" eb="7">
      <t>ゼンジツ</t>
    </rPh>
    <rPh sb="12" eb="14">
      <t>ヒョウカ</t>
    </rPh>
    <rPh sb="14" eb="16">
      <t>タイショウ</t>
    </rPh>
    <rPh sb="16" eb="18">
      <t>チイキ</t>
    </rPh>
    <rPh sb="18" eb="19">
      <t>ナイ</t>
    </rPh>
    <rPh sb="25" eb="27">
      <t>キテイ</t>
    </rPh>
    <rPh sb="29" eb="30">
      <t>シュ</t>
    </rPh>
    <rPh sb="36" eb="38">
      <t>ホンテン</t>
    </rPh>
    <rPh sb="42" eb="43">
      <t>ジュウ</t>
    </rPh>
    <rPh sb="45" eb="48">
      <t>エイギョウショ</t>
    </rPh>
    <rPh sb="49" eb="51">
      <t>シテン</t>
    </rPh>
    <rPh sb="52" eb="55">
      <t>エイギョウショ</t>
    </rPh>
    <rPh sb="59" eb="60">
      <t>モノ</t>
    </rPh>
    <phoneticPr fontId="2"/>
  </si>
  <si>
    <t>○○県土整備事務所管内</t>
    <rPh sb="2" eb="4">
      <t>ケンド</t>
    </rPh>
    <rPh sb="4" eb="6">
      <t>セイビ</t>
    </rPh>
    <rPh sb="6" eb="8">
      <t>ジム</t>
    </rPh>
    <rPh sb="8" eb="9">
      <t>ショ</t>
    </rPh>
    <rPh sb="9" eb="11">
      <t>カンナイ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</si>
  <si>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</si>
  <si>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</si>
  <si>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</si>
  <si>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</si>
  <si>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</si>
  <si>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</si>
  <si>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</si>
  <si>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</si>
  <si>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t>
    <phoneticPr fontId="2"/>
  </si>
  <si>
    <t>○</t>
    <phoneticPr fontId="2"/>
  </si>
  <si>
    <t>○
or
△</t>
    <phoneticPr fontId="2"/>
  </si>
  <si>
    <t>パターン１</t>
    <phoneticPr fontId="2"/>
  </si>
  <si>
    <t>①+④</t>
    <phoneticPr fontId="2"/>
  </si>
  <si>
    <t>①+⑥</t>
    <phoneticPr fontId="2"/>
  </si>
  <si>
    <t>①+②+③+④</t>
    <phoneticPr fontId="2"/>
  </si>
  <si>
    <t>①+②+③+⑤+⑥</t>
    <phoneticPr fontId="2"/>
  </si>
  <si>
    <t>パターン３</t>
    <phoneticPr fontId="2"/>
  </si>
  <si>
    <t>①+③+④+⑦</t>
    <phoneticPr fontId="2"/>
  </si>
  <si>
    <t>①+③+⑤+⑥+⑦</t>
    <phoneticPr fontId="2"/>
  </si>
  <si>
    <t>パターン４</t>
    <phoneticPr fontId="2"/>
  </si>
  <si>
    <t>パターン５</t>
    <phoneticPr fontId="2"/>
  </si>
  <si>
    <t>⑧</t>
    <phoneticPr fontId="2"/>
  </si>
  <si>
    <t>(2)</t>
    <phoneticPr fontId="2"/>
  </si>
  <si>
    <t>(3)</t>
    <phoneticPr fontId="2"/>
  </si>
  <si>
    <t>(4)</t>
    <phoneticPr fontId="2"/>
  </si>
  <si>
    <t>(5)</t>
    <phoneticPr fontId="2"/>
  </si>
  <si>
    <t>(1)</t>
    <phoneticPr fontId="2"/>
  </si>
  <si>
    <t>①</t>
    <phoneticPr fontId="2"/>
  </si>
  <si>
    <t>②</t>
    <phoneticPr fontId="2"/>
  </si>
  <si>
    <t>③</t>
    <phoneticPr fontId="2"/>
  </si>
  <si>
    <t>当初、変更を含む契約書全ての写し。</t>
    <phoneticPr fontId="2"/>
  </si>
  <si>
    <t>④</t>
    <phoneticPr fontId="2"/>
  </si>
  <si>
    <t>項目別評定点表。（島根県発注工事に限る。）</t>
    <phoneticPr fontId="2"/>
  </si>
  <si>
    <t>⑤</t>
    <phoneticPr fontId="2"/>
  </si>
  <si>
    <t>⑥</t>
    <phoneticPr fontId="2"/>
  </si>
  <si>
    <t>⑦</t>
    <phoneticPr fontId="2"/>
  </si>
  <si>
    <t>⑧</t>
    <phoneticPr fontId="2"/>
  </si>
  <si>
    <t>⑨</t>
    <phoneticPr fontId="2"/>
  </si>
  <si>
    <t>⑩</t>
    <phoneticPr fontId="2"/>
  </si>
  <si>
    <t>発注者の証明書の写し。（上記資料①～⑨で確認できない記載内容（コリンズ登録番号を除く。）を全て証明してあるもの。）</t>
    <phoneticPr fontId="2"/>
  </si>
  <si>
    <t>⑨</t>
    <phoneticPr fontId="2"/>
  </si>
  <si>
    <t>⑩</t>
    <phoneticPr fontId="2"/>
  </si>
  <si>
    <t>△</t>
    <phoneticPr fontId="2"/>
  </si>
  <si>
    <t>①+⑥</t>
    <phoneticPr fontId="2"/>
  </si>
  <si>
    <t>①+②+③+④</t>
    <phoneticPr fontId="2"/>
  </si>
  <si>
    <t>①+②+③+⑤+⑥</t>
    <phoneticPr fontId="2"/>
  </si>
  <si>
    <t>パターン３</t>
    <phoneticPr fontId="2"/>
  </si>
  <si>
    <t>①+③+④+⑦</t>
    <phoneticPr fontId="2"/>
  </si>
  <si>
    <t>①+③+⑤+⑥+⑦</t>
    <phoneticPr fontId="2"/>
  </si>
  <si>
    <t>パターン４</t>
    <phoneticPr fontId="2"/>
  </si>
  <si>
    <t>パターン１+⑧+⑨</t>
    <phoneticPr fontId="2"/>
  </si>
  <si>
    <t>パターン２+⑧+⑨</t>
    <phoneticPr fontId="2"/>
  </si>
  <si>
    <t>パターン３+⑧+⑨</t>
    <phoneticPr fontId="2"/>
  </si>
  <si>
    <t>パターン５</t>
    <phoneticPr fontId="2"/>
  </si>
  <si>
    <t>パターン６</t>
    <phoneticPr fontId="2"/>
  </si>
  <si>
    <t>パターン７</t>
    <phoneticPr fontId="2"/>
  </si>
  <si>
    <t>パターン８</t>
    <phoneticPr fontId="2"/>
  </si>
  <si>
    <t>②+③+④</t>
    <phoneticPr fontId="2"/>
  </si>
  <si>
    <t>②+③+⑤+⑥</t>
    <phoneticPr fontId="2"/>
  </si>
  <si>
    <t>②+③+④+⑦</t>
    <phoneticPr fontId="2"/>
  </si>
  <si>
    <t>②+③+⑤+⑥+⑦</t>
    <phoneticPr fontId="2"/>
  </si>
  <si>
    <t>⑧</t>
    <phoneticPr fontId="2"/>
  </si>
  <si>
    <t>(2)</t>
    <phoneticPr fontId="2"/>
  </si>
  <si>
    <t>(3)</t>
    <phoneticPr fontId="2"/>
  </si>
  <si>
    <t>(4)</t>
    <phoneticPr fontId="2"/>
  </si>
  <si>
    <t>(5)</t>
    <phoneticPr fontId="2"/>
  </si>
  <si>
    <r>
      <t>１．</t>
    </r>
    <r>
      <rPr>
        <sz val="12"/>
        <color rgb="FFFF0000"/>
        <rFont val="ＭＳ Ｐゴシック"/>
        <family val="3"/>
        <charset val="128"/>
        <scheme val="minor"/>
      </rPr>
      <t>【表２】C列</t>
    </r>
    <r>
      <rPr>
        <sz val="12"/>
        <color theme="1"/>
        <rFont val="ＭＳ Ｐゴシック"/>
        <family val="2"/>
        <charset val="128"/>
        <scheme val="minor"/>
      </rPr>
      <t>に発注工事の</t>
    </r>
    <r>
      <rPr>
        <sz val="12"/>
        <color rgb="FFFF0000"/>
        <rFont val="ＭＳ Ｐゴシック"/>
        <family val="3"/>
        <charset val="128"/>
        <scheme val="minor"/>
      </rPr>
      <t>評価項目を入力</t>
    </r>
    <r>
      <rPr>
        <sz val="12"/>
        <color theme="1"/>
        <rFont val="ＭＳ Ｐゴシック"/>
        <family val="2"/>
        <charset val="128"/>
        <scheme val="minor"/>
      </rPr>
      <t>してください（施工上の留意点は、直接入力、その他の項目はプルダウンリストから選択）</t>
    </r>
    <rPh sb="3" eb="4">
      <t>ヒョウ</t>
    </rPh>
    <rPh sb="28" eb="30">
      <t>セコウ</t>
    </rPh>
    <rPh sb="30" eb="31">
      <t>ジョウ</t>
    </rPh>
    <rPh sb="32" eb="35">
      <t>リュウイテン</t>
    </rPh>
    <rPh sb="37" eb="39">
      <t>チョクセツ</t>
    </rPh>
    <rPh sb="39" eb="41">
      <t>ニュウリョク</t>
    </rPh>
    <rPh sb="44" eb="45">
      <t>タ</t>
    </rPh>
    <rPh sb="46" eb="48">
      <t>コウモク</t>
    </rPh>
    <rPh sb="59" eb="61">
      <t>センタク</t>
    </rPh>
    <phoneticPr fontId="2"/>
  </si>
  <si>
    <t>↓押印済資料提出状況【削除厳禁】</t>
    <rPh sb="1" eb="3">
      <t>オウイン</t>
    </rPh>
    <rPh sb="3" eb="4">
      <t>スミ</t>
    </rPh>
    <rPh sb="4" eb="6">
      <t>シリョウ</t>
    </rPh>
    <rPh sb="6" eb="8">
      <t>テイシュツ</t>
    </rPh>
    <rPh sb="8" eb="10">
      <t>ジョウキョウ</t>
    </rPh>
    <rPh sb="11" eb="13">
      <t>サクジョ</t>
    </rPh>
    <rPh sb="13" eb="15">
      <t>ゲンキン</t>
    </rPh>
    <phoneticPr fontId="2"/>
  </si>
  <si>
    <t>海上援助活動の実績</t>
    <rPh sb="1" eb="2">
      <t>ウエ</t>
    </rPh>
    <rPh sb="2" eb="4">
      <t>エンジョ</t>
    </rPh>
    <phoneticPr fontId="2"/>
  </si>
  <si>
    <t>海上援助活動の実績</t>
    <rPh sb="0" eb="2">
      <t>カイジョウ</t>
    </rPh>
    <rPh sb="2" eb="4">
      <t>エンジョ</t>
    </rPh>
    <rPh sb="4" eb="6">
      <t>カツドウ</t>
    </rPh>
    <rPh sb="7" eb="9">
      <t>ジッセキ</t>
    </rPh>
    <phoneticPr fontId="2"/>
  </si>
  <si>
    <t>海上援助活動の内容</t>
    <rPh sb="0" eb="2">
      <t>カイジョウ</t>
    </rPh>
    <rPh sb="2" eb="4">
      <t>エンジョ</t>
    </rPh>
    <rPh sb="4" eb="6">
      <t>カツドウ</t>
    </rPh>
    <rPh sb="7" eb="9">
      <t>ナイヨウ</t>
    </rPh>
    <phoneticPr fontId="2"/>
  </si>
  <si>
    <t>←必須【入力結果が技術資料(企業成績評定点、技術者成績評定点）シートの対象工事欄に反映される】</t>
    <rPh sb="1" eb="3">
      <t>ヒッス</t>
    </rPh>
    <rPh sb="4" eb="6">
      <t>ニュウリョク</t>
    </rPh>
    <rPh sb="6" eb="8">
      <t>ケッカ</t>
    </rPh>
    <rPh sb="9" eb="11">
      <t>ギジュツ</t>
    </rPh>
    <rPh sb="11" eb="13">
      <t>シリョウ</t>
    </rPh>
    <rPh sb="14" eb="16">
      <t>キギョウ</t>
    </rPh>
    <rPh sb="16" eb="18">
      <t>セイセキ</t>
    </rPh>
    <rPh sb="18" eb="20">
      <t>ヒョウテイ</t>
    </rPh>
    <rPh sb="20" eb="21">
      <t>テン</t>
    </rPh>
    <rPh sb="22" eb="25">
      <t>ギジュツシャ</t>
    </rPh>
    <rPh sb="25" eb="27">
      <t>セイセキ</t>
    </rPh>
    <rPh sb="27" eb="29">
      <t>ヒョウテイ</t>
    </rPh>
    <rPh sb="29" eb="30">
      <t>テン</t>
    </rPh>
    <rPh sb="35" eb="37">
      <t>タイショウ</t>
    </rPh>
    <rPh sb="37" eb="39">
      <t>コウジ</t>
    </rPh>
    <rPh sb="39" eb="40">
      <t>ラン</t>
    </rPh>
    <rPh sb="41" eb="43">
      <t>ハンエイ</t>
    </rPh>
    <phoneticPr fontId="2"/>
  </si>
  <si>
    <t>←エラー表示の場合、工事種別と建設工事の種類を再確認</t>
    <rPh sb="4" eb="6">
      <t>ヒョウジ</t>
    </rPh>
    <rPh sb="7" eb="9">
      <t>バアイ</t>
    </rPh>
    <rPh sb="10" eb="12">
      <t>コウジ</t>
    </rPh>
    <rPh sb="12" eb="14">
      <t>シュベツ</t>
    </rPh>
    <rPh sb="15" eb="17">
      <t>ケンセツ</t>
    </rPh>
    <rPh sb="17" eb="19">
      <t>コウジ</t>
    </rPh>
    <rPh sb="20" eb="22">
      <t>シュルイ</t>
    </rPh>
    <rPh sb="23" eb="26">
      <t>サイカクニン</t>
    </rPh>
    <phoneticPr fontId="2"/>
  </si>
  <si>
    <t>一般土木工事</t>
    <rPh sb="0" eb="2">
      <t>イッパン</t>
    </rPh>
    <rPh sb="2" eb="4">
      <t>ドボク</t>
    </rPh>
    <rPh sb="4" eb="6">
      <t>コウジ</t>
    </rPh>
    <phoneticPr fontId="2"/>
  </si>
  <si>
    <t>土木一式工事</t>
    <rPh sb="0" eb="2">
      <t>ドボク</t>
    </rPh>
    <rPh sb="2" eb="4">
      <t>イッシキ</t>
    </rPh>
    <rPh sb="4" eb="6">
      <t>コウジ</t>
    </rPh>
    <phoneticPr fontId="2"/>
  </si>
  <si>
    <t>舗装工事</t>
    <rPh sb="0" eb="2">
      <t>ホソウ</t>
    </rPh>
    <rPh sb="2" eb="4">
      <t>コウジ</t>
    </rPh>
    <phoneticPr fontId="2"/>
  </si>
  <si>
    <t>とび・土工・コンクリート工事</t>
    <rPh sb="3" eb="4">
      <t>ド</t>
    </rPh>
    <rPh sb="4" eb="5">
      <t>コウ</t>
    </rPh>
    <rPh sb="12" eb="14">
      <t>コウジ</t>
    </rPh>
    <phoneticPr fontId="2"/>
  </si>
  <si>
    <t>鋼橋上部工事</t>
    <rPh sb="0" eb="2">
      <t>コウキョウ</t>
    </rPh>
    <rPh sb="2" eb="4">
      <t>ジョウブ</t>
    </rPh>
    <rPh sb="4" eb="6">
      <t>コウジ</t>
    </rPh>
    <phoneticPr fontId="2"/>
  </si>
  <si>
    <t>鋼構造物工事</t>
    <rPh sb="0" eb="1">
      <t>コウ</t>
    </rPh>
    <rPh sb="1" eb="4">
      <t>コウゾウブツ</t>
    </rPh>
    <rPh sb="4" eb="6">
      <t>コウジ</t>
    </rPh>
    <phoneticPr fontId="2"/>
  </si>
  <si>
    <t>ﾌﾟﾚｽﾄﾚｽﾄｺﾝｸﾘｰﾄ構造物工事</t>
    <rPh sb="14" eb="17">
      <t>コウゾウブツ</t>
    </rPh>
    <rPh sb="17" eb="19">
      <t>コウジ</t>
    </rPh>
    <phoneticPr fontId="2"/>
  </si>
  <si>
    <t>港湾工事</t>
    <rPh sb="0" eb="2">
      <t>コウワン</t>
    </rPh>
    <rPh sb="2" eb="4">
      <t>コウジ</t>
    </rPh>
    <phoneticPr fontId="2"/>
  </si>
  <si>
    <t>しゅんせつ工事</t>
    <rPh sb="5" eb="7">
      <t>コウジ</t>
    </rPh>
    <phoneticPr fontId="2"/>
  </si>
  <si>
    <t>機械設備工事</t>
    <rPh sb="0" eb="2">
      <t>キカイ</t>
    </rPh>
    <rPh sb="2" eb="4">
      <t>セツビ</t>
    </rPh>
    <rPh sb="4" eb="6">
      <t>コウジ</t>
    </rPh>
    <phoneticPr fontId="2"/>
  </si>
  <si>
    <t>機械器具設置工事</t>
    <rPh sb="0" eb="2">
      <t>キカイ</t>
    </rPh>
    <rPh sb="2" eb="4">
      <t>キグ</t>
    </rPh>
    <rPh sb="4" eb="6">
      <t>セッチ</t>
    </rPh>
    <rPh sb="6" eb="8">
      <t>コウジ</t>
    </rPh>
    <phoneticPr fontId="2"/>
  </si>
  <si>
    <t>塗装工事</t>
    <rPh sb="0" eb="2">
      <t>トソウ</t>
    </rPh>
    <rPh sb="2" eb="4">
      <t>コウジ</t>
    </rPh>
    <phoneticPr fontId="2"/>
  </si>
  <si>
    <t>造園工事</t>
    <rPh sb="0" eb="2">
      <t>ゾウエン</t>
    </rPh>
    <rPh sb="2" eb="4">
      <t>コウジ</t>
    </rPh>
    <phoneticPr fontId="2"/>
  </si>
  <si>
    <t>さく井工事</t>
    <rPh sb="2" eb="3">
      <t>セイ</t>
    </rPh>
    <rPh sb="3" eb="5">
      <t>コウジ</t>
    </rPh>
    <phoneticPr fontId="2"/>
  </si>
  <si>
    <t>法面処理工事</t>
    <rPh sb="0" eb="2">
      <t>ノリメン</t>
    </rPh>
    <rPh sb="2" eb="4">
      <t>ショリ</t>
    </rPh>
    <rPh sb="4" eb="6">
      <t>コウジ</t>
    </rPh>
    <phoneticPr fontId="2"/>
  </si>
  <si>
    <t>電気工事</t>
    <rPh sb="0" eb="2">
      <t>デンキ</t>
    </rPh>
    <rPh sb="2" eb="4">
      <t>コウジ</t>
    </rPh>
    <phoneticPr fontId="2"/>
  </si>
  <si>
    <t>維持修繕工事</t>
    <rPh sb="0" eb="2">
      <t>イジ</t>
    </rPh>
    <rPh sb="2" eb="4">
      <t>シュウゼン</t>
    </rPh>
    <rPh sb="4" eb="6">
      <t>コウジ</t>
    </rPh>
    <phoneticPr fontId="2"/>
  </si>
  <si>
    <t>管工事</t>
    <rPh sb="0" eb="1">
      <t>カン</t>
    </rPh>
    <rPh sb="1" eb="3">
      <t>コウジ</t>
    </rPh>
    <phoneticPr fontId="2"/>
  </si>
  <si>
    <t>グラウト工事</t>
    <rPh sb="4" eb="6">
      <t>コウジ</t>
    </rPh>
    <phoneticPr fontId="2"/>
  </si>
  <si>
    <t>水道施設工事</t>
    <rPh sb="0" eb="2">
      <t>スイドウ</t>
    </rPh>
    <rPh sb="2" eb="4">
      <t>シセツ</t>
    </rPh>
    <rPh sb="4" eb="6">
      <t>コウジ</t>
    </rPh>
    <phoneticPr fontId="2"/>
  </si>
  <si>
    <t>消防施設工事</t>
    <rPh sb="0" eb="2">
      <t>ショウボウ</t>
    </rPh>
    <rPh sb="2" eb="4">
      <t>シセツ</t>
    </rPh>
    <rPh sb="4" eb="6">
      <t>コウジ</t>
    </rPh>
    <phoneticPr fontId="2"/>
  </si>
  <si>
    <t>電気通信工事</t>
    <rPh sb="0" eb="2">
      <t>デンキ</t>
    </rPh>
    <rPh sb="2" eb="4">
      <t>ツウシン</t>
    </rPh>
    <rPh sb="4" eb="6">
      <t>コウジ</t>
    </rPh>
    <phoneticPr fontId="2"/>
  </si>
  <si>
    <t>通信設備工事</t>
    <rPh sb="0" eb="2">
      <t>ツウシン</t>
    </rPh>
    <rPh sb="2" eb="4">
      <t>セツビ</t>
    </rPh>
    <rPh sb="4" eb="6">
      <t>コウジ</t>
    </rPh>
    <phoneticPr fontId="2"/>
  </si>
  <si>
    <t>技術資料「企業の工事成績評定点」、「配置予定技術者の工事成績評定点」の表示</t>
    <rPh sb="0" eb="2">
      <t>ギジュツ</t>
    </rPh>
    <rPh sb="2" eb="4">
      <t>シリョウ</t>
    </rPh>
    <rPh sb="5" eb="7">
      <t>キギョウ</t>
    </rPh>
    <rPh sb="8" eb="10">
      <t>コウジ</t>
    </rPh>
    <rPh sb="10" eb="12">
      <t>セイセキ</t>
    </rPh>
    <rPh sb="12" eb="14">
      <t>ヒョウテイ</t>
    </rPh>
    <rPh sb="14" eb="15">
      <t>テン</t>
    </rPh>
    <rPh sb="18" eb="20">
      <t>ハイチ</t>
    </rPh>
    <rPh sb="20" eb="22">
      <t>ヨテイ</t>
    </rPh>
    <rPh sb="22" eb="25">
      <t>ギジュツシャ</t>
    </rPh>
    <rPh sb="26" eb="28">
      <t>コウジ</t>
    </rPh>
    <rPh sb="28" eb="30">
      <t>セイセキ</t>
    </rPh>
    <rPh sb="30" eb="32">
      <t>ヒョウテイ</t>
    </rPh>
    <rPh sb="32" eb="33">
      <t>テン</t>
    </rPh>
    <rPh sb="35" eb="37">
      <t>ヒョウジ</t>
    </rPh>
    <phoneticPr fontId="13"/>
  </si>
  <si>
    <t>判定用</t>
    <rPh sb="0" eb="2">
      <t>ハンテイ</t>
    </rPh>
    <rPh sb="2" eb="3">
      <t>ヨウ</t>
    </rPh>
    <phoneticPr fontId="2"/>
  </si>
  <si>
    <t>表示（工事種別）</t>
    <rPh sb="0" eb="2">
      <t>ヒョウジ</t>
    </rPh>
    <phoneticPr fontId="2"/>
  </si>
  <si>
    <t>表示（建設工事の種類）</t>
    <rPh sb="0" eb="2">
      <t>ヒョウジ</t>
    </rPh>
    <phoneticPr fontId="2"/>
  </si>
  <si>
    <t>工事成績評価対象期間</t>
    <rPh sb="0" eb="2">
      <t>コウジ</t>
    </rPh>
    <rPh sb="2" eb="4">
      <t>セイセキ</t>
    </rPh>
    <rPh sb="4" eb="6">
      <t>ヒョウカ</t>
    </rPh>
    <rPh sb="6" eb="8">
      <t>タイショウ</t>
    </rPh>
    <rPh sb="8" eb="10">
      <t>キカン</t>
    </rPh>
    <phoneticPr fontId="2"/>
  </si>
  <si>
    <t>一般土木工事、維持修繕工事</t>
    <rPh sb="0" eb="2">
      <t>イッパン</t>
    </rPh>
    <rPh sb="2" eb="4">
      <t>ドボク</t>
    </rPh>
    <rPh sb="4" eb="6">
      <t>コウジ</t>
    </rPh>
    <rPh sb="7" eb="9">
      <t>イジ</t>
    </rPh>
    <rPh sb="9" eb="11">
      <t>シュウゼン</t>
    </rPh>
    <rPh sb="11" eb="13">
      <t>コウジ</t>
    </rPh>
    <phoneticPr fontId="2"/>
  </si>
  <si>
    <t>土木一式工事、とび・土工・ｺﾝｸﾘｰﾄ工事、しゅんせつ工事</t>
    <rPh sb="0" eb="2">
      <t>ドボク</t>
    </rPh>
    <rPh sb="2" eb="4">
      <t>イッシキ</t>
    </rPh>
    <rPh sb="4" eb="6">
      <t>コウジ</t>
    </rPh>
    <rPh sb="10" eb="11">
      <t>ド</t>
    </rPh>
    <rPh sb="11" eb="12">
      <t>コウ</t>
    </rPh>
    <rPh sb="19" eb="21">
      <t>コウジ</t>
    </rPh>
    <rPh sb="27" eb="29">
      <t>コウジ</t>
    </rPh>
    <phoneticPr fontId="2"/>
  </si>
  <si>
    <t>工事成績（過去2年間で評価）</t>
    <rPh sb="0" eb="2">
      <t>コウジ</t>
    </rPh>
    <rPh sb="2" eb="4">
      <t>セイセキ</t>
    </rPh>
    <rPh sb="5" eb="7">
      <t>カコ</t>
    </rPh>
    <rPh sb="8" eb="10">
      <t>ネンカン</t>
    </rPh>
    <rPh sb="11" eb="13">
      <t>ヒョウカ</t>
    </rPh>
    <phoneticPr fontId="2"/>
  </si>
  <si>
    <t>ﾌﾟﾚｽﾄﾚｽﾄｺﾝｸﾘｰﾄ構造物工事（旧ﾌﾟﾚｽﾄﾚｽﾄｺﾝｸﾘｰﾄ工事）</t>
    <rPh sb="14" eb="17">
      <t>コウゾウブツ</t>
    </rPh>
    <rPh sb="17" eb="19">
      <t>コウジ</t>
    </rPh>
    <rPh sb="20" eb="21">
      <t>キュウ</t>
    </rPh>
    <rPh sb="35" eb="37">
      <t>コウジ</t>
    </rPh>
    <phoneticPr fontId="2"/>
  </si>
  <si>
    <t>土木一式工事、しゅんせつ工事</t>
    <rPh sb="0" eb="2">
      <t>ドボク</t>
    </rPh>
    <rPh sb="2" eb="4">
      <t>イッシキ</t>
    </rPh>
    <rPh sb="4" eb="6">
      <t>コウジ</t>
    </rPh>
    <rPh sb="12" eb="14">
      <t>コウジ</t>
    </rPh>
    <phoneticPr fontId="2"/>
  </si>
  <si>
    <t>機械器具設置工事、鋼構造物工事</t>
    <rPh sb="0" eb="2">
      <t>キカイ</t>
    </rPh>
    <rPh sb="2" eb="4">
      <t>キグ</t>
    </rPh>
    <rPh sb="4" eb="6">
      <t>セッチ</t>
    </rPh>
    <rPh sb="6" eb="8">
      <t>コウジ</t>
    </rPh>
    <rPh sb="9" eb="10">
      <t>コウ</t>
    </rPh>
    <rPh sb="10" eb="13">
      <t>コウゾウブツ</t>
    </rPh>
    <rPh sb="13" eb="15">
      <t>コウジ</t>
    </rPh>
    <phoneticPr fontId="2"/>
  </si>
  <si>
    <t>工事成績（過去5年間で評価）</t>
    <rPh sb="0" eb="2">
      <t>コウジ</t>
    </rPh>
    <rPh sb="2" eb="4">
      <t>セイセキ</t>
    </rPh>
    <rPh sb="5" eb="7">
      <t>カコ</t>
    </rPh>
    <rPh sb="8" eb="10">
      <t>ネンカン</t>
    </rPh>
    <rPh sb="11" eb="13">
      <t>ヒョウカ</t>
    </rPh>
    <phoneticPr fontId="2"/>
  </si>
  <si>
    <t>塗装工事、維持修繕工事</t>
    <rPh sb="0" eb="2">
      <t>トソウ</t>
    </rPh>
    <rPh sb="2" eb="4">
      <t>コウジ</t>
    </rPh>
    <rPh sb="5" eb="7">
      <t>イジ</t>
    </rPh>
    <rPh sb="7" eb="9">
      <t>シュウゼン</t>
    </rPh>
    <rPh sb="9" eb="11">
      <t>コウジ</t>
    </rPh>
    <phoneticPr fontId="2"/>
  </si>
  <si>
    <t>電気工事、維持修繕工事</t>
    <rPh sb="0" eb="2">
      <t>デンキ</t>
    </rPh>
    <rPh sb="2" eb="4">
      <t>コウジ</t>
    </rPh>
    <rPh sb="5" eb="7">
      <t>イジ</t>
    </rPh>
    <rPh sb="7" eb="9">
      <t>シュウゼン</t>
    </rPh>
    <rPh sb="9" eb="11">
      <t>コウジ</t>
    </rPh>
    <phoneticPr fontId="2"/>
  </si>
  <si>
    <t>土木一式工事、とび・土工・ｺﾝｸﾘｰﾄ工事</t>
    <rPh sb="0" eb="2">
      <t>ドボク</t>
    </rPh>
    <rPh sb="2" eb="4">
      <t>イッシキ</t>
    </rPh>
    <rPh sb="4" eb="6">
      <t>コウジ</t>
    </rPh>
    <rPh sb="10" eb="11">
      <t>ド</t>
    </rPh>
    <rPh sb="11" eb="12">
      <t>コウ</t>
    </rPh>
    <rPh sb="19" eb="21">
      <t>コウジ</t>
    </rPh>
    <phoneticPr fontId="2"/>
  </si>
  <si>
    <t>管工事、水道施設工事</t>
    <rPh sb="0" eb="1">
      <t>カン</t>
    </rPh>
    <rPh sb="1" eb="3">
      <t>コウジ</t>
    </rPh>
    <rPh sb="4" eb="6">
      <t>スイドウ</t>
    </rPh>
    <rPh sb="6" eb="8">
      <t>シセツ</t>
    </rPh>
    <rPh sb="8" eb="10">
      <t>コウジ</t>
    </rPh>
    <phoneticPr fontId="2"/>
  </si>
  <si>
    <t>評価対象工事は、個別判断</t>
    <rPh sb="0" eb="2">
      <t>ヒョウカ</t>
    </rPh>
    <rPh sb="2" eb="4">
      <t>タイショウ</t>
    </rPh>
    <rPh sb="4" eb="6">
      <t>コウジ</t>
    </rPh>
    <rPh sb="8" eb="10">
      <t>コベツ</t>
    </rPh>
    <rPh sb="10" eb="12">
      <t>ハンダン</t>
    </rPh>
    <phoneticPr fontId="2"/>
  </si>
  <si>
    <t>入力状況</t>
    <rPh sb="0" eb="2">
      <t>ニュウリョク</t>
    </rPh>
    <rPh sb="2" eb="4">
      <t>ジョウキョウ</t>
    </rPh>
    <phoneticPr fontId="2"/>
  </si>
  <si>
    <t>ｼｮﾍﾞﾙ系掘削機(ﾊﾞｯｸﾎｳ)</t>
    <phoneticPr fontId="2"/>
  </si>
  <si>
    <t>ｼｮﾍﾞﾙ系掘削機(ﾄﾞﾗｸﾞﾗｲﾝ)</t>
    <phoneticPr fontId="2"/>
  </si>
  <si>
    <t>ｼｮﾍﾞﾙ系掘削機(ｸﾗﾑｼｪﾙ)</t>
    <phoneticPr fontId="2"/>
  </si>
  <si>
    <t>ｼｮﾍﾞﾙ系掘削機(ｸﾚｰﾝ)</t>
    <phoneticPr fontId="2"/>
  </si>
  <si>
    <t>ｼｮﾍﾞﾙ系掘削機(ﾊﾟｲﾙﾄﾞﾗｲﾊﾞｰ)</t>
    <phoneticPr fontId="2"/>
  </si>
  <si>
    <t>ﾌﾞﾙﾄﾞｰｻﾞｰ</t>
    <phoneticPr fontId="2"/>
  </si>
  <si>
    <t>ﾄﾗｸﾀｰｼｮﾍﾞﾙ</t>
    <phoneticPr fontId="2"/>
  </si>
  <si>
    <t>ﾓｰﾀｰｸﾞﾚｰﾀﾞｰ</t>
    <phoneticPr fontId="2"/>
  </si>
  <si>
    <t>移動式ｸﾚｰﾝ</t>
    <rPh sb="0" eb="2">
      <t>イドウ</t>
    </rPh>
    <rPh sb="2" eb="3">
      <t>シキ</t>
    </rPh>
    <phoneticPr fontId="2"/>
  </si>
  <si>
    <t>大型ﾀﾞﾝﾌﾟ車</t>
    <rPh sb="0" eb="2">
      <t>オオガタ</t>
    </rPh>
    <rPh sb="7" eb="8">
      <t>シャ</t>
    </rPh>
    <phoneticPr fontId="2"/>
  </si>
  <si>
    <t>申請番号</t>
    <rPh sb="2" eb="4">
      <t>バンゴウ</t>
    </rPh>
    <phoneticPr fontId="2"/>
  </si>
  <si>
    <t>所有・リースの区分</t>
    <rPh sb="0" eb="2">
      <t>ショユウ</t>
    </rPh>
    <rPh sb="7" eb="9">
      <t>クブン</t>
    </rPh>
    <phoneticPr fontId="2"/>
  </si>
  <si>
    <t>検査実施日（最新）</t>
    <rPh sb="0" eb="2">
      <t>ケンサ</t>
    </rPh>
    <rPh sb="2" eb="4">
      <t>ジッシ</t>
    </rPh>
    <rPh sb="4" eb="5">
      <t>ニチ</t>
    </rPh>
    <rPh sb="6" eb="8">
      <t>サイシン</t>
    </rPh>
    <phoneticPr fontId="2"/>
  </si>
  <si>
    <t>資料②を提出する場合、申請建設機械に対応する番号</t>
    <rPh sb="0" eb="2">
      <t>シリョウ</t>
    </rPh>
    <rPh sb="4" eb="6">
      <t>テイシュツ</t>
    </rPh>
    <rPh sb="8" eb="10">
      <t>バアイ</t>
    </rPh>
    <rPh sb="11" eb="13">
      <t>シンセイ</t>
    </rPh>
    <rPh sb="13" eb="15">
      <t>ケンセツ</t>
    </rPh>
    <rPh sb="15" eb="17">
      <t>キカイ</t>
    </rPh>
    <rPh sb="18" eb="20">
      <t>タイオウ</t>
    </rPh>
    <rPh sb="22" eb="24">
      <t>バンゴウ</t>
    </rPh>
    <phoneticPr fontId="2"/>
  </si>
  <si>
    <t>①</t>
    <phoneticPr fontId="2"/>
  </si>
  <si>
    <t>No.</t>
    <phoneticPr fontId="2"/>
  </si>
  <si>
    <t>②</t>
    <phoneticPr fontId="2"/>
  </si>
  <si>
    <t>③</t>
    <phoneticPr fontId="2"/>
  </si>
  <si>
    <t>製造・車体番号
表示番号（大型ﾀﾞﾝﾌﾟ車）</t>
    <rPh sb="0" eb="2">
      <t>セイゾウ</t>
    </rPh>
    <rPh sb="3" eb="5">
      <t>シャタイ</t>
    </rPh>
    <rPh sb="5" eb="7">
      <t>バンゴウ</t>
    </rPh>
    <rPh sb="8" eb="10">
      <t>ヒョウジ</t>
    </rPh>
    <rPh sb="10" eb="12">
      <t>バンゴウ</t>
    </rPh>
    <rPh sb="13" eb="15">
      <t>オオガタ</t>
    </rPh>
    <rPh sb="20" eb="21">
      <t>シャ</t>
    </rPh>
    <phoneticPr fontId="2"/>
  </si>
  <si>
    <t>種別又は規格</t>
    <rPh sb="0" eb="2">
      <t>シュベツ</t>
    </rPh>
    <rPh sb="2" eb="3">
      <t>マタ</t>
    </rPh>
    <rPh sb="4" eb="6">
      <t>キカク</t>
    </rPh>
    <phoneticPr fontId="2"/>
  </si>
  <si>
    <t>①</t>
    <phoneticPr fontId="2"/>
  </si>
  <si>
    <t>表２の「種別又は規格」欄は、表３の内容が確認できる種別又は規格を記入すること。</t>
    <rPh sb="0" eb="1">
      <t>ヒョウ</t>
    </rPh>
    <rPh sb="4" eb="6">
      <t>シュベツ</t>
    </rPh>
    <rPh sb="6" eb="7">
      <t>マタ</t>
    </rPh>
    <rPh sb="8" eb="10">
      <t>キカク</t>
    </rPh>
    <rPh sb="11" eb="12">
      <t>ラン</t>
    </rPh>
    <rPh sb="14" eb="15">
      <t>ヒョウ</t>
    </rPh>
    <rPh sb="17" eb="19">
      <t>ナイヨウ</t>
    </rPh>
    <rPh sb="20" eb="22">
      <t>カクニン</t>
    </rPh>
    <rPh sb="25" eb="27">
      <t>シュベツ</t>
    </rPh>
    <rPh sb="27" eb="28">
      <t>マタ</t>
    </rPh>
    <rPh sb="29" eb="31">
      <t>キカク</t>
    </rPh>
    <rPh sb="32" eb="34">
      <t>キニュウ</t>
    </rPh>
    <phoneticPr fontId="2"/>
  </si>
  <si>
    <t>表３、４を参考に建設機械の保有状況が確認できる必要な以下の資料を提出すること。</t>
    <rPh sb="8" eb="10">
      <t>ケンセツ</t>
    </rPh>
    <rPh sb="10" eb="12">
      <t>キカイ</t>
    </rPh>
    <rPh sb="13" eb="15">
      <t>ホユウ</t>
    </rPh>
    <rPh sb="15" eb="17">
      <t>ジョウキョウ</t>
    </rPh>
    <rPh sb="23" eb="25">
      <t>ヒツヨウ</t>
    </rPh>
    <rPh sb="26" eb="28">
      <t>イカ</t>
    </rPh>
    <rPh sb="29" eb="31">
      <t>シリョウ</t>
    </rPh>
    <phoneticPr fontId="2"/>
  </si>
  <si>
    <t>資料①</t>
    <rPh sb="0" eb="2">
      <t>シリョウ</t>
    </rPh>
    <phoneticPr fontId="2"/>
  </si>
  <si>
    <t>表３に記載する検査記録表等の写し。</t>
    <rPh sb="0" eb="1">
      <t>ヒョウ</t>
    </rPh>
    <rPh sb="3" eb="5">
      <t>キサイ</t>
    </rPh>
    <rPh sb="7" eb="9">
      <t>ケンサ</t>
    </rPh>
    <rPh sb="9" eb="11">
      <t>キロク</t>
    </rPh>
    <rPh sb="11" eb="12">
      <t>ヒョウ</t>
    </rPh>
    <rPh sb="12" eb="13">
      <t>トウ</t>
    </rPh>
    <rPh sb="14" eb="15">
      <t>ウツ</t>
    </rPh>
    <phoneticPr fontId="2"/>
  </si>
  <si>
    <t>資料②</t>
    <rPh sb="0" eb="2">
      <t>シリョウ</t>
    </rPh>
    <phoneticPr fontId="2"/>
  </si>
  <si>
    <t>経営事項審査時に提出した「建設機械の保有状況一覧表」の写し（県が押印した最新の資料に限る。）。ただし、リース契約の場合、入札公告日前日時点でリース期間が満了しているものは不可。</t>
    <rPh sb="0" eb="2">
      <t>ケイエイ</t>
    </rPh>
    <rPh sb="2" eb="4">
      <t>ジコウ</t>
    </rPh>
    <rPh sb="4" eb="6">
      <t>シンサ</t>
    </rPh>
    <rPh sb="6" eb="7">
      <t>ジ</t>
    </rPh>
    <rPh sb="8" eb="10">
      <t>テイシュツ</t>
    </rPh>
    <rPh sb="13" eb="15">
      <t>ケンセツ</t>
    </rPh>
    <rPh sb="15" eb="17">
      <t>キカイ</t>
    </rPh>
    <rPh sb="18" eb="20">
      <t>ホユウ</t>
    </rPh>
    <rPh sb="20" eb="22">
      <t>ジョウキョウ</t>
    </rPh>
    <rPh sb="22" eb="24">
      <t>イチラン</t>
    </rPh>
    <rPh sb="24" eb="25">
      <t>ヒョウ</t>
    </rPh>
    <rPh sb="27" eb="28">
      <t>ウツ</t>
    </rPh>
    <rPh sb="30" eb="31">
      <t>ケン</t>
    </rPh>
    <rPh sb="32" eb="34">
      <t>オウイン</t>
    </rPh>
    <rPh sb="36" eb="38">
      <t>サイシン</t>
    </rPh>
    <rPh sb="39" eb="41">
      <t>シリョウ</t>
    </rPh>
    <rPh sb="42" eb="43">
      <t>カギ</t>
    </rPh>
    <phoneticPr fontId="2"/>
  </si>
  <si>
    <t>資料③</t>
    <rPh sb="0" eb="2">
      <t>シリョウ</t>
    </rPh>
    <phoneticPr fontId="2"/>
  </si>
  <si>
    <t>建設機械の保有もしくは長期リース契約していることを証明する資料（売買契約書、リース契約書、割賦販売契約書、販売証明書等）。</t>
    <rPh sb="0" eb="2">
      <t>ケンセツ</t>
    </rPh>
    <rPh sb="2" eb="4">
      <t>キカイ</t>
    </rPh>
    <rPh sb="5" eb="7">
      <t>ホユウ</t>
    </rPh>
    <rPh sb="11" eb="13">
      <t>チョウキ</t>
    </rPh>
    <rPh sb="16" eb="18">
      <t>ケイヤク</t>
    </rPh>
    <rPh sb="25" eb="27">
      <t>ショウメイ</t>
    </rPh>
    <rPh sb="29" eb="31">
      <t>シリョウ</t>
    </rPh>
    <rPh sb="32" eb="34">
      <t>バイバイ</t>
    </rPh>
    <rPh sb="34" eb="37">
      <t>ケイヤクショ</t>
    </rPh>
    <rPh sb="41" eb="44">
      <t>ケイヤクショ</t>
    </rPh>
    <rPh sb="45" eb="47">
      <t>カップ</t>
    </rPh>
    <rPh sb="47" eb="49">
      <t>ハンバイ</t>
    </rPh>
    <rPh sb="49" eb="52">
      <t>ケイヤクショ</t>
    </rPh>
    <rPh sb="53" eb="55">
      <t>ハンバイ</t>
    </rPh>
    <rPh sb="55" eb="57">
      <t>ショウメイ</t>
    </rPh>
    <rPh sb="57" eb="58">
      <t>ショ</t>
    </rPh>
    <rPh sb="58" eb="59">
      <t>トウ</t>
    </rPh>
    <phoneticPr fontId="2"/>
  </si>
  <si>
    <t>資料④</t>
    <rPh sb="0" eb="2">
      <t>シリョウ</t>
    </rPh>
    <phoneticPr fontId="2"/>
  </si>
  <si>
    <t>対象となる建設機械であることが確認できる写真、カタログ（型式、自重、バケット容量等が記載されたもの）。</t>
    <rPh sb="0" eb="2">
      <t>タイショウ</t>
    </rPh>
    <rPh sb="5" eb="7">
      <t>ケンセツ</t>
    </rPh>
    <rPh sb="7" eb="9">
      <t>キカイ</t>
    </rPh>
    <rPh sb="15" eb="17">
      <t>カクニン</t>
    </rPh>
    <rPh sb="20" eb="22">
      <t>シャシン</t>
    </rPh>
    <rPh sb="28" eb="30">
      <t>ケイシキ</t>
    </rPh>
    <rPh sb="31" eb="33">
      <t>ジジュウ</t>
    </rPh>
    <rPh sb="38" eb="40">
      <t>ヨウリョウ</t>
    </rPh>
    <rPh sb="40" eb="41">
      <t>トウ</t>
    </rPh>
    <rPh sb="42" eb="44">
      <t>キサイ</t>
    </rPh>
    <phoneticPr fontId="2"/>
  </si>
  <si>
    <t>資料⑤</t>
    <rPh sb="0" eb="2">
      <t>シリョウ</t>
    </rPh>
    <phoneticPr fontId="2"/>
  </si>
  <si>
    <t>リース契約でリース期間が入札公告日前日から１年７ヶ月未満の場合は、建設機械のリース契約に関する誓約書（経営事項審査時に提出した誓約書は不可）。</t>
    <rPh sb="3" eb="5">
      <t>ケイヤク</t>
    </rPh>
    <rPh sb="9" eb="11">
      <t>キカン</t>
    </rPh>
    <rPh sb="12" eb="14">
      <t>ニュウサツ</t>
    </rPh>
    <rPh sb="14" eb="16">
      <t>コウコク</t>
    </rPh>
    <rPh sb="16" eb="17">
      <t>ビ</t>
    </rPh>
    <rPh sb="17" eb="19">
      <t>ゼンジツ</t>
    </rPh>
    <rPh sb="22" eb="23">
      <t>ネン</t>
    </rPh>
    <rPh sb="25" eb="26">
      <t>ゲツ</t>
    </rPh>
    <rPh sb="26" eb="28">
      <t>ミマン</t>
    </rPh>
    <rPh sb="29" eb="31">
      <t>バアイ</t>
    </rPh>
    <rPh sb="33" eb="35">
      <t>ケンセツ</t>
    </rPh>
    <rPh sb="35" eb="37">
      <t>キカイ</t>
    </rPh>
    <rPh sb="41" eb="43">
      <t>ケイヤク</t>
    </rPh>
    <rPh sb="44" eb="45">
      <t>カン</t>
    </rPh>
    <rPh sb="47" eb="49">
      <t>セイヤク</t>
    </rPh>
    <rPh sb="49" eb="50">
      <t>ショ</t>
    </rPh>
    <rPh sb="51" eb="53">
      <t>ケイエイ</t>
    </rPh>
    <rPh sb="53" eb="55">
      <t>ジコウ</t>
    </rPh>
    <rPh sb="55" eb="57">
      <t>シンサ</t>
    </rPh>
    <rPh sb="57" eb="58">
      <t>ジ</t>
    </rPh>
    <rPh sb="59" eb="61">
      <t>テイシュツ</t>
    </rPh>
    <rPh sb="63" eb="66">
      <t>セイヤクショ</t>
    </rPh>
    <rPh sb="67" eb="69">
      <t>フカ</t>
    </rPh>
    <phoneticPr fontId="2"/>
  </si>
  <si>
    <t>表３：申請可能な建設機械</t>
    <rPh sb="0" eb="1">
      <t>ヒョウ</t>
    </rPh>
    <rPh sb="3" eb="5">
      <t>シンセイ</t>
    </rPh>
    <rPh sb="5" eb="7">
      <t>カノウ</t>
    </rPh>
    <rPh sb="8" eb="10">
      <t>ケンセツ</t>
    </rPh>
    <rPh sb="10" eb="12">
      <t>キカイ</t>
    </rPh>
    <phoneticPr fontId="2"/>
  </si>
  <si>
    <t>条件</t>
    <rPh sb="0" eb="2">
      <t>ジョウケン</t>
    </rPh>
    <phoneticPr fontId="2"/>
  </si>
  <si>
    <t>提出が必要な検査記録表等</t>
    <rPh sb="0" eb="2">
      <t>テイシュツ</t>
    </rPh>
    <rPh sb="3" eb="5">
      <t>ヒツヨウ</t>
    </rPh>
    <rPh sb="6" eb="8">
      <t>ケンサ</t>
    </rPh>
    <rPh sb="8" eb="10">
      <t>キロク</t>
    </rPh>
    <rPh sb="10" eb="11">
      <t>ヒョウ</t>
    </rPh>
    <rPh sb="11" eb="12">
      <t>トウ</t>
    </rPh>
    <phoneticPr fontId="2"/>
  </si>
  <si>
    <t>a.ショベル系掘削機</t>
    <phoneticPr fontId="2"/>
  </si>
  <si>
    <t>ｼｮﾍﾞﾙ、ﾊﾞｯｸﾎｳ、ﾄﾞﾗｸﾞﾗｲﾝ、ｸﾗﾑｼｪﾙ、ｸﾚｰﾝ又はﾊﾟｲﾙﾄﾞﾗｲﾊﾞｰのｱﾀｯﾁﾒﾝﾄを有すること</t>
    <phoneticPr fontId="2"/>
  </si>
  <si>
    <t>特定自主検査記録表（検査年月日が入札公告日前日を含み過去１年以内のものに限る）</t>
    <phoneticPr fontId="2"/>
  </si>
  <si>
    <t>b.ブルドーザー</t>
    <phoneticPr fontId="2"/>
  </si>
  <si>
    <t>自重が3ｔ以上</t>
    <phoneticPr fontId="2"/>
  </si>
  <si>
    <t>c.トラクターショベル</t>
    <phoneticPr fontId="2"/>
  </si>
  <si>
    <t>ﾊﾞｹｯﾄ容量が0.4立方ﾒｰﾄﾙ以上</t>
    <phoneticPr fontId="2"/>
  </si>
  <si>
    <t>d.モーターグレーダー</t>
    <phoneticPr fontId="2"/>
  </si>
  <si>
    <t>自重が5ｔ以上</t>
    <phoneticPr fontId="2"/>
  </si>
  <si>
    <t>e.移動式クレーン</t>
    <phoneticPr fontId="2"/>
  </si>
  <si>
    <t>吊り上げ荷重3ｔ以上</t>
    <phoneticPr fontId="2"/>
  </si>
  <si>
    <t>移動式クレーン検査証（有効期間が入札公告日前日以降であること）</t>
    <rPh sb="0" eb="2">
      <t>イドウ</t>
    </rPh>
    <rPh sb="2" eb="3">
      <t>シキ</t>
    </rPh>
    <rPh sb="7" eb="9">
      <t>ケンサ</t>
    </rPh>
    <rPh sb="9" eb="10">
      <t>ショウ</t>
    </rPh>
    <phoneticPr fontId="2"/>
  </si>
  <si>
    <t>f.大型ダンプ車</t>
    <phoneticPr fontId="2"/>
  </si>
  <si>
    <t>車両総重量8t以上または最大積載量5t以上</t>
    <phoneticPr fontId="2"/>
  </si>
  <si>
    <t>自動車検査証（有効期間の満了する日が入札公告日前日以降であること）</t>
    <rPh sb="0" eb="3">
      <t>ジドウシャ</t>
    </rPh>
    <rPh sb="3" eb="5">
      <t>ケンサ</t>
    </rPh>
    <rPh sb="5" eb="6">
      <t>ショウ</t>
    </rPh>
    <rPh sb="7" eb="9">
      <t>ユウコウ</t>
    </rPh>
    <rPh sb="9" eb="11">
      <t>キカン</t>
    </rPh>
    <rPh sb="12" eb="14">
      <t>マンリョウ</t>
    </rPh>
    <rPh sb="16" eb="17">
      <t>ヒ</t>
    </rPh>
    <rPh sb="18" eb="20">
      <t>ニュウサツ</t>
    </rPh>
    <rPh sb="20" eb="22">
      <t>コウコク</t>
    </rPh>
    <rPh sb="22" eb="23">
      <t>ビ</t>
    </rPh>
    <rPh sb="23" eb="25">
      <t>ゼンジツ</t>
    </rPh>
    <rPh sb="24" eb="25">
      <t>ビ</t>
    </rPh>
    <rPh sb="25" eb="27">
      <t>イコウ</t>
    </rPh>
    <phoneticPr fontId="2"/>
  </si>
  <si>
    <t>表４：代表的な提出資料の組合せ</t>
    <rPh sb="0" eb="1">
      <t>ヒョウ</t>
    </rPh>
    <rPh sb="3" eb="5">
      <t>ダイヒョウ</t>
    </rPh>
    <rPh sb="5" eb="6">
      <t>テキ</t>
    </rPh>
    <rPh sb="7" eb="9">
      <t>テイシュツ</t>
    </rPh>
    <rPh sb="9" eb="11">
      <t>シリョウ</t>
    </rPh>
    <rPh sb="12" eb="14">
      <t>クミアワ</t>
    </rPh>
    <phoneticPr fontId="2"/>
  </si>
  <si>
    <t>a.ｼｮﾍﾞﾙ系掘削機、b.ﾌﾞﾙﾄﾞｰｻﾞｰ、c.ﾄﾗｸﾀｰｼｮﾍﾞﾙ、d.ﾓｰﾀｰｸﾞﾚｰﾀﾞｰの場合</t>
    <rPh sb="7" eb="8">
      <t>ケイ</t>
    </rPh>
    <rPh sb="8" eb="11">
      <t>クッサクキ</t>
    </rPh>
    <rPh sb="51" eb="53">
      <t>バアイ</t>
    </rPh>
    <phoneticPr fontId="2"/>
  </si>
  <si>
    <t>パターン１</t>
    <phoneticPr fontId="2"/>
  </si>
  <si>
    <t>資料②で提出する場合</t>
    <rPh sb="0" eb="2">
      <t>シリョウ</t>
    </rPh>
    <rPh sb="4" eb="6">
      <t>テイシュツ</t>
    </rPh>
    <rPh sb="8" eb="10">
      <t>バアイ</t>
    </rPh>
    <phoneticPr fontId="2"/>
  </si>
  <si>
    <t>リース契約がない、もしくはリース期間が入札公告日前日から１年７ヶ月以上あり</t>
    <rPh sb="3" eb="5">
      <t>ケイヤク</t>
    </rPh>
    <rPh sb="33" eb="35">
      <t>イジョウ</t>
    </rPh>
    <phoneticPr fontId="2"/>
  </si>
  <si>
    <t>①+②</t>
    <phoneticPr fontId="2"/>
  </si>
  <si>
    <t>リース期間が入札公告日前日から１年７ヶ月未満</t>
    <rPh sb="20" eb="22">
      <t>ミマン</t>
    </rPh>
    <phoneticPr fontId="2"/>
  </si>
  <si>
    <t>①+②+⑤</t>
    <phoneticPr fontId="2"/>
  </si>
  <si>
    <t>パターン３</t>
    <phoneticPr fontId="2"/>
  </si>
  <si>
    <t>資料②を提出しない場合（個別資料を提出）</t>
    <rPh sb="0" eb="2">
      <t>シリョウ</t>
    </rPh>
    <rPh sb="4" eb="6">
      <t>テイシュツ</t>
    </rPh>
    <rPh sb="9" eb="11">
      <t>バアイ</t>
    </rPh>
    <phoneticPr fontId="2"/>
  </si>
  <si>
    <t>①+③+④</t>
    <phoneticPr fontId="2"/>
  </si>
  <si>
    <t>パターン４</t>
    <phoneticPr fontId="2"/>
  </si>
  <si>
    <t>①+③+④+⑤</t>
    <phoneticPr fontId="2"/>
  </si>
  <si>
    <t>e.移動式クレーン、f.大型ﾀﾞﾝﾌﾟ車の場合</t>
    <rPh sb="2" eb="4">
      <t>イドウ</t>
    </rPh>
    <rPh sb="4" eb="5">
      <t>シキ</t>
    </rPh>
    <rPh sb="12" eb="14">
      <t>オオガタ</t>
    </rPh>
    <rPh sb="19" eb="20">
      <t>シャ</t>
    </rPh>
    <rPh sb="21" eb="23">
      <t>バアイ</t>
    </rPh>
    <phoneticPr fontId="2"/>
  </si>
  <si>
    <t>①+③</t>
    <phoneticPr fontId="2"/>
  </si>
  <si>
    <t>①+③+⑤</t>
    <phoneticPr fontId="2"/>
  </si>
  <si>
    <t>（参考）資料②経営事項審査時に提出する「建設機械の保有状況一覧表」の写し</t>
    <rPh sb="1" eb="3">
      <t>サンコウ</t>
    </rPh>
    <rPh sb="4" eb="6">
      <t>シリョウ</t>
    </rPh>
    <rPh sb="7" eb="9">
      <t>ケイエイ</t>
    </rPh>
    <rPh sb="9" eb="11">
      <t>ジコウ</t>
    </rPh>
    <rPh sb="11" eb="13">
      <t>シンサ</t>
    </rPh>
    <rPh sb="13" eb="14">
      <t>ジ</t>
    </rPh>
    <rPh sb="15" eb="17">
      <t>テイシュツ</t>
    </rPh>
    <rPh sb="20" eb="22">
      <t>ケンセツ</t>
    </rPh>
    <rPh sb="22" eb="24">
      <t>キカイ</t>
    </rPh>
    <rPh sb="25" eb="27">
      <t>ホユウ</t>
    </rPh>
    <rPh sb="27" eb="29">
      <t>ジョウキョウ</t>
    </rPh>
    <rPh sb="29" eb="31">
      <t>イチラン</t>
    </rPh>
    <rPh sb="31" eb="32">
      <t>ヒョウ</t>
    </rPh>
    <rPh sb="34" eb="35">
      <t>ウツ</t>
    </rPh>
    <phoneticPr fontId="2"/>
  </si>
  <si>
    <t>①</t>
    <phoneticPr fontId="2"/>
  </si>
  <si>
    <t>②</t>
    <phoneticPr fontId="2"/>
  </si>
  <si>
    <t>③</t>
    <phoneticPr fontId="2"/>
  </si>
  <si>
    <t>建設機械保有状況（土木一式用）</t>
    <rPh sb="0" eb="2">
      <t>ケンセツ</t>
    </rPh>
    <rPh sb="2" eb="4">
      <t>キカイ</t>
    </rPh>
    <rPh sb="4" eb="6">
      <t>ホユウ</t>
    </rPh>
    <rPh sb="6" eb="8">
      <t>ジョウキョウ</t>
    </rPh>
    <rPh sb="9" eb="11">
      <t>ドボク</t>
    </rPh>
    <rPh sb="11" eb="13">
      <t>イッシキ</t>
    </rPh>
    <rPh sb="13" eb="14">
      <t>ヨウ</t>
    </rPh>
    <phoneticPr fontId="2"/>
  </si>
  <si>
    <t>建設機械保有状況（ほ装用）</t>
    <rPh sb="0" eb="2">
      <t>ケンセツ</t>
    </rPh>
    <rPh sb="2" eb="4">
      <t>キカイ</t>
    </rPh>
    <rPh sb="4" eb="6">
      <t>ホユウ</t>
    </rPh>
    <rPh sb="6" eb="8">
      <t>ジョウキョウ</t>
    </rPh>
    <rPh sb="10" eb="11">
      <t>ソウ</t>
    </rPh>
    <rPh sb="11" eb="12">
      <t>ヨウ</t>
    </rPh>
    <phoneticPr fontId="2"/>
  </si>
  <si>
    <t>地域貢献</t>
    <phoneticPr fontId="2"/>
  </si>
  <si>
    <t>建設機械保有状況（土木一式用）</t>
    <rPh sb="9" eb="11">
      <t>ドボク</t>
    </rPh>
    <rPh sb="11" eb="13">
      <t>イッシキ</t>
    </rPh>
    <rPh sb="13" eb="14">
      <t>ヨウ</t>
    </rPh>
    <phoneticPr fontId="2"/>
  </si>
  <si>
    <t>(1)</t>
    <phoneticPr fontId="2"/>
  </si>
  <si>
    <t>ﾓｰﾀｰｸﾞﾚｰﾀﾞｰ</t>
  </si>
  <si>
    <t>(1)</t>
    <phoneticPr fontId="2"/>
  </si>
  <si>
    <t>(2)</t>
    <phoneticPr fontId="2"/>
  </si>
  <si>
    <t>表３を参考に保有状況が確認できる必要な以下の資料を提出すること。</t>
    <rPh sb="6" eb="8">
      <t>ホユウ</t>
    </rPh>
    <rPh sb="8" eb="10">
      <t>ジョウキョウ</t>
    </rPh>
    <rPh sb="16" eb="18">
      <t>ヒツヨウ</t>
    </rPh>
    <rPh sb="19" eb="21">
      <t>イカ</t>
    </rPh>
    <rPh sb="22" eb="24">
      <t>シリョウ</t>
    </rPh>
    <phoneticPr fontId="2"/>
  </si>
  <si>
    <t>特定自主検査記録表の写し。（検査年月日が入札公告日前日を含み過去1年以内のものに限る。）</t>
    <rPh sb="0" eb="2">
      <t>トクテイ</t>
    </rPh>
    <rPh sb="2" eb="4">
      <t>ジシュ</t>
    </rPh>
    <rPh sb="4" eb="6">
      <t>ケンサ</t>
    </rPh>
    <rPh sb="6" eb="8">
      <t>キロク</t>
    </rPh>
    <rPh sb="8" eb="9">
      <t>ヒョウ</t>
    </rPh>
    <rPh sb="10" eb="11">
      <t>ウツ</t>
    </rPh>
    <rPh sb="14" eb="16">
      <t>ケンサ</t>
    </rPh>
    <rPh sb="16" eb="19">
      <t>ネンガッピ</t>
    </rPh>
    <rPh sb="20" eb="22">
      <t>ニュウサツ</t>
    </rPh>
    <rPh sb="22" eb="24">
      <t>コウコク</t>
    </rPh>
    <rPh sb="24" eb="25">
      <t>ビ</t>
    </rPh>
    <rPh sb="25" eb="27">
      <t>ゼンジツ</t>
    </rPh>
    <rPh sb="28" eb="29">
      <t>フク</t>
    </rPh>
    <rPh sb="30" eb="32">
      <t>カコ</t>
    </rPh>
    <rPh sb="33" eb="34">
      <t>ネン</t>
    </rPh>
    <rPh sb="34" eb="36">
      <t>イナイ</t>
    </rPh>
    <rPh sb="40" eb="41">
      <t>カギ</t>
    </rPh>
    <phoneticPr fontId="2"/>
  </si>
  <si>
    <t>モーターグレーダーの保有もしくは長期リース契約していることを証明する資料（売買契約書、リース契約書、割賦販売契約書、販売証明書等）。</t>
    <rPh sb="10" eb="12">
      <t>ホユウ</t>
    </rPh>
    <rPh sb="16" eb="18">
      <t>チョウキ</t>
    </rPh>
    <rPh sb="21" eb="23">
      <t>ケイヤク</t>
    </rPh>
    <rPh sb="30" eb="32">
      <t>ショウメイ</t>
    </rPh>
    <rPh sb="34" eb="36">
      <t>シリョウ</t>
    </rPh>
    <rPh sb="37" eb="39">
      <t>バイバイ</t>
    </rPh>
    <rPh sb="39" eb="42">
      <t>ケイヤクショ</t>
    </rPh>
    <rPh sb="46" eb="49">
      <t>ケイヤクショ</t>
    </rPh>
    <rPh sb="50" eb="52">
      <t>カップ</t>
    </rPh>
    <rPh sb="52" eb="54">
      <t>ハンバイ</t>
    </rPh>
    <rPh sb="54" eb="57">
      <t>ケイヤクショ</t>
    </rPh>
    <rPh sb="58" eb="60">
      <t>ハンバイ</t>
    </rPh>
    <rPh sb="60" eb="62">
      <t>ショウメイ</t>
    </rPh>
    <rPh sb="62" eb="63">
      <t>ショ</t>
    </rPh>
    <rPh sb="63" eb="64">
      <t>トウ</t>
    </rPh>
    <phoneticPr fontId="2"/>
  </si>
  <si>
    <t>写真、カタログ（型式、自重等が記載されたもの）。</t>
    <rPh sb="0" eb="2">
      <t>シャシン</t>
    </rPh>
    <rPh sb="8" eb="10">
      <t>ケイシキ</t>
    </rPh>
    <rPh sb="11" eb="13">
      <t>ジジュウ</t>
    </rPh>
    <rPh sb="13" eb="14">
      <t>トウ</t>
    </rPh>
    <rPh sb="15" eb="17">
      <t>キサイ</t>
    </rPh>
    <phoneticPr fontId="2"/>
  </si>
  <si>
    <t>表３：代表的な提出資料の組合せ</t>
    <rPh sb="0" eb="1">
      <t>ヒョウ</t>
    </rPh>
    <rPh sb="3" eb="5">
      <t>ダイヒョウ</t>
    </rPh>
    <rPh sb="5" eb="6">
      <t>テキ</t>
    </rPh>
    <rPh sb="7" eb="9">
      <t>テイシュツ</t>
    </rPh>
    <rPh sb="9" eb="11">
      <t>シリョウ</t>
    </rPh>
    <rPh sb="12" eb="14">
      <t>クミアワ</t>
    </rPh>
    <phoneticPr fontId="2"/>
  </si>
  <si>
    <t>パターン１</t>
    <phoneticPr fontId="2"/>
  </si>
  <si>
    <t>①+②</t>
    <phoneticPr fontId="2"/>
  </si>
  <si>
    <t>①+②+⑤</t>
    <phoneticPr fontId="2"/>
  </si>
  <si>
    <t>パターン３</t>
    <phoneticPr fontId="2"/>
  </si>
  <si>
    <t>①+③+④</t>
    <phoneticPr fontId="2"/>
  </si>
  <si>
    <t>パターン４</t>
    <phoneticPr fontId="2"/>
  </si>
  <si>
    <t>①+③+④+⑤</t>
    <phoneticPr fontId="2"/>
  </si>
  <si>
    <t>２台以上保有もしくは長期リース契約している場合は、１台分の記載でよい。</t>
    <rPh sb="1" eb="2">
      <t>ダイ</t>
    </rPh>
    <rPh sb="2" eb="4">
      <t>イジョウ</t>
    </rPh>
    <rPh sb="4" eb="6">
      <t>ホユウ</t>
    </rPh>
    <rPh sb="10" eb="12">
      <t>チョウキ</t>
    </rPh>
    <rPh sb="15" eb="17">
      <t>ケイヤク</t>
    </rPh>
    <rPh sb="21" eb="23">
      <t>バアイ</t>
    </rPh>
    <rPh sb="26" eb="28">
      <t>ダイブン</t>
    </rPh>
    <rPh sb="29" eb="31">
      <t>キサイ</t>
    </rPh>
    <phoneticPr fontId="2"/>
  </si>
  <si>
    <t>自重</t>
    <rPh sb="0" eb="2">
      <t>ジジュウ</t>
    </rPh>
    <phoneticPr fontId="2"/>
  </si>
  <si>
    <t>３台以上保有もしくは長期リース契約している場合は、３台分の記載でよい。</t>
    <rPh sb="1" eb="2">
      <t>ダイ</t>
    </rPh>
    <rPh sb="2" eb="4">
      <t>イジョウ</t>
    </rPh>
    <rPh sb="4" eb="6">
      <t>ホユウ</t>
    </rPh>
    <rPh sb="10" eb="12">
      <t>チョウキ</t>
    </rPh>
    <rPh sb="15" eb="17">
      <t>ケイヤク</t>
    </rPh>
    <rPh sb="21" eb="23">
      <t>バアイ</t>
    </rPh>
    <rPh sb="26" eb="28">
      <t>ダイブン</t>
    </rPh>
    <rPh sb="29" eb="31">
      <t>キサイ</t>
    </rPh>
    <phoneticPr fontId="2"/>
  </si>
  <si>
    <t>コリンズの「工事カルテ受領書」もしくは「登録内容確認書」を添付すること。</t>
    <rPh sb="6" eb="8">
      <t>コウジ</t>
    </rPh>
    <rPh sb="11" eb="14">
      <t>ジュリョウショ</t>
    </rPh>
    <rPh sb="20" eb="22">
      <t>トウロク</t>
    </rPh>
    <rPh sb="22" eb="24">
      <t>ナイヨウ</t>
    </rPh>
    <rPh sb="24" eb="27">
      <t>カクニンショ</t>
    </rPh>
    <rPh sb="29" eb="31">
      <t>テンプ</t>
    </rPh>
    <phoneticPr fontId="2"/>
  </si>
  <si>
    <t>（チェック用）</t>
    <rPh sb="5" eb="6">
      <t>ヨウ</t>
    </rPh>
    <phoneticPr fontId="2"/>
  </si>
  <si>
    <t>西暦</t>
    <rPh sb="0" eb="2">
      <t>セイレキ</t>
    </rPh>
    <phoneticPr fontId="2"/>
  </si>
  <si>
    <t>←西暦を入力すると下の欄に和暦が表示</t>
    <rPh sb="1" eb="3">
      <t>セイレキ</t>
    </rPh>
    <rPh sb="4" eb="6">
      <t>ニュウリョク</t>
    </rPh>
    <rPh sb="9" eb="10">
      <t>シタ</t>
    </rPh>
    <rPh sb="11" eb="12">
      <t>ラン</t>
    </rPh>
    <rPh sb="13" eb="15">
      <t>ワレキ</t>
    </rPh>
    <rPh sb="16" eb="18">
      <t>ヒョウジ</t>
    </rPh>
    <phoneticPr fontId="2"/>
  </si>
  <si>
    <t>和暦</t>
    <rPh sb="0" eb="2">
      <t>ワレキ</t>
    </rPh>
    <phoneticPr fontId="2"/>
  </si>
  <si>
    <t>注意！</t>
    <rPh sb="0" eb="2">
      <t>チュウイ</t>
    </rPh>
    <phoneticPr fontId="2"/>
  </si>
  <si>
    <r>
      <rPr>
        <b/>
        <sz val="11"/>
        <color rgb="FFFF0000"/>
        <rFont val="ＭＳ Ｐゴシック"/>
        <family val="3"/>
        <charset val="128"/>
      </rPr>
      <t>下請契約</t>
    </r>
    <r>
      <rPr>
        <sz val="11"/>
        <color theme="1"/>
        <rFont val="ＭＳ Ｐゴシック"/>
        <family val="3"/>
        <charset val="128"/>
      </rPr>
      <t>で申請する場合、「発注機関」欄は</t>
    </r>
    <r>
      <rPr>
        <b/>
        <sz val="11"/>
        <color rgb="FFFF0000"/>
        <rFont val="ＭＳ Ｐゴシック"/>
        <family val="3"/>
        <charset val="128"/>
      </rPr>
      <t>元請企業名ではありません</t>
    </r>
    <r>
      <rPr>
        <sz val="11"/>
        <color theme="1"/>
        <rFont val="ＭＳ Ｐゴシック"/>
        <family val="3"/>
        <charset val="128"/>
      </rPr>
      <t>。</t>
    </r>
    <rPh sb="0" eb="1">
      <t>シタ</t>
    </rPh>
    <rPh sb="1" eb="2">
      <t>ウ</t>
    </rPh>
    <rPh sb="2" eb="4">
      <t>ケイヤク</t>
    </rPh>
    <rPh sb="5" eb="7">
      <t>シンセイ</t>
    </rPh>
    <rPh sb="9" eb="11">
      <t>バアイ</t>
    </rPh>
    <rPh sb="13" eb="15">
      <t>ハッチュウ</t>
    </rPh>
    <rPh sb="15" eb="17">
      <t>キカン</t>
    </rPh>
    <rPh sb="18" eb="19">
      <t>ラン</t>
    </rPh>
    <rPh sb="20" eb="22">
      <t>モトウケ</t>
    </rPh>
    <rPh sb="22" eb="24">
      <t>キギョウ</t>
    </rPh>
    <rPh sb="24" eb="25">
      <t>メイ</t>
    </rPh>
    <phoneticPr fontId="2"/>
  </si>
  <si>
    <t>協定実績</t>
    <phoneticPr fontId="2"/>
  </si>
  <si>
    <t>契約上の工期</t>
    <rPh sb="0" eb="2">
      <t>ケイヤク</t>
    </rPh>
    <rPh sb="2" eb="3">
      <t>ジョウ</t>
    </rPh>
    <rPh sb="4" eb="6">
      <t>コウキ</t>
    </rPh>
    <phoneticPr fontId="2"/>
  </si>
  <si>
    <t>コリンズの「工事カルテ」もしくは「登録内容確認書」の写し。（いずれも竣工登録に限る。）</t>
    <phoneticPr fontId="2"/>
  </si>
  <si>
    <t>コリンズの「工事カルテ」もしくは「登録内容確認書」の写し。（いずれも竣工登録に限る。）</t>
    <rPh sb="26" eb="27">
      <t>ウツ</t>
    </rPh>
    <phoneticPr fontId="2"/>
  </si>
  <si>
    <t>技術者の従事期間（始）と従事時の役職が確認できる資料（契約時の技術者が確認できるコリンズの「工事カルテ」もしくは「登録内容確認書」の写し等）。</t>
    <rPh sb="9" eb="10">
      <t>ハジ</t>
    </rPh>
    <rPh sb="12" eb="14">
      <t>ジュウジ</t>
    </rPh>
    <rPh sb="14" eb="15">
      <t>ジ</t>
    </rPh>
    <rPh sb="16" eb="18">
      <t>ヤクショク</t>
    </rPh>
    <rPh sb="46" eb="48">
      <t>コウジ</t>
    </rPh>
    <rPh sb="57" eb="59">
      <t>トウロク</t>
    </rPh>
    <rPh sb="59" eb="61">
      <t>ナイヨウ</t>
    </rPh>
    <rPh sb="61" eb="64">
      <t>カクニンショ</t>
    </rPh>
    <rPh sb="66" eb="67">
      <t>ウツ</t>
    </rPh>
    <rPh sb="68" eb="69">
      <t>トウ</t>
    </rPh>
    <phoneticPr fontId="2"/>
  </si>
  <si>
    <t>表彰状等の写しを添付すること。また、発注者から表彰実績に関する資料が提示された場合は、その写しの添付でもよい。</t>
    <phoneticPr fontId="2"/>
  </si>
  <si>
    <t>上記事項の外、入札説明書本文にある要件を必ず確認すること。</t>
    <phoneticPr fontId="2"/>
  </si>
  <si>
    <t>※</t>
    <phoneticPr fontId="2"/>
  </si>
  <si>
    <t>※</t>
    <phoneticPr fontId="2"/>
  </si>
  <si>
    <t>技術資料提出工事名：</t>
    <phoneticPr fontId="2"/>
  </si>
  <si>
    <t>提出事務所名 ：</t>
    <phoneticPr fontId="2"/>
  </si>
  <si>
    <t>対象となる年度・機関等：</t>
  </si>
  <si>
    <t>配置予定技術者の優秀建設技術者表彰</t>
  </si>
  <si>
    <t>※</t>
    <phoneticPr fontId="2"/>
  </si>
  <si>
    <t>今回、押印済資料（収受印）での提出の有無</t>
    <phoneticPr fontId="2"/>
  </si>
  <si>
    <t>○、○</t>
    <phoneticPr fontId="2"/>
  </si>
  <si>
    <t>○、○</t>
    <phoneticPr fontId="2"/>
  </si>
  <si>
    <t>消防団協力事業所の認定を証明する書類の写しを添付すること。この書類は「事業者名」、「認定日」そして「認定の有効期限」のいずれもが記載してあり、市町村長が発行したものであること。</t>
    <phoneticPr fontId="2"/>
  </si>
  <si>
    <t>企業の育児・介護休業に関する制度の概要が分かる資料（就業規則等）のうち「育児・介護休業法」に関係する部分を添付資料として提出すること。その際、法定の制度を超える箇所のアンダーライン明示に協力すること。</t>
    <phoneticPr fontId="2"/>
  </si>
  <si>
    <r>
      <t>３．</t>
    </r>
    <r>
      <rPr>
        <sz val="12"/>
        <color rgb="FFFF0000"/>
        <rFont val="ＭＳ Ｐゴシック"/>
        <family val="3"/>
        <charset val="128"/>
        <scheme val="minor"/>
      </rPr>
      <t>地域条件を設定する評価項目</t>
    </r>
    <r>
      <rPr>
        <sz val="12"/>
        <color theme="1"/>
        <rFont val="ＭＳ Ｐゴシック"/>
        <family val="2"/>
        <charset val="128"/>
        <scheme val="minor"/>
      </rPr>
      <t>は、</t>
    </r>
    <r>
      <rPr>
        <sz val="12"/>
        <color rgb="FFFF0000"/>
        <rFont val="ＭＳ Ｐゴシック"/>
        <family val="3"/>
        <charset val="128"/>
        <scheme val="minor"/>
      </rPr>
      <t>【表２】D列</t>
    </r>
    <r>
      <rPr>
        <sz val="12"/>
        <color theme="1"/>
        <rFont val="ＭＳ Ｐゴシック"/>
        <family val="2"/>
        <charset val="128"/>
        <scheme val="minor"/>
      </rPr>
      <t>で【地域設定】を</t>
    </r>
    <r>
      <rPr>
        <sz val="12"/>
        <color rgb="FFFF0000"/>
        <rFont val="ＭＳ Ｐゴシック"/>
        <family val="3"/>
        <charset val="128"/>
        <scheme val="minor"/>
      </rPr>
      <t>選択</t>
    </r>
    <r>
      <rPr>
        <sz val="12"/>
        <color theme="1"/>
        <rFont val="ＭＳ Ｐゴシック"/>
        <family val="2"/>
        <charset val="128"/>
        <scheme val="minor"/>
      </rPr>
      <t>してください</t>
    </r>
    <rPh sb="2" eb="4">
      <t>チイキ</t>
    </rPh>
    <rPh sb="4" eb="6">
      <t>ジョウケン</t>
    </rPh>
    <rPh sb="7" eb="9">
      <t>セッテイ</t>
    </rPh>
    <rPh sb="11" eb="13">
      <t>ヒョウカ</t>
    </rPh>
    <rPh sb="13" eb="15">
      <t>コウモク</t>
    </rPh>
    <rPh sb="18" eb="19">
      <t>ヒョウ</t>
    </rPh>
    <rPh sb="22" eb="23">
      <t>レツ</t>
    </rPh>
    <rPh sb="25" eb="27">
      <t>チイキ</t>
    </rPh>
    <rPh sb="27" eb="29">
      <t>セッテイ</t>
    </rPh>
    <rPh sb="31" eb="33">
      <t>センタク</t>
    </rPh>
    <phoneticPr fontId="2"/>
  </si>
  <si>
    <t>地域設定</t>
    <rPh sb="0" eb="2">
      <t>チイキ</t>
    </rPh>
    <rPh sb="2" eb="4">
      <t>セッテイ</t>
    </rPh>
    <phoneticPr fontId="2"/>
  </si>
  <si>
    <t>○企業としてのハートフルしまねの参加実績</t>
    <rPh sb="16" eb="18">
      <t>サンカ</t>
    </rPh>
    <phoneticPr fontId="2"/>
  </si>
  <si>
    <r>
      <t>★ Ｑ1～9の「はい」すべてに■がなければ、総合評価の加点の前提となりません。</t>
    </r>
    <r>
      <rPr>
        <sz val="12"/>
        <color indexed="8"/>
        <rFont val="ＭＳ Ｐゴシック"/>
        <family val="3"/>
        <charset val="128"/>
      </rPr>
      <t xml:space="preserve">
★ 記載内容については、就業規則等により確認できるよう</t>
    </r>
    <r>
      <rPr>
        <b/>
        <sz val="12"/>
        <color indexed="8"/>
        <rFont val="ＭＳ Ｐゴシック"/>
        <family val="3"/>
        <charset val="128"/>
      </rPr>
      <t>該当条文</t>
    </r>
    <r>
      <rPr>
        <sz val="12"/>
        <color indexed="8"/>
        <rFont val="ＭＳ Ｐゴシック"/>
        <family val="3"/>
        <charset val="128"/>
      </rPr>
      <t>の記入が必要です。</t>
    </r>
    <rPh sb="22" eb="24">
      <t>ソウゴウ</t>
    </rPh>
    <rPh sb="24" eb="26">
      <t>ヒョウカ</t>
    </rPh>
    <rPh sb="27" eb="29">
      <t>カテン</t>
    </rPh>
    <rPh sb="30" eb="32">
      <t>ゼンテイ</t>
    </rPh>
    <rPh sb="42" eb="44">
      <t>キサイ</t>
    </rPh>
    <rPh sb="44" eb="46">
      <t>ナイヨウ</t>
    </rPh>
    <rPh sb="52" eb="54">
      <t>シュウギョウ</t>
    </rPh>
    <rPh sb="54" eb="56">
      <t>キソク</t>
    </rPh>
    <rPh sb="56" eb="57">
      <t>トウ</t>
    </rPh>
    <rPh sb="60" eb="62">
      <t>カクニン</t>
    </rPh>
    <rPh sb="67" eb="69">
      <t>ガイトウ</t>
    </rPh>
    <rPh sb="69" eb="71">
      <t>ジョウブン</t>
    </rPh>
    <rPh sb="72" eb="74">
      <t>キニュウ</t>
    </rPh>
    <rPh sb="75" eb="77">
      <t>ヒツヨウ</t>
    </rPh>
    <phoneticPr fontId="13"/>
  </si>
  <si>
    <t>　３歳未満の子を養育する労働者が利用できる、所定外労働時間の免除の措置を就業規則等に規定している。</t>
    <rPh sb="2" eb="3">
      <t>サイ</t>
    </rPh>
    <rPh sb="3" eb="5">
      <t>ミマン</t>
    </rPh>
    <rPh sb="8" eb="10">
      <t>ヨウイク</t>
    </rPh>
    <rPh sb="12" eb="15">
      <t>ロウドウシャ</t>
    </rPh>
    <rPh sb="22" eb="25">
      <t>ショテイガイ</t>
    </rPh>
    <rPh sb="25" eb="27">
      <t>ロウドウ</t>
    </rPh>
    <rPh sb="27" eb="29">
      <t>ジカン</t>
    </rPh>
    <rPh sb="30" eb="32">
      <t>メンジョ</t>
    </rPh>
    <rPh sb="33" eb="35">
      <t>ソチ</t>
    </rPh>
    <rPh sb="36" eb="38">
      <t>シュウギョウ</t>
    </rPh>
    <rPh sb="38" eb="40">
      <t>キソク</t>
    </rPh>
    <rPh sb="40" eb="41">
      <t>トウ</t>
    </rPh>
    <rPh sb="42" eb="44">
      <t>キテイ</t>
    </rPh>
    <phoneticPr fontId="13"/>
  </si>
  <si>
    <t>　育児・介護休業法では、3歳に満たない子を養育する労働者から請求があった場合、事業主は、その労働者を、所定労働時間を超えて労働させてはならないことが義務づけられています。</t>
    <phoneticPr fontId="13"/>
  </si>
  <si>
    <r>
      <t>　育児・介護休業法では、短時間勤務制度は1日の所定労働時間を原則として6時間（5時間45分から6時間まで）とする措置を含むものとしなければなりません。
　代替措置としては、①育児休業に関する制度に準ずる措置②フレックスタイム制度③始業・終業時間の繰り上げ・繰り下げ④従業員の3歳に満たない子に係る保育施設の設置運営その他これに準ずる便</t>
    </r>
    <r>
      <rPr>
        <sz val="10"/>
        <color indexed="8"/>
        <rFont val="ＭＳ Ｐ明朝"/>
        <family val="1"/>
        <charset val="128"/>
      </rPr>
      <t>宜の供与</t>
    </r>
    <r>
      <rPr>
        <sz val="10"/>
        <color theme="1"/>
        <rFont val="ＭＳ Ｐ明朝"/>
        <family val="1"/>
        <charset val="128"/>
      </rPr>
      <t>を</t>
    </r>
    <r>
      <rPr>
        <sz val="10"/>
        <color indexed="8"/>
        <rFont val="ＭＳ Ｐ明朝"/>
        <family val="1"/>
        <charset val="128"/>
      </rPr>
      <t>1つ以上</t>
    </r>
    <r>
      <rPr>
        <sz val="10"/>
        <rFont val="ＭＳ Ｐ明朝"/>
        <family val="1"/>
        <charset val="128"/>
      </rPr>
      <t>講じなければならないとしています。</t>
    </r>
    <rPh sb="174" eb="176">
      <t>イジョウ</t>
    </rPh>
    <phoneticPr fontId="13"/>
  </si>
  <si>
    <t>　育児・介護休業法では、小学校就学前の子を養育する労働者は、１年間に５日（小学校就学前の子が2人以上であれば年10日）まで、病気・けがをした子の看護のために（子の予防接種や健康診断を含む）、休暇を半日単位で取得することができるとしています。　</t>
    <rPh sb="98" eb="100">
      <t>ハンニチ</t>
    </rPh>
    <rPh sb="100" eb="102">
      <t>タンイ</t>
    </rPh>
    <phoneticPr fontId="13"/>
  </si>
  <si>
    <t>　育児・介護休業法では、要介護状態にある対象家族の介護等のため、１年に5日（対象家族が2人以上であれば年10日）まで介護休暇を半日単位で取得することができるとしています。</t>
    <rPh sb="63" eb="65">
      <t>ハンニチ</t>
    </rPh>
    <rPh sb="65" eb="67">
      <t>タンイ</t>
    </rPh>
    <phoneticPr fontId="13"/>
  </si>
  <si>
    <t>　育児・介護休業法では、労働者は、要介護状態にある対象家族１人につき、通算９３日まで、３回を上限として介護休業を分割して取得することができるとしています。</t>
    <rPh sb="44" eb="45">
      <t>カイ</t>
    </rPh>
    <rPh sb="46" eb="48">
      <t>ジョウゲン</t>
    </rPh>
    <rPh sb="56" eb="58">
      <t>ブンカツ</t>
    </rPh>
    <phoneticPr fontId="13"/>
  </si>
  <si>
    <t>　育児・介護休業法では、要介護状態にある対象家族を介護する労働者から請求があった場合、①短時間勤務制度　②フレックスタイム制度　③始業・終業時刻の繰上げ・繰下げ　④介護サービス費用を補助する制度　その他これに準ずる便宜供与の実施が義務付けられています。（対象家族1人につき介護休業とは別に、利用開始から３年の間で2回以上）</t>
    <rPh sb="112" eb="114">
      <t>ジッシ</t>
    </rPh>
    <rPh sb="115" eb="117">
      <t>ギム</t>
    </rPh>
    <rPh sb="117" eb="118">
      <t>ヅ</t>
    </rPh>
    <rPh sb="127" eb="129">
      <t>タイショウ</t>
    </rPh>
    <rPh sb="129" eb="131">
      <t>カゾク</t>
    </rPh>
    <rPh sb="132" eb="133">
      <t>ニン</t>
    </rPh>
    <rPh sb="136" eb="138">
      <t>カイゴ</t>
    </rPh>
    <rPh sb="138" eb="140">
      <t>キュウギョウ</t>
    </rPh>
    <rPh sb="142" eb="143">
      <t>ベツ</t>
    </rPh>
    <rPh sb="145" eb="147">
      <t>リヨウ</t>
    </rPh>
    <rPh sb="147" eb="149">
      <t>カイシ</t>
    </rPh>
    <rPh sb="152" eb="153">
      <t>ネン</t>
    </rPh>
    <rPh sb="154" eb="155">
      <t>アイダ</t>
    </rPh>
    <rPh sb="157" eb="158">
      <t>カイ</t>
    </rPh>
    <rPh sb="158" eb="160">
      <t>イジョウ</t>
    </rPh>
    <phoneticPr fontId="13"/>
  </si>
  <si>
    <t>【法定内容チェック表２】</t>
    <phoneticPr fontId="2"/>
  </si>
  <si>
    <t>家族の介護を行う従業員が利用できる、所定外労働時間の免除の措置を就業規則等に規定している。</t>
    <rPh sb="0" eb="2">
      <t>カゾク</t>
    </rPh>
    <rPh sb="3" eb="5">
      <t>カイゴ</t>
    </rPh>
    <rPh sb="6" eb="7">
      <t>オコナ</t>
    </rPh>
    <rPh sb="8" eb="11">
      <t>ジュウギョウイン</t>
    </rPh>
    <rPh sb="12" eb="14">
      <t>リヨウ</t>
    </rPh>
    <rPh sb="18" eb="20">
      <t>ショテイ</t>
    </rPh>
    <rPh sb="20" eb="21">
      <t>ガイ</t>
    </rPh>
    <rPh sb="21" eb="23">
      <t>ロウドウ</t>
    </rPh>
    <rPh sb="23" eb="25">
      <t>ジカン</t>
    </rPh>
    <rPh sb="26" eb="28">
      <t>メンジョ</t>
    </rPh>
    <rPh sb="29" eb="31">
      <t>ソチ</t>
    </rPh>
    <rPh sb="32" eb="34">
      <t>シュウギョウ</t>
    </rPh>
    <rPh sb="34" eb="36">
      <t>キソク</t>
    </rPh>
    <rPh sb="36" eb="37">
      <t>トウ</t>
    </rPh>
    <rPh sb="38" eb="40">
      <t>キテイ</t>
    </rPh>
    <phoneticPr fontId="13"/>
  </si>
  <si>
    <t>　育児・介護休業法では、要介護状態にある家族を介護する労働者から請求があった場合、事業主は、その労働者を、所定労働時間を超えて労働させてはならないことが義務づけられています。</t>
    <rPh sb="23" eb="25">
      <t>カイゴ</t>
    </rPh>
    <rPh sb="27" eb="30">
      <t>ロウドウシャ</t>
    </rPh>
    <rPh sb="32" eb="34">
      <t>セイキュウ</t>
    </rPh>
    <rPh sb="38" eb="40">
      <t>バアイ</t>
    </rPh>
    <rPh sb="41" eb="44">
      <t>ジギョウヌシ</t>
    </rPh>
    <rPh sb="48" eb="51">
      <t>ロウドウシャ</t>
    </rPh>
    <rPh sb="53" eb="55">
      <t>ショテイ</t>
    </rPh>
    <rPh sb="55" eb="57">
      <t>ロウドウ</t>
    </rPh>
    <rPh sb="57" eb="59">
      <t>ジカン</t>
    </rPh>
    <rPh sb="60" eb="61">
      <t>コ</t>
    </rPh>
    <rPh sb="63" eb="65">
      <t>ロウドウ</t>
    </rPh>
    <rPh sb="76" eb="78">
      <t>ギム</t>
    </rPh>
    <phoneticPr fontId="13"/>
  </si>
  <si>
    <t>育児休業等に関するハラスメントの防止措置を就業規則等に規定している。</t>
    <rPh sb="0" eb="2">
      <t>イクジ</t>
    </rPh>
    <rPh sb="2" eb="4">
      <t>キュウギョウ</t>
    </rPh>
    <rPh sb="4" eb="5">
      <t>トウ</t>
    </rPh>
    <rPh sb="6" eb="7">
      <t>カン</t>
    </rPh>
    <rPh sb="16" eb="18">
      <t>ボウシ</t>
    </rPh>
    <rPh sb="18" eb="20">
      <t>ソチ</t>
    </rPh>
    <rPh sb="21" eb="23">
      <t>シュウギョウ</t>
    </rPh>
    <rPh sb="23" eb="25">
      <t>キソク</t>
    </rPh>
    <rPh sb="25" eb="26">
      <t>トウ</t>
    </rPh>
    <rPh sb="27" eb="29">
      <t>キテイ</t>
    </rPh>
    <phoneticPr fontId="13"/>
  </si>
  <si>
    <t>　は　い</t>
    <phoneticPr fontId="13"/>
  </si>
  <si>
    <t>　いいえ</t>
    <phoneticPr fontId="13"/>
  </si>
  <si>
    <t>　育児・介護休業法では、事業主は、妊娠・出産、育児休業、介護休業等を理由とする嫌がらせ等（いわゆるマタハラ・パタハラなど）を防止する措置を講じることが義務づけられています。</t>
    <rPh sb="12" eb="15">
      <t>ジギョウヌシ</t>
    </rPh>
    <rPh sb="17" eb="19">
      <t>ニンシン</t>
    </rPh>
    <rPh sb="20" eb="22">
      <t>シュッサン</t>
    </rPh>
    <rPh sb="23" eb="25">
      <t>イクジ</t>
    </rPh>
    <rPh sb="25" eb="27">
      <t>キュウギョウ</t>
    </rPh>
    <rPh sb="28" eb="30">
      <t>カイゴ</t>
    </rPh>
    <rPh sb="30" eb="32">
      <t>キュウギョウ</t>
    </rPh>
    <rPh sb="32" eb="33">
      <t>トウ</t>
    </rPh>
    <rPh sb="34" eb="36">
      <t>リユウ</t>
    </rPh>
    <rPh sb="39" eb="40">
      <t>イヤ</t>
    </rPh>
    <rPh sb="43" eb="44">
      <t>トウ</t>
    </rPh>
    <rPh sb="62" eb="64">
      <t>ボウシ</t>
    </rPh>
    <rPh sb="66" eb="68">
      <t>ソチ</t>
    </rPh>
    <rPh sb="69" eb="70">
      <t>コウ</t>
    </rPh>
    <rPh sb="75" eb="77">
      <t>ギム</t>
    </rPh>
    <phoneticPr fontId="13"/>
  </si>
  <si>
    <t>Q10</t>
    <phoneticPr fontId="2"/>
  </si>
  <si>
    <t>はい</t>
    <phoneticPr fontId="13"/>
  </si>
  <si>
    <t>いいえ</t>
    <phoneticPr fontId="13"/>
  </si>
  <si>
    <t>Q11</t>
    <phoneticPr fontId="2"/>
  </si>
  <si>
    <r>
      <t>③</t>
    </r>
    <r>
      <rPr>
        <sz val="10"/>
        <rFont val="ＭＳ Ｐゴシック"/>
        <family val="3"/>
        <charset val="128"/>
      </rPr>
      <t>フレックスタイム制</t>
    </r>
    <phoneticPr fontId="13"/>
  </si>
  <si>
    <r>
      <t>④</t>
    </r>
    <r>
      <rPr>
        <sz val="10"/>
        <rFont val="ＭＳ Ｐゴシック"/>
        <family val="3"/>
        <charset val="128"/>
      </rPr>
      <t>始業・終業時刻の繰上げ・繰下げ
（１日の所定労働時間は変わらない）</t>
    </r>
    <phoneticPr fontId="13"/>
  </si>
  <si>
    <t>①育児・介護休業法では、短時間勤務制度は、原則として6時間（5時間45分から６時間まで）とする措置を含むものとなっているので、それ以外の短時間勤務制度の実施。</t>
    <phoneticPr fontId="13"/>
  </si>
  <si>
    <r>
      <t>Q</t>
    </r>
    <r>
      <rPr>
        <sz val="11"/>
        <color theme="1"/>
        <rFont val="ＭＳ Ｐゴシック"/>
        <family val="3"/>
        <charset val="128"/>
      </rPr>
      <t>12</t>
    </r>
    <phoneticPr fontId="2"/>
  </si>
  <si>
    <r>
      <t>介護休業の取得可能期間を、法定を超える</t>
    </r>
    <r>
      <rPr>
        <sz val="11"/>
        <color theme="1"/>
        <rFont val="ＭＳ Ｐゴシック"/>
        <family val="3"/>
        <charset val="128"/>
      </rPr>
      <t>日数や回数</t>
    </r>
    <r>
      <rPr>
        <sz val="11"/>
        <rFont val="ＭＳ Ｐゴシック"/>
        <family val="3"/>
        <charset val="128"/>
      </rPr>
      <t>としている。</t>
    </r>
    <rPh sb="0" eb="2">
      <t>カイゴ</t>
    </rPh>
    <rPh sb="2" eb="4">
      <t>キュウギョウ</t>
    </rPh>
    <rPh sb="5" eb="7">
      <t>シュトク</t>
    </rPh>
    <rPh sb="7" eb="9">
      <t>カノウ</t>
    </rPh>
    <rPh sb="9" eb="11">
      <t>キカン</t>
    </rPh>
    <rPh sb="13" eb="15">
      <t>ホウテイ</t>
    </rPh>
    <rPh sb="16" eb="17">
      <t>コ</t>
    </rPh>
    <rPh sb="19" eb="21">
      <t>ニッスウ</t>
    </rPh>
    <rPh sb="20" eb="21">
      <t>キジツ</t>
    </rPh>
    <rPh sb="22" eb="24">
      <t>カイスウ</t>
    </rPh>
    <phoneticPr fontId="13"/>
  </si>
  <si>
    <r>
      <t>育児・介護休業法では、労働者は、要介護状態にある対象家族１人につき、のべ93日間までの</t>
    </r>
    <r>
      <rPr>
        <strike/>
        <sz val="10"/>
        <color theme="1"/>
        <rFont val="ＭＳ Ｐ明朝"/>
        <family val="1"/>
        <charset val="128"/>
      </rPr>
      <t>間</t>
    </r>
    <r>
      <rPr>
        <sz val="10"/>
        <color theme="1"/>
        <rFont val="ＭＳ Ｐ明朝"/>
        <family val="1"/>
        <charset val="128"/>
      </rPr>
      <t>範囲内で３回を上限として介護休業を取得することができるとしています。</t>
    </r>
    <rPh sb="39" eb="40">
      <t>アイダ</t>
    </rPh>
    <rPh sb="44" eb="47">
      <t>ハンイナイ</t>
    </rPh>
    <rPh sb="49" eb="50">
      <t>カイ</t>
    </rPh>
    <rPh sb="51" eb="53">
      <t>ジョウゲン</t>
    </rPh>
    <phoneticPr fontId="13"/>
  </si>
  <si>
    <r>
      <t>Q</t>
    </r>
    <r>
      <rPr>
        <sz val="11"/>
        <color theme="1"/>
        <rFont val="ＭＳ Ｐゴシック"/>
        <family val="3"/>
        <charset val="128"/>
      </rPr>
      <t>13</t>
    </r>
    <phoneticPr fontId="2"/>
  </si>
  <si>
    <r>
      <t>要介護状態にある対象家族の介護を行う従業員が利用できる</t>
    </r>
    <r>
      <rPr>
        <b/>
        <u/>
        <sz val="11"/>
        <color theme="1"/>
        <rFont val="ＭＳ Ｐゴシック"/>
        <family val="3"/>
        <charset val="128"/>
      </rPr>
      <t>短時間勤務制度を除く</t>
    </r>
    <r>
      <rPr>
        <sz val="11"/>
        <color theme="1"/>
        <rFont val="ＭＳ Ｐゴシック"/>
        <family val="3"/>
        <charset val="128"/>
      </rPr>
      <t>以下の制度のうち、いくつの制度を定めていますか。</t>
    </r>
    <r>
      <rPr>
        <sz val="11"/>
        <color indexed="8"/>
        <rFont val="ＭＳ Ｐゴシック"/>
        <family val="3"/>
        <charset val="128"/>
      </rPr>
      <t/>
    </r>
    <rPh sb="0" eb="3">
      <t>ヨウカイゴ</t>
    </rPh>
    <rPh sb="3" eb="5">
      <t>ジョウタイ</t>
    </rPh>
    <rPh sb="8" eb="10">
      <t>タイショウ</t>
    </rPh>
    <rPh sb="10" eb="12">
      <t>カゾク</t>
    </rPh>
    <rPh sb="13" eb="15">
      <t>カイゴ</t>
    </rPh>
    <rPh sb="16" eb="17">
      <t>オコナ</t>
    </rPh>
    <rPh sb="18" eb="21">
      <t>ジュウギョウイン</t>
    </rPh>
    <rPh sb="22" eb="24">
      <t>リヨウ</t>
    </rPh>
    <rPh sb="27" eb="30">
      <t>タンジカン</t>
    </rPh>
    <rPh sb="30" eb="32">
      <t>キンム</t>
    </rPh>
    <rPh sb="32" eb="34">
      <t>セイド</t>
    </rPh>
    <rPh sb="35" eb="36">
      <t>ノゾ</t>
    </rPh>
    <rPh sb="37" eb="39">
      <t>イカ</t>
    </rPh>
    <rPh sb="40" eb="42">
      <t>セイド</t>
    </rPh>
    <rPh sb="50" eb="52">
      <t>セイド</t>
    </rPh>
    <rPh sb="53" eb="54">
      <t>サダ</t>
    </rPh>
    <phoneticPr fontId="13"/>
  </si>
  <si>
    <t>①フレックスタイム制</t>
    <phoneticPr fontId="13"/>
  </si>
  <si>
    <r>
      <t>②</t>
    </r>
    <r>
      <rPr>
        <sz val="11"/>
        <color theme="1"/>
        <rFont val="ＭＳ Ｐゴシック"/>
        <family val="2"/>
        <charset val="128"/>
        <scheme val="minor"/>
      </rPr>
      <t>始業・終業時刻の繰上げ・繰下げ
（１日の所定労働時間は変わらない）</t>
    </r>
    <phoneticPr fontId="2"/>
  </si>
  <si>
    <r>
      <t>③</t>
    </r>
    <r>
      <rPr>
        <sz val="11"/>
        <color theme="1"/>
        <rFont val="ＭＳ Ｐゴシック"/>
        <family val="2"/>
        <charset val="128"/>
        <scheme val="minor"/>
      </rPr>
      <t>介護サービス費用を補助する制度　　　　　　　　　　　　　　　　　　（ホームヘルパーや介護サービスの利用料補助等）</t>
    </r>
    <phoneticPr fontId="13"/>
  </si>
  <si>
    <r>
      <t>④</t>
    </r>
    <r>
      <rPr>
        <sz val="11"/>
        <color theme="1"/>
        <rFont val="ＭＳ Ｐゴシック"/>
        <family val="2"/>
        <charset val="128"/>
        <scheme val="minor"/>
      </rPr>
      <t>その他これに準ずる制度</t>
    </r>
    <r>
      <rPr>
        <b/>
        <sz val="10"/>
        <rFont val="ＭＳ Ｐゴシック"/>
        <family val="3"/>
        <charset val="128"/>
      </rPr>
      <t>（</t>
    </r>
    <r>
      <rPr>
        <sz val="10"/>
        <rFont val="ＭＳ Ｐゴシック"/>
        <family val="3"/>
        <charset val="128"/>
      </rPr>
      <t>　　　　　　　　　　　　　　　　　　　　　　　　　　　　　　　　　　　　　　　　　　　　　　</t>
    </r>
    <r>
      <rPr>
        <b/>
        <sz val="10"/>
        <rFont val="ＭＳ Ｐゴシック"/>
        <family val="3"/>
        <charset val="128"/>
      </rPr>
      <t>）</t>
    </r>
    <rPh sb="3" eb="4">
      <t>タ</t>
    </rPh>
    <rPh sb="7" eb="8">
      <t>ジュン</t>
    </rPh>
    <rPh sb="10" eb="12">
      <t>セイド</t>
    </rPh>
    <phoneticPr fontId="13"/>
  </si>
  <si>
    <t>Q14</t>
    <phoneticPr fontId="2"/>
  </si>
  <si>
    <t>Q13で定めているとした制度について、当てはまるものにチェックをしてください。（定めている制度のうち、一つでも当てはまる制度があればチェックをしてください。）</t>
    <rPh sb="4" eb="5">
      <t>サダ</t>
    </rPh>
    <rPh sb="12" eb="14">
      <t>セイド</t>
    </rPh>
    <rPh sb="19" eb="20">
      <t>ア</t>
    </rPh>
    <rPh sb="40" eb="41">
      <t>サダ</t>
    </rPh>
    <rPh sb="45" eb="47">
      <t>セイド</t>
    </rPh>
    <rPh sb="51" eb="52">
      <t>ヒト</t>
    </rPh>
    <rPh sb="55" eb="56">
      <t>ア</t>
    </rPh>
    <rPh sb="60" eb="62">
      <t>セイド</t>
    </rPh>
    <phoneticPr fontId="13"/>
  </si>
  <si>
    <t>①介護休業とは別に、利用開始から３年を超える期間で２回の利用を可能としている。</t>
    <rPh sb="1" eb="3">
      <t>カイゴ</t>
    </rPh>
    <rPh sb="3" eb="5">
      <t>キュウギョウ</t>
    </rPh>
    <rPh sb="7" eb="8">
      <t>ベツ</t>
    </rPh>
    <rPh sb="10" eb="12">
      <t>リヨウ</t>
    </rPh>
    <rPh sb="12" eb="14">
      <t>カイシ</t>
    </rPh>
    <rPh sb="17" eb="18">
      <t>ネン</t>
    </rPh>
    <rPh sb="19" eb="20">
      <t>コ</t>
    </rPh>
    <rPh sb="22" eb="24">
      <t>キカン</t>
    </rPh>
    <rPh sb="26" eb="27">
      <t>カイ</t>
    </rPh>
    <rPh sb="28" eb="30">
      <t>リヨウ</t>
    </rPh>
    <rPh sb="31" eb="33">
      <t>カノウ</t>
    </rPh>
    <phoneticPr fontId="13"/>
  </si>
  <si>
    <t>②介護休業とは別に、利用開始から３年の間で３回以上の利用を可能としている。</t>
    <rPh sb="1" eb="3">
      <t>カイゴ</t>
    </rPh>
    <rPh sb="3" eb="5">
      <t>キュウギョウ</t>
    </rPh>
    <rPh sb="7" eb="8">
      <t>ベツ</t>
    </rPh>
    <rPh sb="10" eb="12">
      <t>リヨウ</t>
    </rPh>
    <rPh sb="12" eb="14">
      <t>カイシ</t>
    </rPh>
    <rPh sb="17" eb="18">
      <t>ネン</t>
    </rPh>
    <rPh sb="19" eb="20">
      <t>アイダ</t>
    </rPh>
    <rPh sb="22" eb="23">
      <t>カイ</t>
    </rPh>
    <rPh sb="23" eb="25">
      <t>イジョウ</t>
    </rPh>
    <rPh sb="26" eb="28">
      <t>リヨウ</t>
    </rPh>
    <rPh sb="29" eb="31">
      <t>カノウ</t>
    </rPh>
    <phoneticPr fontId="13"/>
  </si>
  <si>
    <t>③介護休業とは別に、利用開始から３年を超える期間で３回以上の利用を可能としている。</t>
    <rPh sb="1" eb="3">
      <t>カイゴ</t>
    </rPh>
    <rPh sb="3" eb="5">
      <t>キュウギョウ</t>
    </rPh>
    <rPh sb="7" eb="8">
      <t>ベツ</t>
    </rPh>
    <rPh sb="10" eb="12">
      <t>リヨウ</t>
    </rPh>
    <rPh sb="12" eb="14">
      <t>カイシ</t>
    </rPh>
    <rPh sb="17" eb="18">
      <t>ネン</t>
    </rPh>
    <rPh sb="19" eb="20">
      <t>コ</t>
    </rPh>
    <rPh sb="22" eb="24">
      <t>キカン</t>
    </rPh>
    <rPh sb="26" eb="27">
      <t>カイ</t>
    </rPh>
    <rPh sb="27" eb="29">
      <t>イジョウ</t>
    </rPh>
    <rPh sb="30" eb="32">
      <t>リヨウ</t>
    </rPh>
    <rPh sb="33" eb="35">
      <t>カノウ</t>
    </rPh>
    <phoneticPr fontId="13"/>
  </si>
  <si>
    <t>④その他</t>
    <rPh sb="3" eb="4">
      <t>タ</t>
    </rPh>
    <phoneticPr fontId="13"/>
  </si>
  <si>
    <r>
      <t>Q</t>
    </r>
    <r>
      <rPr>
        <sz val="11"/>
        <color theme="1"/>
        <rFont val="ＭＳ Ｐゴシック"/>
        <family val="3"/>
        <charset val="128"/>
      </rPr>
      <t>15</t>
    </r>
    <phoneticPr fontId="2"/>
  </si>
  <si>
    <r>
      <t>３歳以上</t>
    </r>
    <r>
      <rPr>
        <sz val="11"/>
        <rFont val="ＭＳ Ｐゴシック"/>
        <family val="3"/>
        <charset val="128"/>
      </rPr>
      <t>の子を持つ従業員が利用できる以下の制度のうち、</t>
    </r>
    <r>
      <rPr>
        <sz val="11"/>
        <color theme="1"/>
        <rFont val="ＭＳ Ｐゴシック"/>
        <family val="3"/>
        <charset val="128"/>
      </rPr>
      <t>いくつ</t>
    </r>
    <r>
      <rPr>
        <sz val="11"/>
        <rFont val="ＭＳ Ｐゴシック"/>
        <family val="3"/>
        <charset val="128"/>
      </rPr>
      <t>の制度がありますか。</t>
    </r>
    <rPh sb="1" eb="2">
      <t>サイ</t>
    </rPh>
    <rPh sb="2" eb="4">
      <t>イジョウ</t>
    </rPh>
    <phoneticPr fontId="13"/>
  </si>
  <si>
    <t>①短時間勤務制度</t>
    <phoneticPr fontId="13"/>
  </si>
  <si>
    <r>
      <t>②</t>
    </r>
    <r>
      <rPr>
        <sz val="10"/>
        <rFont val="ＭＳ Ｐゴシック"/>
        <family val="3"/>
        <charset val="128"/>
      </rPr>
      <t>育児休業に関する制度に準ずる措置</t>
    </r>
    <phoneticPr fontId="13"/>
  </si>
  <si>
    <r>
      <t>⑤</t>
    </r>
    <r>
      <rPr>
        <sz val="10"/>
        <rFont val="ＭＳ Ｐゴシック"/>
        <family val="3"/>
        <charset val="128"/>
      </rPr>
      <t>所定外労働をさせない制度</t>
    </r>
    <phoneticPr fontId="13"/>
  </si>
  <si>
    <r>
      <t xml:space="preserve">⑥事業所内託児施設の運営
</t>
    </r>
    <r>
      <rPr>
        <sz val="9"/>
        <color indexed="8"/>
        <rFont val="ＭＳ Ｐゴシック"/>
        <family val="3"/>
        <charset val="128"/>
      </rPr>
      <t>（共同運営や保育施設と契約している場合も含む）</t>
    </r>
    <rPh sb="5" eb="7">
      <t>タクジ</t>
    </rPh>
    <phoneticPr fontId="13"/>
  </si>
  <si>
    <r>
      <t>⑦</t>
    </r>
    <r>
      <rPr>
        <sz val="10"/>
        <rFont val="ＭＳ Ｐゴシック"/>
        <family val="3"/>
        <charset val="128"/>
      </rPr>
      <t>育児サービス費用を補助する制度
（ベビーシッターや</t>
    </r>
    <r>
      <rPr>
        <sz val="10"/>
        <color theme="1"/>
        <rFont val="ＭＳ Ｐゴシック"/>
        <family val="3"/>
        <charset val="128"/>
      </rPr>
      <t>託児</t>
    </r>
    <r>
      <rPr>
        <sz val="10"/>
        <rFont val="ＭＳ Ｐゴシック"/>
        <family val="3"/>
        <charset val="128"/>
      </rPr>
      <t>施設の利用料補助等）</t>
    </r>
    <rPh sb="26" eb="28">
      <t>タクジ</t>
    </rPh>
    <phoneticPr fontId="13"/>
  </si>
  <si>
    <t>Q16</t>
    <phoneticPr fontId="2"/>
  </si>
  <si>
    <r>
      <t>子の看護休暇について、従業員に対する次の配慮のうち、</t>
    </r>
    <r>
      <rPr>
        <b/>
        <sz val="11"/>
        <color theme="1"/>
        <rFont val="ＭＳ Ｐゴシック"/>
        <family val="3"/>
        <charset val="128"/>
      </rPr>
      <t>何</t>
    </r>
    <r>
      <rPr>
        <b/>
        <sz val="11"/>
        <rFont val="ＭＳ Ｐゴシック"/>
        <family val="3"/>
        <charset val="128"/>
      </rPr>
      <t>項目</t>
    </r>
    <r>
      <rPr>
        <sz val="11"/>
        <rFont val="ＭＳ Ｐゴシック"/>
        <family val="3"/>
        <charset val="128"/>
      </rPr>
      <t>実施していますか。</t>
    </r>
    <rPh sb="0" eb="1">
      <t>コ</t>
    </rPh>
    <rPh sb="2" eb="4">
      <t>カンゴ</t>
    </rPh>
    <rPh sb="4" eb="6">
      <t>キュウカ</t>
    </rPh>
    <rPh sb="11" eb="14">
      <t>ジュウギョウイン</t>
    </rPh>
    <rPh sb="15" eb="16">
      <t>タイ</t>
    </rPh>
    <rPh sb="18" eb="19">
      <t>ツギ</t>
    </rPh>
    <rPh sb="20" eb="22">
      <t>ハイリョ</t>
    </rPh>
    <rPh sb="26" eb="27">
      <t>ナン</t>
    </rPh>
    <rPh sb="27" eb="29">
      <t>コウモク</t>
    </rPh>
    <rPh sb="29" eb="31">
      <t>ジッシ</t>
    </rPh>
    <phoneticPr fontId="13"/>
  </si>
  <si>
    <r>
      <t>③</t>
    </r>
    <r>
      <rPr>
        <sz val="11"/>
        <color theme="1"/>
        <rFont val="ＭＳ Ｐゴシック"/>
        <family val="2"/>
        <charset val="128"/>
        <scheme val="minor"/>
      </rPr>
      <t>時間単位での付与</t>
    </r>
    <phoneticPr fontId="13"/>
  </si>
  <si>
    <t>Q17</t>
    <phoneticPr fontId="2"/>
  </si>
  <si>
    <r>
      <t>介護休暇について、従業員に対する次の配慮のうち、</t>
    </r>
    <r>
      <rPr>
        <b/>
        <sz val="11"/>
        <color theme="1"/>
        <rFont val="ＭＳ Ｐゴシック"/>
        <family val="3"/>
        <charset val="128"/>
      </rPr>
      <t>何</t>
    </r>
    <r>
      <rPr>
        <b/>
        <sz val="11"/>
        <rFont val="ＭＳ Ｐゴシック"/>
        <family val="3"/>
        <charset val="128"/>
      </rPr>
      <t>項目</t>
    </r>
    <r>
      <rPr>
        <sz val="11"/>
        <rFont val="ＭＳ Ｐゴシック"/>
        <family val="3"/>
        <charset val="128"/>
      </rPr>
      <t>実施していますか。</t>
    </r>
    <rPh sb="0" eb="2">
      <t>カイゴ</t>
    </rPh>
    <rPh sb="2" eb="4">
      <t>キュウカ</t>
    </rPh>
    <rPh sb="9" eb="12">
      <t>ジュウギョウイン</t>
    </rPh>
    <rPh sb="13" eb="14">
      <t>タイ</t>
    </rPh>
    <rPh sb="16" eb="17">
      <t>ツギ</t>
    </rPh>
    <rPh sb="18" eb="20">
      <t>ハイリョ</t>
    </rPh>
    <rPh sb="24" eb="25">
      <t>ナン</t>
    </rPh>
    <rPh sb="25" eb="27">
      <t>コウモク</t>
    </rPh>
    <rPh sb="27" eb="29">
      <t>ジッシ</t>
    </rPh>
    <phoneticPr fontId="13"/>
  </si>
  <si>
    <r>
      <t>②</t>
    </r>
    <r>
      <rPr>
        <sz val="11"/>
        <color theme="1"/>
        <rFont val="ＭＳ Ｐゴシック"/>
        <family val="2"/>
        <charset val="128"/>
        <scheme val="minor"/>
      </rPr>
      <t>時間単位での付与。</t>
    </r>
    <rPh sb="1" eb="3">
      <t>ジカン</t>
    </rPh>
    <rPh sb="3" eb="5">
      <t>タンイ</t>
    </rPh>
    <rPh sb="7" eb="9">
      <t>フヨ</t>
    </rPh>
    <phoneticPr fontId="13"/>
  </si>
  <si>
    <t>Q18</t>
    <phoneticPr fontId="2"/>
  </si>
  <si>
    <t>はい</t>
    <phoneticPr fontId="13"/>
  </si>
  <si>
    <t>いいえ</t>
    <phoneticPr fontId="13"/>
  </si>
  <si>
    <r>
      <t>Q</t>
    </r>
    <r>
      <rPr>
        <sz val="11"/>
        <color theme="1"/>
        <rFont val="ＭＳ Ｐゴシック"/>
        <family val="3"/>
        <charset val="128"/>
      </rPr>
      <t>19</t>
    </r>
    <phoneticPr fontId="2"/>
  </si>
  <si>
    <t>子供が生まれる際の父親の休暇制度がある。</t>
    <rPh sb="0" eb="2">
      <t>コドモ</t>
    </rPh>
    <rPh sb="3" eb="4">
      <t>ウ</t>
    </rPh>
    <rPh sb="7" eb="8">
      <t>サイ</t>
    </rPh>
    <rPh sb="9" eb="11">
      <t>チチオヤ</t>
    </rPh>
    <rPh sb="12" eb="14">
      <t>キュウカ</t>
    </rPh>
    <rPh sb="14" eb="16">
      <t>セイド</t>
    </rPh>
    <phoneticPr fontId="13"/>
  </si>
  <si>
    <r>
      <t>Q</t>
    </r>
    <r>
      <rPr>
        <sz val="11"/>
        <color theme="1"/>
        <rFont val="ＭＳ Ｐゴシック"/>
        <family val="3"/>
        <charset val="128"/>
      </rPr>
      <t>20</t>
    </r>
    <phoneticPr fontId="2"/>
  </si>
  <si>
    <t>前々年（度）に残った年次有給休暇の積立制度を設けている。</t>
    <rPh sb="0" eb="2">
      <t>ゼンゼン</t>
    </rPh>
    <rPh sb="2" eb="3">
      <t>トシ</t>
    </rPh>
    <rPh sb="4" eb="5">
      <t>タビ</t>
    </rPh>
    <rPh sb="7" eb="8">
      <t>ノコ</t>
    </rPh>
    <rPh sb="10" eb="12">
      <t>ネンジ</t>
    </rPh>
    <rPh sb="12" eb="14">
      <t>ユウキュウ</t>
    </rPh>
    <rPh sb="14" eb="16">
      <t>キュウカ</t>
    </rPh>
    <rPh sb="17" eb="19">
      <t>ツミタテ</t>
    </rPh>
    <rPh sb="19" eb="21">
      <t>セイド</t>
    </rPh>
    <rPh sb="22" eb="23">
      <t>モウ</t>
    </rPh>
    <phoneticPr fontId="13"/>
  </si>
  <si>
    <t>Q21</t>
    <phoneticPr fontId="2"/>
  </si>
  <si>
    <t>妊娠、出産、育児、介護を理由に退職した従業員を対象とした再雇用制度がある。</t>
    <rPh sb="0" eb="2">
      <t>ニンシン</t>
    </rPh>
    <rPh sb="3" eb="5">
      <t>シュッサン</t>
    </rPh>
    <rPh sb="6" eb="8">
      <t>イクジ</t>
    </rPh>
    <rPh sb="9" eb="11">
      <t>カイゴ</t>
    </rPh>
    <rPh sb="12" eb="14">
      <t>リユウ</t>
    </rPh>
    <rPh sb="15" eb="17">
      <t>タイショク</t>
    </rPh>
    <rPh sb="19" eb="22">
      <t>ジュウギョウイン</t>
    </rPh>
    <rPh sb="23" eb="25">
      <t>タイショウ</t>
    </rPh>
    <rPh sb="28" eb="31">
      <t>サイコヨウ</t>
    </rPh>
    <rPh sb="31" eb="33">
      <t>セイド</t>
    </rPh>
    <phoneticPr fontId="13"/>
  </si>
  <si>
    <r>
      <t>次の制度等のうち、</t>
    </r>
    <r>
      <rPr>
        <b/>
        <sz val="11"/>
        <color theme="1"/>
        <rFont val="ＭＳ Ｐゴシック"/>
        <family val="3"/>
        <charset val="128"/>
      </rPr>
      <t>有給</t>
    </r>
    <r>
      <rPr>
        <sz val="11"/>
        <color theme="1"/>
        <rFont val="ＭＳ Ｐゴシック"/>
        <family val="3"/>
        <charset val="128"/>
      </rPr>
      <t>としているものが、いくつありますか。（一部支給でも可）</t>
    </r>
    <rPh sb="0" eb="1">
      <t>ツギ</t>
    </rPh>
    <rPh sb="2" eb="4">
      <t>セイド</t>
    </rPh>
    <rPh sb="4" eb="5">
      <t>トウ</t>
    </rPh>
    <rPh sb="9" eb="11">
      <t>ユウキュウ</t>
    </rPh>
    <rPh sb="30" eb="32">
      <t>イチブ</t>
    </rPh>
    <rPh sb="32" eb="34">
      <t>シキュウ</t>
    </rPh>
    <rPh sb="36" eb="37">
      <t>カ</t>
    </rPh>
    <phoneticPr fontId="13"/>
  </si>
  <si>
    <t>⑦独自の有給休暇制度
　（休暇名：　　　　　　　　　　）</t>
    <rPh sb="1" eb="3">
      <t>ドクジ</t>
    </rPh>
    <rPh sb="4" eb="6">
      <t>ユウキュウ</t>
    </rPh>
    <rPh sb="6" eb="8">
      <t>キュウカ</t>
    </rPh>
    <rPh sb="8" eb="10">
      <t>セイド</t>
    </rPh>
    <rPh sb="13" eb="15">
      <t>キュウカ</t>
    </rPh>
    <rPh sb="15" eb="16">
      <t>メイ</t>
    </rPh>
    <phoneticPr fontId="13"/>
  </si>
  <si>
    <t>②「育児時間」：出産後１歳未満の子どもを育てる女性から請求があった場合、1日2回それぞれ30分以上、育児のための時間を与えなければなりません。（労働基準法第67条）</t>
    <phoneticPr fontId="13"/>
  </si>
  <si>
    <r>
      <rPr>
        <b/>
        <sz val="18"/>
        <color theme="1"/>
        <rFont val="HG丸ｺﾞｼｯｸM-PRO"/>
        <family val="3"/>
        <charset val="128"/>
      </rPr>
      <t>【法定を超える内容チェック表３】</t>
    </r>
    <r>
      <rPr>
        <b/>
        <sz val="12"/>
        <color theme="1"/>
        <rFont val="HG丸ｺﾞｼｯｸM-PRO"/>
        <family val="3"/>
        <charset val="128"/>
      </rPr>
      <t xml:space="preserve">
　各Ｑの「はい」または「いいえ」、「該当項目」に■ をご記入下さい。</t>
    </r>
    <rPh sb="1" eb="3">
      <t>ホウテイ</t>
    </rPh>
    <rPh sb="4" eb="5">
      <t>コ</t>
    </rPh>
    <rPh sb="7" eb="9">
      <t>ナイヨウ</t>
    </rPh>
    <rPh sb="13" eb="14">
      <t>ヒョウ</t>
    </rPh>
    <rPh sb="35" eb="37">
      <t>ガイトウ</t>
    </rPh>
    <rPh sb="37" eb="39">
      <t>コウモク</t>
    </rPh>
    <phoneticPr fontId="13"/>
  </si>
  <si>
    <r>
      <t>法定項目（Ｑ1～Ｑ</t>
    </r>
    <r>
      <rPr>
        <b/>
        <sz val="12"/>
        <color theme="1"/>
        <rFont val="ＭＳ Ｐゴシック"/>
        <family val="3"/>
        <charset val="128"/>
      </rPr>
      <t>9</t>
    </r>
    <r>
      <rPr>
        <b/>
        <sz val="12"/>
        <rFont val="ＭＳ Ｐゴシック"/>
        <family val="3"/>
        <charset val="128"/>
      </rPr>
      <t>）　　判　定</t>
    </r>
    <rPh sb="0" eb="2">
      <t>ホウテイ</t>
    </rPh>
    <rPh sb="2" eb="4">
      <t>コウモク</t>
    </rPh>
    <rPh sb="13" eb="14">
      <t>ハン</t>
    </rPh>
    <rPh sb="15" eb="16">
      <t>テイ</t>
    </rPh>
    <phoneticPr fontId="13"/>
  </si>
  <si>
    <t>★</t>
    <phoneticPr fontId="13"/>
  </si>
  <si>
    <r>
      <t>Q</t>
    </r>
    <r>
      <rPr>
        <sz val="11"/>
        <color theme="1"/>
        <rFont val="ＭＳ Ｐゴシック"/>
        <family val="3"/>
        <charset val="128"/>
      </rPr>
      <t>22</t>
    </r>
    <phoneticPr fontId="2"/>
  </si>
  <si>
    <t>Q23</t>
    <phoneticPr fontId="2"/>
  </si>
  <si>
    <t>（収受印）</t>
    <phoneticPr fontId="2"/>
  </si>
  <si>
    <t>【平成28年度完成工事分】</t>
    <rPh sb="1" eb="3">
      <t>ヘイセイ</t>
    </rPh>
    <rPh sb="5" eb="6">
      <t>ネン</t>
    </rPh>
    <rPh sb="6" eb="7">
      <t>ド</t>
    </rPh>
    <rPh sb="7" eb="9">
      <t>カンセイ</t>
    </rPh>
    <rPh sb="9" eb="11">
      <t>コウジ</t>
    </rPh>
    <rPh sb="11" eb="12">
      <t>ブン</t>
    </rPh>
    <phoneticPr fontId="2"/>
  </si>
  <si>
    <t>年度</t>
    <rPh sb="0" eb="2">
      <t>ネンド</t>
    </rPh>
    <phoneticPr fontId="2"/>
  </si>
  <si>
    <t>コリンズの竣工登録義務あり</t>
    <rPh sb="5" eb="7">
      <t>シュンコウ</t>
    </rPh>
    <rPh sb="7" eb="9">
      <t>トウロク</t>
    </rPh>
    <rPh sb="9" eb="11">
      <t>ギム</t>
    </rPh>
    <phoneticPr fontId="2"/>
  </si>
  <si>
    <t>コリンズの竣工登録義務なし</t>
    <rPh sb="5" eb="7">
      <t>シュンコウ</t>
    </rPh>
    <rPh sb="7" eb="9">
      <t>トウロク</t>
    </rPh>
    <rPh sb="9" eb="11">
      <t>ギム</t>
    </rPh>
    <phoneticPr fontId="2"/>
  </si>
  <si>
    <t>（収受印）</t>
    <phoneticPr fontId="2"/>
  </si>
  <si>
    <t>（収受印）</t>
    <phoneticPr fontId="2"/>
  </si>
  <si>
    <t>（収受印）</t>
    <phoneticPr fontId="2"/>
  </si>
  <si>
    <t>活動したことを証明する資料と活動箇所が確認できる資料を添付すること。</t>
    <phoneticPr fontId="2"/>
  </si>
  <si>
    <t>活動箇所が確認できる資料を添付すること。</t>
    <phoneticPr fontId="2"/>
  </si>
  <si>
    <t xml:space="preserve">  下記の①及び②のどちらかの方法で提出すること。</t>
    <rPh sb="2" eb="4">
      <t>カキ</t>
    </rPh>
    <rPh sb="6" eb="7">
      <t>オヨ</t>
    </rPh>
    <rPh sb="18" eb="20">
      <t>テイシュツ</t>
    </rPh>
    <phoneticPr fontId="2"/>
  </si>
  <si>
    <t>①</t>
    <phoneticPr fontId="2"/>
  </si>
  <si>
    <t>本様式による提出。</t>
    <phoneticPr fontId="2"/>
  </si>
  <si>
    <t>②</t>
    <phoneticPr fontId="2"/>
  </si>
  <si>
    <t>従業員の雇用状況</t>
    <rPh sb="0" eb="3">
      <t>ジュウギョウイン</t>
    </rPh>
    <rPh sb="4" eb="6">
      <t>コヨウ</t>
    </rPh>
    <rPh sb="6" eb="8">
      <t>ジョウキョウ</t>
    </rPh>
    <phoneticPr fontId="2"/>
  </si>
  <si>
    <t>常用雇用労働者数 （人）</t>
    <rPh sb="0" eb="2">
      <t>ジョウヨウ</t>
    </rPh>
    <rPh sb="2" eb="4">
      <t>コヨウ</t>
    </rPh>
    <rPh sb="4" eb="7">
      <t>ロウドウシャ</t>
    </rPh>
    <rPh sb="7" eb="8">
      <t>スウ</t>
    </rPh>
    <phoneticPr fontId="2"/>
  </si>
  <si>
    <t>短時間労働者数 （人）</t>
    <rPh sb="0" eb="3">
      <t>タンジカン</t>
    </rPh>
    <rPh sb="3" eb="6">
      <t>ロウドウシャ</t>
    </rPh>
    <rPh sb="6" eb="7">
      <t>スウ</t>
    </rPh>
    <phoneticPr fontId="2"/>
  </si>
  <si>
    <t>１週間の所定労働時間が30時間以上</t>
    <rPh sb="1" eb="3">
      <t>シュウカン</t>
    </rPh>
    <rPh sb="4" eb="6">
      <t>ショテイ</t>
    </rPh>
    <rPh sb="6" eb="8">
      <t>ロウドウ</t>
    </rPh>
    <rPh sb="8" eb="10">
      <t>ジカン</t>
    </rPh>
    <rPh sb="13" eb="15">
      <t>ジカン</t>
    </rPh>
    <rPh sb="15" eb="17">
      <t>イジョウ</t>
    </rPh>
    <phoneticPr fontId="2"/>
  </si>
  <si>
    <t>１週間の所定労働時間が20時間以上30時間未満</t>
    <rPh sb="1" eb="3">
      <t>シュウカン</t>
    </rPh>
    <rPh sb="4" eb="6">
      <t>ショテイ</t>
    </rPh>
    <rPh sb="6" eb="8">
      <t>ロウドウ</t>
    </rPh>
    <rPh sb="8" eb="10">
      <t>ジカン</t>
    </rPh>
    <rPh sb="13" eb="15">
      <t>ジカン</t>
    </rPh>
    <rPh sb="15" eb="17">
      <t>イジョウ</t>
    </rPh>
    <rPh sb="19" eb="21">
      <t>ジカン</t>
    </rPh>
    <rPh sb="21" eb="23">
      <t>ミマン</t>
    </rPh>
    <phoneticPr fontId="2"/>
  </si>
  <si>
    <t>障がい者の雇用状況</t>
  </si>
  <si>
    <t>常用雇用労働者数</t>
    <rPh sb="0" eb="2">
      <t>ジョウヨウ</t>
    </rPh>
    <rPh sb="2" eb="4">
      <t>コヨウ</t>
    </rPh>
    <rPh sb="4" eb="7">
      <t>ロウドウシャ</t>
    </rPh>
    <rPh sb="7" eb="8">
      <t>スウ</t>
    </rPh>
    <phoneticPr fontId="2"/>
  </si>
  <si>
    <t>短時間労働者数</t>
    <rPh sb="0" eb="3">
      <t>タンジカン</t>
    </rPh>
    <rPh sb="3" eb="6">
      <t>ロウドウシャ</t>
    </rPh>
    <rPh sb="6" eb="7">
      <t>スウ</t>
    </rPh>
    <phoneticPr fontId="2"/>
  </si>
  <si>
    <t>（人）</t>
  </si>
  <si>
    <t>換算値</t>
    <rPh sb="0" eb="2">
      <t>カンザン</t>
    </rPh>
    <rPh sb="2" eb="3">
      <t>チ</t>
    </rPh>
    <phoneticPr fontId="2"/>
  </si>
  <si>
    <t>身体障がい者</t>
    <rPh sb="0" eb="2">
      <t>シンタイ</t>
    </rPh>
    <phoneticPr fontId="2"/>
  </si>
  <si>
    <t>１級</t>
    <rPh sb="1" eb="2">
      <t>キュウ</t>
    </rPh>
    <phoneticPr fontId="2"/>
  </si>
  <si>
    <t>重度</t>
    <rPh sb="0" eb="2">
      <t>ジュウド</t>
    </rPh>
    <phoneticPr fontId="2"/>
  </si>
  <si>
    <t>２級</t>
    <rPh sb="1" eb="2">
      <t>キュウ</t>
    </rPh>
    <phoneticPr fontId="2"/>
  </si>
  <si>
    <t>３級</t>
    <rPh sb="1" eb="2">
      <t>キュウ</t>
    </rPh>
    <phoneticPr fontId="2"/>
  </si>
  <si>
    <t>（３級の障がいを２つ以上重複して有する方）</t>
    <rPh sb="2" eb="3">
      <t>キュウ</t>
    </rPh>
    <rPh sb="10" eb="12">
      <t>イジョウ</t>
    </rPh>
    <rPh sb="16" eb="17">
      <t>ユウ</t>
    </rPh>
    <rPh sb="19" eb="20">
      <t>カタ</t>
    </rPh>
    <phoneticPr fontId="2"/>
  </si>
  <si>
    <t>（単一障がいの方）</t>
    <rPh sb="7" eb="8">
      <t>カタ</t>
    </rPh>
    <phoneticPr fontId="2"/>
  </si>
  <si>
    <t>４級</t>
    <rPh sb="1" eb="2">
      <t>キュウ</t>
    </rPh>
    <phoneticPr fontId="2"/>
  </si>
  <si>
    <t>５級</t>
    <rPh sb="1" eb="2">
      <t>キュウ</t>
    </rPh>
    <phoneticPr fontId="2"/>
  </si>
  <si>
    <t>６級</t>
    <rPh sb="1" eb="2">
      <t>キュウ</t>
    </rPh>
    <phoneticPr fontId="2"/>
  </si>
  <si>
    <t>（７級の障がいを重複している方も含む）</t>
    <rPh sb="14" eb="15">
      <t>カタ</t>
    </rPh>
    <rPh sb="16" eb="17">
      <t>フク</t>
    </rPh>
    <phoneticPr fontId="2"/>
  </si>
  <si>
    <t>知的障がい者</t>
  </si>
  <si>
    <t>療育手帳　：　「Ａ」の方</t>
    <rPh sb="0" eb="2">
      <t>リョウイク</t>
    </rPh>
    <rPh sb="2" eb="4">
      <t>テチョウ</t>
    </rPh>
    <rPh sb="11" eb="12">
      <t>カタ</t>
    </rPh>
    <phoneticPr fontId="2"/>
  </si>
  <si>
    <t>療育手帳　：　「Ｂ」の方</t>
    <rPh sb="0" eb="2">
      <t>リョウイク</t>
    </rPh>
    <rPh sb="2" eb="4">
      <t>テチョウ</t>
    </rPh>
    <rPh sb="11" eb="12">
      <t>カタ</t>
    </rPh>
    <phoneticPr fontId="2"/>
  </si>
  <si>
    <t>精神障がい者</t>
  </si>
  <si>
    <t>精神障がい者保健福祉手帳所持者</t>
    <rPh sb="6" eb="8">
      <t>ホケン</t>
    </rPh>
    <rPh sb="8" eb="10">
      <t>フクシ</t>
    </rPh>
    <rPh sb="10" eb="12">
      <t>テチョウ</t>
    </rPh>
    <rPh sb="12" eb="15">
      <t>ショジシャ</t>
    </rPh>
    <phoneticPr fontId="2"/>
  </si>
  <si>
    <t>精神障がい者保健福祉手帳を所持していない方</t>
    <rPh sb="6" eb="8">
      <t>ホケン</t>
    </rPh>
    <rPh sb="8" eb="10">
      <t>フクシ</t>
    </rPh>
    <rPh sb="10" eb="12">
      <t>テチョウ</t>
    </rPh>
    <rPh sb="13" eb="15">
      <t>ショジ</t>
    </rPh>
    <rPh sb="20" eb="21">
      <t>カタ</t>
    </rPh>
    <phoneticPr fontId="2"/>
  </si>
  <si>
    <t>障がい者雇用率の算定対象外</t>
    <rPh sb="12" eb="13">
      <t>ガイ</t>
    </rPh>
    <phoneticPr fontId="2"/>
  </si>
  <si>
    <r>
      <t>除外率　　　　</t>
    </r>
    <r>
      <rPr>
        <sz val="9"/>
        <rFont val="ＭＳ Ｐ明朝"/>
        <family val="1"/>
        <charset val="128"/>
      </rPr>
      <t/>
    </r>
    <rPh sb="0" eb="2">
      <t>ジョガイ</t>
    </rPh>
    <rPh sb="2" eb="3">
      <t>リツ</t>
    </rPh>
    <phoneticPr fontId="2"/>
  </si>
  <si>
    <t>％</t>
  </si>
  <si>
    <t>（※ 建設業の除外率20.0％）</t>
    <phoneticPr fontId="2"/>
  </si>
  <si>
    <t>法定雇用義務数の算出の基礎となる常用雇用労働者数</t>
    <rPh sb="0" eb="2">
      <t>ホウテイ</t>
    </rPh>
    <rPh sb="2" eb="4">
      <t>コヨウ</t>
    </rPh>
    <rPh sb="4" eb="6">
      <t>ギム</t>
    </rPh>
    <rPh sb="6" eb="7">
      <t>スウ</t>
    </rPh>
    <rPh sb="8" eb="10">
      <t>サンシュツ</t>
    </rPh>
    <rPh sb="11" eb="13">
      <t>キソ</t>
    </rPh>
    <rPh sb="16" eb="18">
      <t>ジョウヨウ</t>
    </rPh>
    <rPh sb="18" eb="20">
      <t>コヨウ</t>
    </rPh>
    <rPh sb="20" eb="23">
      <t>ロウドウシャ</t>
    </rPh>
    <rPh sb="23" eb="24">
      <t>スウ</t>
    </rPh>
    <phoneticPr fontId="2"/>
  </si>
  <si>
    <r>
      <t>（d）＝ （a）＋（b）×0.5－</t>
    </r>
    <r>
      <rPr>
        <u/>
        <sz val="10"/>
        <rFont val="ＭＳ Ｐ明朝"/>
        <family val="1"/>
        <charset val="128"/>
      </rPr>
      <t>{（a）＋（b）×0.5 }×（c）／100</t>
    </r>
    <r>
      <rPr>
        <sz val="10"/>
        <rFont val="ＭＳ Ｐ明朝"/>
        <family val="1"/>
        <charset val="128"/>
      </rPr>
      <t>　</t>
    </r>
  </si>
  <si>
    <t>（下線部分は小数点以下切捨て）</t>
    <phoneticPr fontId="2"/>
  </si>
  <si>
    <t>（f）</t>
    <phoneticPr fontId="2"/>
  </si>
  <si>
    <t>法定雇用義務数　</t>
    <rPh sb="0" eb="2">
      <t>ホウテイ</t>
    </rPh>
    <rPh sb="2" eb="4">
      <t>コヨウ</t>
    </rPh>
    <rPh sb="4" eb="6">
      <t>ギム</t>
    </rPh>
    <rPh sb="6" eb="7">
      <t>スウ</t>
    </rPh>
    <phoneticPr fontId="2"/>
  </si>
  <si>
    <r>
      <t>（f） ＝ （d）×（e）　　　　　</t>
    </r>
    <r>
      <rPr>
        <sz val="9"/>
        <rFont val="ＭＳ Ｐ明朝"/>
        <family val="1"/>
        <charset val="128"/>
      </rPr>
      <t>　（小数点以下切捨て）</t>
    </r>
    <phoneticPr fontId="2"/>
  </si>
  <si>
    <t>(g)</t>
  </si>
  <si>
    <t>雇用している障がい者数</t>
    <rPh sb="0" eb="2">
      <t>コヨウ</t>
    </rPh>
    <rPh sb="10" eb="11">
      <t>スウ</t>
    </rPh>
    <phoneticPr fontId="2"/>
  </si>
  <si>
    <r>
      <rPr>
        <b/>
        <sz val="12"/>
        <rFont val="ＭＳ Ｐ明朝"/>
        <family val="1"/>
        <charset val="128"/>
      </rPr>
      <t>判定</t>
    </r>
    <r>
      <rPr>
        <sz val="10"/>
        <rFont val="ＭＳ Ｐ明朝"/>
        <family val="1"/>
        <charset val="128"/>
      </rPr>
      <t xml:space="preserve">　：　（f）と（g）を比較し、　「（f）＜（g）」のときに評価する  </t>
    </r>
    <rPh sb="0" eb="2">
      <t>ハンテイ</t>
    </rPh>
    <rPh sb="13" eb="15">
      <t>ヒカク</t>
    </rPh>
    <rPh sb="31" eb="33">
      <t>ヒョウカ</t>
    </rPh>
    <phoneticPr fontId="2"/>
  </si>
  <si>
    <t>(1)</t>
    <phoneticPr fontId="2"/>
  </si>
  <si>
    <t>身体障がい者手帳、療育手帳、精神障がい者保健福祉手帳の写しは添付不要。</t>
    <rPh sb="0" eb="2">
      <t>シンタイ</t>
    </rPh>
    <rPh sb="2" eb="3">
      <t>ショウ</t>
    </rPh>
    <rPh sb="5" eb="6">
      <t>シャ</t>
    </rPh>
    <rPh sb="6" eb="8">
      <t>テチョウ</t>
    </rPh>
    <rPh sb="27" eb="28">
      <t>ウツ</t>
    </rPh>
    <rPh sb="30" eb="32">
      <t>テンプ</t>
    </rPh>
    <rPh sb="32" eb="34">
      <t>フヨウ</t>
    </rPh>
    <phoneticPr fontId="2"/>
  </si>
  <si>
    <t>こっころ認定期間</t>
    <rPh sb="4" eb="6">
      <t>ニンテイ</t>
    </rPh>
    <rPh sb="6" eb="8">
      <t>キカン</t>
    </rPh>
    <phoneticPr fontId="2"/>
  </si>
  <si>
    <t>こっころカンパニー(しまね子育て応援企業)に認定されていること</t>
    <phoneticPr fontId="2"/>
  </si>
  <si>
    <t>「育児休業・介護休業等育児又は家族介護を行う労働者の福祉に関する法律」（以下「育児・介護休業法」という。）で定める制度を超える内容を含む制度を規定していること</t>
    <phoneticPr fontId="2"/>
  </si>
  <si>
    <t>←“こっころカンパニーの認定”で申請する場合は入力不要です。</t>
    <phoneticPr fontId="2"/>
  </si>
  <si>
    <t>※“こっころカンパニーの認定”で申請する場合</t>
    <rPh sb="12" eb="14">
      <t>ニンテイ</t>
    </rPh>
    <rPh sb="16" eb="18">
      <t>シンセイ</t>
    </rPh>
    <phoneticPr fontId="2"/>
  </si>
  <si>
    <t>※“育児・介護休業法で定める制度を超える制度”で申請する場合</t>
    <rPh sb="2" eb="4">
      <t>イクジ</t>
    </rPh>
    <rPh sb="5" eb="7">
      <t>カイゴ</t>
    </rPh>
    <rPh sb="7" eb="10">
      <t>キュウギョウホウ</t>
    </rPh>
    <rPh sb="11" eb="12">
      <t>サダ</t>
    </rPh>
    <rPh sb="14" eb="16">
      <t>セイド</t>
    </rPh>
    <rPh sb="17" eb="18">
      <t>コ</t>
    </rPh>
    <rPh sb="20" eb="22">
      <t>セイド</t>
    </rPh>
    <rPh sb="24" eb="26">
      <t>シンセイ</t>
    </rPh>
    <phoneticPr fontId="2"/>
  </si>
  <si>
    <t>総合評価（Ｑ1～Ｑ23） 　加　算</t>
    <rPh sb="0" eb="4">
      <t>ソウゴウヒョウカ</t>
    </rPh>
    <rPh sb="14" eb="15">
      <t>カ</t>
    </rPh>
    <rPh sb="16" eb="17">
      <t>サン</t>
    </rPh>
    <phoneticPr fontId="13"/>
  </si>
  <si>
    <t>★総合評価（Ｑ1～Ｑ23）加算欄が「ＯＫ！」となる場合でも、就業規則等の添付資料により上記記載内容が確認できなければ、総合評価方式の加算点を認めません。</t>
    <rPh sb="1" eb="5">
      <t>ソウゴウヒョウカ</t>
    </rPh>
    <rPh sb="15" eb="16">
      <t>ラン</t>
    </rPh>
    <rPh sb="25" eb="27">
      <t>バアイ</t>
    </rPh>
    <rPh sb="30" eb="32">
      <t>シュウギョウ</t>
    </rPh>
    <rPh sb="32" eb="34">
      <t>キソク</t>
    </rPh>
    <rPh sb="34" eb="35">
      <t>トウ</t>
    </rPh>
    <rPh sb="36" eb="38">
      <t>テンプ</t>
    </rPh>
    <rPh sb="38" eb="40">
      <t>シリョウ</t>
    </rPh>
    <rPh sb="43" eb="45">
      <t>ジョウキ</t>
    </rPh>
    <rPh sb="45" eb="47">
      <t>キサイ</t>
    </rPh>
    <rPh sb="47" eb="49">
      <t>ナイヨウ</t>
    </rPh>
    <rPh sb="50" eb="52">
      <t>カクニン</t>
    </rPh>
    <rPh sb="59" eb="63">
      <t>ソウゴウヒョウカ</t>
    </rPh>
    <rPh sb="63" eb="65">
      <t>ホウシキ</t>
    </rPh>
    <rPh sb="66" eb="68">
      <t>カサン</t>
    </rPh>
    <rPh sb="68" eb="69">
      <t>テン</t>
    </rPh>
    <rPh sb="70" eb="71">
      <t>ミト</t>
    </rPh>
    <phoneticPr fontId="13"/>
  </si>
  <si>
    <r>
      <t>※</t>
    </r>
    <r>
      <rPr>
        <sz val="11"/>
        <color rgb="FF0070C0"/>
        <rFont val="ＭＳ Ｐ明朝"/>
        <family val="1"/>
        <charset val="128"/>
      </rPr>
      <t>表２</t>
    </r>
    <r>
      <rPr>
        <sz val="11"/>
        <color theme="1"/>
        <rFont val="ＭＳ Ｐ明朝"/>
        <family val="1"/>
        <charset val="128"/>
      </rPr>
      <t>を入力する場合も</t>
    </r>
    <r>
      <rPr>
        <sz val="11"/>
        <color rgb="FFFF0000"/>
        <rFont val="ＭＳ Ｐ明朝"/>
        <family val="1"/>
        <charset val="128"/>
      </rPr>
      <t>表１</t>
    </r>
    <r>
      <rPr>
        <sz val="11"/>
        <color theme="1"/>
        <rFont val="ＭＳ Ｐ明朝"/>
        <family val="1"/>
        <charset val="128"/>
      </rPr>
      <t>の入力は必要です。</t>
    </r>
    <rPh sb="1" eb="2">
      <t>ヒョウ</t>
    </rPh>
    <rPh sb="4" eb="6">
      <t>ニュウリョク</t>
    </rPh>
    <rPh sb="8" eb="10">
      <t>バアイ</t>
    </rPh>
    <rPh sb="11" eb="12">
      <t>ヒョウ</t>
    </rPh>
    <rPh sb="14" eb="16">
      <t>ニュウリョク</t>
    </rPh>
    <rPh sb="17" eb="19">
      <t>ヒツヨウ</t>
    </rPh>
    <phoneticPr fontId="2"/>
  </si>
  <si>
    <r>
      <t>○保有もしくは長期リース契約している建設機械の種類等を</t>
    </r>
    <r>
      <rPr>
        <b/>
        <sz val="11"/>
        <color rgb="FFFF0000"/>
        <rFont val="ＭＳ Ｐ明朝"/>
        <family val="1"/>
        <charset val="128"/>
      </rPr>
      <t>表１</t>
    </r>
    <r>
      <rPr>
        <b/>
        <sz val="11"/>
        <color theme="1"/>
        <rFont val="ＭＳ Ｐ明朝"/>
        <family val="1"/>
        <charset val="128"/>
      </rPr>
      <t>に記入すること。</t>
    </r>
    <rPh sb="1" eb="3">
      <t>ホユウ</t>
    </rPh>
    <rPh sb="7" eb="9">
      <t>チョウキ</t>
    </rPh>
    <rPh sb="12" eb="14">
      <t>ケイヤク</t>
    </rPh>
    <rPh sb="18" eb="20">
      <t>ケンセツ</t>
    </rPh>
    <rPh sb="20" eb="22">
      <t>キカイ</t>
    </rPh>
    <rPh sb="23" eb="25">
      <t>シュルイ</t>
    </rPh>
    <rPh sb="25" eb="26">
      <t>トウ</t>
    </rPh>
    <rPh sb="27" eb="28">
      <t>ヒョウ</t>
    </rPh>
    <rPh sb="30" eb="32">
      <t>キニュウ</t>
    </rPh>
    <phoneticPr fontId="2"/>
  </si>
  <si>
    <r>
      <rPr>
        <sz val="11"/>
        <color rgb="FFFF0000"/>
        <rFont val="ＭＳ Ｐ明朝"/>
        <family val="1"/>
        <charset val="128"/>
      </rPr>
      <t>表１</t>
    </r>
    <r>
      <rPr>
        <sz val="11"/>
        <color theme="1"/>
        <rFont val="ＭＳ Ｐ明朝"/>
        <family val="1"/>
        <charset val="128"/>
      </rPr>
      <t>：建設機械の種類等</t>
    </r>
    <rPh sb="0" eb="1">
      <t>ヒョウ</t>
    </rPh>
    <rPh sb="3" eb="5">
      <t>ケンセツ</t>
    </rPh>
    <rPh sb="5" eb="7">
      <t>キカイ</t>
    </rPh>
    <rPh sb="8" eb="10">
      <t>シュルイ</t>
    </rPh>
    <rPh sb="10" eb="11">
      <t>トウ</t>
    </rPh>
    <phoneticPr fontId="2"/>
  </si>
  <si>
    <r>
      <t>○資料②を提出しない（個別資料で申請する）場合、建設機械の詳細を</t>
    </r>
    <r>
      <rPr>
        <b/>
        <sz val="11"/>
        <color theme="4"/>
        <rFont val="ＭＳ Ｐ明朝"/>
        <family val="1"/>
        <charset val="128"/>
      </rPr>
      <t>表２</t>
    </r>
    <r>
      <rPr>
        <b/>
        <sz val="11"/>
        <color theme="1"/>
        <rFont val="ＭＳ Ｐ明朝"/>
        <family val="1"/>
        <charset val="128"/>
      </rPr>
      <t>に記入すること。
　（資料②を提出した場合、表２の記載は不要）</t>
    </r>
    <rPh sb="1" eb="3">
      <t>シリョウ</t>
    </rPh>
    <rPh sb="5" eb="7">
      <t>テイシュツ</t>
    </rPh>
    <rPh sb="11" eb="13">
      <t>コベツ</t>
    </rPh>
    <rPh sb="13" eb="15">
      <t>シリョウ</t>
    </rPh>
    <rPh sb="16" eb="18">
      <t>シンセイ</t>
    </rPh>
    <rPh sb="21" eb="23">
      <t>バアイ</t>
    </rPh>
    <rPh sb="24" eb="26">
      <t>ケンセツ</t>
    </rPh>
    <rPh sb="26" eb="28">
      <t>キカイ</t>
    </rPh>
    <rPh sb="29" eb="31">
      <t>ショウサイ</t>
    </rPh>
    <rPh sb="32" eb="33">
      <t>ヒョウ</t>
    </rPh>
    <rPh sb="35" eb="37">
      <t>キニュウ</t>
    </rPh>
    <rPh sb="45" eb="47">
      <t>シリョウ</t>
    </rPh>
    <phoneticPr fontId="2"/>
  </si>
  <si>
    <r>
      <rPr>
        <sz val="11"/>
        <color theme="4"/>
        <rFont val="ＭＳ Ｐ明朝"/>
        <family val="1"/>
        <charset val="128"/>
      </rPr>
      <t>表２</t>
    </r>
    <r>
      <rPr>
        <sz val="11"/>
        <color theme="1"/>
        <rFont val="ＭＳ Ｐ明朝"/>
        <family val="1"/>
        <charset val="128"/>
      </rPr>
      <t>：建設機械の詳細</t>
    </r>
    <rPh sb="0" eb="1">
      <t>ヒョウ</t>
    </rPh>
    <rPh sb="3" eb="5">
      <t>ケンセツ</t>
    </rPh>
    <rPh sb="5" eb="7">
      <t>キカイ</t>
    </rPh>
    <rPh sb="8" eb="10">
      <t>ショウサイ</t>
    </rPh>
    <phoneticPr fontId="2"/>
  </si>
  <si>
    <r>
      <rPr>
        <sz val="11"/>
        <color rgb="FFFF0000"/>
        <rFont val="ＭＳ Ｐ明朝"/>
        <family val="1"/>
        <charset val="128"/>
      </rPr>
      <t>※</t>
    </r>
    <r>
      <rPr>
        <sz val="11"/>
        <color rgb="FF0070C0"/>
        <rFont val="ＭＳ Ｐ明朝"/>
        <family val="1"/>
        <charset val="128"/>
      </rPr>
      <t>表２</t>
    </r>
    <r>
      <rPr>
        <sz val="11"/>
        <color theme="1"/>
        <rFont val="ＭＳ Ｐ明朝"/>
        <family val="1"/>
        <charset val="128"/>
      </rPr>
      <t>を入力する場合も</t>
    </r>
    <r>
      <rPr>
        <sz val="11"/>
        <color rgb="FFFF0000"/>
        <rFont val="ＭＳ Ｐ明朝"/>
        <family val="1"/>
        <charset val="128"/>
      </rPr>
      <t>表１</t>
    </r>
    <r>
      <rPr>
        <sz val="11"/>
        <color theme="1"/>
        <rFont val="ＭＳ Ｐ明朝"/>
        <family val="1"/>
        <charset val="128"/>
      </rPr>
      <t>の入力は必要です。</t>
    </r>
    <phoneticPr fontId="2"/>
  </si>
  <si>
    <r>
      <t>○保有もしくは長期リース契約しているモーターグレーダーを</t>
    </r>
    <r>
      <rPr>
        <b/>
        <sz val="11"/>
        <color rgb="FFFF0000"/>
        <rFont val="ＭＳ Ｐ明朝"/>
        <family val="1"/>
        <charset val="128"/>
      </rPr>
      <t>表１</t>
    </r>
    <r>
      <rPr>
        <b/>
        <sz val="11"/>
        <color theme="1"/>
        <rFont val="ＭＳ Ｐ明朝"/>
        <family val="1"/>
        <charset val="128"/>
      </rPr>
      <t>に記入すること。</t>
    </r>
    <rPh sb="1" eb="3">
      <t>ホユウ</t>
    </rPh>
    <rPh sb="7" eb="9">
      <t>チョウキ</t>
    </rPh>
    <rPh sb="12" eb="14">
      <t>ケイヤク</t>
    </rPh>
    <rPh sb="28" eb="29">
      <t>ヒョウ</t>
    </rPh>
    <rPh sb="31" eb="33">
      <t>キニュウ</t>
    </rPh>
    <phoneticPr fontId="2"/>
  </si>
  <si>
    <r>
      <rPr>
        <sz val="11"/>
        <color rgb="FFFF0000"/>
        <rFont val="ＭＳ Ｐ明朝"/>
        <family val="1"/>
        <charset val="128"/>
      </rPr>
      <t>表１</t>
    </r>
    <r>
      <rPr>
        <sz val="11"/>
        <color theme="1"/>
        <rFont val="ＭＳ Ｐ明朝"/>
        <family val="1"/>
        <charset val="128"/>
      </rPr>
      <t>：モーターグレーダーの所有状況等</t>
    </r>
    <rPh sb="0" eb="1">
      <t>ヒョウ</t>
    </rPh>
    <rPh sb="13" eb="15">
      <t>ショユウ</t>
    </rPh>
    <rPh sb="15" eb="17">
      <t>ジョウキョウ</t>
    </rPh>
    <rPh sb="17" eb="18">
      <t>トウ</t>
    </rPh>
    <phoneticPr fontId="2"/>
  </si>
  <si>
    <r>
      <t>○資料②を提出しない（個別資料で申請する）場合、詳細を</t>
    </r>
    <r>
      <rPr>
        <b/>
        <sz val="11"/>
        <color theme="4"/>
        <rFont val="ＭＳ Ｐ明朝"/>
        <family val="1"/>
        <charset val="128"/>
      </rPr>
      <t>表２</t>
    </r>
    <r>
      <rPr>
        <b/>
        <sz val="11"/>
        <color theme="1"/>
        <rFont val="ＭＳ Ｐ明朝"/>
        <family val="1"/>
        <charset val="128"/>
      </rPr>
      <t>に記入すること。
　（資料②を提出した場合、表２の記載は不要）</t>
    </r>
    <rPh sb="1" eb="3">
      <t>シリョウ</t>
    </rPh>
    <rPh sb="5" eb="7">
      <t>テイシュツ</t>
    </rPh>
    <rPh sb="11" eb="13">
      <t>コベツ</t>
    </rPh>
    <rPh sb="13" eb="15">
      <t>シリョウ</t>
    </rPh>
    <rPh sb="16" eb="18">
      <t>シンセイ</t>
    </rPh>
    <rPh sb="21" eb="23">
      <t>バアイ</t>
    </rPh>
    <rPh sb="24" eb="26">
      <t>ショウサイ</t>
    </rPh>
    <rPh sb="27" eb="28">
      <t>ヒョウ</t>
    </rPh>
    <rPh sb="30" eb="32">
      <t>キニュウ</t>
    </rPh>
    <rPh sb="40" eb="42">
      <t>シリョウ</t>
    </rPh>
    <phoneticPr fontId="2"/>
  </si>
  <si>
    <r>
      <rPr>
        <sz val="11"/>
        <color theme="4"/>
        <rFont val="ＭＳ Ｐ明朝"/>
        <family val="1"/>
        <charset val="128"/>
      </rPr>
      <t>表２</t>
    </r>
    <r>
      <rPr>
        <sz val="11"/>
        <color theme="1"/>
        <rFont val="ＭＳ Ｐ明朝"/>
        <family val="1"/>
        <charset val="128"/>
      </rPr>
      <t>：モーターグレーダーの詳細</t>
    </r>
    <rPh sb="0" eb="1">
      <t>ヒョウ</t>
    </rPh>
    <rPh sb="13" eb="15">
      <t>ショウサイ</t>
    </rPh>
    <phoneticPr fontId="2"/>
  </si>
  <si>
    <t>労働福祉関連の状況(a 障がい者雇用の実態)</t>
    <phoneticPr fontId="2"/>
  </si>
  <si>
    <t>a 障がい者雇用の実態</t>
    <phoneticPr fontId="2"/>
  </si>
  <si>
    <t>労働福祉関連の状況(b 育児・介護休業に関する制度)</t>
    <phoneticPr fontId="2"/>
  </si>
  <si>
    <t>b 育児・介護休業に関する制度（下記のいずれかの取組みが評価対象）</t>
    <rPh sb="28" eb="30">
      <t>ヒョウカ</t>
    </rPh>
    <rPh sb="30" eb="32">
      <t>タイショウ</t>
    </rPh>
    <phoneticPr fontId="2"/>
  </si>
  <si>
    <t>アスファルト舗装工事・特殊舗装工事（旧舗装工事）</t>
    <rPh sb="6" eb="8">
      <t>ホソウ</t>
    </rPh>
    <rPh sb="8" eb="10">
      <t>コウジ</t>
    </rPh>
    <rPh sb="11" eb="13">
      <t>トクシュ</t>
    </rPh>
    <rPh sb="13" eb="15">
      <t>ホソウ</t>
    </rPh>
    <rPh sb="15" eb="17">
      <t>コウジ</t>
    </rPh>
    <rPh sb="18" eb="19">
      <t>キュウ</t>
    </rPh>
    <rPh sb="19" eb="21">
      <t>ホソウ</t>
    </rPh>
    <rPh sb="21" eb="23">
      <t>コウジ</t>
    </rPh>
    <phoneticPr fontId="2"/>
  </si>
  <si>
    <t>アスファルト舗装工事・特殊舗装工事（旧舗装工事）、維持修繕工事</t>
    <rPh sb="6" eb="8">
      <t>ホソウ</t>
    </rPh>
    <rPh sb="8" eb="10">
      <t>コウジ</t>
    </rPh>
    <rPh sb="11" eb="13">
      <t>トクシュ</t>
    </rPh>
    <rPh sb="13" eb="15">
      <t>ホソウ</t>
    </rPh>
    <rPh sb="15" eb="17">
      <t>コウジ</t>
    </rPh>
    <rPh sb="18" eb="19">
      <t>キュウ</t>
    </rPh>
    <rPh sb="19" eb="21">
      <t>ホソウ</t>
    </rPh>
    <rPh sb="21" eb="23">
      <t>コウジ</t>
    </rPh>
    <rPh sb="25" eb="27">
      <t>イジ</t>
    </rPh>
    <rPh sb="27" eb="29">
      <t>シュウゼン</t>
    </rPh>
    <rPh sb="29" eb="31">
      <t>コウジ</t>
    </rPh>
    <phoneticPr fontId="2"/>
  </si>
  <si>
    <r>
      <t>現場に配置する登録基幹技能者は、主任技術者（下請企業も含む。）及び監理技術者</t>
    </r>
    <r>
      <rPr>
        <sz val="11"/>
        <color rgb="FFFF0000"/>
        <rFont val="ＭＳ Ｐ明朝"/>
        <family val="1"/>
        <charset val="128"/>
      </rPr>
      <t>以外</t>
    </r>
    <r>
      <rPr>
        <sz val="11"/>
        <color theme="1"/>
        <rFont val="ＭＳ Ｐ明朝"/>
        <family val="1"/>
        <charset val="128"/>
      </rPr>
      <t>の技術者を対象とする。</t>
    </r>
    <rPh sb="0" eb="2">
      <t>ゲンバ</t>
    </rPh>
    <rPh sb="3" eb="5">
      <t>ハイチ</t>
    </rPh>
    <rPh sb="7" eb="9">
      <t>トウロク</t>
    </rPh>
    <rPh sb="9" eb="11">
      <t>キカン</t>
    </rPh>
    <rPh sb="11" eb="14">
      <t>ギノウシャ</t>
    </rPh>
    <rPh sb="16" eb="18">
      <t>シュニン</t>
    </rPh>
    <rPh sb="18" eb="21">
      <t>ギジュツシャ</t>
    </rPh>
    <rPh sb="22" eb="24">
      <t>シタウ</t>
    </rPh>
    <rPh sb="24" eb="26">
      <t>キギョウ</t>
    </rPh>
    <rPh sb="27" eb="28">
      <t>フク</t>
    </rPh>
    <rPh sb="31" eb="32">
      <t>オヨ</t>
    </rPh>
    <rPh sb="33" eb="35">
      <t>カンリ</t>
    </rPh>
    <rPh sb="35" eb="38">
      <t>ギジュツシャ</t>
    </rPh>
    <rPh sb="38" eb="40">
      <t>イガイ</t>
    </rPh>
    <rPh sb="41" eb="44">
      <t>ギジュツシャ</t>
    </rPh>
    <rPh sb="45" eb="47">
      <t>タイショウ</t>
    </rPh>
    <phoneticPr fontId="2"/>
  </si>
  <si>
    <r>
      <rPr>
        <b/>
        <sz val="18"/>
        <color theme="1"/>
        <rFont val="HG丸ｺﾞｼｯｸM-PRO"/>
        <family val="3"/>
        <charset val="128"/>
      </rPr>
      <t>【法定内容チェック表１】</t>
    </r>
    <r>
      <rPr>
        <b/>
        <sz val="12"/>
        <color theme="1"/>
        <rFont val="HG丸ｺﾞｼｯｸM-PRO"/>
        <family val="3"/>
        <charset val="128"/>
      </rPr>
      <t xml:space="preserve">
　Ｑ1～9の「はい」または「いいえ」に■ をご記入下さい。なお、「法定を超える」内容の場合は「はい」を選んでいただき、加えてＱ10～23（法定を超える内容）に詳細をご記入ください。</t>
    </r>
    <rPh sb="1" eb="3">
      <t>ホウテイ</t>
    </rPh>
    <rPh sb="3" eb="5">
      <t>ナイヨウ</t>
    </rPh>
    <rPh sb="9" eb="10">
      <t>ヒョウ</t>
    </rPh>
    <rPh sb="36" eb="38">
      <t>キニュウ</t>
    </rPh>
    <rPh sb="38" eb="39">
      <t>クダ</t>
    </rPh>
    <rPh sb="46" eb="48">
      <t>ホウテイ</t>
    </rPh>
    <rPh sb="49" eb="50">
      <t>コ</t>
    </rPh>
    <rPh sb="53" eb="55">
      <t>ナイヨウ</t>
    </rPh>
    <rPh sb="56" eb="58">
      <t>バアイ</t>
    </rPh>
    <rPh sb="64" eb="65">
      <t>エラ</t>
    </rPh>
    <rPh sb="72" eb="73">
      <t>クワ</t>
    </rPh>
    <rPh sb="82" eb="84">
      <t>ホウテイ</t>
    </rPh>
    <rPh sb="85" eb="86">
      <t>コ</t>
    </rPh>
    <rPh sb="88" eb="90">
      <t>ナイヨウ</t>
    </rPh>
    <rPh sb="92" eb="94">
      <t>ショウサイ</t>
    </rPh>
    <rPh sb="96" eb="98">
      <t>キニュウ</t>
    </rPh>
    <phoneticPr fontId="13"/>
  </si>
  <si>
    <t>H28年度</t>
    <rPh sb="3" eb="4">
      <t>ネン</t>
    </rPh>
    <rPh sb="4" eb="5">
      <t>ド</t>
    </rPh>
    <phoneticPr fontId="2"/>
  </si>
  <si>
    <t>平成30年7月31日までに入札公告された工事　　　　　　　　　　　　</t>
    <phoneticPr fontId="2"/>
  </si>
  <si>
    <t>　島根県内の公共事業において、平成25年度から平成29年度に、島根県及び中国地方整備局発注工事で主任（監理）技術者または現場代理人として受けた優秀建設技術者表彰</t>
    <rPh sb="8" eb="10">
      <t>ジギョウ</t>
    </rPh>
    <phoneticPr fontId="2"/>
  </si>
  <si>
    <t>平成30年7月31日までに入札公告された工事　　　　　　　　　　　　</t>
    <phoneticPr fontId="2"/>
  </si>
  <si>
    <r>
      <t>育児・介護休業に関する制度　チェック表</t>
    </r>
    <r>
      <rPr>
        <b/>
        <sz val="11"/>
        <color rgb="FFFF0000"/>
        <rFont val="HG丸ｺﾞｼｯｸM-PRO"/>
        <family val="3"/>
        <charset val="128"/>
      </rPr>
      <t xml:space="preserve">
改正育児・介護休業法（H29.10.1施行）対応版</t>
    </r>
    <rPh sb="0" eb="2">
      <t>イクジ</t>
    </rPh>
    <rPh sb="18" eb="19">
      <t>ヒョウ</t>
    </rPh>
    <phoneticPr fontId="13"/>
  </si>
  <si>
    <r>
      <t>○法律では１歳まで、両親ともに育児休業を取得する場合は１歳２ヶ月まで、または、一定の事情がある場合は</t>
    </r>
    <r>
      <rPr>
        <sz val="10"/>
        <color rgb="FFFF0000"/>
        <rFont val="ＭＳ Ｐ明朝"/>
        <family val="1"/>
        <charset val="128"/>
      </rPr>
      <t>２歳</t>
    </r>
    <r>
      <rPr>
        <sz val="10"/>
        <color theme="1"/>
        <rFont val="ＭＳ Ｐ明朝"/>
        <family val="1"/>
        <charset val="128"/>
      </rPr>
      <t>までとされています。　　　　　　　　　　　　　　　　　　　　　　　　　　　　　
○一定の事情の有無に関わらず、</t>
    </r>
    <r>
      <rPr>
        <sz val="10"/>
        <color rgb="FFFF0000"/>
        <rFont val="ＭＳ Ｐ明朝"/>
        <family val="1"/>
        <charset val="128"/>
      </rPr>
      <t>２歳</t>
    </r>
    <r>
      <rPr>
        <sz val="10"/>
        <color theme="1"/>
        <rFont val="ＭＳ Ｐ明朝"/>
        <family val="1"/>
        <charset val="128"/>
      </rPr>
      <t>まで育児休業をとることができる場合は、法定を超える内容となります。</t>
    </r>
    <rPh sb="102" eb="103">
      <t>カカ</t>
    </rPh>
    <phoneticPr fontId="13"/>
  </si>
  <si>
    <r>
      <t>障がい者の法定雇用率　　</t>
    </r>
    <r>
      <rPr>
        <sz val="9"/>
        <rFont val="ＭＳ Ｐ明朝"/>
        <family val="1"/>
        <charset val="128"/>
      </rPr>
      <t>　（※ 民間企業の法定雇用率2.2％）</t>
    </r>
    <rPh sb="5" eb="7">
      <t>ホウテイ</t>
    </rPh>
    <rPh sb="7" eb="10">
      <t>コヨウリツ</t>
    </rPh>
    <rPh sb="16" eb="18">
      <t>ミンカン</t>
    </rPh>
    <rPh sb="18" eb="20">
      <t>キギョウ</t>
    </rPh>
    <rPh sb="21" eb="23">
      <t>ホウテイ</t>
    </rPh>
    <rPh sb="23" eb="26">
      <t>コヨウリツ</t>
    </rPh>
    <phoneticPr fontId="2"/>
  </si>
  <si>
    <t>工事種別</t>
    <rPh sb="0" eb="4">
      <t>コウジシュベツ</t>
    </rPh>
    <phoneticPr fontId="2"/>
  </si>
  <si>
    <t>建設工事の種類</t>
    <rPh sb="0" eb="4">
      <t>ケンセツコウジ</t>
    </rPh>
    <rPh sb="5" eb="7">
      <t>シュルイ</t>
    </rPh>
    <phoneticPr fontId="2"/>
  </si>
  <si>
    <t>施工場所</t>
    <phoneticPr fontId="2"/>
  </si>
  <si>
    <t>平成28年度及び平成29年度（完成及び引き渡しが完了）</t>
    <rPh sb="17" eb="18">
      <t>オヨ</t>
    </rPh>
    <rPh sb="19" eb="20">
      <t>ヒ</t>
    </rPh>
    <rPh sb="21" eb="22">
      <t>ワタ</t>
    </rPh>
    <rPh sb="24" eb="26">
      <t>カンリョウ</t>
    </rPh>
    <phoneticPr fontId="2"/>
  </si>
  <si>
    <t>平成31年5月31日までに入札公告された工事　　</t>
    <phoneticPr fontId="2"/>
  </si>
  <si>
    <t>【平成29年度完成工事分】</t>
    <rPh sb="1" eb="3">
      <t>ヘイセイ</t>
    </rPh>
    <rPh sb="5" eb="6">
      <t>ネン</t>
    </rPh>
    <rPh sb="6" eb="7">
      <t>ド</t>
    </rPh>
    <rPh sb="7" eb="9">
      <t>カンセイ</t>
    </rPh>
    <rPh sb="9" eb="11">
      <t>コウジ</t>
    </rPh>
    <rPh sb="11" eb="12">
      <t>ブン</t>
    </rPh>
    <phoneticPr fontId="2"/>
  </si>
  <si>
    <t>平成25年度から平成29年度（完成及び引き渡しが完了）</t>
    <rPh sb="17" eb="18">
      <t>オヨ</t>
    </rPh>
    <rPh sb="19" eb="20">
      <t>ヒ</t>
    </rPh>
    <rPh sb="21" eb="22">
      <t>ワタ</t>
    </rPh>
    <rPh sb="24" eb="26">
      <t>カンリョウ</t>
    </rPh>
    <phoneticPr fontId="2"/>
  </si>
  <si>
    <t>平成31年5月31日までに入札公告された工事　　</t>
    <phoneticPr fontId="2"/>
  </si>
  <si>
    <t>平成20年度から入札公告日前日までに完成及び引き渡しが完了した島根県発注工事</t>
    <rPh sb="20" eb="21">
      <t>オヨ</t>
    </rPh>
    <rPh sb="22" eb="23">
      <t>ヒ</t>
    </rPh>
    <rPh sb="24" eb="25">
      <t>ワタ</t>
    </rPh>
    <rPh sb="27" eb="29">
      <t>カンリョウ</t>
    </rPh>
    <phoneticPr fontId="2"/>
  </si>
  <si>
    <r>
      <t>②+③+④</t>
    </r>
    <r>
      <rPr>
        <sz val="11"/>
        <color rgb="FFFF0000"/>
        <rFont val="ＭＳ Ｐ明朝"/>
        <family val="1"/>
        <charset val="128"/>
      </rPr>
      <t>+⑨</t>
    </r>
    <phoneticPr fontId="2"/>
  </si>
  <si>
    <r>
      <t>②+③+⑤+⑥</t>
    </r>
    <r>
      <rPr>
        <sz val="11"/>
        <color rgb="FFFF0000"/>
        <rFont val="ＭＳ Ｐ明朝"/>
        <family val="1"/>
        <charset val="128"/>
      </rPr>
      <t>+⑨</t>
    </r>
    <phoneticPr fontId="2"/>
  </si>
  <si>
    <r>
      <t>②+③+④+⑦</t>
    </r>
    <r>
      <rPr>
        <sz val="11"/>
        <color rgb="FFFF0000"/>
        <rFont val="ＭＳ Ｐ明朝"/>
        <family val="1"/>
        <charset val="128"/>
      </rPr>
      <t>+⑨</t>
    </r>
    <phoneticPr fontId="2"/>
  </si>
  <si>
    <r>
      <t>②+③+⑤+⑥+⑦</t>
    </r>
    <r>
      <rPr>
        <sz val="11"/>
        <color rgb="FFFF0000"/>
        <rFont val="ＭＳ Ｐ明朝"/>
        <family val="1"/>
        <charset val="128"/>
      </rPr>
      <t>+⑨</t>
    </r>
    <phoneticPr fontId="2"/>
  </si>
  <si>
    <r>
      <t>⑧</t>
    </r>
    <r>
      <rPr>
        <sz val="11"/>
        <color rgb="FFFF0000"/>
        <rFont val="ＭＳ Ｐ明朝"/>
        <family val="1"/>
        <charset val="128"/>
      </rPr>
      <t>+⑨</t>
    </r>
    <phoneticPr fontId="2"/>
  </si>
  <si>
    <t>⑨</t>
    <phoneticPr fontId="2"/>
  </si>
  <si>
    <t>工事種別、建設工事の種類</t>
    <rPh sb="0" eb="2">
      <t>コウジ</t>
    </rPh>
    <rPh sb="2" eb="4">
      <t>シュベツ</t>
    </rPh>
    <rPh sb="5" eb="7">
      <t>ケンセツ</t>
    </rPh>
    <rPh sb="7" eb="9">
      <t>コウジ</t>
    </rPh>
    <rPh sb="10" eb="12">
      <t>シュルイ</t>
    </rPh>
    <phoneticPr fontId="2"/>
  </si>
  <si>
    <t>○</t>
    <phoneticPr fontId="2"/>
  </si>
  <si>
    <r>
      <t>資料①～</t>
    </r>
    <r>
      <rPr>
        <sz val="11"/>
        <color rgb="FFFF0000"/>
        <rFont val="ＭＳ Ｐ明朝"/>
        <family val="1"/>
        <charset val="128"/>
      </rPr>
      <t>⑨</t>
    </r>
    <r>
      <rPr>
        <sz val="11"/>
        <color theme="1"/>
        <rFont val="ＭＳ Ｐ明朝"/>
        <family val="1"/>
        <charset val="128"/>
      </rPr>
      <t>で確認できる内容</t>
    </r>
    <rPh sb="0" eb="2">
      <t>シリョウ</t>
    </rPh>
    <rPh sb="6" eb="8">
      <t>カクニン</t>
    </rPh>
    <rPh sb="11" eb="13">
      <t>ナイヨウ</t>
    </rPh>
    <phoneticPr fontId="2"/>
  </si>
  <si>
    <t>⑨</t>
    <phoneticPr fontId="2"/>
  </si>
  <si>
    <t>施工実績として提出する工事の「工事種別」及び「建設工事の種類」が確認できる資料</t>
    <rPh sb="0" eb="2">
      <t>セコウ</t>
    </rPh>
    <rPh sb="2" eb="4">
      <t>ジッセキ</t>
    </rPh>
    <rPh sb="7" eb="9">
      <t>テイシュツ</t>
    </rPh>
    <rPh sb="11" eb="13">
      <t>コウジ</t>
    </rPh>
    <rPh sb="15" eb="17">
      <t>コウジ</t>
    </rPh>
    <rPh sb="17" eb="19">
      <t>シュベツ</t>
    </rPh>
    <rPh sb="20" eb="21">
      <t>オヨ</t>
    </rPh>
    <rPh sb="23" eb="25">
      <t>ケンセツ</t>
    </rPh>
    <rPh sb="25" eb="27">
      <t>コウジ</t>
    </rPh>
    <rPh sb="28" eb="30">
      <t>シュルイ</t>
    </rPh>
    <rPh sb="32" eb="34">
      <t>カクニン</t>
    </rPh>
    <rPh sb="37" eb="39">
      <t>シリョウ</t>
    </rPh>
    <phoneticPr fontId="2"/>
  </si>
  <si>
    <t>※竣工年度ではありません</t>
    <rPh sb="1" eb="3">
      <t>シュンコウ</t>
    </rPh>
    <rPh sb="3" eb="5">
      <t>ネンド</t>
    </rPh>
    <phoneticPr fontId="2"/>
  </si>
  <si>
    <t>平成31年5月31日までに入札公告された工事　　　　　　　　　　　　</t>
    <rPh sb="0" eb="2">
      <t>ヘイセイ</t>
    </rPh>
    <phoneticPr fontId="2"/>
  </si>
  <si>
    <t>⑪</t>
    <phoneticPr fontId="2"/>
  </si>
  <si>
    <t>○</t>
    <phoneticPr fontId="2"/>
  </si>
  <si>
    <t>工事種別：</t>
    <rPh sb="0" eb="2">
      <t>コウジ</t>
    </rPh>
    <rPh sb="2" eb="4">
      <t>シュベツ</t>
    </rPh>
    <phoneticPr fontId="2"/>
  </si>
  <si>
    <t>建設工事の種類：</t>
    <rPh sb="0" eb="2">
      <t>ケンセツ</t>
    </rPh>
    <rPh sb="2" eb="4">
      <t>コウジ</t>
    </rPh>
    <rPh sb="5" eb="7">
      <t>シュルイ</t>
    </rPh>
    <phoneticPr fontId="2"/>
  </si>
  <si>
    <t>⑪</t>
    <phoneticPr fontId="2"/>
  </si>
  <si>
    <t>施工経験として提出する工事の「工事種別」および「建設工事の種類」が確認できる資料</t>
    <rPh sb="0" eb="2">
      <t>セコウ</t>
    </rPh>
    <rPh sb="2" eb="4">
      <t>ケイケン</t>
    </rPh>
    <rPh sb="7" eb="9">
      <t>テイシュツ</t>
    </rPh>
    <rPh sb="11" eb="13">
      <t>コウジ</t>
    </rPh>
    <rPh sb="15" eb="17">
      <t>コウジ</t>
    </rPh>
    <rPh sb="17" eb="19">
      <t>シュベツ</t>
    </rPh>
    <rPh sb="24" eb="26">
      <t>ケンセツ</t>
    </rPh>
    <rPh sb="26" eb="28">
      <t>コウジ</t>
    </rPh>
    <rPh sb="29" eb="31">
      <t>シュルイ</t>
    </rPh>
    <rPh sb="33" eb="35">
      <t>カクニン</t>
    </rPh>
    <rPh sb="38" eb="40">
      <t>シリョウ</t>
    </rPh>
    <phoneticPr fontId="2"/>
  </si>
  <si>
    <r>
      <t>施工経験（上表記載内容）全てが確認できるよう下表を参考に資料①～</t>
    </r>
    <r>
      <rPr>
        <sz val="11"/>
        <color rgb="FFFF0000"/>
        <rFont val="ＭＳ Ｐ明朝"/>
        <family val="1"/>
        <charset val="128"/>
      </rPr>
      <t>⑪</t>
    </r>
    <r>
      <rPr>
        <sz val="11"/>
        <color theme="1"/>
        <rFont val="ＭＳ Ｐ明朝"/>
        <family val="1"/>
        <charset val="128"/>
      </rPr>
      <t>を組み合せて提出すること。</t>
    </r>
    <rPh sb="22" eb="24">
      <t>カヒョウ</t>
    </rPh>
    <rPh sb="25" eb="27">
      <t>サンコウ</t>
    </rPh>
    <rPh sb="34" eb="35">
      <t>ク</t>
    </rPh>
    <rPh sb="36" eb="37">
      <t>アワ</t>
    </rPh>
    <rPh sb="39" eb="41">
      <t>テイシュツ</t>
    </rPh>
    <phoneticPr fontId="2"/>
  </si>
  <si>
    <r>
      <t>資料①～</t>
    </r>
    <r>
      <rPr>
        <sz val="11"/>
        <color rgb="FFFF0000"/>
        <rFont val="ＭＳ Ｐ明朝"/>
        <family val="1"/>
        <charset val="128"/>
      </rPr>
      <t>⑪</t>
    </r>
    <r>
      <rPr>
        <sz val="11"/>
        <color theme="1"/>
        <rFont val="ＭＳ Ｐ明朝"/>
        <family val="1"/>
        <charset val="128"/>
      </rPr>
      <t>で確認できる内容</t>
    </r>
    <rPh sb="0" eb="2">
      <t>シリョウ</t>
    </rPh>
    <rPh sb="6" eb="8">
      <t>カクニン</t>
    </rPh>
    <rPh sb="11" eb="13">
      <t>ナイヨウ</t>
    </rPh>
    <phoneticPr fontId="2"/>
  </si>
  <si>
    <r>
      <t>②+③+④+⑧+⑨</t>
    </r>
    <r>
      <rPr>
        <sz val="11"/>
        <color rgb="FFFF0000"/>
        <rFont val="ＭＳ Ｐ明朝"/>
        <family val="1"/>
        <charset val="128"/>
      </rPr>
      <t>+⑪</t>
    </r>
    <phoneticPr fontId="2"/>
  </si>
  <si>
    <r>
      <t>②+③+⑤+⑥+⑧+⑨</t>
    </r>
    <r>
      <rPr>
        <sz val="11"/>
        <color rgb="FFFF0000"/>
        <rFont val="ＭＳ Ｐ明朝"/>
        <family val="1"/>
        <charset val="128"/>
      </rPr>
      <t>+⑪</t>
    </r>
    <phoneticPr fontId="2"/>
  </si>
  <si>
    <r>
      <t>②+③+④+⑦+⑧+⑨</t>
    </r>
    <r>
      <rPr>
        <sz val="11"/>
        <color rgb="FFFF0000"/>
        <rFont val="ＭＳ Ｐ明朝"/>
        <family val="1"/>
        <charset val="128"/>
      </rPr>
      <t>+⑪</t>
    </r>
    <phoneticPr fontId="2"/>
  </si>
  <si>
    <r>
      <t>②+③+⑤+⑥+⑦+⑧+⑨</t>
    </r>
    <r>
      <rPr>
        <sz val="11"/>
        <color rgb="FFFF0000"/>
        <rFont val="ＭＳ Ｐ明朝"/>
        <family val="1"/>
        <charset val="128"/>
      </rPr>
      <t>+⑪</t>
    </r>
    <phoneticPr fontId="2"/>
  </si>
  <si>
    <t>⑩+⑪</t>
    <phoneticPr fontId="2"/>
  </si>
  <si>
    <t>担当技術者としての同種工事の施工経験はコリンズの登録（竣工登録に限る。）がなければ申請できない。（担当技術者の施工経験が評価対象として入札説明書に記載されている工事のみに適用）</t>
    <rPh sb="0" eb="2">
      <t>タントウ</t>
    </rPh>
    <rPh sb="2" eb="5">
      <t>ギジュツシャ</t>
    </rPh>
    <rPh sb="27" eb="29">
      <t>シュンコウ</t>
    </rPh>
    <rPh sb="29" eb="31">
      <t>トウロク</t>
    </rPh>
    <rPh sb="32" eb="33">
      <t>カギ</t>
    </rPh>
    <rPh sb="49" eb="51">
      <t>タントウ</t>
    </rPh>
    <rPh sb="51" eb="54">
      <t>ギジュツシャ</t>
    </rPh>
    <rPh sb="55" eb="57">
      <t>セコウ</t>
    </rPh>
    <rPh sb="57" eb="59">
      <t>ケイケン</t>
    </rPh>
    <rPh sb="60" eb="62">
      <t>ヒョウカ</t>
    </rPh>
    <rPh sb="62" eb="64">
      <t>タイショウ</t>
    </rPh>
    <rPh sb="67" eb="69">
      <t>ニュウサツ</t>
    </rPh>
    <rPh sb="69" eb="72">
      <t>セツメイショ</t>
    </rPh>
    <rPh sb="73" eb="75">
      <t>キサイ</t>
    </rPh>
    <rPh sb="80" eb="82">
      <t>コウジ</t>
    </rPh>
    <rPh sb="85" eb="87">
      <t>テキヨウ</t>
    </rPh>
    <phoneticPr fontId="2"/>
  </si>
  <si>
    <t>てすと１</t>
    <phoneticPr fontId="2"/>
  </si>
  <si>
    <t>てすと２</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</si>
  <si>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</si>
  <si>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</si>
  <si>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</si>
  <si>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</si>
  <si>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</si>
  <si>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</si>
  <si>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</si>
  <si>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</si>
  <si>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</si>
  <si>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</si>
  <si>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</si>
  <si>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</si>
  <si>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</si>
  <si>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</si>
  <si>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</si>
  <si>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</si>
  <si>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</si>
  <si>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</si>
  <si>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</si>
  <si>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</si>
  <si>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</si>
  <si>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</si>
  <si>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</si>
  <si>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</si>
  <si>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無</t>
    <rPh sb="0" eb="1">
      <t>ナ</t>
    </rPh>
    <phoneticPr fontId="2"/>
  </si>
  <si>
    <t>表彰状等の写しを添付すること。（特に島根県知事表彰該当工事の場合は、「技術者の表彰状」の写しとともに「該当工事の表彰状」の写しの両方を添付すること。）。また、発注者から表彰実績に関する資料が提示された場合は、その写しの添付でもよい。</t>
    <phoneticPr fontId="2"/>
  </si>
  <si>
    <t>表彰時点の所属会社は問わない。（現在の所属会社以外のものも記載できる。）</t>
    <phoneticPr fontId="2"/>
  </si>
  <si>
    <t>平成25年度から平成29年度（完成及び引き渡しが完了）</t>
    <rPh sb="0" eb="2">
      <t>ヘイセイ</t>
    </rPh>
    <rPh sb="4" eb="6">
      <t>ネンド</t>
    </rPh>
    <rPh sb="8" eb="10">
      <t>ヘイセイ</t>
    </rPh>
    <rPh sb="12" eb="14">
      <t>ネンド</t>
    </rPh>
    <rPh sb="15" eb="17">
      <t>カンセイ</t>
    </rPh>
    <rPh sb="17" eb="18">
      <t>オヨ</t>
    </rPh>
    <rPh sb="19" eb="20">
      <t>ヒ</t>
    </rPh>
    <rPh sb="21" eb="22">
      <t>ワタ</t>
    </rPh>
    <rPh sb="24" eb="26">
      <t>カンリョウ</t>
    </rPh>
    <phoneticPr fontId="2"/>
  </si>
  <si>
    <t>平成31年5月31日までに入札公告された工事　　　　　　　　　　　　</t>
    <phoneticPr fontId="2"/>
  </si>
  <si>
    <t>平成29年度の協定締結実績の有無</t>
    <rPh sb="0" eb="2">
      <t>ヘイセイ</t>
    </rPh>
    <rPh sb="4" eb="5">
      <t>ネン</t>
    </rPh>
    <rPh sb="5" eb="6">
      <t>ド</t>
    </rPh>
    <rPh sb="7" eb="9">
      <t>キョウテイ</t>
    </rPh>
    <rPh sb="9" eb="11">
      <t>テイケツ</t>
    </rPh>
    <rPh sb="11" eb="13">
      <t>ジッセキ</t>
    </rPh>
    <rPh sb="14" eb="16">
      <t>ウム</t>
    </rPh>
    <phoneticPr fontId="2"/>
  </si>
  <si>
    <t>平成28年度及び平成29年度の県管理公共土木施設に関する維持管理業務または海岸漂着物の回収業務の契約実績</t>
    <rPh sb="15" eb="16">
      <t>ケン</t>
    </rPh>
    <rPh sb="16" eb="18">
      <t>カンリ</t>
    </rPh>
    <rPh sb="18" eb="20">
      <t>コウキョウ</t>
    </rPh>
    <rPh sb="20" eb="22">
      <t>ドボク</t>
    </rPh>
    <rPh sb="22" eb="24">
      <t>シセツ</t>
    </rPh>
    <rPh sb="37" eb="39">
      <t>カイガン</t>
    </rPh>
    <rPh sb="39" eb="41">
      <t>ヒョウチャク</t>
    </rPh>
    <rPh sb="41" eb="42">
      <t>ブツ</t>
    </rPh>
    <rPh sb="43" eb="45">
      <t>カイシュウ</t>
    </rPh>
    <rPh sb="45" eb="47">
      <t>ギョウム</t>
    </rPh>
    <phoneticPr fontId="2"/>
  </si>
  <si>
    <t>平成31年5月31日までに入札公告された工事</t>
    <phoneticPr fontId="2"/>
  </si>
  <si>
    <t>平成28年度及び平成29年度の県管理道路を含む除雪業務の契約実績</t>
    <rPh sb="21" eb="22">
      <t>フク</t>
    </rPh>
    <phoneticPr fontId="2"/>
  </si>
  <si>
    <t>平成31年5月31日までに入札公告された工事</t>
    <phoneticPr fontId="2"/>
  </si>
  <si>
    <t>平成28年度及び平成29年度のボランティア活動又はハートフルしまねの参加実績</t>
    <phoneticPr fontId="2"/>
  </si>
  <si>
    <t>平成31年5月31日までに入札公告された工事　　　　　　　　　　　　</t>
    <phoneticPr fontId="2"/>
  </si>
  <si>
    <t>平成31年5月31日までに入札公告された工事　　</t>
    <rPh sb="0" eb="2">
      <t>ヘイセイ</t>
    </rPh>
    <phoneticPr fontId="2"/>
  </si>
  <si>
    <t>平成25年度から平成29年度における県内で発生した海難事故等に伴う海上援助活動の実績</t>
    <rPh sb="18" eb="20">
      <t>ケンナイ</t>
    </rPh>
    <rPh sb="21" eb="23">
      <t>ハッセイ</t>
    </rPh>
    <rPh sb="25" eb="27">
      <t>カイナン</t>
    </rPh>
    <rPh sb="27" eb="29">
      <t>ジコ</t>
    </rPh>
    <rPh sb="29" eb="30">
      <t>トウ</t>
    </rPh>
    <rPh sb="31" eb="32">
      <t>トモナ</t>
    </rPh>
    <rPh sb="33" eb="35">
      <t>カイジョウ</t>
    </rPh>
    <rPh sb="35" eb="37">
      <t>エンジョ</t>
    </rPh>
    <rPh sb="37" eb="39">
      <t>カツドウ</t>
    </rPh>
    <rPh sb="40" eb="42">
      <t>ジッセキ</t>
    </rPh>
    <phoneticPr fontId="2"/>
  </si>
  <si>
    <t>平成31年5月31日までに入札公告された工事　　</t>
    <phoneticPr fontId="2"/>
  </si>
  <si>
    <t>平成28年度及び平成29年度に完成及び引き渡しが完了した島根県（総務部営繕課、農林水産部、土木部）発注の下記工事</t>
    <rPh sb="17" eb="18">
      <t>オヨ</t>
    </rPh>
    <rPh sb="19" eb="20">
      <t>ヒ</t>
    </rPh>
    <rPh sb="21" eb="22">
      <t>ワタ</t>
    </rPh>
    <rPh sb="24" eb="26">
      <t>カンリョウ</t>
    </rPh>
    <phoneticPr fontId="2"/>
  </si>
  <si>
    <t>受注形態</t>
    <phoneticPr fontId="2"/>
  </si>
  <si>
    <t>出資比率</t>
    <phoneticPr fontId="2"/>
  </si>
  <si>
    <t>コリンズ</t>
    <phoneticPr fontId="2"/>
  </si>
  <si>
    <t>工事種別／建設工事の種類</t>
    <rPh sb="0" eb="2">
      <t>コウジ</t>
    </rPh>
    <rPh sb="2" eb="4">
      <t>シュベツ</t>
    </rPh>
    <rPh sb="5" eb="7">
      <t>ケンセツ</t>
    </rPh>
    <rPh sb="7" eb="9">
      <t>コウジ</t>
    </rPh>
    <rPh sb="10" eb="12">
      <t>シュルイ</t>
    </rPh>
    <phoneticPr fontId="2"/>
  </si>
  <si>
    <t>　島根県内の公共事業において、平成25年度から平成29年度に、島根県及び中国地方整備局発注工事で受けた優良工事表彰（優良工事施工団体表彰）</t>
    <phoneticPr fontId="2"/>
  </si>
  <si>
    <t>従事</t>
    <rPh sb="0" eb="2">
      <t>ジュウジ</t>
    </rPh>
    <phoneticPr fontId="2"/>
  </si>
  <si>
    <t>平成20年度から入札公告日前日までに完成及び引き渡しが完了した島根県及び中国地方整備局発注工事</t>
    <rPh sb="20" eb="21">
      <t>オヨ</t>
    </rPh>
    <rPh sb="22" eb="23">
      <t>ヒ</t>
    </rPh>
    <rPh sb="24" eb="25">
      <t>ワタ</t>
    </rPh>
    <rPh sb="27" eb="29">
      <t>カンリョウ</t>
    </rPh>
    <rPh sb="34" eb="35">
      <t>オヨ</t>
    </rPh>
    <rPh sb="36" eb="38">
      <t>チュウゴク</t>
    </rPh>
    <rPh sb="38" eb="40">
      <t>チホウ</t>
    </rPh>
    <rPh sb="40" eb="42">
      <t>セイビ</t>
    </rPh>
    <rPh sb="42" eb="43">
      <t>キョク</t>
    </rPh>
    <phoneticPr fontId="2"/>
  </si>
  <si>
    <t>工期（従事期間）</t>
    <phoneticPr fontId="2"/>
  </si>
  <si>
    <t>工期（従事機関）</t>
    <rPh sb="3" eb="5">
      <t>ジュウジ</t>
    </rPh>
    <rPh sb="5" eb="7">
      <t>キカン</t>
    </rPh>
    <phoneticPr fontId="2"/>
  </si>
  <si>
    <t>工事種別／建設工事の種類</t>
    <rPh sb="0" eb="4">
      <t>コウジシュベツ</t>
    </rPh>
    <rPh sb="5" eb="7">
      <t>ケンセツ</t>
    </rPh>
    <rPh sb="7" eb="9">
      <t>コウジ</t>
    </rPh>
    <rPh sb="10" eb="12">
      <t>シュルイ</t>
    </rPh>
    <phoneticPr fontId="2"/>
  </si>
  <si>
    <t>建設工事の種類</t>
    <rPh sb="0" eb="4">
      <t>ケンセツコウジ</t>
    </rPh>
    <rPh sb="5" eb="7">
      <t>シュルイ</t>
    </rPh>
    <phoneticPr fontId="2"/>
  </si>
  <si>
    <t>建設機械保有状況（舗装用）</t>
    <rPh sb="9" eb="11">
      <t>ホソウ</t>
    </rPh>
    <rPh sb="11" eb="12">
      <t>ヨウ</t>
    </rPh>
    <rPh sb="12" eb="13">
      <t>ソウヨウ</t>
    </rPh>
    <phoneticPr fontId="2"/>
  </si>
  <si>
    <t>建設機械保有状況（舗装用）</t>
    <rPh sb="0" eb="2">
      <t>ケンセツ</t>
    </rPh>
    <rPh sb="2" eb="4">
      <t>キカイ</t>
    </rPh>
    <rPh sb="4" eb="6">
      <t>ホユウ</t>
    </rPh>
    <rPh sb="6" eb="8">
      <t>ジョウキョウ</t>
    </rPh>
    <rPh sb="9" eb="11">
      <t>ホソウ</t>
    </rPh>
    <rPh sb="11" eb="12">
      <t>ヨウ</t>
    </rPh>
    <rPh sb="12" eb="13">
      <t>ソウヨウ</t>
    </rPh>
    <phoneticPr fontId="2"/>
  </si>
  <si>
    <t>コンクリートの品質管理</t>
    <rPh sb="7" eb="9">
      <t>ヒンシツ</t>
    </rPh>
    <rPh sb="9" eb="11">
      <t>カンリ</t>
    </rPh>
    <phoneticPr fontId="2"/>
  </si>
  <si>
    <t>現場周辺の環境対策</t>
    <rPh sb="0" eb="2">
      <t>ゲンバ</t>
    </rPh>
    <rPh sb="2" eb="4">
      <t>シュウヘン</t>
    </rPh>
    <rPh sb="5" eb="7">
      <t>カンキョウ</t>
    </rPh>
    <rPh sb="7" eb="9">
      <t>タイサク</t>
    </rPh>
    <phoneticPr fontId="2"/>
  </si>
  <si>
    <t>工事期間中の安全対策</t>
    <rPh sb="0" eb="2">
      <t>コウジ</t>
    </rPh>
    <rPh sb="2" eb="4">
      <t>キカン</t>
    </rPh>
    <rPh sb="4" eb="5">
      <t>チュウ</t>
    </rPh>
    <rPh sb="6" eb="8">
      <t>アンゼン</t>
    </rPh>
    <rPh sb="8" eb="10">
      <t>タイサク</t>
    </rPh>
    <phoneticPr fontId="2"/>
  </si>
  <si>
    <t>２</t>
  </si>
  <si>
    <t>３</t>
  </si>
  <si>
    <t>４</t>
  </si>
  <si>
    <t>５</t>
  </si>
  <si>
    <t>６</t>
  </si>
  <si>
    <t>７</t>
  </si>
  <si>
    <t>８</t>
  </si>
  <si>
    <t>９</t>
  </si>
  <si>
    <t>１０</t>
  </si>
  <si>
    <t>１１</t>
  </si>
  <si>
    <t>１２</t>
  </si>
  <si>
    <t>１３</t>
  </si>
  <si>
    <t>１４</t>
  </si>
  <si>
    <t>１５</t>
  </si>
  <si>
    <t>④</t>
  </si>
  <si>
    <t>⑤</t>
  </si>
  <si>
    <t>⑥</t>
  </si>
  <si>
    <t>⑦</t>
  </si>
  <si>
    <t>■</t>
  </si>
  <si>
    <t>平成２８年度</t>
    <rPh sb="5" eb="6">
      <t>ド</t>
    </rPh>
    <phoneticPr fontId="2"/>
  </si>
  <si>
    <t>平成２９年度</t>
    <rPh sb="4" eb="6">
      <t>ネンド</t>
    </rPh>
    <phoneticPr fontId="2"/>
  </si>
  <si>
    <t>平成２９年度</t>
    <rPh sb="5" eb="6">
      <t>ド</t>
    </rPh>
    <phoneticPr fontId="2"/>
  </si>
  <si>
    <r>
      <t xml:space="preserve">  </t>
    </r>
    <r>
      <rPr>
        <u/>
        <sz val="11"/>
        <color theme="1"/>
        <rFont val="ＭＳ Ｐ明朝"/>
        <family val="1"/>
        <charset val="128"/>
      </rPr>
      <t>（ただし、こっころカンパニーに認定されている場合、認定期間が平成31年5月31日以前までのものは、その期日までとする）</t>
    </r>
    <r>
      <rPr>
        <u/>
        <sz val="11"/>
        <color theme="1"/>
        <rFont val="ＭＳ Ｐゴシック"/>
        <family val="2"/>
        <charset val="128"/>
        <scheme val="minor"/>
      </rPr>
      <t/>
    </r>
    <phoneticPr fontId="2"/>
  </si>
  <si>
    <t>★ 前記Ｑ1～9の「はい」すべてに■があることを前提として、
　Ｑ10～23の「はい」または「該当項目」に１つでも■がある場合、総合評価の加点対象となります。
★ 記載内容については、就業規則等により確認できるよう必ず該当条文を記入願います。</t>
    <rPh sb="24" eb="26">
      <t>ゼンテイ</t>
    </rPh>
    <rPh sb="47" eb="49">
      <t>ガイトウ</t>
    </rPh>
    <rPh sb="49" eb="51">
      <t>コウモク</t>
    </rPh>
    <rPh sb="61" eb="63">
      <t>バアイ</t>
    </rPh>
    <rPh sb="64" eb="66">
      <t>ソウゴウ</t>
    </rPh>
    <rPh sb="66" eb="68">
      <t>ヒョウカ</t>
    </rPh>
    <rPh sb="69" eb="71">
      <t>カテン</t>
    </rPh>
    <rPh sb="71" eb="73">
      <t>タイショウ</t>
    </rPh>
    <phoneticPr fontId="13"/>
  </si>
  <si>
    <t>690-8501</t>
    <phoneticPr fontId="2"/>
  </si>
  <si>
    <t>島根土木</t>
    <rPh sb="0" eb="2">
      <t>シマネ</t>
    </rPh>
    <rPh sb="2" eb="4">
      <t>ドボク</t>
    </rPh>
    <phoneticPr fontId="2"/>
  </si>
  <si>
    <t>技術管理課</t>
    <rPh sb="0" eb="2">
      <t>ギジュツ</t>
    </rPh>
    <rPh sb="2" eb="4">
      <t>カンリ</t>
    </rPh>
    <rPh sb="4" eb="5">
      <t>カ</t>
    </rPh>
    <phoneticPr fontId="2"/>
  </si>
  <si>
    <t>平成28年度</t>
    <rPh sb="0" eb="2">
      <t>ヘイセイ</t>
    </rPh>
    <rPh sb="4" eb="6">
      <t>ネンド</t>
    </rPh>
    <phoneticPr fontId="2"/>
  </si>
  <si>
    <t>ｊｊｓｐｐ</t>
    <phoneticPr fontId="2"/>
  </si>
  <si>
    <t>平成29年度</t>
    <rPh sb="0" eb="2">
      <t>ヘイセイ</t>
    </rPh>
    <rPh sb="4" eb="6">
      <t>ネンド</t>
    </rPh>
    <phoneticPr fontId="2"/>
  </si>
  <si>
    <t>ｔｔｇｇｇｇ</t>
    <phoneticPr fontId="2"/>
  </si>
  <si>
    <t>溝口</t>
    <rPh sb="0" eb="2">
      <t>ミゾグチ</t>
    </rPh>
    <phoneticPr fontId="2"/>
  </si>
  <si>
    <r>
      <t>・</t>
    </r>
    <r>
      <rPr>
        <sz val="12"/>
        <rFont val="ＭＳ Ｐゴシック"/>
        <family val="3"/>
        <charset val="128"/>
        <scheme val="minor"/>
      </rPr>
      <t>集計専用表で集計した内容をコピー専用表で</t>
    </r>
    <r>
      <rPr>
        <sz val="12"/>
        <color rgb="FFFF0000"/>
        <rFont val="ＭＳ Ｐゴシック"/>
        <family val="3"/>
        <charset val="128"/>
        <scheme val="minor"/>
      </rPr>
      <t>再集計</t>
    </r>
    <r>
      <rPr>
        <sz val="12"/>
        <rFont val="ＭＳ Ｐゴシック"/>
        <family val="3"/>
        <charset val="128"/>
        <scheme val="minor"/>
      </rPr>
      <t>していますので、企業申請内容の</t>
    </r>
    <r>
      <rPr>
        <sz val="12"/>
        <color rgb="FFFF0000"/>
        <rFont val="ＭＳ Ｐゴシック"/>
        <family val="3"/>
        <charset val="128"/>
        <scheme val="minor"/>
      </rPr>
      <t>行数</t>
    </r>
    <r>
      <rPr>
        <sz val="12"/>
        <color theme="1"/>
        <rFont val="ＭＳ Ｐゴシック"/>
        <family val="3"/>
        <charset val="128"/>
        <scheme val="minor"/>
      </rPr>
      <t>は１７行から８行に</t>
    </r>
    <r>
      <rPr>
        <sz val="12"/>
        <color rgb="FFFF0000"/>
        <rFont val="ＭＳ Ｐゴシック"/>
        <family val="3"/>
        <charset val="128"/>
        <scheme val="minor"/>
      </rPr>
      <t>減っています</t>
    </r>
    <r>
      <rPr>
        <sz val="12"/>
        <rFont val="ＭＳ Ｐゴシック"/>
        <family val="3"/>
        <charset val="128"/>
        <scheme val="minor"/>
      </rPr>
      <t xml:space="preserve">。
</t>
    </r>
    <rPh sb="1" eb="3">
      <t>シュウケイ</t>
    </rPh>
    <rPh sb="3" eb="5">
      <t>センヨウ</t>
    </rPh>
    <rPh sb="5" eb="6">
      <t>ヒョウ</t>
    </rPh>
    <rPh sb="7" eb="9">
      <t>シュウケイ</t>
    </rPh>
    <rPh sb="11" eb="13">
      <t>ナイヨウ</t>
    </rPh>
    <rPh sb="17" eb="19">
      <t>センヨウ</t>
    </rPh>
    <rPh sb="19" eb="20">
      <t>ヒョウ</t>
    </rPh>
    <rPh sb="21" eb="24">
      <t>サイシュウケイ</t>
    </rPh>
    <rPh sb="32" eb="34">
      <t>キギョウ</t>
    </rPh>
    <rPh sb="34" eb="36">
      <t>シンセイ</t>
    </rPh>
    <rPh sb="36" eb="38">
      <t>ナイヨウ</t>
    </rPh>
    <rPh sb="39" eb="41">
      <t>ギョウスウ</t>
    </rPh>
    <rPh sb="44" eb="45">
      <t>ギョウ</t>
    </rPh>
    <rPh sb="48" eb="49">
      <t>ギョウ</t>
    </rPh>
    <rPh sb="50" eb="51">
      <t>ヘ</t>
    </rPh>
    <phoneticPr fontId="2"/>
  </si>
  <si>
    <t>受賞工事の「工事種別」および「建設工事の種類」を証明する資料（入札公告の写しorコリンズの写し）を添付すること。</t>
    <rPh sb="0" eb="2">
      <t>ジュショウ</t>
    </rPh>
    <rPh sb="2" eb="4">
      <t>コウジ</t>
    </rPh>
    <rPh sb="6" eb="8">
      <t>コウジ</t>
    </rPh>
    <rPh sb="8" eb="10">
      <t>シュベツ</t>
    </rPh>
    <rPh sb="15" eb="17">
      <t>ケンセツ</t>
    </rPh>
    <rPh sb="17" eb="19">
      <t>コウジ</t>
    </rPh>
    <rPh sb="20" eb="22">
      <t>シュルイ</t>
    </rPh>
    <rPh sb="24" eb="26">
      <t>ショウメイ</t>
    </rPh>
    <rPh sb="28" eb="30">
      <t>シリョウ</t>
    </rPh>
    <rPh sb="31" eb="35">
      <t>ニュウサツコウコク</t>
    </rPh>
    <rPh sb="36" eb="37">
      <t>ウツ</t>
    </rPh>
    <rPh sb="45" eb="46">
      <t>ウツ</t>
    </rPh>
    <rPh sb="49" eb="51">
      <t>テンプ</t>
    </rPh>
    <phoneticPr fontId="2"/>
  </si>
  <si>
    <r>
      <t>島根県（総務部、農林水産部、土木部）発注工事以外の工事を評価対象にする場合は、各工事の工事成績評定書の写し</t>
    </r>
    <r>
      <rPr>
        <sz val="11"/>
        <color rgb="FFFF0000"/>
        <rFont val="ＭＳ Ｐ明朝"/>
        <family val="1"/>
        <charset val="128"/>
      </rPr>
      <t>及び工事種別・種類を証明する資料</t>
    </r>
    <r>
      <rPr>
        <sz val="11"/>
        <color theme="1"/>
        <rFont val="ＭＳ Ｐ明朝"/>
        <family val="1"/>
        <charset val="128"/>
      </rPr>
      <t>を添付すること。また、島根県発注工事以外の工事で成績評定対象外工事がある場合、成績評定対象外であることを確認するための発注者の証明書の写しを添付すること。</t>
    </r>
    <rPh sb="80" eb="83">
      <t>シマネケン</t>
    </rPh>
    <rPh sb="83" eb="85">
      <t>ハッチュウ</t>
    </rPh>
    <rPh sb="85" eb="87">
      <t>コウジ</t>
    </rPh>
    <rPh sb="87" eb="89">
      <t>イガイ</t>
    </rPh>
    <rPh sb="90" eb="92">
      <t>コウジ</t>
    </rPh>
    <rPh sb="93" eb="95">
      <t>セイセキ</t>
    </rPh>
    <rPh sb="95" eb="97">
      <t>ヒョウテイ</t>
    </rPh>
    <rPh sb="97" eb="99">
      <t>タイショウ</t>
    </rPh>
    <rPh sb="99" eb="100">
      <t>ガイ</t>
    </rPh>
    <rPh sb="100" eb="102">
      <t>コウジ</t>
    </rPh>
    <rPh sb="105" eb="107">
      <t>バアイ</t>
    </rPh>
    <rPh sb="108" eb="110">
      <t>セイセキ</t>
    </rPh>
    <rPh sb="110" eb="112">
      <t>ヒョウテイ</t>
    </rPh>
    <rPh sb="112" eb="114">
      <t>タイショウ</t>
    </rPh>
    <rPh sb="114" eb="115">
      <t>ガイ</t>
    </rPh>
    <rPh sb="121" eb="123">
      <t>カクニン</t>
    </rPh>
    <rPh sb="128" eb="131">
      <t>ハッチュウシャ</t>
    </rPh>
    <rPh sb="132" eb="134">
      <t>ショウメイ</t>
    </rPh>
    <rPh sb="134" eb="135">
      <t>ショ</t>
    </rPh>
    <rPh sb="136" eb="137">
      <t>ウツ</t>
    </rPh>
    <rPh sb="139" eb="141">
      <t>テンプ</t>
    </rPh>
    <phoneticPr fontId="2"/>
  </si>
  <si>
    <r>
      <t>契約実績を確認する資料として、当該年度の業務内容の分かる資料（契約書</t>
    </r>
    <r>
      <rPr>
        <sz val="11"/>
        <color rgb="FFFF0000"/>
        <rFont val="ＭＳ Ｐ明朝"/>
        <family val="1"/>
        <charset val="128"/>
      </rPr>
      <t>、下請負人通知書、施工体制台帳、下請契約書、注文書・請書、発注者の実績証明証</t>
    </r>
    <r>
      <rPr>
        <sz val="11"/>
        <color theme="1"/>
        <rFont val="ＭＳ Ｐ明朝"/>
        <family val="1"/>
        <charset val="128"/>
      </rPr>
      <t>等の写し）を添付すること。</t>
    </r>
    <phoneticPr fontId="2"/>
  </si>
  <si>
    <r>
      <t>契約実績を確認する資料として、当該年度の業務内容の分かる資料（契約書</t>
    </r>
    <r>
      <rPr>
        <sz val="11"/>
        <color rgb="FFFF0000"/>
        <rFont val="ＭＳ Ｐ明朝"/>
        <family val="1"/>
        <charset val="128"/>
      </rPr>
      <t>、下請負人通知書、施工体制台帳、下請契約書、注文書・請書、発注者の実績証明証</t>
    </r>
    <r>
      <rPr>
        <sz val="11"/>
        <color theme="1"/>
        <rFont val="ＭＳ Ｐ明朝"/>
        <family val="1"/>
        <charset val="128"/>
      </rPr>
      <t>等の写し）を添付すること。</t>
    </r>
    <phoneticPr fontId="2"/>
  </si>
  <si>
    <t>事業の種類として建設業を届け出、表示番号の指定を受けているもの、又は営業用で主として建設業の用途として届け出、車検証備考欄に表示されているもの</t>
    <phoneticPr fontId="2"/>
  </si>
  <si>
    <r>
      <t>海上援助活動は、客観的に認められるもので、海上保安部等の証明書もしくは、新聞記事、社内報掲載記事</t>
    </r>
    <r>
      <rPr>
        <sz val="11"/>
        <color rgb="FFFF0000"/>
        <rFont val="ＭＳ Ｐ明朝"/>
        <family val="1"/>
        <charset val="128"/>
      </rPr>
      <t>（社外に公表しているもの）</t>
    </r>
    <r>
      <rPr>
        <sz val="11"/>
        <color theme="1"/>
        <rFont val="ＭＳ Ｐ明朝"/>
        <family val="1"/>
        <charset val="128"/>
      </rPr>
      <t>等の証明資料を添付すること。</t>
    </r>
    <rPh sb="0" eb="2">
      <t>カイジョウ</t>
    </rPh>
    <rPh sb="2" eb="4">
      <t>エンジョ</t>
    </rPh>
    <rPh sb="4" eb="6">
      <t>カツドウ</t>
    </rPh>
    <rPh sb="8" eb="11">
      <t>キャッカンテキ</t>
    </rPh>
    <rPh sb="12" eb="13">
      <t>ミト</t>
    </rPh>
    <rPh sb="21" eb="23">
      <t>カイジョウ</t>
    </rPh>
    <rPh sb="23" eb="25">
      <t>ホアン</t>
    </rPh>
    <rPh sb="25" eb="26">
      <t>ブ</t>
    </rPh>
    <rPh sb="26" eb="27">
      <t>トウ</t>
    </rPh>
    <rPh sb="28" eb="31">
      <t>ショウメイショ</t>
    </rPh>
    <rPh sb="36" eb="38">
      <t>シンブン</t>
    </rPh>
    <rPh sb="38" eb="40">
      <t>キジ</t>
    </rPh>
    <rPh sb="41" eb="44">
      <t>シャナイホウ</t>
    </rPh>
    <rPh sb="44" eb="46">
      <t>ケイサイ</t>
    </rPh>
    <rPh sb="46" eb="48">
      <t>キジ</t>
    </rPh>
    <rPh sb="49" eb="51">
      <t>シャガイ</t>
    </rPh>
    <rPh sb="52" eb="54">
      <t>コウヒョウ</t>
    </rPh>
    <rPh sb="61" eb="62">
      <t>トウ</t>
    </rPh>
    <rPh sb="63" eb="65">
      <t>ショウメイ</t>
    </rPh>
    <rPh sb="65" eb="67">
      <t>シリョウ</t>
    </rPh>
    <rPh sb="68" eb="70">
      <t>テンプ</t>
    </rPh>
    <phoneticPr fontId="2"/>
  </si>
  <si>
    <t>H29年度</t>
    <rPh sb="3" eb="4">
      <t>ネン</t>
    </rPh>
    <rPh sb="4" eb="5">
      <t>ド</t>
    </rPh>
    <phoneticPr fontId="2"/>
  </si>
  <si>
    <t>平成28年度</t>
    <phoneticPr fontId="2"/>
  </si>
  <si>
    <t>平成29年度</t>
    <phoneticPr fontId="2"/>
  </si>
  <si>
    <t>AAA</t>
    <phoneticPr fontId="2"/>
  </si>
  <si>
    <t>BBB</t>
    <phoneticPr fontId="2"/>
  </si>
  <si>
    <t>CCC</t>
    <phoneticPr fontId="2"/>
  </si>
  <si>
    <t>平成28年度及び平成29年度における島根県との防災協定の締結実績</t>
    <phoneticPr fontId="2"/>
  </si>
  <si>
    <t>平成28年度の協定締結実績の有無</t>
    <rPh sb="0" eb="2">
      <t>ヘイセイ</t>
    </rPh>
    <rPh sb="4" eb="5">
      <t>ネン</t>
    </rPh>
    <rPh sb="5" eb="6">
      <t>ド</t>
    </rPh>
    <rPh sb="7" eb="9">
      <t>キョウテイ</t>
    </rPh>
    <rPh sb="9" eb="11">
      <t>テイケツ</t>
    </rPh>
    <rPh sb="11" eb="13">
      <t>ジッセキ</t>
    </rPh>
    <rPh sb="14" eb="16">
      <t>ウム</t>
    </rPh>
    <phoneticPr fontId="2"/>
  </si>
  <si>
    <t>平成28年度及び平成29年度における島根県との家畜伝染病防疫協定の締結実績</t>
    <phoneticPr fontId="2"/>
  </si>
  <si>
    <r>
      <t>【注】収受印欄に収受印と併せて</t>
    </r>
    <r>
      <rPr>
        <u/>
        <sz val="11"/>
        <color theme="1"/>
        <rFont val="ＭＳ Ｐ明朝"/>
        <family val="1"/>
        <charset val="128"/>
      </rPr>
      <t>全県適用</t>
    </r>
    <r>
      <rPr>
        <sz val="11"/>
        <color theme="1"/>
        <rFont val="ＭＳ Ｐ明朝"/>
        <family val="1"/>
        <charset val="128"/>
      </rPr>
      <t xml:space="preserve"> の押印があれば、上記に○○県土整備事務所が発注する工事と記載があっても、本書の写しをもって島根県総務部、防災部、農林水産部及び土木部の事業課、関係地方機関が発注する工事において、その他添付資料の提出は不要とする。</t>
    </r>
    <phoneticPr fontId="2"/>
  </si>
  <si>
    <r>
      <t>【注】収受印欄に収受印と併せて</t>
    </r>
    <r>
      <rPr>
        <u/>
        <sz val="11"/>
        <color theme="1"/>
        <rFont val="ＭＳ Ｐ明朝"/>
        <family val="1"/>
        <charset val="128"/>
      </rPr>
      <t>全県適用</t>
    </r>
    <r>
      <rPr>
        <sz val="11"/>
        <color theme="1"/>
        <rFont val="ＭＳ Ｐ明朝"/>
        <family val="1"/>
        <charset val="128"/>
      </rPr>
      <t xml:space="preserve"> の押印があれば、上記に○○県土整備事務所が発注する工事と記載があっても、本書の写しをもって島根県総務部、防災部、農林水産部及び土木部の事業課、関係地方機関が発注する工事において、その他添付資料の提出は不要とする。</t>
    </r>
    <phoneticPr fontId="2"/>
  </si>
  <si>
    <r>
      <t>【注】収受印欄に収受印と併せて</t>
    </r>
    <r>
      <rPr>
        <u/>
        <sz val="11"/>
        <color theme="1"/>
        <rFont val="ＭＳ Ｐ明朝"/>
        <family val="1"/>
        <charset val="128"/>
      </rPr>
      <t>全県適用</t>
    </r>
    <r>
      <rPr>
        <sz val="11"/>
        <color theme="1"/>
        <rFont val="ＭＳ Ｐ明朝"/>
        <family val="1"/>
        <charset val="128"/>
      </rPr>
      <t xml:space="preserve"> の押印があれば、上記に○○県土整備事務所が発注する工事と記載があっても、本書の写しをもって島根県総務部、防災部、農林水産部及び土木部の事業課、関係地方機関が発注する工事において、その他添付資料の提出は不要とする。</t>
    </r>
    <phoneticPr fontId="2"/>
  </si>
  <si>
    <r>
      <t>【注】収受印欄に収受印と併せて</t>
    </r>
    <r>
      <rPr>
        <u/>
        <sz val="11"/>
        <color theme="1"/>
        <rFont val="ＭＳ Ｐ明朝"/>
        <family val="1"/>
        <charset val="128"/>
      </rPr>
      <t>全県適用</t>
    </r>
    <r>
      <rPr>
        <sz val="11"/>
        <color theme="1"/>
        <rFont val="ＭＳ Ｐ明朝"/>
        <family val="1"/>
        <charset val="128"/>
      </rPr>
      <t xml:space="preserve"> の押印があれば、上記に○○県土整備事務所が発注する工事と記載があっても、本書の写しをもって島根県総務部、防災部、農林水産部及び土木部の事業課、関係地方機関が発注する工事において、その他添付資料の提出は不要とする。</t>
    </r>
    <phoneticPr fontId="2"/>
  </si>
  <si>
    <r>
      <t>【注】収受印欄に収受印と併せて</t>
    </r>
    <r>
      <rPr>
        <u/>
        <sz val="11"/>
        <color theme="1"/>
        <rFont val="ＭＳ Ｐ明朝"/>
        <family val="1"/>
        <charset val="128"/>
      </rPr>
      <t>全県適用</t>
    </r>
    <r>
      <rPr>
        <sz val="11"/>
        <color theme="1"/>
        <rFont val="ＭＳ Ｐ明朝"/>
        <family val="1"/>
        <charset val="128"/>
      </rPr>
      <t xml:space="preserve"> の押印があれば、上記に○○県土整備事務所が発注する工事と記載があっても、本書の写しをもって島根県総務部、防災部、農林水産部及び土木部の事業課、関係地方機関が発注する工事において、その他添付資料の提出は不要とする。</t>
    </r>
    <phoneticPr fontId="2"/>
  </si>
  <si>
    <t>【注】収受印欄に収受印と併せて全県適用 の押印があれば、上記に○○県土整備事務所が発注する工事と記載があっても、本書の写しをもって島根県総務部、防災部、農林水産部及び土木部の事業課、関係地方機関が発注する工事において、その他添付資料の提出は不要とする。</t>
    <phoneticPr fontId="2"/>
  </si>
  <si>
    <t>【注】収受印欄に収受印と併せて全県適用 の押印があれば、上記に○○県土整備事務所が発注する工事と記載があっても、本書の写しをもって島根県総務部、防災部、農林水産部及び土木部の事業課、関係地方機関が発注する工事において、その他添付資料の提出は不要とする。</t>
    <phoneticPr fontId="2"/>
  </si>
  <si>
    <r>
      <t>【注】収受印欄に収受印と併せて</t>
    </r>
    <r>
      <rPr>
        <u/>
        <sz val="11"/>
        <color theme="1"/>
        <rFont val="ＭＳ Ｐ明朝"/>
        <family val="1"/>
        <charset val="128"/>
      </rPr>
      <t>全県適用</t>
    </r>
    <r>
      <rPr>
        <sz val="11"/>
        <color theme="1"/>
        <rFont val="ＭＳ Ｐ明朝"/>
        <family val="1"/>
        <charset val="128"/>
      </rPr>
      <t xml:space="preserve"> の押印があれば、上記に○○県土整備事務所が発注する工事と記載があっても、本書の写しをもって島根県総務部、防災部、農林水産部及び土木部の事業課、関係地方機関が発注する工事において、その他添付資料の提出は不要とする。</t>
    </r>
    <phoneticPr fontId="2"/>
  </si>
  <si>
    <r>
      <t>【注】収受印欄に収受印と併せて</t>
    </r>
    <r>
      <rPr>
        <u/>
        <sz val="11"/>
        <color theme="1"/>
        <rFont val="ＭＳ Ｐ明朝"/>
        <family val="1"/>
        <charset val="128"/>
      </rPr>
      <t>全県適用</t>
    </r>
    <r>
      <rPr>
        <sz val="11"/>
        <color theme="1"/>
        <rFont val="ＭＳ Ｐ明朝"/>
        <family val="1"/>
        <charset val="128"/>
      </rPr>
      <t xml:space="preserve"> の押印があれば、上記に○○県土整備事務所が発注する工事と記載があっても、本書の写しをもって島根県総務部、防災部、農林水産部及び土木部の事業課、関係地方機関が発注する工事において、その他添付資料の提出は不要とする。</t>
    </r>
    <phoneticPr fontId="2"/>
  </si>
  <si>
    <r>
      <t>【注】収受印欄に収受印と併せて</t>
    </r>
    <r>
      <rPr>
        <u/>
        <sz val="11"/>
        <color theme="1"/>
        <rFont val="ＭＳ Ｐ明朝"/>
        <family val="1"/>
        <charset val="128"/>
      </rPr>
      <t>全県適用</t>
    </r>
    <r>
      <rPr>
        <sz val="11"/>
        <color theme="1"/>
        <rFont val="ＭＳ Ｐ明朝"/>
        <family val="1"/>
        <charset val="128"/>
      </rPr>
      <t xml:space="preserve"> の押印があれば、上記に○○県土整備事務所が発注する工事と記載があっても、本書の写しをもって島根県総務部、防災部、農林水産部及び土木部の事業課、関係地方機関が発注する工事において、その他添付資料の提出は不要とする。</t>
    </r>
    <phoneticPr fontId="2"/>
  </si>
  <si>
    <r>
      <t>【注】収受印欄に収受印と併せて</t>
    </r>
    <r>
      <rPr>
        <u/>
        <sz val="11"/>
        <rFont val="ＭＳ Ｐ明朝"/>
        <family val="1"/>
        <charset val="128"/>
      </rPr>
      <t>全県適用</t>
    </r>
    <r>
      <rPr>
        <sz val="11"/>
        <rFont val="ＭＳ Ｐ明朝"/>
        <family val="1"/>
        <charset val="128"/>
      </rPr>
      <t xml:space="preserve"> の押印があれば、上記に○○県土整備事務所が発注する工事と記載があっても、本書の写しをもって島根県総務部、防災部、農林水産部及び土木部の事業課、関係地方機関が発注する工事において、その他添付資料の提出は不要とする。</t>
    </r>
    <phoneticPr fontId="2"/>
  </si>
  <si>
    <t>（２）</t>
    <phoneticPr fontId="2"/>
  </si>
  <si>
    <t>（４）</t>
    <phoneticPr fontId="2"/>
  </si>
  <si>
    <t>県土</t>
    <rPh sb="0" eb="2">
      <t>ケンド</t>
    </rPh>
    <phoneticPr fontId="2"/>
  </si>
  <si>
    <t>島根県松江市◯◯町◯◯</t>
    <rPh sb="0" eb="3">
      <t>シマネケン</t>
    </rPh>
    <rPh sb="3" eb="6">
      <t>マツエシ</t>
    </rPh>
    <rPh sb="8" eb="9">
      <t>チョウ</t>
    </rPh>
    <phoneticPr fontId="2"/>
  </si>
  <si>
    <t>0852-23-4567</t>
    <phoneticPr fontId="2"/>
  </si>
  <si>
    <t>maru</t>
    <phoneticPr fontId="2"/>
  </si>
  <si>
    <t>①</t>
    <phoneticPr fontId="2"/>
  </si>
  <si>
    <t>②</t>
    <phoneticPr fontId="2"/>
  </si>
  <si>
    <t>③</t>
    <phoneticPr fontId="2"/>
  </si>
  <si>
    <t>①</t>
    <phoneticPr fontId="2"/>
  </si>
  <si>
    <t>②</t>
    <phoneticPr fontId="2"/>
  </si>
  <si>
    <t>③</t>
    <phoneticPr fontId="2"/>
  </si>
  <si>
    <t>①</t>
    <phoneticPr fontId="2"/>
  </si>
  <si>
    <r>
      <t>　育児・介護休業法では、労働者は子が１歳に達するまでの間、１人の子につき１回の育児休業を取得することができるとしています。さらに、両親ともに育児休業を取得する場合は、子が１歳２ヶ月に達するまでの間に、1年間まで育児休業を取得することができます。
　子が１歳を超えても休業が必要と認められる一定の事情がある場合は、子が１歳６か月に達するまでの間、１人の子につき１回の育児休業を取得することができるとしています。</t>
    </r>
    <r>
      <rPr>
        <sz val="10"/>
        <color rgb="FFFF0000"/>
        <rFont val="ＭＳ Ｐ明朝"/>
        <family val="1"/>
        <charset val="128"/>
      </rPr>
      <t xml:space="preserve">
　子が１歳６か月を超えても休業が必要と認められる一定の事情がある場合は、子が２歳に達するまでの間、１人の子につき１回の育児休業を取得することができるとしています。</t>
    </r>
    <r>
      <rPr>
        <sz val="10"/>
        <color theme="1"/>
        <rFont val="ＭＳ Ｐ明朝"/>
        <family val="1"/>
        <charset val="128"/>
      </rPr>
      <t xml:space="preserve">
　専業主婦（夫）除外規定を廃止し、全ての父親が必要に応じ育児休業を取得することができるとしています。
　</t>
    </r>
    <r>
      <rPr>
        <sz val="10"/>
        <color rgb="FFFF0000"/>
        <rFont val="ＭＳ Ｐ明朝"/>
        <family val="1"/>
        <charset val="128"/>
      </rPr>
      <t>※双子以上の場合もこれを１人の子とみなします。</t>
    </r>
    <rPh sb="352" eb="353">
      <t>ニン</t>
    </rPh>
    <phoneticPr fontId="13"/>
  </si>
  <si>
    <r>
      <t>(2</t>
    </r>
    <r>
      <rPr>
        <sz val="11"/>
        <color theme="1"/>
        <rFont val="ＭＳ Ｐ明朝"/>
        <family val="1"/>
        <charset val="128"/>
      </rPr>
      <t>)</t>
    </r>
    <phoneticPr fontId="2"/>
  </si>
  <si>
    <t>(6)</t>
    <phoneticPr fontId="2"/>
  </si>
  <si>
    <t>(1)</t>
    <phoneticPr fontId="2"/>
  </si>
  <si>
    <t>(3)</t>
    <phoneticPr fontId="2"/>
  </si>
  <si>
    <t>(4)</t>
    <phoneticPr fontId="2"/>
  </si>
  <si>
    <t>(5)</t>
    <phoneticPr fontId="2"/>
  </si>
  <si>
    <t>(6)</t>
    <phoneticPr fontId="2"/>
  </si>
  <si>
    <t>(7)</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</si>
</sst>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176" formatCode="[$-411]ggge&quot;年&quot;m&quot;月&quot;d&quot;日&quot;;@"/>
    <numFmt numFmtId="177" formatCode="#,##0&quot;件&quot;"/>
    <numFmt numFmtId="178" formatCode="#,##0.0&quot;点&quot;"/>
    <numFmt numFmtId="179" formatCode="#,##0&quot;点&quot;"/>
    <numFmt numFmtId="180" formatCode="#,##0&quot;円&quot;"/>
    <numFmt numFmtId="181" formatCode="#,##0&quot;ユニット&quot;"/>
    <numFmt numFmtId="182" formatCode="[$-411]ge\.m\.d;@"/>
    <numFmt numFmtId="183" formatCode="0.0"/>
    <numFmt numFmtId="184" formatCode="#,##0;\-#,##0;\ &quot;&quot;"/>
    <numFmt numFmtId="185" formatCode="0_);[Red]\(0\)"/>
    <numFmt numFmtId="186" formatCode="#,##0&quot;台&quot;"/>
    <numFmt numFmtId="187" formatCode="#,##0&quot;人&quot;"/>
    <numFmt numFmtId="188" formatCode="&quot;Ｑ&quot;#,##0"/>
    <numFmt numFmtId="189" formatCode="0&quot; ポイント&quot;"/>
    <numFmt numFmtId="190" formatCode="0&quot; こっころ&quot;"/>
    <numFmt numFmtId="191" formatCode="0&quot; こっころ／40 こっころ&quot;"/>
    <numFmt numFmtId="192" formatCode="0&quot;点&quot;"/>
    <numFmt numFmtId="193" formatCode="0&quot; こっころ／150 こっころ&quot;"/>
    <numFmt numFmtId="194" formatCode="#,##0&quot;歳&quot;"/>
    <numFmt numFmtId="195" formatCode="0.0_ "/>
    <numFmt numFmtId="196" formatCode="#,##0.0&quot;人&quot;"/>
    <numFmt numFmtId="197" formatCode="#,##0_);[Red]\(#,##0\)"/>
  </numFmts>
  <fonts count="124">
    <font>
      <sz val="11"/>
      <color theme="1"/>
      <name val="ＭＳ Ｐゴシック"/>
      <family val="2"/>
      <charset val="128"/>
      <scheme val="minor"/>
    </font>
    <font>
      <sz val="14"/>
      <color theme="1"/>
      <name val="ＭＳ Ｐ明朝"/>
      <family val="1"/>
      <charset val="128"/>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theme="1"/>
      <name val="ＭＳ Ｐ明朝"/>
      <family val="1"/>
      <charset val="128"/>
    </font>
    <font>
      <sz val="12"/>
      <color theme="1"/>
      <name val="ＭＳ Ｐゴシック"/>
      <family val="2"/>
      <charset val="128"/>
      <scheme val="minor"/>
    </font>
    <font>
      <sz val="12"/>
      <color theme="1"/>
      <name val="ＭＳ Ｐゴシック"/>
      <family val="3"/>
      <charset val="128"/>
      <scheme val="minor"/>
    </font>
    <font>
      <u/>
      <sz val="11"/>
      <color theme="1"/>
      <name val="ＭＳ Ｐゴシック"/>
      <family val="2"/>
      <charset val="128"/>
      <scheme val="minor"/>
    </font>
    <font>
      <sz val="11"/>
      <color rgb="FFFF0000"/>
      <name val="ＭＳ Ｐゴシック"/>
      <family val="3"/>
      <charset val="128"/>
      <scheme val="minor"/>
    </font>
    <font>
      <sz val="11"/>
      <color rgb="FFFF0000"/>
      <name val="ＭＳ Ｐゴシック"/>
      <family val="2"/>
      <charset val="128"/>
      <scheme val="minor"/>
    </font>
    <font>
      <u/>
      <sz val="11"/>
      <color theme="10"/>
      <name val="ＭＳ Ｐゴシック"/>
      <family val="2"/>
      <charset val="128"/>
      <scheme val="minor"/>
    </font>
    <font>
      <sz val="6"/>
      <name val="ＭＳ Ｐゴシック"/>
      <family val="3"/>
      <charset val="128"/>
    </font>
    <font>
      <b/>
      <sz val="14"/>
      <color rgb="FFFF0000"/>
      <name val="ＭＳ Ｐゴシック"/>
      <family val="3"/>
      <charset val="128"/>
      <scheme val="minor"/>
    </font>
    <font>
      <sz val="16"/>
      <color theme="1"/>
      <name val="ＭＳ Ｐゴシック"/>
      <family val="2"/>
      <charset val="128"/>
      <scheme val="minor"/>
    </font>
    <font>
      <sz val="20"/>
      <color theme="1"/>
      <name val="ＭＳ Ｐゴシック"/>
      <family val="2"/>
      <charset val="128"/>
      <scheme val="minor"/>
    </font>
    <font>
      <sz val="20"/>
      <color theme="1"/>
      <name val="ＭＳ Ｐゴシック"/>
      <family val="3"/>
      <charset val="128"/>
      <scheme val="minor"/>
    </font>
    <font>
      <sz val="14"/>
      <color rgb="FFFF0000"/>
      <name val="ＭＳ Ｐゴシック"/>
      <family val="2"/>
      <charset val="128"/>
      <scheme val="minor"/>
    </font>
    <font>
      <sz val="12"/>
      <color rgb="FFFF0000"/>
      <name val="ＭＳ Ｐゴシック"/>
      <family val="3"/>
      <charset val="128"/>
      <scheme val="minor"/>
    </font>
    <font>
      <sz val="12"/>
      <color rgb="FFFF0000"/>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4"/>
      <color indexed="81"/>
      <name val="ＭＳ Ｐゴシック"/>
      <family val="3"/>
      <charset val="128"/>
    </font>
    <font>
      <b/>
      <sz val="22"/>
      <color indexed="10"/>
      <name val="ＭＳ Ｐゴシック"/>
      <family val="3"/>
      <charset val="128"/>
    </font>
    <font>
      <b/>
      <sz val="18"/>
      <color indexed="10"/>
      <name val="ＭＳ Ｐゴシック"/>
      <family val="3"/>
      <charset val="128"/>
    </font>
    <font>
      <sz val="10"/>
      <name val="ＭＳ Ｐゴシック"/>
      <family val="3"/>
      <charset val="128"/>
    </font>
    <font>
      <b/>
      <sz val="12"/>
      <name val="HG丸ｺﾞｼｯｸM-PRO"/>
      <family val="3"/>
      <charset val="128"/>
    </font>
    <font>
      <b/>
      <sz val="18"/>
      <name val="HG丸ｺﾞｼｯｸM-PRO"/>
      <family val="3"/>
      <charset val="128"/>
    </font>
    <font>
      <b/>
      <sz val="16"/>
      <name val="HG丸ｺﾞｼｯｸM-PRO"/>
      <family val="3"/>
      <charset val="128"/>
    </font>
    <font>
      <sz val="12"/>
      <name val="ＭＳ Ｐゴシック"/>
      <family val="3"/>
      <charset val="128"/>
    </font>
    <font>
      <sz val="9"/>
      <name val="ＭＳ Ｐゴシック"/>
      <family val="3"/>
      <charset val="128"/>
    </font>
    <font>
      <b/>
      <sz val="18"/>
      <name val="ＭＳ Ｐゴシック"/>
      <family val="3"/>
      <charset val="128"/>
    </font>
    <font>
      <u/>
      <sz val="12"/>
      <color theme="1"/>
      <name val="ＭＳ Ｐゴシック"/>
      <family val="3"/>
      <charset val="128"/>
    </font>
    <font>
      <sz val="12"/>
      <color indexed="8"/>
      <name val="ＭＳ Ｐゴシック"/>
      <family val="3"/>
      <charset val="128"/>
    </font>
    <font>
      <b/>
      <sz val="12"/>
      <color indexed="8"/>
      <name val="ＭＳ Ｐゴシック"/>
      <family val="3"/>
      <charset val="128"/>
    </font>
    <font>
      <sz val="12"/>
      <color theme="1"/>
      <name val="ＭＳ Ｐゴシック"/>
      <family val="3"/>
      <charset val="128"/>
    </font>
    <font>
      <b/>
      <sz val="14"/>
      <name val="HG丸ｺﾞｼｯｸM-PRO"/>
      <family val="3"/>
      <charset val="128"/>
    </font>
    <font>
      <sz val="11"/>
      <name val="ＭＳ Ｐゴシック"/>
      <family val="3"/>
      <charset val="128"/>
    </font>
    <font>
      <b/>
      <sz val="10"/>
      <name val="ＭＳ Ｐゴシック"/>
      <family val="3"/>
      <charset val="128"/>
    </font>
    <font>
      <b/>
      <sz val="10"/>
      <color indexed="12"/>
      <name val="ＭＳ Ｐゴシック"/>
      <family val="3"/>
      <charset val="128"/>
    </font>
    <font>
      <b/>
      <sz val="10"/>
      <color indexed="10"/>
      <name val="ＭＳ Ｐゴシック"/>
      <family val="3"/>
      <charset val="128"/>
    </font>
    <font>
      <sz val="9"/>
      <name val="ＭＳ Ｐ明朝"/>
      <family val="1"/>
      <charset val="128"/>
    </font>
    <font>
      <sz val="10"/>
      <color theme="1"/>
      <name val="ＭＳ Ｐ明朝"/>
      <family val="1"/>
      <charset val="128"/>
    </font>
    <font>
      <sz val="10"/>
      <color theme="1"/>
      <name val="ＭＳ Ｐゴシック"/>
      <family val="3"/>
      <charset val="128"/>
    </font>
    <font>
      <sz val="10"/>
      <name val="ＭＳ Ｐ明朝"/>
      <family val="1"/>
      <charset val="128"/>
    </font>
    <font>
      <sz val="10"/>
      <color indexed="8"/>
      <name val="ＭＳ Ｐ明朝"/>
      <family val="1"/>
      <charset val="128"/>
    </font>
    <font>
      <b/>
      <sz val="9"/>
      <name val="HG丸ｺﾞｼｯｸM-PRO"/>
      <family val="3"/>
      <charset val="128"/>
    </font>
    <font>
      <b/>
      <u/>
      <sz val="11"/>
      <color theme="1"/>
      <name val="ＭＳ Ｐゴシック"/>
      <family val="3"/>
      <charset val="128"/>
    </font>
    <font>
      <sz val="11"/>
      <color indexed="8"/>
      <name val="ＭＳ Ｐゴシック"/>
      <family val="3"/>
      <charset val="128"/>
    </font>
    <font>
      <sz val="11"/>
      <color theme="1"/>
      <name val="ＭＳ Ｐゴシック"/>
      <family val="3"/>
      <charset val="128"/>
    </font>
    <font>
      <sz val="9"/>
      <color indexed="8"/>
      <name val="ＭＳ Ｐゴシック"/>
      <family val="3"/>
      <charset val="128"/>
    </font>
    <font>
      <b/>
      <u/>
      <sz val="11"/>
      <name val="ＭＳ Ｐゴシック"/>
      <family val="3"/>
      <charset val="128"/>
    </font>
    <font>
      <b/>
      <sz val="11"/>
      <name val="ＭＳ Ｐゴシック"/>
      <family val="3"/>
      <charset val="128"/>
    </font>
    <font>
      <b/>
      <sz val="11"/>
      <color indexed="8"/>
      <name val="ＭＳ Ｐゴシック"/>
      <family val="3"/>
      <charset val="128"/>
    </font>
    <font>
      <b/>
      <sz val="10"/>
      <color theme="1"/>
      <name val="ＭＳ Ｐゴシック"/>
      <family val="3"/>
      <charset val="128"/>
    </font>
    <font>
      <sz val="9"/>
      <color theme="1"/>
      <name val="ＭＳ Ｐゴシック"/>
      <family val="3"/>
      <charset val="128"/>
    </font>
    <font>
      <sz val="9"/>
      <color theme="1"/>
      <name val="ＭＳ Ｐ明朝"/>
      <family val="1"/>
      <charset val="128"/>
    </font>
    <font>
      <b/>
      <sz val="12"/>
      <name val="ＭＳ Ｐゴシック"/>
      <family val="3"/>
      <charset val="128"/>
    </font>
    <font>
      <b/>
      <sz val="12"/>
      <color theme="1"/>
      <name val="ＭＳ Ｐゴシック"/>
      <family val="3"/>
      <charset val="128"/>
    </font>
    <font>
      <b/>
      <sz val="14"/>
      <color theme="1"/>
      <name val="ＭＳ Ｐゴシック"/>
      <family val="3"/>
      <charset val="128"/>
    </font>
    <font>
      <b/>
      <sz val="14"/>
      <name val="ＭＳ Ｐゴシック"/>
      <family val="3"/>
      <charset val="128"/>
    </font>
    <font>
      <sz val="10"/>
      <color indexed="10"/>
      <name val="ＭＳ Ｐゴシック"/>
      <family val="3"/>
      <charset val="128"/>
    </font>
    <font>
      <u/>
      <sz val="10"/>
      <color indexed="10"/>
      <name val="ＭＳ Ｐゴシック"/>
      <family val="3"/>
      <charset val="128"/>
    </font>
    <font>
      <b/>
      <u/>
      <sz val="10"/>
      <color indexed="10"/>
      <name val="ＭＳ Ｐゴシック"/>
      <family val="3"/>
      <charset val="128"/>
    </font>
    <font>
      <sz val="8"/>
      <name val="ＭＳ Ｐゴシック"/>
      <family val="3"/>
      <charset val="128"/>
    </font>
    <font>
      <sz val="13"/>
      <name val="ＭＳ Ｐゴシック"/>
      <family val="3"/>
      <charset val="128"/>
    </font>
    <font>
      <sz val="13"/>
      <color theme="1"/>
      <name val="ＭＳ Ｐゴシック"/>
      <family val="3"/>
      <charset val="128"/>
    </font>
    <font>
      <sz val="9"/>
      <color indexed="81"/>
      <name val="ＭＳ Ｐゴシック"/>
      <family val="3"/>
      <charset val="128"/>
    </font>
    <font>
      <b/>
      <u/>
      <sz val="12"/>
      <color rgb="FFFF0000"/>
      <name val="ＭＳ Ｐゴシック"/>
      <family val="3"/>
      <charset val="128"/>
      <scheme val="minor"/>
    </font>
    <font>
      <sz val="12"/>
      <name val="ＭＳ Ｐゴシック"/>
      <family val="2"/>
      <charset val="128"/>
      <scheme val="minor"/>
    </font>
    <font>
      <sz val="12"/>
      <name val="ＭＳ Ｐゴシック"/>
      <family val="3"/>
      <charset val="128"/>
      <scheme val="minor"/>
    </font>
    <font>
      <sz val="16"/>
      <name val="ＭＳ Ｐゴシック"/>
      <family val="2"/>
      <charset val="128"/>
      <scheme val="minor"/>
    </font>
    <font>
      <sz val="11"/>
      <color rgb="FFFF0000"/>
      <name val="ＭＳ Ｐ明朝"/>
      <family val="1"/>
      <charset val="128"/>
    </font>
    <font>
      <sz val="11"/>
      <color theme="4"/>
      <name val="ＭＳ Ｐ明朝"/>
      <family val="1"/>
      <charset val="128"/>
    </font>
    <font>
      <sz val="12"/>
      <color theme="1"/>
      <name val="ＭＳ Ｐ明朝"/>
      <family val="1"/>
      <charset val="128"/>
    </font>
    <font>
      <sz val="10"/>
      <color rgb="FFFF0000"/>
      <name val="ＭＳ Ｐ明朝"/>
      <family val="1"/>
      <charset val="128"/>
    </font>
    <font>
      <u/>
      <sz val="11"/>
      <color theme="1"/>
      <name val="ＭＳ Ｐ明朝"/>
      <family val="1"/>
      <charset val="128"/>
    </font>
    <font>
      <b/>
      <sz val="9"/>
      <color indexed="81"/>
      <name val="ＭＳ Ｐゴシック"/>
      <family val="3"/>
      <charset val="128"/>
    </font>
    <font>
      <b/>
      <sz val="14"/>
      <color theme="1"/>
      <name val="ＭＳ Ｐゴシック"/>
      <family val="3"/>
      <charset val="128"/>
      <scheme val="minor"/>
    </font>
    <font>
      <sz val="16"/>
      <color theme="1"/>
      <name val="ＭＳ Ｐゴシック"/>
      <family val="3"/>
      <charset val="128"/>
      <scheme val="minor"/>
    </font>
    <font>
      <u/>
      <sz val="12"/>
      <color theme="1"/>
      <name val="ＭＳ Ｐゴシック"/>
      <family val="3"/>
      <charset val="128"/>
      <scheme val="minor"/>
    </font>
    <font>
      <b/>
      <sz val="12"/>
      <color rgb="FFFF0000"/>
      <name val="ＭＳ Ｐゴシック"/>
      <family val="3"/>
      <charset val="128"/>
      <scheme val="minor"/>
    </font>
    <font>
      <b/>
      <sz val="16"/>
      <color rgb="FF0070C0"/>
      <name val="ＭＳ Ｐゴシック"/>
      <family val="3"/>
      <charset val="128"/>
      <scheme val="minor"/>
    </font>
    <font>
      <b/>
      <sz val="16"/>
      <name val="ＭＳ Ｐゴシック"/>
      <family val="3"/>
      <charset val="128"/>
      <scheme val="minor"/>
    </font>
    <font>
      <sz val="12"/>
      <color rgb="FF0070C0"/>
      <name val="ＭＳ Ｐゴシック"/>
      <family val="3"/>
      <charset val="128"/>
      <scheme val="minor"/>
    </font>
    <font>
      <b/>
      <sz val="12"/>
      <color rgb="FF0070C0"/>
      <name val="ＭＳ Ｐゴシック"/>
      <family val="3"/>
      <charset val="128"/>
      <scheme val="minor"/>
    </font>
    <font>
      <sz val="9"/>
      <color theme="1"/>
      <name val="ＭＳ Ｐゴシック"/>
      <family val="2"/>
      <charset val="128"/>
      <scheme val="minor"/>
    </font>
    <font>
      <u val="double"/>
      <sz val="11"/>
      <color theme="1"/>
      <name val="ＭＳ Ｐ明朝"/>
      <family val="1"/>
      <charset val="128"/>
    </font>
    <font>
      <b/>
      <u/>
      <sz val="11"/>
      <color theme="1"/>
      <name val="ＭＳ Ｐ明朝"/>
      <family val="1"/>
      <charset val="128"/>
    </font>
    <font>
      <b/>
      <sz val="14"/>
      <color theme="0"/>
      <name val="ＭＳ Ｐゴシック"/>
      <family val="3"/>
      <charset val="128"/>
    </font>
    <font>
      <sz val="11"/>
      <color rgb="FFFF0000"/>
      <name val="ＭＳ Ｐゴシック"/>
      <family val="3"/>
      <charset val="128"/>
    </font>
    <font>
      <b/>
      <sz val="11"/>
      <color rgb="FFFF0000"/>
      <name val="ＭＳ Ｐゴシック"/>
      <family val="3"/>
      <charset val="128"/>
    </font>
    <font>
      <sz val="16"/>
      <name val="ＭＳ Ｐゴシック"/>
      <family val="3"/>
      <charset val="128"/>
    </font>
    <font>
      <b/>
      <sz val="9"/>
      <name val="ＭＳ Ｐゴシック"/>
      <family val="3"/>
      <charset val="128"/>
    </font>
    <font>
      <sz val="16"/>
      <color indexed="81"/>
      <name val="ＭＳ Ｐゴシック"/>
      <family val="3"/>
      <charset val="128"/>
    </font>
    <font>
      <sz val="14"/>
      <color theme="1"/>
      <name val="ＭＳ Ｐゴシック"/>
      <family val="2"/>
      <charset val="128"/>
      <scheme val="minor"/>
    </font>
    <font>
      <b/>
      <sz val="11"/>
      <color rgb="FFFF0000"/>
      <name val="ＭＳ Ｐ明朝"/>
      <family val="1"/>
      <charset val="128"/>
    </font>
    <font>
      <b/>
      <sz val="11"/>
      <color rgb="FFFF0000"/>
      <name val="ＭＳ Ｐゴシック"/>
      <family val="3"/>
      <charset val="128"/>
      <scheme val="minor"/>
    </font>
    <font>
      <sz val="14"/>
      <color theme="1"/>
      <name val="ＭＳ Ｐゴシック"/>
      <family val="3"/>
      <charset val="128"/>
    </font>
    <font>
      <b/>
      <sz val="12"/>
      <color indexed="81"/>
      <name val="ＭＳ Ｐゴシック"/>
      <family val="3"/>
      <charset val="128"/>
    </font>
    <font>
      <sz val="10.5"/>
      <color theme="1"/>
      <name val="ＭＳ 明朝"/>
      <family val="1"/>
      <charset val="128"/>
    </font>
    <font>
      <b/>
      <sz val="18"/>
      <color theme="1"/>
      <name val="HG丸ｺﾞｼｯｸM-PRO"/>
      <family val="3"/>
      <charset val="128"/>
    </font>
    <font>
      <b/>
      <sz val="12"/>
      <color theme="1"/>
      <name val="HG丸ｺﾞｼｯｸM-PRO"/>
      <family val="3"/>
      <charset val="128"/>
    </font>
    <font>
      <sz val="16"/>
      <color theme="1"/>
      <name val="ＭＳ Ｐゴシック"/>
      <family val="3"/>
      <charset val="128"/>
    </font>
    <font>
      <strike/>
      <sz val="10"/>
      <color theme="1"/>
      <name val="ＭＳ Ｐ明朝"/>
      <family val="1"/>
      <charset val="128"/>
    </font>
    <font>
      <b/>
      <sz val="11"/>
      <color theme="1"/>
      <name val="ＭＳ Ｐゴシック"/>
      <family val="3"/>
      <charset val="128"/>
    </font>
    <font>
      <b/>
      <sz val="11"/>
      <color rgb="FFFF0000"/>
      <name val="HG丸ｺﾞｼｯｸM-PRO"/>
      <family val="3"/>
      <charset val="128"/>
    </font>
    <font>
      <sz val="8"/>
      <name val="ＭＳ Ｐ明朝"/>
      <family val="1"/>
      <charset val="128"/>
    </font>
    <font>
      <sz val="7"/>
      <name val="ＭＳ Ｐ明朝"/>
      <family val="1"/>
      <charset val="128"/>
    </font>
    <font>
      <u/>
      <sz val="10"/>
      <name val="ＭＳ Ｐ明朝"/>
      <family val="1"/>
      <charset val="128"/>
    </font>
    <font>
      <b/>
      <sz val="12"/>
      <name val="ＭＳ Ｐ明朝"/>
      <family val="1"/>
      <charset val="128"/>
    </font>
    <font>
      <b/>
      <sz val="14"/>
      <color theme="1"/>
      <name val="ＭＳ Ｐ明朝"/>
      <family val="1"/>
      <charset val="128"/>
    </font>
    <font>
      <sz val="10"/>
      <color indexed="81"/>
      <name val="ＭＳ Ｐ明朝"/>
      <family val="1"/>
      <charset val="128"/>
    </font>
    <font>
      <sz val="11"/>
      <color rgb="FF0070C0"/>
      <name val="ＭＳ Ｐ明朝"/>
      <family val="1"/>
      <charset val="128"/>
    </font>
    <font>
      <b/>
      <sz val="11"/>
      <color theme="1"/>
      <name val="ＭＳ Ｐ明朝"/>
      <family val="1"/>
      <charset val="128"/>
    </font>
    <font>
      <b/>
      <sz val="11"/>
      <color theme="4"/>
      <name val="ＭＳ Ｐ明朝"/>
      <family val="1"/>
      <charset val="128"/>
    </font>
    <font>
      <sz val="16"/>
      <color rgb="FFFF0000"/>
      <name val="ＭＳ Ｐゴシック"/>
      <family val="2"/>
      <charset val="128"/>
      <scheme val="minor"/>
    </font>
    <font>
      <b/>
      <sz val="9"/>
      <color indexed="81"/>
      <name val="MS P ゴシック"/>
      <family val="3"/>
      <charset val="128"/>
    </font>
    <font>
      <sz val="16"/>
      <color rgb="FFFF0000"/>
      <name val="ＭＳ Ｐゴシック"/>
      <family val="3"/>
      <charset val="128"/>
      <scheme val="minor"/>
    </font>
    <font>
      <sz val="9"/>
      <color rgb="FFFF0000"/>
      <name val="ＭＳ Ｐ明朝"/>
      <family val="1"/>
      <charset val="128"/>
    </font>
    <font>
      <sz val="10"/>
      <color rgb="FFFF0000"/>
      <name val="ＭＳ Ｐゴシック"/>
      <family val="3"/>
      <charset val="128"/>
      <scheme val="minor"/>
    </font>
    <font>
      <sz val="11"/>
      <name val="ＭＳ Ｐ明朝"/>
      <family val="1"/>
      <charset val="128"/>
    </font>
    <font>
      <u/>
      <sz val="11"/>
      <name val="ＭＳ Ｐ明朝"/>
      <family val="1"/>
      <charset val="128"/>
    </font>
  </fonts>
  <fills count="28">
    <fill>
      <patternFill patternType="none"/>
    </fill>
    <fill>
      <patternFill patternType="gray125"/>
    </fill>
    <fill>
      <patternFill patternType="solid">
        <fgColor rgb="FFFFFF00"/>
        <bgColor indexed="64"/>
      </patternFill>
    </fill>
    <fill>
      <patternFill patternType="solid">
        <fgColor theme="4" tint="0.39997558519241921"/>
        <bgColor indexed="64"/>
      </patternFill>
    </fill>
    <fill>
      <patternFill patternType="solid">
        <fgColor theme="4" tint="0.39994506668294322"/>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rgb="FFFF66FF"/>
        <bgColor indexed="64"/>
      </patternFill>
    </fill>
    <fill>
      <patternFill patternType="solid">
        <fgColor theme="2" tint="-9.9978637043366805E-2"/>
        <bgColor indexed="64"/>
      </patternFill>
    </fill>
    <fill>
      <patternFill patternType="solid">
        <fgColor indexed="43"/>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rgb="FFFF0000"/>
        <bgColor indexed="64"/>
      </patternFill>
    </fill>
    <fill>
      <patternFill patternType="solid">
        <fgColor theme="4"/>
        <bgColor indexed="64"/>
      </patternFill>
    </fill>
    <fill>
      <patternFill patternType="solid">
        <fgColor rgb="FF92D050"/>
        <bgColor indexed="64"/>
      </patternFill>
    </fill>
    <fill>
      <patternFill patternType="solid">
        <fgColor rgb="FFFFC000"/>
        <bgColor indexed="64"/>
      </patternFill>
    </fill>
    <fill>
      <patternFill patternType="solid">
        <fgColor theme="8"/>
        <bgColor indexed="64"/>
      </patternFill>
    </fill>
    <fill>
      <patternFill patternType="solid">
        <fgColor theme="5"/>
        <bgColor indexed="64"/>
      </patternFill>
    </fill>
    <fill>
      <patternFill patternType="solid">
        <fgColor theme="8" tint="0.79998168889431442"/>
        <bgColor indexed="64"/>
      </patternFill>
    </fill>
    <fill>
      <patternFill patternType="solid">
        <fgColor theme="3" tint="0.39997558519241921"/>
        <bgColor indexed="64"/>
      </patternFill>
    </fill>
    <fill>
      <patternFill patternType="solid">
        <fgColor theme="9" tint="0.79998168889431442"/>
        <bgColor indexed="64"/>
      </patternFill>
    </fill>
    <fill>
      <patternFill patternType="solid">
        <fgColor theme="9" tint="0.39994506668294322"/>
        <bgColor indexed="64"/>
      </patternFill>
    </fill>
    <fill>
      <patternFill patternType="solid">
        <fgColor theme="7" tint="0.79998168889431442"/>
        <bgColor indexed="64"/>
      </patternFill>
    </fill>
    <fill>
      <patternFill patternType="solid">
        <fgColor rgb="FF95B3D7"/>
        <bgColor indexed="64"/>
      </patternFill>
    </fill>
    <fill>
      <patternFill patternType="solid">
        <fgColor theme="6" tint="0.39994506668294322"/>
        <bgColor indexed="64"/>
      </patternFill>
    </fill>
  </fills>
  <borders count="24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ashDot">
        <color auto="1"/>
      </top>
      <bottom/>
      <diagonal/>
    </border>
    <border>
      <left/>
      <right/>
      <top/>
      <bottom style="dashDot">
        <color auto="1"/>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diagonal/>
    </border>
    <border>
      <left/>
      <right style="hair">
        <color indexed="64"/>
      </right>
      <top style="thin">
        <color indexed="64"/>
      </top>
      <bottom style="thin">
        <color indexed="64"/>
      </bottom>
      <diagonal/>
    </border>
    <border>
      <left style="hair">
        <color indexed="64"/>
      </left>
      <right style="hair">
        <color indexed="64"/>
      </right>
      <top/>
      <bottom/>
      <diagonal/>
    </border>
    <border>
      <left style="medium">
        <color rgb="FFFF0000"/>
      </left>
      <right style="medium">
        <color rgb="FFFF0000"/>
      </right>
      <top style="medium">
        <color rgb="FFFF0000"/>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medium">
        <color rgb="FFFF0000"/>
      </left>
      <right style="hair">
        <color auto="1"/>
      </right>
      <top/>
      <bottom/>
      <diagonal/>
    </border>
    <border>
      <left style="medium">
        <color rgb="FFFF0000"/>
      </left>
      <right style="hair">
        <color auto="1"/>
      </right>
      <top/>
      <bottom style="medium">
        <color rgb="FFFF0000"/>
      </bottom>
      <diagonal/>
    </border>
    <border>
      <left style="hair">
        <color auto="1"/>
      </left>
      <right style="hair">
        <color auto="1"/>
      </right>
      <top/>
      <bottom style="medium">
        <color rgb="FFFF0000"/>
      </bottom>
      <diagonal/>
    </border>
    <border>
      <left style="medium">
        <color rgb="FFFF0000"/>
      </left>
      <right style="hair">
        <color auto="1"/>
      </right>
      <top style="medium">
        <color rgb="FFFF0000"/>
      </top>
      <bottom style="thin">
        <color theme="1"/>
      </bottom>
      <diagonal/>
    </border>
    <border>
      <left style="hair">
        <color auto="1"/>
      </left>
      <right style="hair">
        <color auto="1"/>
      </right>
      <top style="medium">
        <color rgb="FFFF0000"/>
      </top>
      <bottom style="thin">
        <color theme="1"/>
      </bottom>
      <diagonal/>
    </border>
    <border>
      <left style="thin">
        <color indexed="64"/>
      </left>
      <right style="thin">
        <color indexed="64"/>
      </right>
      <top style="hair">
        <color theme="1"/>
      </top>
      <bottom style="hair">
        <color theme="1"/>
      </bottom>
      <diagonal/>
    </border>
    <border>
      <left style="thin">
        <color indexed="64"/>
      </left>
      <right style="thin">
        <color indexed="64"/>
      </right>
      <top style="thin">
        <color theme="1"/>
      </top>
      <bottom/>
      <diagonal/>
    </border>
    <border>
      <left style="thin">
        <color indexed="64"/>
      </left>
      <right style="thin">
        <color indexed="64"/>
      </right>
      <top/>
      <bottom style="thin">
        <color theme="1"/>
      </bottom>
      <diagonal/>
    </border>
    <border>
      <left style="thin">
        <color indexed="64"/>
      </left>
      <right style="thick">
        <color rgb="FFFF0000"/>
      </right>
      <top style="thin">
        <color theme="1"/>
      </top>
      <bottom/>
      <diagonal/>
    </border>
    <border>
      <left style="thin">
        <color indexed="64"/>
      </left>
      <right style="thick">
        <color rgb="FFFF0000"/>
      </right>
      <top style="hair">
        <color theme="1"/>
      </top>
      <bottom style="hair">
        <color theme="1"/>
      </bottom>
      <diagonal/>
    </border>
    <border>
      <left style="thin">
        <color indexed="64"/>
      </left>
      <right style="thick">
        <color rgb="FFFF0000"/>
      </right>
      <top/>
      <bottom style="thin">
        <color theme="1"/>
      </bottom>
      <diagonal/>
    </border>
    <border>
      <left style="thin">
        <color indexed="64"/>
      </left>
      <right style="thick">
        <color rgb="FFFF0000"/>
      </right>
      <top/>
      <bottom/>
      <diagonal/>
    </border>
    <border>
      <left style="thin">
        <color indexed="64"/>
      </left>
      <right style="thin">
        <color indexed="64"/>
      </right>
      <top style="hair">
        <color theme="1"/>
      </top>
      <bottom style="thick">
        <color rgb="FFFF0000"/>
      </bottom>
      <diagonal/>
    </border>
    <border>
      <left style="thin">
        <color indexed="64"/>
      </left>
      <right style="thick">
        <color rgb="FFFF0000"/>
      </right>
      <top style="hair">
        <color theme="1"/>
      </top>
      <bottom style="thick">
        <color rgb="FFFF0000"/>
      </bottom>
      <diagonal/>
    </border>
    <border>
      <left style="thin">
        <color indexed="64"/>
      </left>
      <right style="thick">
        <color rgb="FFFF0000"/>
      </right>
      <top style="thin">
        <color indexed="64"/>
      </top>
      <bottom/>
      <diagonal/>
    </border>
    <border>
      <left style="thin">
        <color indexed="64"/>
      </left>
      <right style="thick">
        <color rgb="FFFF0000"/>
      </right>
      <top style="hair">
        <color theme="1"/>
      </top>
      <bottom style="thin">
        <color theme="1"/>
      </bottom>
      <diagonal/>
    </border>
    <border>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rgb="FFFF0000"/>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style="thin">
        <color theme="1"/>
      </top>
      <bottom/>
      <diagonal/>
    </border>
    <border>
      <left/>
      <right style="thin">
        <color theme="1"/>
      </right>
      <top style="thin">
        <color theme="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diagonal/>
    </border>
    <border>
      <left style="thin">
        <color theme="1"/>
      </left>
      <right style="thick">
        <color rgb="FFFF0000"/>
      </right>
      <top style="hair">
        <color theme="1"/>
      </top>
      <bottom style="hair">
        <color theme="1"/>
      </bottom>
      <diagonal/>
    </border>
    <border>
      <left style="thin">
        <color theme="1"/>
      </left>
      <right style="thin">
        <color theme="1"/>
      </right>
      <top style="thick">
        <color rgb="FFFF0000"/>
      </top>
      <bottom/>
      <diagonal/>
    </border>
    <border>
      <left style="thin">
        <color theme="1"/>
      </left>
      <right style="thick">
        <color rgb="FFFF0000"/>
      </right>
      <top style="thin">
        <color theme="1"/>
      </top>
      <bottom/>
      <diagonal/>
    </border>
    <border>
      <left style="thin">
        <color theme="1"/>
      </left>
      <right style="thin">
        <color theme="1"/>
      </right>
      <top style="hair">
        <color theme="1"/>
      </top>
      <bottom style="hair">
        <color theme="1"/>
      </bottom>
      <diagonal/>
    </border>
    <border diagonalUp="1">
      <left style="thin">
        <color theme="1"/>
      </left>
      <right style="thin">
        <color theme="1"/>
      </right>
      <top style="thick">
        <color rgb="FFFF0000"/>
      </top>
      <bottom/>
      <diagonal style="thin">
        <color theme="1"/>
      </diagonal>
    </border>
    <border diagonalUp="1">
      <left/>
      <right style="thick">
        <color rgb="FFFF0000"/>
      </right>
      <top style="thick">
        <color rgb="FFFF0000"/>
      </top>
      <bottom/>
      <diagonal style="thin">
        <color theme="1"/>
      </diagonal>
    </border>
    <border diagonalUp="1">
      <left style="thin">
        <color theme="1"/>
      </left>
      <right style="thin">
        <color theme="1"/>
      </right>
      <top style="hair">
        <color theme="1"/>
      </top>
      <bottom style="hair">
        <color theme="1"/>
      </bottom>
      <diagonal style="thin">
        <color theme="1"/>
      </diagonal>
    </border>
    <border diagonalUp="1">
      <left/>
      <right style="thick">
        <color rgb="FFFF0000"/>
      </right>
      <top style="hair">
        <color theme="1"/>
      </top>
      <bottom style="hair">
        <color theme="1"/>
      </bottom>
      <diagonal style="thin">
        <color theme="1"/>
      </diagonal>
    </border>
    <border>
      <left/>
      <right/>
      <top style="medium">
        <color rgb="FFFF0000"/>
      </top>
      <bottom style="thin">
        <color theme="1"/>
      </bottom>
      <diagonal/>
    </border>
    <border>
      <left/>
      <right/>
      <top/>
      <bottom style="medium">
        <color rgb="FFFF0000"/>
      </bottom>
      <diagonal/>
    </border>
    <border>
      <left style="hair">
        <color theme="1"/>
      </left>
      <right style="hair">
        <color theme="1"/>
      </right>
      <top style="medium">
        <color rgb="FFFF0000"/>
      </top>
      <bottom style="thin">
        <color theme="1"/>
      </bottom>
      <diagonal/>
    </border>
    <border>
      <left style="hair">
        <color theme="1"/>
      </left>
      <right style="hair">
        <color theme="1"/>
      </right>
      <top/>
      <bottom/>
      <diagonal/>
    </border>
    <border>
      <left style="hair">
        <color theme="1"/>
      </left>
      <right style="hair">
        <color theme="1"/>
      </right>
      <top/>
      <bottom style="medium">
        <color rgb="FFFF0000"/>
      </bottom>
      <diagonal/>
    </border>
    <border>
      <left style="thick">
        <color rgb="FFFF0000"/>
      </left>
      <right/>
      <top style="thick">
        <color rgb="FFFF0000"/>
      </top>
      <bottom style="thin">
        <color theme="1"/>
      </bottom>
      <diagonal/>
    </border>
    <border>
      <left/>
      <right/>
      <top style="thick">
        <color rgb="FFFF0000"/>
      </top>
      <bottom style="thin">
        <color theme="1"/>
      </bottom>
      <diagonal/>
    </border>
    <border>
      <left/>
      <right style="thick">
        <color rgb="FFFF0000"/>
      </right>
      <top style="thick">
        <color rgb="FFFF0000"/>
      </top>
      <bottom style="thin">
        <color theme="1"/>
      </bottom>
      <diagonal/>
    </border>
    <border>
      <left style="thick">
        <color rgb="FFFF0000"/>
      </left>
      <right/>
      <top style="thin">
        <color theme="1"/>
      </top>
      <bottom style="thin">
        <color theme="1"/>
      </bottom>
      <diagonal/>
    </border>
    <border>
      <left/>
      <right style="thick">
        <color rgb="FFFF0000"/>
      </right>
      <top style="thin">
        <color theme="1"/>
      </top>
      <bottom style="thin">
        <color theme="1"/>
      </bottom>
      <diagonal/>
    </border>
    <border>
      <left style="thick">
        <color rgb="FFFF0000"/>
      </left>
      <right/>
      <top style="thin">
        <color theme="1"/>
      </top>
      <bottom style="thick">
        <color rgb="FFFF0000"/>
      </bottom>
      <diagonal/>
    </border>
    <border>
      <left/>
      <right/>
      <top style="thin">
        <color theme="1"/>
      </top>
      <bottom style="thick">
        <color rgb="FFFF0000"/>
      </bottom>
      <diagonal/>
    </border>
    <border>
      <left/>
      <right style="thick">
        <color rgb="FFFF0000"/>
      </right>
      <top style="thin">
        <color theme="1"/>
      </top>
      <bottom style="thick">
        <color rgb="FFFF0000"/>
      </bottom>
      <diagonal/>
    </border>
    <border>
      <left style="medium">
        <color rgb="FFFF0000"/>
      </left>
      <right/>
      <top style="thin">
        <color indexed="64"/>
      </top>
      <bottom style="thin">
        <color indexed="64"/>
      </bottom>
      <diagonal/>
    </border>
    <border>
      <left style="medium">
        <color rgb="FFFF0000"/>
      </left>
      <right/>
      <top style="thin">
        <color indexed="64"/>
      </top>
      <bottom style="medium">
        <color rgb="FFFF0000"/>
      </bottom>
      <diagonal/>
    </border>
    <border>
      <left style="thin">
        <color theme="1"/>
      </left>
      <right style="medium">
        <color rgb="FFFF0000"/>
      </right>
      <top style="medium">
        <color rgb="FFFF0000"/>
      </top>
      <bottom style="thin">
        <color theme="1"/>
      </bottom>
      <diagonal/>
    </border>
    <border>
      <left style="thin">
        <color theme="1"/>
      </left>
      <right style="medium">
        <color rgb="FFFF0000"/>
      </right>
      <top style="thin">
        <color theme="1"/>
      </top>
      <bottom style="thin">
        <color theme="1"/>
      </bottom>
      <diagonal/>
    </border>
    <border>
      <left style="thin">
        <color theme="1"/>
      </left>
      <right style="medium">
        <color rgb="FFFF0000"/>
      </right>
      <top style="thin">
        <color theme="1"/>
      </top>
      <bottom style="medium">
        <color rgb="FFFF0000"/>
      </bottom>
      <diagonal/>
    </border>
    <border>
      <left style="thick">
        <color rgb="FFFF0000"/>
      </left>
      <right style="thin">
        <color theme="1"/>
      </right>
      <top style="thick">
        <color rgb="FFFF0000"/>
      </top>
      <bottom/>
      <diagonal/>
    </border>
    <border>
      <left style="thick">
        <color rgb="FFFF0000"/>
      </left>
      <right style="thin">
        <color theme="1"/>
      </right>
      <top style="thin">
        <color theme="1"/>
      </top>
      <bottom/>
      <diagonal/>
    </border>
    <border>
      <left style="thick">
        <color rgb="FFFF0000"/>
      </left>
      <right style="thin">
        <color theme="1"/>
      </right>
      <top style="hair">
        <color theme="1"/>
      </top>
      <bottom style="hair">
        <color theme="1"/>
      </bottom>
      <diagonal/>
    </border>
    <border>
      <left style="thick">
        <color rgb="FFFF0000"/>
      </left>
      <right style="thin">
        <color theme="1"/>
      </right>
      <top/>
      <bottom style="thin">
        <color theme="1"/>
      </bottom>
      <diagonal/>
    </border>
    <border>
      <left style="thick">
        <color rgb="FFFF0000"/>
      </left>
      <right style="thin">
        <color theme="1"/>
      </right>
      <top/>
      <bottom/>
      <diagonal/>
    </border>
    <border>
      <left style="thick">
        <color rgb="FFFF0000"/>
      </left>
      <right style="thin">
        <color theme="1"/>
      </right>
      <top style="hair">
        <color theme="1"/>
      </top>
      <bottom style="thick">
        <color rgb="FFFF0000"/>
      </bottom>
      <diagonal/>
    </border>
    <border diagonalUp="1">
      <left style="thin">
        <color theme="1"/>
      </left>
      <right style="thin">
        <color indexed="64"/>
      </right>
      <top style="hair">
        <color theme="1"/>
      </top>
      <bottom style="hair">
        <color theme="1"/>
      </bottom>
      <diagonal style="thin">
        <color theme="1"/>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hair">
        <color theme="1"/>
      </right>
      <top style="medium">
        <color rgb="FFFF0000"/>
      </top>
      <bottom style="thin">
        <color theme="1"/>
      </bottom>
      <diagonal/>
    </border>
    <border>
      <left/>
      <right style="hair">
        <color theme="1"/>
      </right>
      <top/>
      <bottom/>
      <diagonal/>
    </border>
    <border>
      <left/>
      <right style="hair">
        <color theme="1"/>
      </right>
      <top/>
      <bottom style="medium">
        <color rgb="FFFF0000"/>
      </bottom>
      <diagonal/>
    </border>
    <border>
      <left/>
      <right style="thin">
        <color indexed="64"/>
      </right>
      <top style="medium">
        <color indexed="64"/>
      </top>
      <bottom/>
      <diagonal/>
    </border>
    <border>
      <left/>
      <right style="hair">
        <color indexed="64"/>
      </right>
      <top style="thin">
        <color indexed="64"/>
      </top>
      <bottom style="medium">
        <color indexed="64"/>
      </bottom>
      <diagonal/>
    </border>
    <border>
      <left style="medium">
        <color rgb="FFFF0000"/>
      </left>
      <right style="medium">
        <color rgb="FFFF0000"/>
      </right>
      <top style="thin">
        <color indexed="64"/>
      </top>
      <bottom/>
      <diagonal/>
    </border>
    <border>
      <left style="medium">
        <color rgb="FFFF0000"/>
      </left>
      <right/>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thick">
        <color rgb="FFFF0000"/>
      </right>
      <top style="hair">
        <color theme="1"/>
      </top>
      <bottom/>
      <diagonal/>
    </border>
    <border>
      <left style="thick">
        <color rgb="FFFF0000"/>
      </left>
      <right style="thin">
        <color theme="1"/>
      </right>
      <top style="hair">
        <color theme="1"/>
      </top>
      <bottom/>
      <diagonal/>
    </border>
    <border diagonalUp="1">
      <left style="thin">
        <color theme="1"/>
      </left>
      <right style="thin">
        <color indexed="64"/>
      </right>
      <top style="hair">
        <color theme="1"/>
      </top>
      <bottom/>
      <diagonal style="thin">
        <color theme="1"/>
      </diagonal>
    </border>
    <border>
      <left style="thin">
        <color indexed="64"/>
      </left>
      <right style="thin">
        <color indexed="64"/>
      </right>
      <top style="hair">
        <color theme="1"/>
      </top>
      <bottom/>
      <diagonal/>
    </border>
    <border>
      <left style="thick">
        <color rgb="FFFF0000"/>
      </left>
      <right style="thin">
        <color theme="1"/>
      </right>
      <top style="thin">
        <color indexed="64"/>
      </top>
      <bottom/>
      <diagonal/>
    </border>
    <border>
      <left style="thin">
        <color theme="1"/>
      </left>
      <right style="thick">
        <color rgb="FFFF0000"/>
      </right>
      <top style="hair">
        <color theme="1"/>
      </top>
      <bottom style="thin">
        <color theme="1"/>
      </bottom>
      <diagonal/>
    </border>
    <border diagonalUp="1">
      <left style="thin">
        <color theme="1"/>
      </left>
      <right style="thin">
        <color theme="1"/>
      </right>
      <top style="hair">
        <color theme="1"/>
      </top>
      <bottom style="thick">
        <color rgb="FFFF0000"/>
      </bottom>
      <diagonal style="thin">
        <color theme="1"/>
      </diagonal>
    </border>
    <border>
      <left style="thin">
        <color theme="1"/>
      </left>
      <right style="thin">
        <color theme="1"/>
      </right>
      <top style="hair">
        <color theme="1"/>
      </top>
      <bottom style="thick">
        <color rgb="FFFF0000"/>
      </bottom>
      <diagonal/>
    </border>
    <border diagonalUp="1">
      <left/>
      <right style="thick">
        <color rgb="FFFF0000"/>
      </right>
      <top style="hair">
        <color theme="1"/>
      </top>
      <bottom style="thick">
        <color rgb="FFFF0000"/>
      </bottom>
      <diagonal style="thin">
        <color theme="1"/>
      </diagonal>
    </border>
    <border>
      <left style="thin">
        <color theme="1"/>
      </left>
      <right style="thin">
        <color theme="1"/>
      </right>
      <top style="thin">
        <color theme="1"/>
      </top>
      <bottom style="medium">
        <color rgb="FFFF0000"/>
      </bottom>
      <diagonal/>
    </border>
    <border>
      <left style="thick">
        <color rgb="FFFF0000"/>
      </left>
      <right style="thin">
        <color theme="1"/>
      </right>
      <top style="thick">
        <color rgb="FFFF0000"/>
      </top>
      <bottom style="hair">
        <color theme="1"/>
      </bottom>
      <diagonal/>
    </border>
    <border diagonalUp="1">
      <left style="thin">
        <color theme="1"/>
      </left>
      <right style="thin">
        <color indexed="64"/>
      </right>
      <top style="thick">
        <color rgb="FFFF0000"/>
      </top>
      <bottom style="hair">
        <color theme="1"/>
      </bottom>
      <diagonal style="thin">
        <color theme="1"/>
      </diagonal>
    </border>
    <border>
      <left style="thin">
        <color indexed="64"/>
      </left>
      <right style="thin">
        <color indexed="64"/>
      </right>
      <top style="thick">
        <color rgb="FFFF0000"/>
      </top>
      <bottom style="hair">
        <color theme="1"/>
      </bottom>
      <diagonal/>
    </border>
    <border>
      <left style="thin">
        <color indexed="64"/>
      </left>
      <right style="thick">
        <color rgb="FFFF0000"/>
      </right>
      <top style="thick">
        <color rgb="FFFF0000"/>
      </top>
      <bottom style="hair">
        <color theme="1"/>
      </bottom>
      <diagonal/>
    </border>
    <border>
      <left style="thin">
        <color indexed="64"/>
      </left>
      <right style="thin">
        <color indexed="64"/>
      </right>
      <top style="thin">
        <color theme="1"/>
      </top>
      <bottom style="thick">
        <color rgb="FFFF0000"/>
      </bottom>
      <diagonal/>
    </border>
    <border>
      <left style="thin">
        <color theme="1"/>
      </left>
      <right style="thin">
        <color theme="1"/>
      </right>
      <top style="thin">
        <color theme="1"/>
      </top>
      <bottom style="thick">
        <color rgb="FFFF0000"/>
      </bottom>
      <diagonal/>
    </border>
    <border>
      <left style="thin">
        <color indexed="64"/>
      </left>
      <right style="thin">
        <color theme="1"/>
      </right>
      <top style="thin">
        <color theme="1"/>
      </top>
      <bottom style="thick">
        <color rgb="FFFF0000"/>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style="thin">
        <color theme="1"/>
      </left>
      <right style="thin">
        <color theme="1"/>
      </right>
      <top style="thin">
        <color theme="1"/>
      </top>
      <bottom/>
      <diagonal/>
    </border>
    <border>
      <left style="medium">
        <color rgb="FFFF0000"/>
      </left>
      <right/>
      <top style="medium">
        <color rgb="FFFF0000"/>
      </top>
      <bottom style="thin">
        <color indexed="64"/>
      </bottom>
      <diagonal/>
    </border>
    <border>
      <left/>
      <right/>
      <top style="thin">
        <color indexed="64"/>
      </top>
      <bottom style="dashDot">
        <color indexed="64"/>
      </bottom>
      <diagonal/>
    </border>
    <border diagonalUp="1">
      <left style="thin">
        <color theme="1"/>
      </left>
      <right style="thin">
        <color indexed="64"/>
      </right>
      <top style="thin">
        <color indexed="64"/>
      </top>
      <bottom style="hair">
        <color theme="1"/>
      </bottom>
      <diagonal style="thin">
        <color theme="1"/>
      </diagonal>
    </border>
    <border diagonalUp="1">
      <left style="thin">
        <color theme="1"/>
      </left>
      <right style="thin">
        <color indexed="64"/>
      </right>
      <top/>
      <bottom style="thin">
        <color theme="1"/>
      </bottom>
      <diagonal style="thin">
        <color theme="1"/>
      </diagonal>
    </border>
    <border diagonalUp="1">
      <left style="thin">
        <color theme="1"/>
      </left>
      <right style="thin">
        <color indexed="64"/>
      </right>
      <top style="thin">
        <color theme="1"/>
      </top>
      <bottom style="hair">
        <color theme="1"/>
      </bottom>
      <diagonal style="thin">
        <color theme="1"/>
      </diagonal>
    </border>
    <border diagonalUp="1">
      <left style="thin">
        <color theme="1"/>
      </left>
      <right style="thin">
        <color indexed="64"/>
      </right>
      <top/>
      <bottom/>
      <diagonal style="thin">
        <color theme="1"/>
      </diagonal>
    </border>
    <border>
      <left style="hair">
        <color theme="1"/>
      </left>
      <right style="medium">
        <color rgb="FFFF0000"/>
      </right>
      <top/>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indexed="64"/>
      </right>
      <top style="thin">
        <color indexed="64"/>
      </top>
      <bottom style="thin">
        <color theme="1"/>
      </bottom>
      <diagonal/>
    </border>
    <border>
      <left style="thick">
        <color rgb="FFFF0000"/>
      </left>
      <right style="hair">
        <color theme="1"/>
      </right>
      <top style="thin">
        <color theme="1"/>
      </top>
      <bottom style="hair">
        <color theme="1"/>
      </bottom>
      <diagonal/>
    </border>
    <border>
      <left style="hair">
        <color theme="1"/>
      </left>
      <right style="hair">
        <color theme="1"/>
      </right>
      <top style="thin">
        <color theme="1"/>
      </top>
      <bottom style="hair">
        <color theme="1"/>
      </bottom>
      <diagonal/>
    </border>
    <border>
      <left style="hair">
        <color theme="1"/>
      </left>
      <right style="thin">
        <color theme="1"/>
      </right>
      <top style="thin">
        <color theme="1"/>
      </top>
      <bottom style="hair">
        <color theme="1"/>
      </bottom>
      <diagonal/>
    </border>
    <border>
      <left style="thick">
        <color rgb="FFFF0000"/>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hair">
        <color theme="1"/>
      </left>
      <right style="thin">
        <color theme="1"/>
      </right>
      <top style="hair">
        <color theme="1"/>
      </top>
      <bottom style="hair">
        <color theme="1"/>
      </bottom>
      <diagonal/>
    </border>
    <border>
      <left style="thick">
        <color rgb="FFFF0000"/>
      </left>
      <right style="hair">
        <color theme="1"/>
      </right>
      <top style="hair">
        <color theme="1"/>
      </top>
      <bottom style="thin">
        <color theme="1"/>
      </bottom>
      <diagonal/>
    </border>
    <border>
      <left style="hair">
        <color theme="1"/>
      </left>
      <right style="hair">
        <color theme="1"/>
      </right>
      <top style="hair">
        <color theme="1"/>
      </top>
      <bottom style="thin">
        <color theme="1"/>
      </bottom>
      <diagonal/>
    </border>
    <border>
      <left style="hair">
        <color theme="1"/>
      </left>
      <right style="thin">
        <color theme="1"/>
      </right>
      <top style="hair">
        <color theme="1"/>
      </top>
      <bottom style="thin">
        <color theme="1"/>
      </bottom>
      <diagonal/>
    </border>
    <border>
      <left style="thick">
        <color rgb="FFFF0000"/>
      </left>
      <right style="hair">
        <color theme="1"/>
      </right>
      <top style="hair">
        <color theme="1"/>
      </top>
      <bottom/>
      <diagonal/>
    </border>
    <border>
      <left style="hair">
        <color theme="1"/>
      </left>
      <right style="hair">
        <color theme="1"/>
      </right>
      <top style="hair">
        <color theme="1"/>
      </top>
      <bottom/>
      <diagonal/>
    </border>
    <border>
      <left style="hair">
        <color theme="1"/>
      </left>
      <right style="thin">
        <color theme="1"/>
      </right>
      <top style="hair">
        <color theme="1"/>
      </top>
      <bottom/>
      <diagonal/>
    </border>
    <border>
      <left style="thick">
        <color rgb="FFFF0000"/>
      </left>
      <right style="hair">
        <color theme="1"/>
      </right>
      <top/>
      <bottom style="hair">
        <color theme="1"/>
      </bottom>
      <diagonal/>
    </border>
    <border>
      <left style="hair">
        <color theme="1"/>
      </left>
      <right style="hair">
        <color theme="1"/>
      </right>
      <top/>
      <bottom style="hair">
        <color theme="1"/>
      </bottom>
      <diagonal/>
    </border>
    <border>
      <left style="hair">
        <color theme="1"/>
      </left>
      <right style="thin">
        <color theme="1"/>
      </right>
      <top/>
      <bottom style="hair">
        <color theme="1"/>
      </bottom>
      <diagonal/>
    </border>
    <border>
      <left style="hair">
        <color theme="1"/>
      </left>
      <right style="medium">
        <color rgb="FFFF0000"/>
      </right>
      <top style="medium">
        <color rgb="FFFF0000"/>
      </top>
      <bottom style="thin">
        <color theme="1"/>
      </bottom>
      <diagonal/>
    </border>
    <border>
      <left style="hair">
        <color theme="1"/>
      </left>
      <right style="medium">
        <color rgb="FFFF0000"/>
      </right>
      <top/>
      <bottom style="medium">
        <color rgb="FFFF0000"/>
      </bottom>
      <diagonal/>
    </border>
    <border>
      <left style="hair">
        <color theme="1"/>
      </left>
      <right/>
      <top style="medium">
        <color rgb="FFFF0000"/>
      </top>
      <bottom style="thin">
        <color theme="1"/>
      </bottom>
      <diagonal/>
    </border>
    <border>
      <left style="hair">
        <color theme="1"/>
      </left>
      <right/>
      <top/>
      <bottom/>
      <diagonal/>
    </border>
    <border>
      <left style="hair">
        <color theme="1"/>
      </left>
      <right/>
      <top/>
      <bottom style="medium">
        <color rgb="FFFF0000"/>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medium">
        <color indexed="64"/>
      </top>
      <bottom/>
      <diagonal/>
    </border>
    <border>
      <left style="medium">
        <color rgb="FFFF0000"/>
      </left>
      <right style="medium">
        <color rgb="FFFF0000"/>
      </right>
      <top style="thin">
        <color theme="1"/>
      </top>
      <bottom style="medium">
        <color rgb="FFFF0000"/>
      </bottom>
      <diagonal/>
    </border>
    <border>
      <left style="medium">
        <color rgb="FFFF0000"/>
      </left>
      <right style="medium">
        <color rgb="FFFF0000"/>
      </right>
      <top style="thin">
        <color theme="1"/>
      </top>
      <bottom style="thin">
        <color theme="1"/>
      </bottom>
      <diagonal/>
    </border>
    <border>
      <left style="thin">
        <color indexed="64"/>
      </left>
      <right style="thin">
        <color indexed="64"/>
      </right>
      <top style="thin">
        <color indexed="64"/>
      </top>
      <bottom style="hair">
        <color indexed="64"/>
      </bottom>
      <diagonal/>
    </border>
    <border>
      <left/>
      <right/>
      <top style="thin">
        <color indexed="64"/>
      </top>
      <bottom style="medium">
        <color indexed="64"/>
      </bottom>
      <diagonal/>
    </border>
    <border>
      <left style="thin">
        <color theme="1"/>
      </left>
      <right/>
      <top/>
      <bottom style="thin">
        <color theme="1"/>
      </bottom>
      <diagonal/>
    </border>
    <border>
      <left/>
      <right style="thin">
        <color theme="1"/>
      </right>
      <top/>
      <bottom style="thin">
        <color theme="1"/>
      </bottom>
      <diagonal/>
    </border>
    <border>
      <left/>
      <right/>
      <top/>
      <bottom style="thin">
        <color theme="1"/>
      </bottom>
      <diagonal/>
    </border>
    <border>
      <left style="hair">
        <color theme="1"/>
      </left>
      <right/>
      <top style="hair">
        <color theme="1"/>
      </top>
      <bottom style="hair">
        <color theme="1"/>
      </bottom>
      <diagonal/>
    </border>
    <border>
      <left/>
      <right/>
      <top style="hair">
        <color theme="1"/>
      </top>
      <bottom style="hair">
        <color theme="1"/>
      </bottom>
      <diagonal/>
    </border>
    <border>
      <left/>
      <right style="hair">
        <color theme="1"/>
      </right>
      <top style="hair">
        <color theme="1"/>
      </top>
      <bottom style="hair">
        <color theme="1"/>
      </bottom>
      <diagonal/>
    </border>
    <border diagonalUp="1">
      <left style="thin">
        <color indexed="64"/>
      </left>
      <right style="thin">
        <color indexed="64"/>
      </right>
      <top style="thin">
        <color indexed="64"/>
      </top>
      <bottom style="thin">
        <color indexed="64"/>
      </bottom>
      <diagonal style="hair">
        <color indexed="64"/>
      </diagonal>
    </border>
    <border>
      <left style="thin">
        <color theme="1"/>
      </left>
      <right style="thin">
        <color indexed="64"/>
      </right>
      <top style="thin">
        <color theme="1"/>
      </top>
      <bottom style="hair">
        <color theme="1"/>
      </bottom>
      <diagonal/>
    </border>
    <border>
      <left style="thin">
        <color theme="1"/>
      </left>
      <right style="thin">
        <color indexed="64"/>
      </right>
      <top style="hair">
        <color theme="1"/>
      </top>
      <bottom style="hair">
        <color theme="1"/>
      </bottom>
      <diagonal/>
    </border>
    <border>
      <left style="thin">
        <color theme="1"/>
      </left>
      <right style="thin">
        <color indexed="64"/>
      </right>
      <top/>
      <bottom/>
      <diagonal/>
    </border>
    <border>
      <left style="thin">
        <color theme="1"/>
      </left>
      <right style="thin">
        <color indexed="64"/>
      </right>
      <top style="hair">
        <color theme="1"/>
      </top>
      <bottom style="thick">
        <color rgb="FFFF0000"/>
      </bottom>
      <diagonal/>
    </border>
    <border>
      <left style="thin">
        <color indexed="64"/>
      </left>
      <right/>
      <top style="medium">
        <color indexed="64"/>
      </top>
      <bottom style="thin">
        <color indexed="64"/>
      </bottom>
      <diagonal/>
    </border>
  </borders>
  <cellStyleXfs count="3">
    <xf numFmtId="0" fontId="0" fillId="0" borderId="0">
      <alignment vertical="center"/>
    </xf>
    <xf numFmtId="0" fontId="12" fillId="0" borderId="0" applyNumberFormat="0" applyFill="0" applyBorder="0" applyAlignment="0" applyProtection="0">
      <alignment vertical="center"/>
    </xf>
    <xf numFmtId="0" fontId="26" fillId="0" borderId="0">
      <alignment vertical="center"/>
    </xf>
  </cellStyleXfs>
  <cellXfs count="2358">
    <xf numFmtId="0" fontId="0" fillId="0" borderId="0" xfId="0">
      <alignment vertical="center"/>
    </xf>
    <xf numFmtId="0" fontId="0" fillId="0" borderId="11" xfId="0" applyBorder="1">
      <alignment vertical="center"/>
    </xf>
    <xf numFmtId="0" fontId="6" fillId="0" borderId="0" xfId="0" applyFont="1" applyAlignment="1">
      <alignment horizontal="left" vertical="center"/>
    </xf>
    <xf numFmtId="0" fontId="6" fillId="0" borderId="0" xfId="0" applyFont="1" applyAlignment="1">
      <alignment vertical="center"/>
    </xf>
    <xf numFmtId="0" fontId="6" fillId="0" borderId="0" xfId="0" applyFont="1">
      <alignment vertical="center"/>
    </xf>
    <xf numFmtId="0" fontId="5" fillId="0" borderId="0" xfId="0" applyFont="1" applyAlignment="1">
      <alignment vertical="center"/>
    </xf>
    <xf numFmtId="0" fontId="0" fillId="0" borderId="0" xfId="0">
      <alignment vertical="center"/>
    </xf>
    <xf numFmtId="0" fontId="0" fillId="0" borderId="6" xfId="0" applyBorder="1">
      <alignment vertical="center"/>
    </xf>
    <xf numFmtId="0" fontId="0" fillId="0" borderId="0" xfId="0" applyAlignment="1">
      <alignment vertical="center"/>
    </xf>
    <xf numFmtId="0" fontId="0" fillId="0" borderId="0" xfId="0" applyBorder="1">
      <alignment vertical="center"/>
    </xf>
    <xf numFmtId="0" fontId="6" fillId="0" borderId="0" xfId="0" applyFont="1" applyAlignment="1">
      <alignment horizontal="right" vertical="center"/>
    </xf>
    <xf numFmtId="0" fontId="0" fillId="0" borderId="0" xfId="0" applyFill="1" applyBorder="1">
      <alignment vertical="center"/>
    </xf>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wrapText="1"/>
    </xf>
    <xf numFmtId="0" fontId="0" fillId="0" borderId="23" xfId="0" applyBorder="1" applyAlignment="1">
      <alignment vertical="center" wrapText="1"/>
    </xf>
    <xf numFmtId="0" fontId="0" fillId="0" borderId="0" xfId="0" applyFont="1" applyAlignment="1">
      <alignment vertical="center" wrapText="1"/>
    </xf>
    <xf numFmtId="181" fontId="5" fillId="0" borderId="0" xfId="0" applyNumberFormat="1" applyFont="1" applyAlignment="1">
      <alignment vertical="center" wrapText="1"/>
    </xf>
    <xf numFmtId="179" fontId="5" fillId="0" borderId="0" xfId="0" applyNumberFormat="1" applyFont="1" applyAlignment="1">
      <alignment vertical="center" wrapText="1"/>
    </xf>
    <xf numFmtId="0" fontId="0" fillId="0" borderId="0" xfId="0" applyAlignment="1">
      <alignment vertical="center" wrapText="1"/>
    </xf>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0" fontId="0" fillId="0" borderId="0" xfId="0" applyAlignment="1">
      <alignment vertical="center" wrapText="1"/>
    </xf>
    <xf numFmtId="0" fontId="7" fillId="0" borderId="0" xfId="0" applyFont="1" applyAlignment="1">
      <alignment vertical="center" wrapText="1"/>
    </xf>
    <xf numFmtId="0" fontId="14" fillId="0" borderId="0" xfId="0" applyFont="1" applyAlignment="1">
      <alignment vertical="center"/>
    </xf>
    <xf numFmtId="0" fontId="0" fillId="0" borderId="0" xfId="0" applyAlignment="1">
      <alignment vertical="center" wrapText="1"/>
    </xf>
    <xf numFmtId="0" fontId="0" fillId="2" borderId="11" xfId="0" applyFill="1" applyBorder="1">
      <alignment vertical="center"/>
    </xf>
    <xf numFmtId="0" fontId="0" fillId="0" borderId="77" xfId="0" applyBorder="1">
      <alignment vertical="center"/>
    </xf>
    <xf numFmtId="0" fontId="0" fillId="0" borderId="73" xfId="0" applyBorder="1">
      <alignment vertical="center"/>
    </xf>
    <xf numFmtId="49" fontId="0" fillId="0" borderId="73" xfId="0" applyNumberFormat="1" applyBorder="1">
      <alignment vertical="center"/>
    </xf>
    <xf numFmtId="0" fontId="0" fillId="6" borderId="73" xfId="0" applyFill="1" applyBorder="1">
      <alignment vertical="center"/>
    </xf>
    <xf numFmtId="0" fontId="0" fillId="6" borderId="77" xfId="0" applyFill="1" applyBorder="1">
      <alignment vertical="center"/>
    </xf>
    <xf numFmtId="0" fontId="0" fillId="0" borderId="78" xfId="0" applyBorder="1">
      <alignment vertical="center"/>
    </xf>
    <xf numFmtId="0" fontId="0" fillId="0" borderId="79" xfId="0" applyBorder="1">
      <alignment vertical="center"/>
    </xf>
    <xf numFmtId="0" fontId="15" fillId="6" borderId="23" xfId="0" applyFont="1" applyFill="1" applyBorder="1" applyAlignment="1">
      <alignment horizontal="left" vertical="center" wrapText="1"/>
    </xf>
    <xf numFmtId="0" fontId="0" fillId="2" borderId="23" xfId="0" applyFill="1" applyBorder="1">
      <alignment vertical="center"/>
    </xf>
    <xf numFmtId="0" fontId="0" fillId="2" borderId="81" xfId="0" applyFill="1" applyBorder="1" applyAlignment="1">
      <alignment vertical="center" wrapText="1"/>
    </xf>
    <xf numFmtId="0" fontId="0" fillId="0" borderId="77" xfId="0" applyFont="1" applyBorder="1">
      <alignment vertical="center"/>
    </xf>
    <xf numFmtId="0" fontId="5" fillId="0" borderId="77" xfId="0" applyFont="1" applyBorder="1">
      <alignment vertical="center"/>
    </xf>
    <xf numFmtId="0" fontId="0" fillId="0" borderId="73" xfId="0" applyFill="1" applyBorder="1">
      <alignment vertical="center"/>
    </xf>
    <xf numFmtId="0" fontId="0" fillId="0" borderId="23" xfId="0" applyBorder="1" applyAlignment="1">
      <alignment horizontal="right" vertical="center"/>
    </xf>
    <xf numFmtId="0" fontId="3" fillId="0" borderId="23" xfId="0" applyFont="1" applyBorder="1" applyAlignment="1">
      <alignment vertical="center" wrapText="1"/>
    </xf>
    <xf numFmtId="0" fontId="4" fillId="0" borderId="59" xfId="0" applyFont="1" applyBorder="1" applyAlignment="1">
      <alignment horizontal="left" vertical="center" wrapText="1"/>
    </xf>
    <xf numFmtId="0" fontId="4" fillId="0" borderId="23" xfId="0" applyFont="1" applyBorder="1" applyAlignment="1">
      <alignment horizontal="left" vertical="top" wrapText="1"/>
    </xf>
    <xf numFmtId="0" fontId="4" fillId="2" borderId="23" xfId="0" applyFont="1" applyFill="1" applyBorder="1" applyAlignment="1">
      <alignment horizontal="left" vertical="center" wrapText="1"/>
    </xf>
    <xf numFmtId="0" fontId="3" fillId="0" borderId="14" xfId="0" applyFont="1" applyBorder="1" applyAlignment="1">
      <alignment vertical="center" wrapText="1"/>
    </xf>
    <xf numFmtId="0" fontId="3" fillId="0" borderId="13" xfId="0" applyFont="1" applyBorder="1" applyAlignment="1">
      <alignment vertical="center" wrapText="1"/>
    </xf>
    <xf numFmtId="49" fontId="3" fillId="0" borderId="11" xfId="0" applyNumberFormat="1" applyFont="1" applyBorder="1" applyAlignment="1">
      <alignment vertical="center" wrapText="1"/>
    </xf>
    <xf numFmtId="0" fontId="0" fillId="0" borderId="85" xfId="0" applyFill="1" applyBorder="1">
      <alignment vertical="center"/>
    </xf>
    <xf numFmtId="0" fontId="0" fillId="0" borderId="86" xfId="0" applyFill="1" applyBorder="1">
      <alignment vertical="center"/>
    </xf>
    <xf numFmtId="0" fontId="0" fillId="0" borderId="87" xfId="0" applyFill="1" applyBorder="1">
      <alignment vertical="center"/>
    </xf>
    <xf numFmtId="0" fontId="0" fillId="0" borderId="88" xfId="0" applyFill="1" applyBorder="1">
      <alignment vertical="center"/>
    </xf>
    <xf numFmtId="0" fontId="0" fillId="0" borderId="90" xfId="0" applyFill="1" applyBorder="1">
      <alignment vertical="center"/>
    </xf>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center" shrinkToFit="1"/>
    </xf>
    <xf numFmtId="0" fontId="18" fillId="11" borderId="0" xfId="0" applyFont="1" applyFill="1">
      <alignment vertical="center"/>
    </xf>
    <xf numFmtId="0" fontId="0" fillId="11" borderId="0" xfId="0" applyFill="1">
      <alignment vertical="center"/>
    </xf>
    <xf numFmtId="0" fontId="7" fillId="11" borderId="0" xfId="0" applyFont="1" applyFill="1">
      <alignment vertical="center"/>
    </xf>
    <xf numFmtId="0" fontId="0" fillId="11" borderId="11" xfId="0" applyFill="1" applyBorder="1">
      <alignment vertical="center"/>
    </xf>
    <xf numFmtId="0" fontId="0" fillId="11" borderId="0" xfId="0" applyFill="1" applyBorder="1">
      <alignment vertical="center"/>
    </xf>
    <xf numFmtId="0" fontId="0" fillId="11" borderId="0" xfId="0" applyFill="1" applyBorder="1" applyAlignment="1">
      <alignment horizontal="left" vertical="top" wrapText="1"/>
    </xf>
    <xf numFmtId="0" fontId="20" fillId="11" borderId="0" xfId="0" applyFont="1" applyFill="1">
      <alignment vertical="center"/>
    </xf>
    <xf numFmtId="0" fontId="0" fillId="11" borderId="0" xfId="0" applyFont="1" applyFill="1">
      <alignment vertical="center"/>
    </xf>
    <xf numFmtId="0" fontId="5" fillId="11" borderId="0" xfId="0" applyFont="1" applyFill="1">
      <alignment vertical="center"/>
    </xf>
    <xf numFmtId="0" fontId="0" fillId="0" borderId="83" xfId="0" applyFill="1" applyBorder="1">
      <alignment vertical="center"/>
    </xf>
    <xf numFmtId="49" fontId="0" fillId="0" borderId="83" xfId="0" applyNumberFormat="1" applyFill="1" applyBorder="1">
      <alignment vertical="center"/>
    </xf>
    <xf numFmtId="0" fontId="0" fillId="0" borderId="82" xfId="0" applyFill="1" applyBorder="1">
      <alignment vertical="center"/>
    </xf>
    <xf numFmtId="49" fontId="0" fillId="0" borderId="82" xfId="0" applyNumberFormat="1" applyFill="1" applyBorder="1">
      <alignment vertical="center"/>
    </xf>
    <xf numFmtId="0" fontId="0" fillId="0" borderId="84" xfId="0" applyFill="1" applyBorder="1">
      <alignment vertical="center"/>
    </xf>
    <xf numFmtId="49" fontId="0" fillId="0" borderId="84" xfId="0" applyNumberFormat="1" applyFill="1" applyBorder="1">
      <alignment vertical="center"/>
    </xf>
    <xf numFmtId="0" fontId="0" fillId="0" borderId="12" xfId="0" applyFill="1" applyBorder="1">
      <alignment vertical="center"/>
    </xf>
    <xf numFmtId="49" fontId="0" fillId="0" borderId="12" xfId="0" applyNumberFormat="1" applyFill="1" applyBorder="1">
      <alignment vertical="center"/>
    </xf>
    <xf numFmtId="0" fontId="0" fillId="0" borderId="89" xfId="0" applyFill="1" applyBorder="1">
      <alignment vertical="center"/>
    </xf>
    <xf numFmtId="49" fontId="0" fillId="0" borderId="89" xfId="0" applyNumberFormat="1" applyFill="1" applyBorder="1">
      <alignment vertical="center"/>
    </xf>
    <xf numFmtId="0" fontId="4" fillId="0" borderId="23" xfId="0" applyFont="1" applyBorder="1" applyAlignment="1">
      <alignment horizontal="left" vertical="center" wrapText="1"/>
    </xf>
    <xf numFmtId="0" fontId="0" fillId="0" borderId="9" xfId="0" applyBorder="1" applyAlignment="1">
      <alignment vertical="center"/>
    </xf>
    <xf numFmtId="0" fontId="0" fillId="0" borderId="12" xfId="0" applyBorder="1" applyAlignment="1">
      <alignment vertical="center"/>
    </xf>
    <xf numFmtId="0" fontId="0" fillId="0" borderId="10" xfId="0" applyBorder="1" applyAlignment="1">
      <alignment vertical="center"/>
    </xf>
    <xf numFmtId="0" fontId="0" fillId="0" borderId="0" xfId="0" applyFill="1">
      <alignment vertical="center"/>
    </xf>
    <xf numFmtId="0" fontId="0" fillId="0" borderId="23" xfId="0" applyBorder="1" applyAlignment="1">
      <alignment vertical="center" shrinkToFit="1"/>
    </xf>
    <xf numFmtId="0" fontId="7" fillId="0" borderId="0" xfId="0" applyFont="1" applyAlignment="1">
      <alignment vertical="center"/>
    </xf>
    <xf numFmtId="0" fontId="0" fillId="11" borderId="85" xfId="0" applyFill="1" applyBorder="1" applyAlignment="1">
      <alignment vertical="center"/>
    </xf>
    <xf numFmtId="0" fontId="0" fillId="11" borderId="86" xfId="0" applyFill="1" applyBorder="1" applyAlignment="1">
      <alignment vertical="center"/>
    </xf>
    <xf numFmtId="0" fontId="0" fillId="11" borderId="87" xfId="0" applyFill="1" applyBorder="1" applyAlignment="1">
      <alignment vertical="center"/>
    </xf>
    <xf numFmtId="0" fontId="0" fillId="11" borderId="88" xfId="0" applyFill="1" applyBorder="1" applyAlignment="1">
      <alignment vertical="center"/>
    </xf>
    <xf numFmtId="0" fontId="0" fillId="11" borderId="92" xfId="0" applyFill="1" applyBorder="1" applyAlignment="1">
      <alignment vertical="center"/>
    </xf>
    <xf numFmtId="0" fontId="3" fillId="0" borderId="11" xfId="0" applyFont="1" applyBorder="1" applyAlignment="1">
      <alignment vertical="center" shrinkToFit="1"/>
    </xf>
    <xf numFmtId="0" fontId="3" fillId="0" borderId="13" xfId="0" applyFont="1" applyBorder="1" applyAlignment="1">
      <alignment vertical="center" shrinkToFit="1"/>
    </xf>
    <xf numFmtId="0" fontId="3" fillId="0" borderId="14" xfId="0" applyFont="1" applyBorder="1" applyAlignment="1">
      <alignment vertical="center" shrinkToFit="1"/>
    </xf>
    <xf numFmtId="0" fontId="4" fillId="2" borderId="23" xfId="0" applyFont="1" applyFill="1" applyBorder="1" applyAlignment="1">
      <alignment horizontal="center" vertical="center" wrapText="1"/>
    </xf>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center" shrinkToFit="1"/>
    </xf>
    <xf numFmtId="0" fontId="0" fillId="0" borderId="75" xfId="0" applyBorder="1" applyAlignment="1">
      <alignment horizontal="left" vertical="center" wrapText="1"/>
    </xf>
    <xf numFmtId="0" fontId="12" fillId="0" borderId="76" xfId="1" applyBorder="1" applyAlignment="1">
      <alignment horizontal="left" vertical="center" wrapText="1"/>
    </xf>
    <xf numFmtId="0" fontId="0" fillId="10" borderId="0" xfId="0" applyFill="1" applyAlignment="1">
      <alignment vertical="center" wrapText="1"/>
    </xf>
    <xf numFmtId="0" fontId="15" fillId="6" borderId="103" xfId="0" applyFont="1" applyFill="1" applyBorder="1" applyAlignment="1">
      <alignment horizontal="left" vertical="center" wrapText="1"/>
    </xf>
    <xf numFmtId="0" fontId="15" fillId="6" borderId="104" xfId="0" applyFont="1" applyFill="1" applyBorder="1" applyAlignment="1">
      <alignment horizontal="left" vertical="center" wrapText="1"/>
    </xf>
    <xf numFmtId="0" fontId="15" fillId="6" borderId="109" xfId="0" applyFont="1" applyFill="1" applyBorder="1" applyAlignment="1">
      <alignment horizontal="left" vertical="center" wrapText="1"/>
    </xf>
    <xf numFmtId="0" fontId="15" fillId="6" borderId="106" xfId="0" applyFont="1" applyFill="1" applyBorder="1" applyAlignment="1">
      <alignment vertical="center" wrapText="1"/>
    </xf>
    <xf numFmtId="0" fontId="15" fillId="6" borderId="107" xfId="0" applyFont="1" applyFill="1" applyBorder="1" applyAlignment="1">
      <alignment vertical="center" wrapText="1"/>
    </xf>
    <xf numFmtId="0" fontId="15" fillId="6" borderId="107" xfId="0" applyFont="1" applyFill="1" applyBorder="1" applyAlignment="1">
      <alignment horizontal="left" vertical="center" wrapText="1"/>
    </xf>
    <xf numFmtId="0" fontId="15" fillId="6" borderId="108" xfId="0" applyFont="1" applyFill="1" applyBorder="1" applyAlignment="1">
      <alignment vertical="center" wrapText="1"/>
    </xf>
    <xf numFmtId="0" fontId="15" fillId="6" borderId="112" xfId="0" applyFont="1" applyFill="1" applyBorder="1" applyAlignment="1">
      <alignment vertical="center" wrapText="1"/>
    </xf>
    <xf numFmtId="0" fontId="15" fillId="6" borderId="105" xfId="0" applyFont="1" applyFill="1" applyBorder="1" applyAlignment="1">
      <alignment horizontal="left" vertical="center" wrapText="1"/>
    </xf>
    <xf numFmtId="0" fontId="15" fillId="6" borderId="110" xfId="0" applyFont="1" applyFill="1" applyBorder="1" applyAlignment="1">
      <alignment horizontal="left" vertical="center" wrapText="1"/>
    </xf>
    <xf numFmtId="0" fontId="15" fillId="6" borderId="106" xfId="0" applyFont="1" applyFill="1" applyBorder="1" applyAlignment="1">
      <alignment horizontal="left" vertical="center" wrapText="1"/>
    </xf>
    <xf numFmtId="0" fontId="15" fillId="6" borderId="108" xfId="0" applyFont="1" applyFill="1" applyBorder="1" applyAlignment="1">
      <alignment horizontal="left" vertical="center" wrapText="1"/>
    </xf>
    <xf numFmtId="0" fontId="0" fillId="0" borderId="0" xfId="0" applyBorder="1" applyAlignment="1">
      <alignment vertical="center" wrapText="1"/>
    </xf>
    <xf numFmtId="0" fontId="0" fillId="0" borderId="0" xfId="0" applyAlignment="1">
      <alignment vertical="center" wrapText="1"/>
    </xf>
    <xf numFmtId="0" fontId="0" fillId="2" borderId="0" xfId="0" applyFill="1" applyAlignment="1">
      <alignment vertical="center" wrapText="1"/>
    </xf>
    <xf numFmtId="0" fontId="70" fillId="13" borderId="0" xfId="0" applyFont="1" applyFill="1" applyBorder="1" applyAlignment="1">
      <alignment vertical="center"/>
    </xf>
    <xf numFmtId="0" fontId="7" fillId="13" borderId="0" xfId="0" applyFont="1" applyFill="1" applyBorder="1" applyAlignment="1">
      <alignment vertical="center"/>
    </xf>
    <xf numFmtId="0" fontId="72" fillId="2" borderId="0" xfId="0" applyFont="1" applyFill="1" applyAlignment="1">
      <alignment vertical="center"/>
    </xf>
    <xf numFmtId="0" fontId="0" fillId="0" borderId="0" xfId="0" applyBorder="1" applyAlignment="1">
      <alignment vertical="center" wrapText="1"/>
    </xf>
    <xf numFmtId="0" fontId="0" fillId="0" borderId="0" xfId="0" applyAlignment="1">
      <alignment vertical="center" wrapText="1"/>
    </xf>
    <xf numFmtId="177" fontId="15" fillId="0" borderId="103" xfId="0" applyNumberFormat="1" applyFont="1" applyFill="1" applyBorder="1" applyAlignment="1">
      <alignment horizontal="center" vertical="center" wrapText="1"/>
    </xf>
    <xf numFmtId="0" fontId="15" fillId="0" borderId="103" xfId="0" applyFont="1" applyFill="1" applyBorder="1" applyAlignment="1">
      <alignment horizontal="left" vertical="center" wrapText="1"/>
    </xf>
    <xf numFmtId="0" fontId="15" fillId="0" borderId="104" xfId="0" applyFont="1" applyFill="1" applyBorder="1" applyAlignment="1">
      <alignment vertical="center" wrapText="1"/>
    </xf>
    <xf numFmtId="0" fontId="15" fillId="0" borderId="105" xfId="0" applyFont="1" applyFill="1" applyBorder="1" applyAlignment="1">
      <alignment vertical="center" wrapText="1"/>
    </xf>
    <xf numFmtId="0" fontId="15" fillId="0" borderId="111" xfId="0" applyFont="1" applyFill="1" applyBorder="1" applyAlignment="1">
      <alignment vertical="center" wrapText="1"/>
    </xf>
    <xf numFmtId="0" fontId="15" fillId="0" borderId="103" xfId="0" applyFont="1" applyFill="1" applyBorder="1" applyAlignment="1">
      <alignment vertical="center" wrapText="1"/>
    </xf>
    <xf numFmtId="0" fontId="15" fillId="0" borderId="104" xfId="0" applyFont="1" applyFill="1" applyBorder="1" applyAlignment="1">
      <alignment horizontal="left" vertical="center" wrapText="1"/>
    </xf>
    <xf numFmtId="0" fontId="15" fillId="0" borderId="105" xfId="0" applyFont="1" applyFill="1" applyBorder="1" applyAlignment="1">
      <alignment horizontal="left" vertical="center" wrapText="1"/>
    </xf>
    <xf numFmtId="178" fontId="15" fillId="0" borderId="122" xfId="0" applyNumberFormat="1" applyFont="1" applyFill="1" applyBorder="1" applyAlignment="1">
      <alignment vertical="center" wrapText="1"/>
    </xf>
    <xf numFmtId="0" fontId="15" fillId="0" borderId="109" xfId="0" applyFont="1" applyFill="1" applyBorder="1" applyAlignment="1">
      <alignment horizontal="left" vertical="center" wrapText="1"/>
    </xf>
    <xf numFmtId="0" fontId="15" fillId="0" borderId="23" xfId="0" applyFont="1" applyFill="1" applyBorder="1" applyAlignment="1">
      <alignment vertical="center" wrapText="1"/>
    </xf>
    <xf numFmtId="0" fontId="15" fillId="0" borderId="110" xfId="0" applyFont="1" applyFill="1" applyBorder="1" applyAlignment="1">
      <alignment vertical="center" wrapText="1"/>
    </xf>
    <xf numFmtId="0" fontId="15" fillId="0" borderId="14" xfId="0" applyFont="1" applyFill="1" applyBorder="1" applyAlignment="1">
      <alignment vertical="center" wrapText="1"/>
    </xf>
    <xf numFmtId="0" fontId="15" fillId="0" borderId="109" xfId="0" applyFont="1" applyFill="1" applyBorder="1" applyAlignment="1">
      <alignment vertical="center" wrapText="1"/>
    </xf>
    <xf numFmtId="0" fontId="15" fillId="0" borderId="23" xfId="0" applyFont="1" applyFill="1" applyBorder="1" applyAlignment="1">
      <alignment horizontal="left" vertical="center" wrapText="1"/>
    </xf>
    <xf numFmtId="0" fontId="15" fillId="0" borderId="110" xfId="0" applyFont="1" applyFill="1" applyBorder="1" applyAlignment="1">
      <alignment horizontal="left" vertical="center" wrapText="1"/>
    </xf>
    <xf numFmtId="0" fontId="15" fillId="0" borderId="124" xfId="0" applyFont="1" applyFill="1" applyBorder="1" applyAlignment="1">
      <alignment horizontal="left" vertical="center" wrapText="1"/>
    </xf>
    <xf numFmtId="0" fontId="15" fillId="0" borderId="2" xfId="0" applyFont="1" applyFill="1" applyBorder="1" applyAlignment="1">
      <alignment vertical="center" wrapText="1"/>
    </xf>
    <xf numFmtId="0" fontId="15" fillId="0" borderId="122" xfId="0" applyFont="1" applyFill="1" applyBorder="1" applyAlignment="1">
      <alignment vertical="center" wrapText="1"/>
    </xf>
    <xf numFmtId="0" fontId="15" fillId="0" borderId="124" xfId="0" applyFont="1" applyFill="1" applyBorder="1" applyAlignment="1">
      <alignment vertical="center" wrapText="1"/>
    </xf>
    <xf numFmtId="182" fontId="15" fillId="0" borderId="23" xfId="0" applyNumberFormat="1" applyFont="1" applyFill="1" applyBorder="1" applyAlignment="1">
      <alignment horizontal="left" vertical="center" wrapText="1"/>
    </xf>
    <xf numFmtId="182" fontId="15" fillId="0" borderId="110" xfId="0" applyNumberFormat="1" applyFont="1" applyFill="1" applyBorder="1" applyAlignment="1">
      <alignment horizontal="left" vertical="center" wrapText="1"/>
    </xf>
    <xf numFmtId="187" fontId="15" fillId="0" borderId="110" xfId="0" applyNumberFormat="1" applyFont="1" applyFill="1" applyBorder="1" applyAlignment="1">
      <alignment horizontal="left" vertical="center" wrapText="1"/>
    </xf>
    <xf numFmtId="177" fontId="15" fillId="0" borderId="125" xfId="0" applyNumberFormat="1" applyFont="1" applyFill="1" applyBorder="1" applyAlignment="1">
      <alignment vertical="center" wrapText="1"/>
    </xf>
    <xf numFmtId="178" fontId="15" fillId="0" borderId="0" xfId="0" applyNumberFormat="1" applyFont="1" applyFill="1" applyBorder="1" applyAlignment="1">
      <alignment vertical="center" wrapText="1"/>
    </xf>
    <xf numFmtId="0" fontId="15" fillId="0" borderId="120" xfId="0" applyFont="1" applyFill="1" applyBorder="1" applyAlignment="1">
      <alignment vertical="center" wrapText="1"/>
    </xf>
    <xf numFmtId="182" fontId="15" fillId="0" borderId="124" xfId="0" applyNumberFormat="1" applyFont="1" applyFill="1" applyBorder="1" applyAlignment="1">
      <alignment vertical="center" wrapText="1"/>
    </xf>
    <xf numFmtId="182" fontId="15" fillId="0" borderId="2" xfId="0" applyNumberFormat="1" applyFont="1" applyFill="1" applyBorder="1" applyAlignment="1">
      <alignment vertical="center" wrapText="1"/>
    </xf>
    <xf numFmtId="182" fontId="15" fillId="0" borderId="122" xfId="0" applyNumberFormat="1" applyFont="1" applyFill="1" applyBorder="1" applyAlignment="1">
      <alignment vertical="center" wrapText="1"/>
    </xf>
    <xf numFmtId="0" fontId="15" fillId="0" borderId="125" xfId="0" applyFont="1" applyFill="1" applyBorder="1" applyAlignment="1">
      <alignment vertical="center" wrapText="1"/>
    </xf>
    <xf numFmtId="0" fontId="15" fillId="0" borderId="0" xfId="0" applyFont="1" applyFill="1" applyBorder="1" applyAlignment="1">
      <alignment vertical="center" wrapText="1"/>
    </xf>
    <xf numFmtId="180" fontId="15" fillId="0" borderId="23" xfId="0" applyNumberFormat="1" applyFont="1" applyFill="1" applyBorder="1" applyAlignment="1">
      <alignment horizontal="left" vertical="center" wrapText="1"/>
    </xf>
    <xf numFmtId="180" fontId="15" fillId="0" borderId="110" xfId="0" applyNumberFormat="1" applyFont="1" applyFill="1" applyBorder="1" applyAlignment="1">
      <alignment horizontal="left" vertical="center" wrapText="1"/>
    </xf>
    <xf numFmtId="0" fontId="15" fillId="0" borderId="118" xfId="0" applyFont="1" applyFill="1" applyBorder="1" applyAlignment="1">
      <alignment vertical="center" wrapText="1"/>
    </xf>
    <xf numFmtId="182" fontId="15" fillId="0" borderId="120" xfId="0" applyNumberFormat="1" applyFont="1" applyFill="1" applyBorder="1" applyAlignment="1">
      <alignment vertical="center" wrapText="1"/>
    </xf>
    <xf numFmtId="182" fontId="15" fillId="0" borderId="125" xfId="0" applyNumberFormat="1" applyFont="1" applyFill="1" applyBorder="1" applyAlignment="1">
      <alignment vertical="center" wrapText="1"/>
    </xf>
    <xf numFmtId="182" fontId="15" fillId="0" borderId="0" xfId="0" applyNumberFormat="1" applyFont="1" applyFill="1" applyBorder="1" applyAlignment="1">
      <alignment vertical="center" wrapText="1"/>
    </xf>
    <xf numFmtId="179" fontId="15" fillId="0" borderId="23" xfId="0" applyNumberFormat="1" applyFont="1" applyFill="1" applyBorder="1" applyAlignment="1">
      <alignment horizontal="left" vertical="center" wrapText="1"/>
    </xf>
    <xf numFmtId="179" fontId="15" fillId="0" borderId="110" xfId="0" applyNumberFormat="1" applyFont="1" applyFill="1" applyBorder="1" applyAlignment="1">
      <alignment horizontal="left" vertical="center" wrapText="1"/>
    </xf>
    <xf numFmtId="0" fontId="15" fillId="0" borderId="23" xfId="0" applyFont="1" applyFill="1" applyBorder="1" applyAlignment="1">
      <alignment horizontal="center" vertical="center" wrapText="1"/>
    </xf>
    <xf numFmtId="0" fontId="15" fillId="0" borderId="110" xfId="0" applyFont="1" applyFill="1" applyBorder="1" applyAlignment="1">
      <alignment horizontal="center" vertical="center" wrapText="1"/>
    </xf>
    <xf numFmtId="177" fontId="15" fillId="0" borderId="126" xfId="0" applyNumberFormat="1" applyFont="1" applyFill="1" applyBorder="1" applyAlignment="1">
      <alignment vertical="center" wrapText="1"/>
    </xf>
    <xf numFmtId="178" fontId="15" fillId="0" borderId="7" xfId="0" applyNumberFormat="1" applyFont="1" applyFill="1" applyBorder="1" applyAlignment="1">
      <alignment vertical="center" wrapText="1"/>
    </xf>
    <xf numFmtId="0" fontId="15" fillId="0" borderId="123" xfId="0" applyFont="1" applyFill="1" applyBorder="1" applyAlignment="1">
      <alignment vertical="center" wrapText="1"/>
    </xf>
    <xf numFmtId="0" fontId="15" fillId="0" borderId="127" xfId="0" applyFont="1" applyFill="1" applyBorder="1" applyAlignment="1">
      <alignment vertical="center" wrapText="1"/>
    </xf>
    <xf numFmtId="0" fontId="15" fillId="0" borderId="126" xfId="0" applyFont="1" applyFill="1" applyBorder="1" applyAlignment="1">
      <alignment vertical="center" wrapText="1"/>
    </xf>
    <xf numFmtId="0" fontId="15" fillId="0" borderId="7" xfId="0" applyFont="1" applyFill="1" applyBorder="1" applyAlignment="1">
      <alignment vertical="center" wrapText="1"/>
    </xf>
    <xf numFmtId="182" fontId="15" fillId="0" borderId="126" xfId="0" applyNumberFormat="1" applyFont="1" applyFill="1" applyBorder="1" applyAlignment="1">
      <alignment vertical="center" wrapText="1"/>
    </xf>
    <xf numFmtId="182" fontId="15" fillId="0" borderId="7" xfId="0" applyNumberFormat="1" applyFont="1" applyFill="1" applyBorder="1" applyAlignment="1">
      <alignment vertical="center" wrapText="1"/>
    </xf>
    <xf numFmtId="182" fontId="15" fillId="0" borderId="123" xfId="0" applyNumberFormat="1" applyFont="1" applyFill="1" applyBorder="1" applyAlignment="1">
      <alignment vertical="center" wrapText="1"/>
    </xf>
    <xf numFmtId="0" fontId="4" fillId="0" borderId="23" xfId="0" applyFont="1" applyBorder="1" applyAlignment="1">
      <alignment horizontal="left" vertical="center" wrapText="1"/>
    </xf>
    <xf numFmtId="194" fontId="15" fillId="0" borderId="105" xfId="0" applyNumberFormat="1" applyFont="1" applyFill="1" applyBorder="1" applyAlignment="1">
      <alignment horizontal="left" vertical="center" wrapText="1"/>
    </xf>
    <xf numFmtId="194" fontId="15" fillId="0" borderId="110" xfId="0" applyNumberFormat="1" applyFont="1" applyFill="1" applyBorder="1" applyAlignment="1">
      <alignment horizontal="left" vertical="center" wrapText="1"/>
    </xf>
    <xf numFmtId="0" fontId="6" fillId="0" borderId="0" xfId="0" applyFont="1" applyAlignment="1">
      <alignment horizontal="center" vertical="center"/>
    </xf>
    <xf numFmtId="0" fontId="6" fillId="0" borderId="0" xfId="0" applyFont="1" applyAlignment="1">
      <alignment horizontal="justify" vertical="center"/>
    </xf>
    <xf numFmtId="0" fontId="0" fillId="11" borderId="0" xfId="0" applyFill="1" applyBorder="1" applyAlignment="1">
      <alignment vertical="center"/>
    </xf>
    <xf numFmtId="0" fontId="0" fillId="11" borderId="131" xfId="0" applyFill="1" applyBorder="1" applyAlignment="1">
      <alignment vertical="center"/>
    </xf>
    <xf numFmtId="0" fontId="0" fillId="0" borderId="132" xfId="0" applyFill="1" applyBorder="1">
      <alignment vertical="center"/>
    </xf>
    <xf numFmtId="0" fontId="0" fillId="11" borderId="133" xfId="0" applyFill="1" applyBorder="1" applyAlignment="1">
      <alignment vertical="center"/>
    </xf>
    <xf numFmtId="0" fontId="0" fillId="0" borderId="134" xfId="0" applyFill="1" applyBorder="1">
      <alignment vertical="center"/>
    </xf>
    <xf numFmtId="49" fontId="0" fillId="0" borderId="135" xfId="0" applyNumberFormat="1" applyFill="1" applyBorder="1">
      <alignment vertical="center"/>
    </xf>
    <xf numFmtId="0" fontId="0" fillId="0" borderId="136" xfId="0" applyFill="1" applyBorder="1">
      <alignment vertical="center"/>
    </xf>
    <xf numFmtId="49" fontId="0" fillId="0" borderId="137" xfId="0" applyNumberFormat="1" applyFill="1" applyBorder="1">
      <alignment vertical="center"/>
    </xf>
    <xf numFmtId="0" fontId="0" fillId="0" borderId="138" xfId="0" applyFill="1" applyBorder="1">
      <alignment vertical="center"/>
    </xf>
    <xf numFmtId="0" fontId="0" fillId="6" borderId="79" xfId="0" applyFill="1" applyBorder="1">
      <alignment vertical="center"/>
    </xf>
    <xf numFmtId="0" fontId="0" fillId="2" borderId="139" xfId="0" applyFill="1" applyBorder="1" applyAlignment="1">
      <alignment vertical="center" wrapText="1"/>
    </xf>
    <xf numFmtId="0" fontId="0" fillId="0" borderId="140" xfId="0" applyBorder="1">
      <alignment vertical="center"/>
    </xf>
    <xf numFmtId="0" fontId="0" fillId="2" borderId="141" xfId="0" applyFill="1" applyBorder="1" applyAlignment="1">
      <alignment vertical="center" wrapText="1"/>
    </xf>
    <xf numFmtId="0" fontId="0" fillId="0" borderId="142" xfId="0" applyFill="1" applyBorder="1">
      <alignment vertical="center"/>
    </xf>
    <xf numFmtId="0" fontId="0" fillId="0" borderId="142" xfId="0" applyBorder="1">
      <alignment vertical="center"/>
    </xf>
    <xf numFmtId="0" fontId="0" fillId="0" borderId="142" xfId="0" applyBorder="1" applyAlignment="1">
      <alignment horizontal="center" vertical="center"/>
    </xf>
    <xf numFmtId="0" fontId="0" fillId="0" borderId="143" xfId="0" applyBorder="1">
      <alignment vertical="center"/>
    </xf>
    <xf numFmtId="0" fontId="6" fillId="0" borderId="0" xfId="0" applyFont="1" applyBorder="1">
      <alignment vertical="center"/>
    </xf>
    <xf numFmtId="0" fontId="6" fillId="3" borderId="0" xfId="0" applyFont="1" applyFill="1">
      <alignment vertical="center"/>
    </xf>
    <xf numFmtId="0" fontId="6" fillId="10" borderId="0" xfId="0" applyFont="1" applyFill="1">
      <alignment vertical="center"/>
    </xf>
    <xf numFmtId="0" fontId="6" fillId="9" borderId="0" xfId="0" applyFont="1" applyFill="1">
      <alignment vertical="center"/>
    </xf>
    <xf numFmtId="0" fontId="6" fillId="2" borderId="0" xfId="0" applyFont="1" applyFill="1">
      <alignment vertical="center"/>
    </xf>
    <xf numFmtId="0" fontId="6" fillId="0" borderId="13" xfId="0" applyFont="1" applyBorder="1">
      <alignment vertical="center"/>
    </xf>
    <xf numFmtId="0" fontId="6" fillId="0" borderId="0" xfId="0" applyFont="1" applyFill="1" applyBorder="1" applyAlignment="1">
      <alignment horizontal="left" vertical="center"/>
    </xf>
    <xf numFmtId="0" fontId="6" fillId="0" borderId="0" xfId="0" applyFont="1" applyFill="1" applyBorder="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right" vertical="center"/>
    </xf>
    <xf numFmtId="0" fontId="6" fillId="0" borderId="18" xfId="0" applyFont="1" applyBorder="1">
      <alignment vertical="center"/>
    </xf>
    <xf numFmtId="0" fontId="6" fillId="0" borderId="0" xfId="0" applyFont="1" applyBorder="1" applyAlignment="1">
      <alignment horizontal="center" vertical="center"/>
    </xf>
    <xf numFmtId="0" fontId="6" fillId="0" borderId="0" xfId="0" applyFont="1" applyFill="1" applyBorder="1" applyAlignment="1">
      <alignment vertical="center"/>
    </xf>
    <xf numFmtId="0" fontId="6" fillId="0" borderId="0" xfId="0" applyFont="1" applyBorder="1" applyAlignment="1">
      <alignment vertical="center"/>
    </xf>
    <xf numFmtId="0" fontId="6" fillId="0" borderId="19" xfId="0" applyFont="1" applyBorder="1">
      <alignment vertical="center"/>
    </xf>
    <xf numFmtId="0" fontId="73" fillId="7" borderId="0" xfId="0" applyFont="1" applyFill="1">
      <alignment vertical="center"/>
    </xf>
    <xf numFmtId="0" fontId="6" fillId="0" borderId="0" xfId="0" applyFont="1" applyFill="1" applyAlignment="1">
      <alignment horizontal="left" vertical="center" wrapText="1"/>
    </xf>
    <xf numFmtId="0" fontId="73" fillId="0" borderId="0" xfId="0" applyFont="1">
      <alignment vertical="center"/>
    </xf>
    <xf numFmtId="0" fontId="74" fillId="0" borderId="0" xfId="0" applyFont="1">
      <alignment vertical="center"/>
    </xf>
    <xf numFmtId="0" fontId="6" fillId="0" borderId="11" xfId="0" applyFont="1" applyBorder="1" applyAlignment="1">
      <alignment vertical="center"/>
    </xf>
    <xf numFmtId="0" fontId="6" fillId="0" borderId="1" xfId="0" applyFont="1" applyBorder="1">
      <alignment vertical="center"/>
    </xf>
    <xf numFmtId="0" fontId="6" fillId="0" borderId="2" xfId="0" applyFont="1" applyBorder="1">
      <alignment vertical="center"/>
    </xf>
    <xf numFmtId="0" fontId="6" fillId="0" borderId="3" xfId="0" applyFont="1" applyBorder="1">
      <alignment vertical="center"/>
    </xf>
    <xf numFmtId="0" fontId="6" fillId="0" borderId="8" xfId="0" applyFont="1" applyFill="1" applyBorder="1" applyAlignment="1">
      <alignment vertical="center"/>
    </xf>
    <xf numFmtId="0" fontId="6" fillId="0" borderId="4" xfId="0" applyFont="1" applyBorder="1">
      <alignment vertical="center"/>
    </xf>
    <xf numFmtId="0" fontId="6" fillId="0" borderId="4" xfId="0" applyFont="1" applyBorder="1" applyAlignment="1">
      <alignment vertical="center"/>
    </xf>
    <xf numFmtId="0" fontId="76" fillId="0" borderId="23" xfId="0" applyFont="1" applyBorder="1" applyAlignment="1">
      <alignment horizontal="center" vertical="center"/>
    </xf>
    <xf numFmtId="0" fontId="76" fillId="0" borderId="1" xfId="0" applyFont="1" applyBorder="1" applyAlignment="1">
      <alignment horizontal="left" vertical="center"/>
    </xf>
    <xf numFmtId="0" fontId="76" fillId="0" borderId="11" xfId="0" applyFont="1" applyBorder="1" applyAlignment="1">
      <alignment horizontal="justify" vertical="center"/>
    </xf>
    <xf numFmtId="0" fontId="6" fillId="0" borderId="14" xfId="0" applyFont="1" applyBorder="1">
      <alignment vertical="center"/>
    </xf>
    <xf numFmtId="0" fontId="76" fillId="0" borderId="11" xfId="0" applyFont="1" applyBorder="1" applyAlignment="1">
      <alignment horizontal="left" vertical="center"/>
    </xf>
    <xf numFmtId="0" fontId="76" fillId="0" borderId="4" xfId="0" applyFont="1" applyFill="1" applyBorder="1" applyAlignment="1">
      <alignment horizontal="left" vertical="center"/>
    </xf>
    <xf numFmtId="0" fontId="6" fillId="0" borderId="5" xfId="0" applyFont="1" applyFill="1" applyBorder="1">
      <alignment vertical="center"/>
    </xf>
    <xf numFmtId="0" fontId="6" fillId="0" borderId="6" xfId="0" applyFont="1" applyBorder="1">
      <alignment vertical="center"/>
    </xf>
    <xf numFmtId="0" fontId="6" fillId="0" borderId="7" xfId="0" applyFont="1" applyBorder="1">
      <alignment vertical="center"/>
    </xf>
    <xf numFmtId="0" fontId="6" fillId="0" borderId="7" xfId="0" applyFont="1" applyBorder="1" applyAlignment="1">
      <alignment horizontal="center" vertical="center"/>
    </xf>
    <xf numFmtId="0" fontId="6" fillId="0" borderId="5" xfId="0" applyFont="1" applyBorder="1" applyAlignment="1">
      <alignment vertical="center"/>
    </xf>
    <xf numFmtId="0" fontId="6" fillId="0" borderId="4" xfId="0" applyFont="1" applyBorder="1" applyAlignment="1">
      <alignment horizontal="right" vertical="center"/>
    </xf>
    <xf numFmtId="0" fontId="6" fillId="0" borderId="1"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0" xfId="0" applyFont="1" applyBorder="1" applyAlignment="1">
      <alignment horizontal="right" vertical="center"/>
    </xf>
    <xf numFmtId="0" fontId="6" fillId="0" borderId="13" xfId="0" applyFont="1" applyBorder="1" applyAlignment="1">
      <alignment vertical="center"/>
    </xf>
    <xf numFmtId="0" fontId="6" fillId="0" borderId="14" xfId="0" applyFont="1" applyBorder="1" applyAlignment="1">
      <alignment vertical="center"/>
    </xf>
    <xf numFmtId="0" fontId="6" fillId="7" borderId="38" xfId="0" applyFont="1" applyFill="1" applyBorder="1" applyAlignment="1">
      <alignment vertical="center" shrinkToFit="1"/>
    </xf>
    <xf numFmtId="0" fontId="6" fillId="7" borderId="39" xfId="0" applyFont="1" applyFill="1" applyBorder="1" applyAlignment="1">
      <alignment vertical="center" shrinkToFit="1"/>
    </xf>
    <xf numFmtId="0" fontId="6" fillId="7" borderId="40" xfId="0" applyFont="1" applyFill="1" applyBorder="1" applyAlignment="1">
      <alignment vertical="center" shrinkToFit="1"/>
    </xf>
    <xf numFmtId="0" fontId="6" fillId="7" borderId="41" xfId="0" applyFont="1" applyFill="1" applyBorder="1" applyAlignment="1">
      <alignment vertical="center" shrinkToFit="1"/>
    </xf>
    <xf numFmtId="0" fontId="6" fillId="7" borderId="42" xfId="0" applyFont="1" applyFill="1" applyBorder="1" applyAlignment="1">
      <alignment vertical="center" shrinkToFit="1"/>
    </xf>
    <xf numFmtId="0" fontId="6" fillId="7" borderId="43" xfId="0" applyFont="1" applyFill="1" applyBorder="1" applyAlignment="1">
      <alignment vertical="center" shrinkToFit="1"/>
    </xf>
    <xf numFmtId="0" fontId="6" fillId="7" borderId="49" xfId="0" applyFont="1" applyFill="1" applyBorder="1" applyAlignment="1">
      <alignment vertical="center" shrinkToFit="1"/>
    </xf>
    <xf numFmtId="0" fontId="6" fillId="7" borderId="50" xfId="0" applyFont="1" applyFill="1" applyBorder="1" applyAlignment="1">
      <alignment vertical="center" shrinkToFit="1"/>
    </xf>
    <xf numFmtId="0" fontId="6" fillId="7" borderId="51" xfId="0" applyFont="1" applyFill="1" applyBorder="1" applyAlignment="1">
      <alignment vertical="center" shrinkToFit="1"/>
    </xf>
    <xf numFmtId="0" fontId="6" fillId="7" borderId="44" xfId="0" applyFont="1" applyFill="1" applyBorder="1" applyAlignment="1">
      <alignment vertical="center" shrinkToFit="1"/>
    </xf>
    <xf numFmtId="0" fontId="6" fillId="7" borderId="45" xfId="0" applyFont="1" applyFill="1" applyBorder="1" applyAlignment="1">
      <alignment vertical="center" shrinkToFit="1"/>
    </xf>
    <xf numFmtId="0" fontId="6" fillId="7" borderId="46" xfId="0" applyFont="1" applyFill="1" applyBorder="1" applyAlignment="1">
      <alignment vertical="center" shrinkToFit="1"/>
    </xf>
    <xf numFmtId="0" fontId="6" fillId="7" borderId="52" xfId="0" applyFont="1" applyFill="1" applyBorder="1" applyAlignment="1">
      <alignment vertical="center" shrinkToFit="1"/>
    </xf>
    <xf numFmtId="0" fontId="6" fillId="7" borderId="53" xfId="0" applyFont="1" applyFill="1" applyBorder="1" applyAlignment="1">
      <alignment vertical="center" shrinkToFit="1"/>
    </xf>
    <xf numFmtId="0" fontId="6" fillId="7" borderId="54" xfId="0" applyFont="1" applyFill="1" applyBorder="1" applyAlignment="1">
      <alignment vertical="center" shrinkToFit="1"/>
    </xf>
    <xf numFmtId="49" fontId="6" fillId="0" borderId="0" xfId="0" applyNumberFormat="1" applyFont="1" applyAlignment="1">
      <alignment horizontal="right" vertical="center"/>
    </xf>
    <xf numFmtId="0" fontId="73" fillId="0" borderId="0" xfId="0" applyFont="1" applyBorder="1" applyAlignment="1">
      <alignment horizontal="right" vertical="center"/>
    </xf>
    <xf numFmtId="0" fontId="6" fillId="0" borderId="0" xfId="0" applyFont="1" applyFill="1">
      <alignment vertical="center"/>
    </xf>
    <xf numFmtId="0" fontId="6" fillId="0" borderId="1" xfId="0" applyFont="1" applyBorder="1" applyAlignment="1">
      <alignment horizontal="center" vertical="center"/>
    </xf>
    <xf numFmtId="0" fontId="6" fillId="0" borderId="9" xfId="0" applyFont="1" applyBorder="1" applyAlignment="1">
      <alignment horizontal="center" vertical="center"/>
    </xf>
    <xf numFmtId="0" fontId="6" fillId="0" borderId="4"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Alignment="1">
      <alignment vertical="center" shrinkToFit="1"/>
    </xf>
    <xf numFmtId="0" fontId="6" fillId="0" borderId="40" xfId="0" applyFont="1" applyBorder="1" applyAlignment="1">
      <alignment vertical="center"/>
    </xf>
    <xf numFmtId="182" fontId="6" fillId="0" borderId="35" xfId="0" applyNumberFormat="1" applyFont="1" applyFill="1" applyBorder="1" applyAlignment="1">
      <alignment horizontal="center" vertical="center"/>
    </xf>
    <xf numFmtId="182" fontId="6" fillId="0" borderId="36" xfId="0" applyNumberFormat="1" applyFont="1" applyFill="1" applyBorder="1" applyAlignment="1">
      <alignment horizontal="center" vertical="center"/>
    </xf>
    <xf numFmtId="182" fontId="6" fillId="0" borderId="37" xfId="0" applyNumberFormat="1" applyFont="1" applyFill="1" applyBorder="1" applyAlignment="1">
      <alignment horizontal="center" vertical="center"/>
    </xf>
    <xf numFmtId="0" fontId="6" fillId="0" borderId="46" xfId="0" applyFont="1" applyBorder="1" applyAlignment="1">
      <alignment vertical="center"/>
    </xf>
    <xf numFmtId="182" fontId="6" fillId="0" borderId="24" xfId="0" applyNumberFormat="1" applyFont="1" applyFill="1" applyBorder="1" applyAlignment="1">
      <alignment horizontal="center" vertical="center"/>
    </xf>
    <xf numFmtId="182" fontId="6" fillId="0" borderId="25" xfId="0" applyNumberFormat="1" applyFont="1" applyFill="1" applyBorder="1" applyAlignment="1">
      <alignment horizontal="center" vertical="center"/>
    </xf>
    <xf numFmtId="182" fontId="6" fillId="0" borderId="26" xfId="0" applyNumberFormat="1" applyFont="1" applyFill="1" applyBorder="1" applyAlignment="1">
      <alignment horizontal="center" vertical="center"/>
    </xf>
    <xf numFmtId="0" fontId="6" fillId="0" borderId="4" xfId="0" applyFont="1" applyFill="1" applyBorder="1" applyAlignment="1">
      <alignment vertical="center"/>
    </xf>
    <xf numFmtId="0" fontId="6" fillId="0" borderId="7" xfId="0" applyFont="1" applyBorder="1" applyAlignment="1">
      <alignment vertical="center"/>
    </xf>
    <xf numFmtId="49" fontId="6" fillId="0" borderId="0" xfId="0" applyNumberFormat="1" applyFont="1" applyAlignment="1">
      <alignment horizontal="right" vertical="top"/>
    </xf>
    <xf numFmtId="0" fontId="6" fillId="0" borderId="0" xfId="0" applyFont="1" applyAlignment="1">
      <alignment vertical="top"/>
    </xf>
    <xf numFmtId="0" fontId="6" fillId="0" borderId="23" xfId="0" applyFont="1" applyBorder="1" applyAlignment="1">
      <alignment horizontal="center" vertical="center"/>
    </xf>
    <xf numFmtId="49" fontId="6" fillId="0" borderId="0" xfId="0" applyNumberFormat="1" applyFont="1" applyBorder="1" applyAlignment="1">
      <alignment horizontal="right" vertical="top"/>
    </xf>
    <xf numFmtId="0" fontId="6" fillId="0" borderId="0" xfId="0" applyFont="1" applyBorder="1" applyAlignment="1">
      <alignment vertical="top"/>
    </xf>
    <xf numFmtId="0" fontId="6" fillId="0" borderId="0" xfId="0" applyFont="1" applyAlignment="1">
      <alignment horizontal="left" vertical="top"/>
    </xf>
    <xf numFmtId="0" fontId="6" fillId="0" borderId="0" xfId="0" applyFont="1" applyAlignment="1">
      <alignment horizontal="distributed" vertical="center"/>
    </xf>
    <xf numFmtId="0" fontId="75" fillId="0" borderId="0" xfId="0" applyFont="1" applyAlignment="1">
      <alignment horizontal="center" vertical="center"/>
    </xf>
    <xf numFmtId="0" fontId="6" fillId="8" borderId="0" xfId="0" applyFont="1" applyFill="1">
      <alignment vertical="center"/>
    </xf>
    <xf numFmtId="185" fontId="6" fillId="3" borderId="36" xfId="0" applyNumberFormat="1" applyFont="1" applyFill="1" applyBorder="1" applyAlignment="1">
      <alignment horizontal="center" vertical="center"/>
    </xf>
    <xf numFmtId="185" fontId="6" fillId="3" borderId="25" xfId="0" applyNumberFormat="1" applyFont="1" applyFill="1" applyBorder="1" applyAlignment="1">
      <alignment horizontal="center" vertical="center"/>
    </xf>
    <xf numFmtId="0" fontId="6" fillId="0" borderId="26" xfId="0" applyFont="1" applyBorder="1" applyAlignment="1">
      <alignment horizontal="center" vertical="center"/>
    </xf>
    <xf numFmtId="0" fontId="6" fillId="0" borderId="0" xfId="0" applyFont="1" applyFill="1" applyAlignment="1">
      <alignment vertical="center" wrapText="1"/>
    </xf>
    <xf numFmtId="0" fontId="6" fillId="0" borderId="4" xfId="0" applyFont="1" applyFill="1" applyBorder="1">
      <alignment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 xfId="0" applyFont="1" applyBorder="1" applyAlignment="1">
      <alignment vertical="center"/>
    </xf>
    <xf numFmtId="0" fontId="6" fillId="7" borderId="30" xfId="0" applyFont="1" applyFill="1" applyBorder="1" applyAlignment="1">
      <alignment vertical="center"/>
    </xf>
    <xf numFmtId="0" fontId="6" fillId="7" borderId="63" xfId="0" applyFont="1" applyFill="1" applyBorder="1" applyAlignment="1">
      <alignment vertical="center"/>
    </xf>
    <xf numFmtId="0" fontId="6" fillId="7" borderId="47" xfId="0" applyFont="1" applyFill="1" applyBorder="1" applyAlignment="1">
      <alignment vertical="center"/>
    </xf>
    <xf numFmtId="0" fontId="6" fillId="0" borderId="2" xfId="0" applyFont="1" applyBorder="1" applyAlignment="1">
      <alignment horizontal="center" vertical="center"/>
    </xf>
    <xf numFmtId="0" fontId="43" fillId="0" borderId="0" xfId="0" applyFont="1">
      <alignment vertical="center"/>
    </xf>
    <xf numFmtId="49" fontId="43" fillId="0" borderId="0" xfId="0" applyNumberFormat="1" applyFont="1" applyAlignment="1">
      <alignment horizontal="right" vertical="top"/>
    </xf>
    <xf numFmtId="0" fontId="43" fillId="0" borderId="0" xfId="0" applyFont="1" applyAlignment="1">
      <alignment vertical="top"/>
    </xf>
    <xf numFmtId="0" fontId="6" fillId="0" borderId="0" xfId="0" applyFont="1" applyAlignment="1">
      <alignment vertical="center" wrapText="1"/>
    </xf>
    <xf numFmtId="0" fontId="6" fillId="3" borderId="13" xfId="0" applyFont="1" applyFill="1" applyBorder="1">
      <alignment vertical="center"/>
    </xf>
    <xf numFmtId="0" fontId="6" fillId="3" borderId="13" xfId="0" applyFont="1" applyFill="1" applyBorder="1" applyAlignment="1">
      <alignment vertical="center"/>
    </xf>
    <xf numFmtId="0" fontId="6" fillId="0" borderId="0" xfId="0" applyFont="1" applyAlignment="1">
      <alignment vertical="top" wrapText="1"/>
    </xf>
    <xf numFmtId="0" fontId="6" fillId="0" borderId="0" xfId="0" applyFont="1" applyFill="1" applyAlignment="1">
      <alignment horizontal="left" vertical="center"/>
    </xf>
    <xf numFmtId="0" fontId="6" fillId="0" borderId="20" xfId="0" applyFont="1" applyBorder="1" applyAlignment="1">
      <alignment horizontal="center" vertical="center"/>
    </xf>
    <xf numFmtId="0" fontId="6" fillId="0" borderId="15" xfId="0" applyFont="1" applyBorder="1" applyAlignment="1">
      <alignment horizontal="center" vertical="center"/>
    </xf>
    <xf numFmtId="0" fontId="0" fillId="0" borderId="152" xfId="0" applyBorder="1">
      <alignment vertical="center"/>
    </xf>
    <xf numFmtId="0" fontId="0" fillId="0" borderId="153" xfId="0" applyBorder="1">
      <alignment vertical="center"/>
    </xf>
    <xf numFmtId="0" fontId="6" fillId="0" borderId="0" xfId="0" applyFont="1" applyFill="1" applyBorder="1" applyAlignment="1">
      <alignment vertical="center" wrapText="1"/>
    </xf>
    <xf numFmtId="0" fontId="6" fillId="0" borderId="30" xfId="0" applyFont="1" applyBorder="1" applyAlignment="1">
      <alignment horizontal="center" vertical="center"/>
    </xf>
    <xf numFmtId="0" fontId="6" fillId="0" borderId="0" xfId="0" applyFont="1" applyAlignment="1">
      <alignment vertical="top" wrapText="1"/>
    </xf>
    <xf numFmtId="0" fontId="6" fillId="0" borderId="0" xfId="0" applyFont="1" applyFill="1" applyAlignment="1">
      <alignment vertical="center"/>
    </xf>
    <xf numFmtId="0" fontId="0" fillId="0" borderId="142" xfId="0" applyFill="1" applyBorder="1" applyAlignment="1">
      <alignment vertical="center" wrapText="1"/>
    </xf>
    <xf numFmtId="0" fontId="0" fillId="0" borderId="142" xfId="0" applyBorder="1" applyAlignment="1">
      <alignment vertical="center" wrapText="1"/>
    </xf>
    <xf numFmtId="0" fontId="0" fillId="2" borderId="80" xfId="0" applyFill="1" applyBorder="1" applyAlignment="1">
      <alignment vertical="center" wrapText="1"/>
    </xf>
    <xf numFmtId="0" fontId="0" fillId="0" borderId="73" xfId="0" applyBorder="1" applyAlignment="1">
      <alignment horizontal="center" vertical="center"/>
    </xf>
    <xf numFmtId="0" fontId="11" fillId="11" borderId="0" xfId="0" applyFont="1" applyFill="1" applyBorder="1">
      <alignment vertical="center"/>
    </xf>
    <xf numFmtId="0" fontId="0" fillId="0" borderId="158" xfId="0" applyFill="1" applyBorder="1">
      <alignment vertical="center"/>
    </xf>
    <xf numFmtId="0" fontId="0" fillId="0" borderId="159" xfId="0" applyFill="1" applyBorder="1">
      <alignment vertical="center"/>
    </xf>
    <xf numFmtId="0" fontId="0" fillId="0" borderId="161" xfId="0" applyFill="1" applyBorder="1">
      <alignment vertical="center"/>
    </xf>
    <xf numFmtId="0" fontId="0" fillId="0" borderId="160" xfId="0" applyFill="1" applyBorder="1">
      <alignment vertical="center"/>
    </xf>
    <xf numFmtId="0" fontId="0" fillId="0" borderId="162" xfId="0" applyFill="1" applyBorder="1">
      <alignment vertical="center"/>
    </xf>
    <xf numFmtId="0" fontId="0" fillId="0" borderId="157" xfId="0" applyFill="1" applyBorder="1">
      <alignment vertical="center"/>
    </xf>
    <xf numFmtId="0" fontId="0" fillId="0" borderId="163" xfId="0" applyFill="1" applyBorder="1">
      <alignment vertical="center"/>
    </xf>
    <xf numFmtId="0" fontId="0" fillId="0" borderId="135" xfId="0" applyFill="1" applyBorder="1">
      <alignment vertical="center"/>
    </xf>
    <xf numFmtId="0" fontId="0" fillId="0" borderId="137" xfId="0" applyFill="1" applyBorder="1">
      <alignment vertical="center"/>
    </xf>
    <xf numFmtId="0" fontId="6" fillId="0" borderId="0" xfId="0" applyFont="1" applyAlignment="1">
      <alignment vertical="top" shrinkToFit="1"/>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top" wrapText="1"/>
    </xf>
    <xf numFmtId="0" fontId="6" fillId="0" borderId="0" xfId="0" applyFont="1" applyFill="1" applyBorder="1" applyAlignment="1">
      <alignment horizontal="left" vertical="center"/>
    </xf>
    <xf numFmtId="0" fontId="6" fillId="0" borderId="0" xfId="0" applyFont="1" applyFill="1" applyAlignment="1">
      <alignment horizontal="center" vertical="center"/>
    </xf>
    <xf numFmtId="0" fontId="6" fillId="0" borderId="0" xfId="0" applyFont="1" applyFill="1" applyBorder="1" applyAlignment="1">
      <alignment vertical="top" wrapText="1"/>
    </xf>
    <xf numFmtId="0" fontId="6" fillId="0" borderId="0" xfId="0" applyFont="1" applyFill="1" applyAlignment="1">
      <alignment vertical="top" wrapText="1"/>
    </xf>
    <xf numFmtId="0" fontId="6" fillId="0" borderId="0" xfId="0" applyFont="1" applyFill="1" applyAlignment="1">
      <alignment vertical="top"/>
    </xf>
    <xf numFmtId="182"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Alignment="1">
      <alignment horizontal="left" vertical="top" wrapText="1"/>
    </xf>
    <xf numFmtId="0" fontId="73" fillId="0" borderId="0" xfId="0" applyFont="1" applyFill="1">
      <alignment vertical="center"/>
    </xf>
    <xf numFmtId="0" fontId="75" fillId="0" borderId="0" xfId="0" applyFont="1" applyFill="1" applyBorder="1" applyAlignment="1">
      <alignment horizontal="center" vertical="center"/>
    </xf>
    <xf numFmtId="0" fontId="6" fillId="0" borderId="0" xfId="0" applyFont="1" applyFill="1" applyBorder="1" applyAlignment="1">
      <alignment horizontal="center" vertical="center" shrinkToFit="1"/>
    </xf>
    <xf numFmtId="0" fontId="6" fillId="0" borderId="0" xfId="0" applyFont="1" applyFill="1" applyBorder="1" applyAlignment="1">
      <alignment vertical="center" shrinkToFit="1"/>
    </xf>
    <xf numFmtId="0" fontId="6" fillId="0" borderId="0" xfId="0" applyFont="1" applyFill="1" applyAlignment="1">
      <alignment vertical="center" shrinkToFit="1"/>
    </xf>
    <xf numFmtId="0" fontId="6" fillId="0" borderId="0" xfId="0" applyFont="1" applyFill="1" applyBorder="1" applyAlignment="1">
      <alignment horizontal="left" vertical="top"/>
    </xf>
    <xf numFmtId="0" fontId="75" fillId="0" borderId="0" xfId="0" applyFont="1" applyFill="1" applyAlignment="1">
      <alignment horizontal="center" vertical="center"/>
    </xf>
    <xf numFmtId="0" fontId="73" fillId="0" borderId="0" xfId="0" applyFont="1" applyFill="1" applyBorder="1" applyAlignment="1">
      <alignment horizontal="right" vertical="center"/>
    </xf>
    <xf numFmtId="0" fontId="6" fillId="0" borderId="0" xfId="0" applyFont="1" applyFill="1" applyBorder="1" applyAlignment="1">
      <alignment vertical="top"/>
    </xf>
    <xf numFmtId="0" fontId="6" fillId="0" borderId="0" xfId="0" applyFont="1" applyFill="1" applyAlignment="1">
      <alignment horizontal="right" vertical="center"/>
    </xf>
    <xf numFmtId="0" fontId="6" fillId="0" borderId="0" xfId="0" applyFont="1" applyFill="1" applyAlignment="1">
      <alignment horizontal="left" vertical="top"/>
    </xf>
    <xf numFmtId="0" fontId="6" fillId="0" borderId="0" xfId="0" applyFont="1" applyFill="1" applyBorder="1" applyAlignment="1">
      <alignment horizontal="left" vertical="top" shrinkToFit="1"/>
    </xf>
    <xf numFmtId="184" fontId="6" fillId="0" borderId="0" xfId="0" applyNumberFormat="1" applyFont="1" applyFill="1" applyBorder="1" applyAlignment="1">
      <alignment horizontal="left" vertical="center" wrapText="1"/>
    </xf>
    <xf numFmtId="0" fontId="6" fillId="0" borderId="0" xfId="0" applyFont="1" applyFill="1" applyAlignment="1">
      <alignment horizontal="left" vertical="center" wrapText="1" shrinkToFit="1"/>
    </xf>
    <xf numFmtId="0" fontId="6" fillId="0" borderId="0" xfId="0" applyFont="1" applyFill="1" applyBorder="1" applyAlignment="1">
      <alignment horizontal="left" vertical="center" wrapText="1" shrinkToFit="1"/>
    </xf>
    <xf numFmtId="0" fontId="43" fillId="0" borderId="0" xfId="0" applyFont="1" applyFill="1">
      <alignment vertical="center"/>
    </xf>
    <xf numFmtId="0" fontId="43" fillId="0" borderId="0" xfId="0" applyFont="1" applyFill="1" applyAlignment="1">
      <alignment horizontal="left" vertical="center" wrapText="1"/>
    </xf>
    <xf numFmtId="0" fontId="43" fillId="0" borderId="0" xfId="0" applyFont="1" applyFill="1" applyBorder="1" applyAlignment="1">
      <alignment horizontal="left" vertical="center" wrapText="1"/>
    </xf>
    <xf numFmtId="0" fontId="43" fillId="0" borderId="0" xfId="0" applyFont="1" applyFill="1" applyBorder="1" applyAlignment="1">
      <alignment vertical="center"/>
    </xf>
    <xf numFmtId="0" fontId="43" fillId="0" borderId="0" xfId="0" applyFont="1" applyFill="1" applyAlignment="1">
      <alignment vertical="top" wrapText="1"/>
    </xf>
    <xf numFmtId="0" fontId="43" fillId="0" borderId="0" xfId="0" applyFont="1" applyFill="1" applyAlignment="1">
      <alignment vertical="top"/>
    </xf>
    <xf numFmtId="176" fontId="6" fillId="0" borderId="0" xfId="0" applyNumberFormat="1" applyFont="1" applyFill="1" applyBorder="1" applyAlignment="1">
      <alignment horizontal="center" vertical="center"/>
    </xf>
    <xf numFmtId="176" fontId="0" fillId="0" borderId="155" xfId="0" applyNumberFormat="1" applyBorder="1" applyAlignment="1">
      <alignment vertical="center" shrinkToFit="1"/>
    </xf>
    <xf numFmtId="176" fontId="0" fillId="0" borderId="156" xfId="0" applyNumberFormat="1" applyBorder="1" applyAlignment="1">
      <alignment vertical="center" shrinkToFit="1"/>
    </xf>
    <xf numFmtId="0" fontId="0" fillId="0" borderId="75" xfId="0" applyBorder="1" applyAlignment="1">
      <alignment horizontal="center" vertical="center" wrapText="1"/>
    </xf>
    <xf numFmtId="0" fontId="0" fillId="0" borderId="76" xfId="0" applyBorder="1" applyAlignment="1">
      <alignment horizontal="center" vertical="center" wrapText="1"/>
    </xf>
    <xf numFmtId="0" fontId="15" fillId="0" borderId="117" xfId="0" applyFont="1" applyFill="1" applyBorder="1" applyAlignment="1">
      <alignment horizontal="left" vertical="center" wrapText="1"/>
    </xf>
    <xf numFmtId="0" fontId="79" fillId="11" borderId="0" xfId="0" applyFont="1" applyFill="1">
      <alignment vertical="center"/>
    </xf>
    <xf numFmtId="0" fontId="7" fillId="11" borderId="0" xfId="0" applyFont="1" applyFill="1" applyAlignment="1">
      <alignment vertical="center"/>
    </xf>
    <xf numFmtId="0" fontId="0" fillId="11" borderId="0" xfId="0" applyFill="1" applyAlignment="1">
      <alignment vertical="center" wrapText="1"/>
    </xf>
    <xf numFmtId="0" fontId="0" fillId="11" borderId="0" xfId="0" applyFill="1" applyAlignment="1">
      <alignment vertical="center"/>
    </xf>
    <xf numFmtId="0" fontId="0" fillId="11" borderId="0" xfId="0" applyFill="1" applyAlignment="1">
      <alignment horizontal="left" vertical="center"/>
    </xf>
    <xf numFmtId="0" fontId="8" fillId="11" borderId="0" xfId="0" applyFont="1" applyFill="1" applyAlignment="1">
      <alignment vertical="center" wrapText="1"/>
    </xf>
    <xf numFmtId="0" fontId="0" fillId="11" borderId="0" xfId="0" applyFill="1" applyAlignment="1">
      <alignment horizontal="left" vertical="center" wrapText="1"/>
    </xf>
    <xf numFmtId="0" fontId="0" fillId="11" borderId="0" xfId="0" applyFill="1" applyBorder="1" applyAlignment="1">
      <alignment horizontal="left" vertical="center" wrapText="1"/>
    </xf>
    <xf numFmtId="0" fontId="0" fillId="11" borderId="0" xfId="0" applyFill="1" applyBorder="1" applyAlignment="1">
      <alignment horizontal="left" vertical="center"/>
    </xf>
    <xf numFmtId="49" fontId="0" fillId="11" borderId="0" xfId="0" applyNumberFormat="1" applyFill="1" applyAlignment="1">
      <alignment horizontal="center" vertical="center"/>
    </xf>
    <xf numFmtId="0" fontId="0" fillId="11" borderId="0" xfId="0" applyFill="1" applyBorder="1" applyAlignment="1">
      <alignment vertical="center" wrapText="1"/>
    </xf>
    <xf numFmtId="0" fontId="0" fillId="11" borderId="0" xfId="0" applyFill="1" applyBorder="1" applyAlignment="1">
      <alignment horizontal="right" vertical="center" wrapText="1"/>
    </xf>
    <xf numFmtId="0" fontId="7" fillId="11" borderId="0" xfId="0" applyFont="1" applyFill="1" applyBorder="1" applyAlignment="1">
      <alignment vertical="center"/>
    </xf>
    <xf numFmtId="0" fontId="7" fillId="14" borderId="0" xfId="0" applyFont="1" applyFill="1" applyAlignment="1">
      <alignment vertical="center"/>
    </xf>
    <xf numFmtId="0" fontId="0" fillId="14" borderId="0" xfId="0" applyFill="1" applyAlignment="1">
      <alignment vertical="center" wrapText="1"/>
    </xf>
    <xf numFmtId="0" fontId="0" fillId="14" borderId="0" xfId="0" applyFill="1" applyBorder="1" applyAlignment="1">
      <alignment vertical="center" wrapText="1"/>
    </xf>
    <xf numFmtId="0" fontId="7" fillId="14" borderId="0" xfId="0" applyFont="1" applyFill="1" applyBorder="1" applyAlignment="1">
      <alignment vertical="center"/>
    </xf>
    <xf numFmtId="0" fontId="7" fillId="14" borderId="0" xfId="0" applyFont="1" applyFill="1" applyBorder="1" applyAlignment="1">
      <alignment vertical="center" wrapText="1"/>
    </xf>
    <xf numFmtId="0" fontId="15" fillId="6" borderId="108" xfId="0" applyFont="1" applyFill="1" applyBorder="1" applyAlignment="1">
      <alignment horizontal="left" vertical="center" wrapText="1"/>
    </xf>
    <xf numFmtId="0" fontId="15" fillId="0" borderId="122"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20"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5" fillId="0" borderId="117" xfId="0" applyFont="1" applyFill="1" applyBorder="1" applyAlignment="1">
      <alignment horizontal="left" vertical="center" wrapText="1"/>
    </xf>
    <xf numFmtId="0" fontId="75" fillId="0" borderId="0" xfId="0" applyFont="1" applyAlignment="1">
      <alignment horizontal="center" vertical="center"/>
    </xf>
    <xf numFmtId="0" fontId="6" fillId="0" borderId="0" xfId="0" applyFont="1" applyFill="1" applyBorder="1" applyAlignment="1">
      <alignment horizontal="left" vertical="top" wrapText="1"/>
    </xf>
    <xf numFmtId="0" fontId="6" fillId="0" borderId="0" xfId="0" applyFont="1" applyFill="1" applyBorder="1" applyAlignment="1">
      <alignment horizontal="left" vertical="center"/>
    </xf>
    <xf numFmtId="0" fontId="15" fillId="0" borderId="166" xfId="0" applyFont="1" applyFill="1" applyBorder="1" applyAlignment="1">
      <alignment horizontal="left" vertical="center" wrapText="1"/>
    </xf>
    <xf numFmtId="181" fontId="15" fillId="0" borderId="165" xfId="0" applyNumberFormat="1" applyFont="1" applyFill="1" applyBorder="1" applyAlignment="1">
      <alignment horizontal="left" vertical="center" wrapText="1"/>
    </xf>
    <xf numFmtId="183" fontId="43" fillId="0" borderId="0" xfId="0" applyNumberFormat="1" applyFont="1">
      <alignment vertical="center"/>
    </xf>
    <xf numFmtId="0" fontId="6" fillId="3" borderId="11" xfId="0" applyFont="1" applyFill="1" applyBorder="1" applyAlignment="1">
      <alignment vertical="center"/>
    </xf>
    <xf numFmtId="0" fontId="15" fillId="0" borderId="125" xfId="0" applyFont="1" applyFill="1" applyBorder="1" applyAlignment="1">
      <alignment horizontal="left" vertical="center" wrapText="1"/>
    </xf>
    <xf numFmtId="180" fontId="15" fillId="0" borderId="23" xfId="0" applyNumberFormat="1" applyFont="1" applyFill="1" applyBorder="1" applyAlignment="1">
      <alignment horizontal="left" vertical="center" shrinkToFit="1"/>
    </xf>
    <xf numFmtId="180" fontId="15" fillId="0" borderId="110" xfId="0" applyNumberFormat="1" applyFont="1" applyFill="1" applyBorder="1" applyAlignment="1">
      <alignment horizontal="left" vertical="center" shrinkToFit="1"/>
    </xf>
    <xf numFmtId="0" fontId="0" fillId="2" borderId="167" xfId="0" applyFill="1" applyBorder="1" applyAlignment="1">
      <alignment vertical="center" wrapText="1"/>
    </xf>
    <xf numFmtId="0" fontId="0" fillId="0" borderId="168" xfId="0" applyFill="1" applyBorder="1" applyAlignment="1">
      <alignment vertical="center" wrapText="1"/>
    </xf>
    <xf numFmtId="0" fontId="0" fillId="0" borderId="168" xfId="0" applyBorder="1" applyAlignment="1">
      <alignment vertical="center" wrapText="1"/>
    </xf>
    <xf numFmtId="0" fontId="0" fillId="0" borderId="168" xfId="0" applyBorder="1" applyAlignment="1">
      <alignment horizontal="center" vertical="center"/>
    </xf>
    <xf numFmtId="0" fontId="0" fillId="0" borderId="168" xfId="0" applyBorder="1">
      <alignment vertical="center"/>
    </xf>
    <xf numFmtId="0" fontId="0" fillId="0" borderId="168" xfId="0" applyFill="1" applyBorder="1">
      <alignment vertical="center"/>
    </xf>
    <xf numFmtId="0" fontId="0" fillId="0" borderId="169" xfId="0" applyBorder="1">
      <alignment vertical="center"/>
    </xf>
    <xf numFmtId="0" fontId="0" fillId="11" borderId="0" xfId="0" applyFill="1" applyBorder="1" applyAlignment="1">
      <alignment vertical="center" shrinkToFit="1"/>
    </xf>
    <xf numFmtId="0" fontId="0" fillId="0" borderId="0" xfId="0" applyFill="1" applyBorder="1" applyAlignment="1">
      <alignment vertical="center" wrapText="1"/>
    </xf>
    <xf numFmtId="0" fontId="0" fillId="0" borderId="0" xfId="0" applyFill="1" applyBorder="1" applyAlignment="1">
      <alignment vertical="center" shrinkToFit="1"/>
    </xf>
    <xf numFmtId="0" fontId="0" fillId="0" borderId="0" xfId="0" applyFill="1" applyAlignment="1">
      <alignment vertical="center" wrapText="1"/>
    </xf>
    <xf numFmtId="0" fontId="0" fillId="11" borderId="0" xfId="0" applyFill="1" applyAlignment="1">
      <alignment horizontal="right" vertical="center" shrinkToFit="1"/>
    </xf>
    <xf numFmtId="0" fontId="0" fillId="11" borderId="0" xfId="0" applyFill="1" applyAlignment="1">
      <alignment horizontal="right" vertical="center" wrapText="1"/>
    </xf>
    <xf numFmtId="0" fontId="0" fillId="0" borderId="23" xfId="0" applyFill="1" applyBorder="1" applyAlignment="1">
      <alignment vertical="center" wrapText="1"/>
    </xf>
    <xf numFmtId="0" fontId="0" fillId="0" borderId="60" xfId="0" applyFill="1" applyBorder="1" applyAlignment="1">
      <alignment vertical="center" wrapText="1"/>
    </xf>
    <xf numFmtId="0" fontId="0" fillId="0" borderId="61" xfId="0" applyFill="1" applyBorder="1" applyAlignment="1">
      <alignment vertical="center" wrapText="1"/>
    </xf>
    <xf numFmtId="0" fontId="0" fillId="0" borderId="11" xfId="0" applyFill="1" applyBorder="1" applyAlignment="1">
      <alignment vertical="center" wrapText="1"/>
    </xf>
    <xf numFmtId="0" fontId="0" fillId="0" borderId="64" xfId="0" applyFill="1" applyBorder="1" applyAlignment="1">
      <alignment vertical="center" wrapText="1"/>
    </xf>
    <xf numFmtId="0" fontId="0" fillId="0" borderId="62" xfId="0" applyFill="1" applyBorder="1" applyAlignment="1">
      <alignment vertical="center" wrapText="1"/>
    </xf>
    <xf numFmtId="0" fontId="0" fillId="0" borderId="14" xfId="0" applyFill="1" applyBorder="1" applyAlignment="1">
      <alignment vertical="center" wrapText="1"/>
    </xf>
    <xf numFmtId="0" fontId="0" fillId="0" borderId="13" xfId="0" applyFill="1" applyBorder="1" applyAlignment="1">
      <alignment vertical="center" wrapText="1"/>
    </xf>
    <xf numFmtId="0" fontId="0" fillId="0" borderId="9" xfId="0" applyFont="1" applyFill="1" applyBorder="1" applyAlignment="1">
      <alignment vertical="center" wrapText="1"/>
    </xf>
    <xf numFmtId="177" fontId="0" fillId="0" borderId="40" xfId="0" applyNumberFormat="1" applyFont="1" applyFill="1" applyBorder="1" applyAlignment="1">
      <alignment vertical="center" wrapText="1"/>
    </xf>
    <xf numFmtId="0" fontId="0" fillId="0" borderId="38" xfId="0" applyFont="1" applyFill="1" applyBorder="1" applyAlignment="1">
      <alignment horizontal="left" vertical="center" wrapText="1"/>
    </xf>
    <xf numFmtId="0" fontId="5" fillId="0" borderId="39" xfId="0" applyFont="1" applyFill="1" applyBorder="1" applyAlignment="1">
      <alignment vertical="center" wrapText="1"/>
    </xf>
    <xf numFmtId="0" fontId="5" fillId="0" borderId="40" xfId="0" applyFont="1" applyFill="1" applyBorder="1" applyAlignment="1">
      <alignment vertical="center" wrapText="1"/>
    </xf>
    <xf numFmtId="0" fontId="5" fillId="0" borderId="38" xfId="0" applyFont="1" applyFill="1" applyBorder="1" applyAlignment="1">
      <alignment vertical="center" wrapText="1"/>
    </xf>
    <xf numFmtId="0" fontId="5" fillId="0" borderId="35" xfId="0" applyFont="1" applyFill="1" applyBorder="1" applyAlignment="1">
      <alignment vertical="center" wrapText="1"/>
    </xf>
    <xf numFmtId="0" fontId="5" fillId="0" borderId="37" xfId="0" applyFont="1" applyFill="1" applyBorder="1" applyAlignment="1">
      <alignment vertical="center" wrapText="1"/>
    </xf>
    <xf numFmtId="181" fontId="5" fillId="0" borderId="39" xfId="0" applyNumberFormat="1" applyFont="1" applyFill="1" applyBorder="1" applyAlignment="1">
      <alignment vertical="center" wrapText="1"/>
    </xf>
    <xf numFmtId="181" fontId="5" fillId="0" borderId="40" xfId="0" applyNumberFormat="1" applyFont="1" applyFill="1" applyBorder="1" applyAlignment="1">
      <alignment vertical="center" wrapText="1"/>
    </xf>
    <xf numFmtId="0" fontId="5" fillId="0" borderId="1" xfId="0" applyFont="1" applyFill="1" applyBorder="1" applyAlignment="1">
      <alignment vertical="center" wrapText="1"/>
    </xf>
    <xf numFmtId="0" fontId="5" fillId="0" borderId="39" xfId="0" applyFont="1" applyFill="1" applyBorder="1" applyAlignment="1">
      <alignment horizontal="left" vertical="center" wrapText="1"/>
    </xf>
    <xf numFmtId="0" fontId="5" fillId="0" borderId="31" xfId="0" applyFont="1" applyFill="1" applyBorder="1" applyAlignment="1">
      <alignment vertical="center" wrapText="1"/>
    </xf>
    <xf numFmtId="177" fontId="5" fillId="0" borderId="41" xfId="0" applyNumberFormat="1" applyFont="1" applyFill="1" applyBorder="1" applyAlignment="1">
      <alignment vertical="center" wrapText="1"/>
    </xf>
    <xf numFmtId="178" fontId="5" fillId="0" borderId="42" xfId="0" applyNumberFormat="1" applyFont="1" applyFill="1" applyBorder="1" applyAlignment="1">
      <alignment vertical="center" wrapText="1"/>
    </xf>
    <xf numFmtId="178" fontId="5" fillId="0" borderId="43" xfId="0" applyNumberFormat="1" applyFont="1" applyFill="1" applyBorder="1" applyAlignment="1">
      <alignment vertical="center" wrapText="1"/>
    </xf>
    <xf numFmtId="0" fontId="5" fillId="0" borderId="41" xfId="0" applyFont="1" applyFill="1" applyBorder="1" applyAlignment="1">
      <alignment horizontal="left" vertical="center" wrapText="1"/>
    </xf>
    <xf numFmtId="0" fontId="5" fillId="0" borderId="42" xfId="0" applyFont="1" applyFill="1" applyBorder="1" applyAlignment="1">
      <alignment vertical="center" wrapText="1"/>
    </xf>
    <xf numFmtId="0" fontId="5" fillId="0" borderId="43" xfId="0" applyFont="1" applyFill="1" applyBorder="1" applyAlignment="1">
      <alignment vertical="center" wrapText="1"/>
    </xf>
    <xf numFmtId="0" fontId="5" fillId="0" borderId="41" xfId="0" applyFont="1" applyFill="1" applyBorder="1" applyAlignment="1">
      <alignment vertical="center" wrapText="1"/>
    </xf>
    <xf numFmtId="0" fontId="5" fillId="0" borderId="32" xfId="0" applyFont="1" applyFill="1" applyBorder="1" applyAlignment="1">
      <alignment vertical="center" wrapText="1"/>
    </xf>
    <xf numFmtId="0" fontId="5" fillId="0" borderId="34" xfId="0" applyFont="1" applyFill="1" applyBorder="1" applyAlignment="1">
      <alignment vertical="center" wrapText="1"/>
    </xf>
    <xf numFmtId="0" fontId="5" fillId="0" borderId="32" xfId="0" applyFont="1" applyFill="1" applyBorder="1" applyAlignment="1">
      <alignment horizontal="left" vertical="center" wrapText="1"/>
    </xf>
    <xf numFmtId="182" fontId="5" fillId="0" borderId="42" xfId="0" applyNumberFormat="1" applyFont="1" applyFill="1" applyBorder="1" applyAlignment="1">
      <alignment vertical="center" wrapText="1"/>
    </xf>
    <xf numFmtId="182" fontId="5" fillId="0" borderId="43" xfId="0" applyNumberFormat="1" applyFont="1" applyFill="1" applyBorder="1" applyAlignment="1">
      <alignment vertical="center" wrapText="1"/>
    </xf>
    <xf numFmtId="182" fontId="5" fillId="0" borderId="34" xfId="0" applyNumberFormat="1" applyFont="1" applyFill="1" applyBorder="1" applyAlignment="1">
      <alignment vertical="center" wrapText="1"/>
    </xf>
    <xf numFmtId="176" fontId="5" fillId="0" borderId="42" xfId="0" applyNumberFormat="1" applyFont="1" applyFill="1" applyBorder="1" applyAlignment="1">
      <alignment vertical="center" wrapText="1"/>
    </xf>
    <xf numFmtId="182" fontId="5" fillId="0" borderId="32" xfId="0" applyNumberFormat="1" applyFont="1" applyFill="1" applyBorder="1" applyAlignment="1">
      <alignment vertical="center" wrapText="1"/>
    </xf>
    <xf numFmtId="182" fontId="5" fillId="0" borderId="41" xfId="0" applyNumberFormat="1" applyFont="1" applyFill="1" applyBorder="1" applyAlignment="1">
      <alignment vertical="center" wrapText="1"/>
    </xf>
    <xf numFmtId="0" fontId="0" fillId="0" borderId="41" xfId="0" applyFill="1" applyBorder="1" applyAlignment="1">
      <alignment vertical="center" wrapText="1"/>
    </xf>
    <xf numFmtId="0" fontId="0" fillId="0" borderId="42" xfId="0" applyFill="1" applyBorder="1" applyAlignment="1">
      <alignment vertical="center" wrapText="1"/>
    </xf>
    <xf numFmtId="0" fontId="0" fillId="0" borderId="43" xfId="0" applyFill="1" applyBorder="1" applyAlignment="1">
      <alignment vertical="center" wrapText="1"/>
    </xf>
    <xf numFmtId="0" fontId="5" fillId="0" borderId="4" xfId="0" applyFont="1" applyFill="1" applyBorder="1" applyAlignment="1">
      <alignment vertical="center" wrapText="1"/>
    </xf>
    <xf numFmtId="0" fontId="5" fillId="0" borderId="73" xfId="0" applyFont="1" applyFill="1" applyBorder="1" applyAlignment="1">
      <alignment vertical="center" wrapText="1"/>
    </xf>
    <xf numFmtId="0" fontId="5" fillId="0" borderId="5" xfId="0" applyFont="1" applyFill="1" applyBorder="1" applyAlignment="1">
      <alignment vertical="center" wrapText="1"/>
    </xf>
    <xf numFmtId="0" fontId="5" fillId="0" borderId="49" xfId="0" applyFont="1" applyFill="1" applyBorder="1" applyAlignment="1">
      <alignment vertical="center" wrapText="1"/>
    </xf>
    <xf numFmtId="181" fontId="5" fillId="0" borderId="41" xfId="0" applyNumberFormat="1" applyFont="1" applyFill="1" applyBorder="1" applyAlignment="1">
      <alignment vertical="center" wrapText="1"/>
    </xf>
    <xf numFmtId="181" fontId="5" fillId="0" borderId="42" xfId="0" applyNumberFormat="1" applyFont="1" applyFill="1" applyBorder="1" applyAlignment="1">
      <alignment vertical="center" wrapText="1"/>
    </xf>
    <xf numFmtId="181" fontId="5" fillId="0" borderId="43" xfId="0" applyNumberFormat="1" applyFont="1" applyFill="1" applyBorder="1" applyAlignment="1">
      <alignment vertical="center" wrapText="1"/>
    </xf>
    <xf numFmtId="177" fontId="5" fillId="0" borderId="49" xfId="0" applyNumberFormat="1" applyFont="1" applyFill="1" applyBorder="1" applyAlignment="1">
      <alignment vertical="center" wrapText="1"/>
    </xf>
    <xf numFmtId="178" fontId="5" fillId="0" borderId="50" xfId="0" applyNumberFormat="1" applyFont="1" applyFill="1" applyBorder="1" applyAlignment="1">
      <alignment vertical="center" wrapText="1"/>
    </xf>
    <xf numFmtId="0" fontId="5" fillId="0" borderId="51" xfId="0" applyFont="1" applyFill="1" applyBorder="1" applyAlignment="1">
      <alignment vertical="center" wrapText="1"/>
    </xf>
    <xf numFmtId="0" fontId="5" fillId="0" borderId="49" xfId="0" applyFont="1" applyFill="1" applyBorder="1" applyAlignment="1">
      <alignment horizontal="left" vertical="center" wrapText="1"/>
    </xf>
    <xf numFmtId="0" fontId="5" fillId="0" borderId="50" xfId="0" applyFont="1" applyFill="1" applyBorder="1" applyAlignment="1">
      <alignment vertical="center" wrapText="1"/>
    </xf>
    <xf numFmtId="0" fontId="5" fillId="0" borderId="65" xfId="0" applyFont="1" applyFill="1" applyBorder="1" applyAlignment="1">
      <alignment vertical="center" wrapText="1"/>
    </xf>
    <xf numFmtId="0" fontId="5" fillId="0" borderId="66" xfId="0" applyFont="1" applyFill="1" applyBorder="1" applyAlignment="1">
      <alignment vertical="center" wrapText="1"/>
    </xf>
    <xf numFmtId="0" fontId="0" fillId="0" borderId="44" xfId="0" applyFill="1" applyBorder="1" applyAlignment="1">
      <alignment vertical="center" wrapText="1"/>
    </xf>
    <xf numFmtId="0" fontId="0" fillId="0" borderId="45" xfId="0" applyFill="1" applyBorder="1" applyAlignment="1">
      <alignment vertical="center" wrapText="1"/>
    </xf>
    <xf numFmtId="0" fontId="0" fillId="0" borderId="46" xfId="0" applyFill="1" applyBorder="1" applyAlignment="1">
      <alignment vertical="center" wrapText="1"/>
    </xf>
    <xf numFmtId="0" fontId="8" fillId="11"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70" fillId="0" borderId="0" xfId="0" applyFont="1" applyFill="1" applyBorder="1" applyAlignment="1">
      <alignment vertical="center"/>
    </xf>
    <xf numFmtId="0" fontId="87" fillId="11" borderId="0" xfId="0" applyFont="1" applyFill="1" applyBorder="1" applyAlignment="1">
      <alignment horizontal="right" vertical="center" wrapText="1"/>
    </xf>
    <xf numFmtId="0" fontId="6" fillId="0" borderId="0" xfId="0" applyFont="1" applyBorder="1" applyAlignment="1">
      <alignment horizontal="center" vertical="center" wrapText="1"/>
    </xf>
    <xf numFmtId="0" fontId="6" fillId="0" borderId="0" xfId="0" applyFont="1" applyBorder="1" applyAlignment="1">
      <alignment horizontal="center" vertical="center" shrinkToFit="1"/>
    </xf>
    <xf numFmtId="0" fontId="6" fillId="0" borderId="0" xfId="0" applyFont="1" applyFill="1" applyBorder="1" applyAlignment="1">
      <alignment horizontal="left" vertical="top" wrapText="1"/>
    </xf>
    <xf numFmtId="0" fontId="6" fillId="0" borderId="7" xfId="0" applyFont="1" applyFill="1" applyBorder="1" applyAlignment="1">
      <alignment horizontal="left" vertical="center"/>
    </xf>
    <xf numFmtId="0" fontId="6" fillId="0" borderId="0" xfId="0" applyFont="1" applyFill="1" applyBorder="1" applyAlignment="1">
      <alignment horizontal="left" vertical="center"/>
    </xf>
    <xf numFmtId="0" fontId="4" fillId="0" borderId="23" xfId="0" applyFont="1" applyBorder="1" applyAlignment="1">
      <alignment horizontal="left" vertical="center" wrapText="1"/>
    </xf>
    <xf numFmtId="0" fontId="6" fillId="0" borderId="0" xfId="0" applyFont="1" applyFill="1" applyBorder="1" applyAlignment="1">
      <alignment horizontal="center" vertical="center" wrapText="1" shrinkToFit="1"/>
    </xf>
    <xf numFmtId="0" fontId="4" fillId="0" borderId="23" xfId="0" applyFont="1" applyBorder="1" applyAlignment="1">
      <alignment horizontal="left" vertical="center" wrapText="1"/>
    </xf>
    <xf numFmtId="0" fontId="43" fillId="0" borderId="0" xfId="0" applyFont="1" applyAlignment="1">
      <alignment vertical="center"/>
    </xf>
    <xf numFmtId="0" fontId="1"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top"/>
    </xf>
    <xf numFmtId="0" fontId="6" fillId="0" borderId="0" xfId="0" applyFont="1" applyAlignment="1">
      <alignment vertical="top"/>
    </xf>
    <xf numFmtId="176" fontId="6" fillId="0" borderId="0" xfId="0" applyNumberFormat="1" applyFont="1">
      <alignment vertical="center"/>
    </xf>
    <xf numFmtId="176" fontId="0" fillId="11" borderId="0" xfId="0" applyNumberFormat="1" applyFill="1" applyBorder="1">
      <alignment vertical="center"/>
    </xf>
    <xf numFmtId="0" fontId="0" fillId="0" borderId="0" xfId="0" applyBorder="1" applyAlignment="1">
      <alignment horizontal="left" vertical="center"/>
    </xf>
    <xf numFmtId="0" fontId="0" fillId="0" borderId="0" xfId="0" applyBorder="1" applyAlignment="1">
      <alignment horizontal="center" vertical="center"/>
    </xf>
    <xf numFmtId="0" fontId="5" fillId="0" borderId="42" xfId="0" applyNumberFormat="1" applyFont="1" applyFill="1" applyBorder="1" applyAlignment="1">
      <alignment vertical="center" wrapText="1"/>
    </xf>
    <xf numFmtId="0" fontId="5" fillId="0" borderId="50" xfId="0" applyNumberFormat="1" applyFont="1" applyFill="1" applyBorder="1" applyAlignment="1">
      <alignment vertical="center" wrapText="1"/>
    </xf>
    <xf numFmtId="0" fontId="0" fillId="0" borderId="42" xfId="0" applyNumberFormat="1" applyFill="1" applyBorder="1" applyAlignment="1">
      <alignment vertical="center" wrapText="1"/>
    </xf>
    <xf numFmtId="0" fontId="0" fillId="0" borderId="45" xfId="0" applyNumberFormat="1" applyFill="1" applyBorder="1" applyAlignment="1">
      <alignment vertical="center" wrapText="1"/>
    </xf>
    <xf numFmtId="0" fontId="15" fillId="6" borderId="116" xfId="0" applyFont="1" applyFill="1" applyBorder="1" applyAlignment="1">
      <alignment vertical="center" wrapText="1"/>
    </xf>
    <xf numFmtId="0" fontId="80" fillId="6" borderId="171" xfId="0" applyFont="1" applyFill="1" applyBorder="1" applyAlignment="1">
      <alignment vertical="center" wrapText="1"/>
    </xf>
    <xf numFmtId="186" fontId="15" fillId="0" borderId="97" xfId="0" applyNumberFormat="1" applyFont="1" applyFill="1" applyBorder="1" applyAlignment="1">
      <alignment horizontal="center" vertical="center" wrapText="1"/>
    </xf>
    <xf numFmtId="186" fontId="15" fillId="0" borderId="114" xfId="0" applyNumberFormat="1" applyFont="1" applyFill="1" applyBorder="1" applyAlignment="1">
      <alignment horizontal="center" vertical="center" wrapText="1"/>
    </xf>
    <xf numFmtId="0" fontId="0" fillId="11" borderId="173" xfId="0" applyFill="1" applyBorder="1">
      <alignment vertical="center"/>
    </xf>
    <xf numFmtId="0" fontId="0" fillId="11" borderId="0" xfId="0" applyNumberFormat="1" applyFill="1" applyBorder="1">
      <alignment vertical="center"/>
    </xf>
    <xf numFmtId="0" fontId="11" fillId="11" borderId="0" xfId="0" applyFont="1" applyFill="1" applyBorder="1" applyAlignment="1">
      <alignment horizontal="right" vertical="center"/>
    </xf>
    <xf numFmtId="176" fontId="10" fillId="11" borderId="0" xfId="0" applyNumberFormat="1" applyFont="1" applyFill="1" applyBorder="1" applyAlignment="1">
      <alignment vertical="center" shrinkToFit="1"/>
    </xf>
    <xf numFmtId="0" fontId="0" fillId="0" borderId="159" xfId="0" applyFill="1" applyBorder="1" applyAlignment="1">
      <alignment vertical="center" wrapText="1"/>
    </xf>
    <xf numFmtId="0" fontId="6" fillId="0" borderId="4" xfId="0" applyFont="1" applyFill="1" applyBorder="1" applyAlignment="1">
      <alignment horizontal="left" vertical="center"/>
    </xf>
    <xf numFmtId="0" fontId="6" fillId="0" borderId="2" xfId="0" applyFont="1" applyFill="1" applyBorder="1" applyAlignment="1">
      <alignment horizontal="left" vertical="center"/>
    </xf>
    <xf numFmtId="0" fontId="5" fillId="0" borderId="33" xfId="0" applyFont="1" applyFill="1" applyBorder="1" applyAlignment="1">
      <alignment vertical="center" wrapText="1"/>
    </xf>
    <xf numFmtId="0" fontId="5" fillId="0" borderId="71" xfId="0" applyFont="1" applyFill="1" applyBorder="1" applyAlignment="1">
      <alignment vertical="center" wrapText="1"/>
    </xf>
    <xf numFmtId="0" fontId="0" fillId="0" borderId="72" xfId="0" applyFill="1" applyBorder="1" applyAlignment="1">
      <alignment vertical="center" wrapText="1"/>
    </xf>
    <xf numFmtId="184" fontId="15" fillId="6" borderId="103" xfId="0" applyNumberFormat="1" applyFont="1" applyFill="1" applyBorder="1" applyAlignment="1">
      <alignment vertical="center" wrapText="1"/>
    </xf>
    <xf numFmtId="184" fontId="15" fillId="6" borderId="109" xfId="0" applyNumberFormat="1" applyFont="1" applyFill="1" applyBorder="1" applyAlignment="1">
      <alignment vertical="center" wrapText="1"/>
    </xf>
    <xf numFmtId="178" fontId="15" fillId="0" borderId="122" xfId="0" applyNumberFormat="1" applyFont="1" applyFill="1" applyBorder="1" applyAlignment="1">
      <alignment horizontal="left" vertical="center" wrapText="1"/>
    </xf>
    <xf numFmtId="178" fontId="0" fillId="0" borderId="37" xfId="0" applyNumberFormat="1" applyFont="1" applyFill="1" applyBorder="1" applyAlignment="1">
      <alignment vertical="center" wrapText="1"/>
    </xf>
    <xf numFmtId="178" fontId="5" fillId="0" borderId="34" xfId="0" applyNumberFormat="1" applyFont="1" applyFill="1" applyBorder="1" applyAlignment="1">
      <alignment vertical="center" wrapText="1"/>
    </xf>
    <xf numFmtId="0" fontId="0" fillId="0" borderId="32" xfId="0" applyFill="1" applyBorder="1" applyAlignment="1">
      <alignment vertical="center" wrapText="1"/>
    </xf>
    <xf numFmtId="0" fontId="0" fillId="0" borderId="34" xfId="0" applyFill="1" applyBorder="1" applyAlignment="1">
      <alignment vertical="center" wrapText="1"/>
    </xf>
    <xf numFmtId="0" fontId="0" fillId="0" borderId="24" xfId="0" applyFill="1" applyBorder="1" applyAlignment="1">
      <alignment vertical="center" wrapText="1"/>
    </xf>
    <xf numFmtId="0" fontId="0" fillId="0" borderId="26" xfId="0" applyFill="1" applyBorder="1" applyAlignment="1">
      <alignment vertical="center" wrapText="1"/>
    </xf>
    <xf numFmtId="0" fontId="0" fillId="6" borderId="142" xfId="0" applyFill="1" applyBorder="1">
      <alignment vertical="center"/>
    </xf>
    <xf numFmtId="0" fontId="6" fillId="0" borderId="0" xfId="0" applyFont="1" applyFill="1" applyBorder="1" applyAlignment="1">
      <alignment horizontal="left" vertical="center"/>
    </xf>
    <xf numFmtId="0" fontId="5" fillId="0" borderId="36" xfId="0" applyFont="1" applyFill="1" applyBorder="1" applyAlignment="1">
      <alignment vertical="center" wrapText="1"/>
    </xf>
    <xf numFmtId="0" fontId="0" fillId="0" borderId="69" xfId="0" applyFill="1" applyBorder="1" applyAlignment="1">
      <alignment vertical="center" wrapText="1"/>
    </xf>
    <xf numFmtId="0" fontId="0" fillId="0" borderId="70" xfId="0" applyFill="1" applyBorder="1" applyAlignment="1">
      <alignment vertical="center" wrapText="1"/>
    </xf>
    <xf numFmtId="0" fontId="15" fillId="0" borderId="0" xfId="0" applyFont="1" applyFill="1" applyBorder="1" applyAlignment="1">
      <alignment horizontal="left" vertical="center" wrapText="1"/>
    </xf>
    <xf numFmtId="0" fontId="15" fillId="0" borderId="120" xfId="0" applyFont="1" applyFill="1" applyBorder="1" applyAlignment="1">
      <alignment horizontal="left" vertical="center" wrapText="1"/>
    </xf>
    <xf numFmtId="0" fontId="15" fillId="0" borderId="122"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6" fillId="0" borderId="0" xfId="0" applyFont="1" applyFill="1" applyBorder="1" applyAlignment="1">
      <alignment horizontal="left" vertical="top" wrapText="1"/>
    </xf>
    <xf numFmtId="0" fontId="6" fillId="0" borderId="0" xfId="0" applyFont="1" applyAlignment="1">
      <alignment horizontal="right" vertical="center"/>
    </xf>
    <xf numFmtId="0" fontId="6" fillId="0" borderId="0" xfId="0" applyFont="1" applyAlignment="1">
      <alignment vertical="top"/>
    </xf>
    <xf numFmtId="0" fontId="6" fillId="0" borderId="37" xfId="0" applyFont="1" applyFill="1" applyBorder="1" applyAlignment="1">
      <alignment vertical="center"/>
    </xf>
    <xf numFmtId="0" fontId="6" fillId="0" borderId="14" xfId="0" applyFont="1" applyFill="1" applyBorder="1" applyAlignment="1">
      <alignment vertical="center" wrapText="1"/>
    </xf>
    <xf numFmtId="0" fontId="6" fillId="0" borderId="3" xfId="0" applyFont="1" applyFill="1" applyBorder="1" applyAlignment="1">
      <alignment vertical="center"/>
    </xf>
    <xf numFmtId="0" fontId="73" fillId="0" borderId="3" xfId="0" applyFont="1" applyFill="1" applyBorder="1" applyAlignment="1">
      <alignment vertical="center"/>
    </xf>
    <xf numFmtId="0" fontId="73" fillId="0" borderId="8" xfId="0" applyFont="1" applyFill="1" applyBorder="1" applyAlignment="1">
      <alignment vertical="center"/>
    </xf>
    <xf numFmtId="0" fontId="6" fillId="0" borderId="60" xfId="0" applyFont="1" applyBorder="1" applyAlignment="1">
      <alignment horizontal="center" vertical="center"/>
    </xf>
    <xf numFmtId="0" fontId="6" fillId="0" borderId="0" xfId="0" applyFont="1" applyFill="1" applyBorder="1" applyAlignment="1">
      <alignment horizontal="left" vertical="top" wrapText="1"/>
    </xf>
    <xf numFmtId="0" fontId="6" fillId="0" borderId="0" xfId="0" applyFont="1" applyBorder="1" applyAlignment="1">
      <alignment horizontal="left" vertical="top"/>
    </xf>
    <xf numFmtId="0" fontId="6" fillId="0" borderId="0" xfId="0" applyFont="1" applyBorder="1" applyAlignment="1">
      <alignment vertical="top"/>
    </xf>
    <xf numFmtId="0" fontId="6" fillId="0" borderId="0" xfId="0" applyFont="1" applyAlignment="1">
      <alignment vertical="top"/>
    </xf>
    <xf numFmtId="0" fontId="6" fillId="0" borderId="0" xfId="0" applyFont="1" applyFill="1" applyBorder="1" applyAlignment="1">
      <alignment vertical="top" wrapText="1"/>
    </xf>
    <xf numFmtId="0" fontId="6" fillId="0" borderId="0" xfId="0" applyFont="1" applyFill="1" applyAlignment="1">
      <alignment vertical="top" wrapText="1"/>
    </xf>
    <xf numFmtId="0" fontId="6" fillId="0" borderId="0" xfId="0" applyFont="1" applyFill="1" applyAlignment="1">
      <alignment vertical="top"/>
    </xf>
    <xf numFmtId="0" fontId="6" fillId="0" borderId="0" xfId="0" applyFont="1" applyBorder="1" applyAlignment="1">
      <alignment vertical="top"/>
    </xf>
    <xf numFmtId="0" fontId="6" fillId="0" borderId="0" xfId="0" applyFont="1" applyFill="1" applyAlignment="1">
      <alignment vertical="top" shrinkToFit="1"/>
    </xf>
    <xf numFmtId="0" fontId="6" fillId="0" borderId="7" xfId="0" applyFont="1" applyBorder="1" applyAlignment="1">
      <alignment vertical="top"/>
    </xf>
    <xf numFmtId="0" fontId="6" fillId="0" borderId="0" xfId="0" applyFont="1" applyAlignment="1">
      <alignment horizontal="right" vertical="top"/>
    </xf>
    <xf numFmtId="0" fontId="77" fillId="0" borderId="0" xfId="0" applyFont="1" applyAlignment="1">
      <alignment vertical="top"/>
    </xf>
    <xf numFmtId="0" fontId="6" fillId="0" borderId="0" xfId="0" applyFont="1" applyBorder="1" applyAlignment="1">
      <alignment horizontal="right" vertical="top"/>
    </xf>
    <xf numFmtId="0" fontId="6" fillId="0" borderId="0" xfId="0" applyFont="1" applyFill="1" applyBorder="1" applyAlignment="1">
      <alignment horizontal="right" vertical="top"/>
    </xf>
    <xf numFmtId="0" fontId="6" fillId="0" borderId="0" xfId="0" applyFont="1" applyFill="1" applyBorder="1" applyAlignment="1">
      <alignment horizontal="center" vertical="top"/>
    </xf>
    <xf numFmtId="0" fontId="6" fillId="0" borderId="4" xfId="0" applyFont="1" applyBorder="1" applyAlignment="1">
      <alignment horizontal="right" vertical="top"/>
    </xf>
    <xf numFmtId="0" fontId="6" fillId="0" borderId="5" xfId="0" applyFont="1" applyBorder="1" applyAlignment="1">
      <alignment vertical="top"/>
    </xf>
    <xf numFmtId="185" fontId="6" fillId="3" borderId="36" xfId="0" applyNumberFormat="1" applyFont="1" applyFill="1" applyBorder="1" applyAlignment="1">
      <alignment horizontal="right" vertical="center"/>
    </xf>
    <xf numFmtId="185" fontId="6" fillId="3" borderId="25" xfId="0" applyNumberFormat="1" applyFont="1" applyFill="1" applyBorder="1" applyAlignment="1">
      <alignment horizontal="right" vertical="center"/>
    </xf>
    <xf numFmtId="182" fontId="6" fillId="0" borderId="36" xfId="0" applyNumberFormat="1" applyFont="1" applyFill="1" applyBorder="1" applyAlignment="1">
      <alignment horizontal="left" vertical="center"/>
    </xf>
    <xf numFmtId="182" fontId="6" fillId="0" borderId="25" xfId="0" applyNumberFormat="1" applyFont="1" applyFill="1" applyBorder="1" applyAlignment="1">
      <alignment horizontal="left" vertical="center"/>
    </xf>
    <xf numFmtId="185" fontId="6" fillId="0" borderId="36" xfId="0" applyNumberFormat="1" applyFont="1" applyFill="1" applyBorder="1" applyAlignment="1">
      <alignment horizontal="left" vertical="center"/>
    </xf>
    <xf numFmtId="182" fontId="6" fillId="0" borderId="37" xfId="0" applyNumberFormat="1" applyFont="1" applyFill="1" applyBorder="1" applyAlignment="1">
      <alignment horizontal="left" vertical="center"/>
    </xf>
    <xf numFmtId="182" fontId="6" fillId="0" borderId="26" xfId="0" applyNumberFormat="1" applyFont="1" applyFill="1" applyBorder="1" applyAlignment="1">
      <alignment horizontal="left" vertical="center"/>
    </xf>
    <xf numFmtId="182" fontId="6" fillId="0" borderId="35" xfId="0" applyNumberFormat="1" applyFont="1" applyFill="1" applyBorder="1" applyAlignment="1">
      <alignment horizontal="right" vertical="center"/>
    </xf>
    <xf numFmtId="182" fontId="6" fillId="0" borderId="24" xfId="0" applyNumberFormat="1" applyFont="1" applyFill="1" applyBorder="1" applyAlignment="1">
      <alignment horizontal="right" vertical="center"/>
    </xf>
    <xf numFmtId="0" fontId="6" fillId="0" borderId="24" xfId="0" applyFont="1" applyBorder="1">
      <alignment vertical="center"/>
    </xf>
    <xf numFmtId="0" fontId="0" fillId="0" borderId="0" xfId="0" applyAlignment="1">
      <alignment vertical="top"/>
    </xf>
    <xf numFmtId="0" fontId="6" fillId="0" borderId="0" xfId="0" applyFont="1" applyAlignment="1">
      <alignment vertical="top"/>
    </xf>
    <xf numFmtId="0" fontId="6" fillId="0" borderId="0" xfId="0" applyFont="1" applyFill="1" applyAlignment="1">
      <alignment vertical="top" wrapText="1"/>
    </xf>
    <xf numFmtId="0" fontId="6" fillId="0" borderId="0" xfId="0" applyFont="1" applyAlignment="1">
      <alignment vertical="center" wrapText="1"/>
    </xf>
    <xf numFmtId="0" fontId="6" fillId="0" borderId="0" xfId="0" applyFont="1" applyFill="1" applyAlignment="1">
      <alignment horizontal="left" vertical="top" wrapText="1"/>
    </xf>
    <xf numFmtId="0" fontId="6" fillId="0" borderId="0" xfId="0" applyFont="1" applyAlignment="1">
      <alignment vertical="top"/>
    </xf>
    <xf numFmtId="0" fontId="6" fillId="0" borderId="0" xfId="0" applyFont="1" applyFill="1" applyAlignment="1">
      <alignment vertical="top"/>
    </xf>
    <xf numFmtId="178" fontId="15" fillId="0" borderId="120" xfId="0" applyNumberFormat="1" applyFont="1" applyFill="1" applyBorder="1" applyAlignment="1">
      <alignment horizontal="left" vertical="center" wrapText="1"/>
    </xf>
    <xf numFmtId="0" fontId="0" fillId="11" borderId="177" xfId="0" applyFill="1" applyBorder="1" applyAlignment="1">
      <alignment vertical="center"/>
    </xf>
    <xf numFmtId="0" fontId="0" fillId="0" borderId="178" xfId="0" applyFill="1" applyBorder="1" applyAlignment="1">
      <alignment vertical="center" wrapText="1"/>
    </xf>
    <xf numFmtId="0" fontId="0" fillId="0" borderId="179" xfId="0" applyFill="1" applyBorder="1">
      <alignment vertical="center"/>
    </xf>
    <xf numFmtId="0" fontId="0" fillId="0" borderId="180" xfId="0" applyFill="1" applyBorder="1">
      <alignment vertical="center"/>
    </xf>
    <xf numFmtId="49" fontId="0" fillId="0" borderId="180" xfId="0" applyNumberFormat="1" applyFill="1" applyBorder="1">
      <alignment vertical="center"/>
    </xf>
    <xf numFmtId="0" fontId="0" fillId="0" borderId="177" xfId="0" applyFill="1" applyBorder="1">
      <alignment vertical="center"/>
    </xf>
    <xf numFmtId="0" fontId="0" fillId="11" borderId="91" xfId="0" applyFill="1" applyBorder="1" applyAlignment="1">
      <alignment vertical="center"/>
    </xf>
    <xf numFmtId="0" fontId="0" fillId="0" borderId="181" xfId="0" applyFill="1" applyBorder="1">
      <alignment vertical="center"/>
    </xf>
    <xf numFmtId="0" fontId="0" fillId="0" borderId="9" xfId="0" applyFill="1" applyBorder="1">
      <alignment vertical="center"/>
    </xf>
    <xf numFmtId="49" fontId="0" fillId="0" borderId="9" xfId="0" applyNumberFormat="1" applyFill="1" applyBorder="1">
      <alignment vertical="center"/>
    </xf>
    <xf numFmtId="0" fontId="0" fillId="0" borderId="91" xfId="0" applyFill="1" applyBorder="1">
      <alignment vertical="center"/>
    </xf>
    <xf numFmtId="0" fontId="0" fillId="11" borderId="182" xfId="0" applyFill="1" applyBorder="1" applyAlignment="1">
      <alignment vertical="center"/>
    </xf>
    <xf numFmtId="0" fontId="0" fillId="0" borderId="183" xfId="0" applyFill="1" applyBorder="1">
      <alignment vertical="center"/>
    </xf>
    <xf numFmtId="0" fontId="0" fillId="0" borderId="184" xfId="0" applyFill="1" applyBorder="1">
      <alignment vertical="center"/>
    </xf>
    <xf numFmtId="49" fontId="0" fillId="0" borderId="183" xfId="0" applyNumberFormat="1" applyFill="1" applyBorder="1">
      <alignment vertical="center"/>
    </xf>
    <xf numFmtId="0" fontId="0" fillId="0" borderId="185" xfId="0" applyFill="1" applyBorder="1">
      <alignment vertical="center"/>
    </xf>
    <xf numFmtId="0" fontId="50" fillId="0" borderId="0" xfId="0" applyFont="1" applyAlignment="1">
      <alignment vertical="top"/>
    </xf>
    <xf numFmtId="0" fontId="50" fillId="0" borderId="0" xfId="0" applyFont="1" applyFill="1" applyAlignment="1">
      <alignment vertical="top"/>
    </xf>
    <xf numFmtId="49" fontId="50" fillId="0" borderId="0" xfId="0" applyNumberFormat="1" applyFont="1" applyFill="1" applyAlignment="1">
      <alignment horizontal="right" vertical="top"/>
    </xf>
    <xf numFmtId="49" fontId="50" fillId="0" borderId="0" xfId="0" applyNumberFormat="1" applyFont="1" applyFill="1" applyAlignment="1">
      <alignment horizontal="center" vertical="top"/>
    </xf>
    <xf numFmtId="49" fontId="50" fillId="0" borderId="0" xfId="0" applyNumberFormat="1" applyFont="1" applyFill="1" applyAlignment="1">
      <alignment horizontal="left" vertical="top"/>
    </xf>
    <xf numFmtId="49" fontId="50" fillId="15" borderId="0" xfId="0" applyNumberFormat="1" applyFont="1" applyFill="1" applyAlignment="1">
      <alignment horizontal="left" vertical="top"/>
    </xf>
    <xf numFmtId="49" fontId="50" fillId="16" borderId="0" xfId="0" applyNumberFormat="1" applyFont="1" applyFill="1" applyAlignment="1">
      <alignment horizontal="left" vertical="top"/>
    </xf>
    <xf numFmtId="49" fontId="50" fillId="5" borderId="0" xfId="0" applyNumberFormat="1" applyFont="1" applyFill="1" applyAlignment="1">
      <alignment horizontal="left" vertical="top"/>
    </xf>
    <xf numFmtId="49" fontId="50" fillId="2" borderId="0" xfId="0" applyNumberFormat="1" applyFont="1" applyFill="1" applyAlignment="1">
      <alignment horizontal="left" vertical="top"/>
    </xf>
    <xf numFmtId="49" fontId="50" fillId="17" borderId="0" xfId="0" applyNumberFormat="1" applyFont="1" applyFill="1" applyAlignment="1">
      <alignment horizontal="left" vertical="top"/>
    </xf>
    <xf numFmtId="49" fontId="50" fillId="10" borderId="0" xfId="0" applyNumberFormat="1" applyFont="1" applyFill="1" applyAlignment="1">
      <alignment horizontal="left" vertical="top"/>
    </xf>
    <xf numFmtId="49" fontId="50" fillId="18" borderId="0" xfId="0" applyNumberFormat="1" applyFont="1" applyFill="1" applyAlignment="1">
      <alignment horizontal="left" vertical="top"/>
    </xf>
    <xf numFmtId="49" fontId="50" fillId="19" borderId="0" xfId="0" applyNumberFormat="1" applyFont="1" applyFill="1" applyAlignment="1">
      <alignment horizontal="left" vertical="top"/>
    </xf>
    <xf numFmtId="49" fontId="50" fillId="20" borderId="0" xfId="0" applyNumberFormat="1" applyFont="1" applyFill="1" applyAlignment="1">
      <alignment horizontal="left" vertical="top"/>
    </xf>
    <xf numFmtId="0" fontId="50" fillId="0" borderId="0" xfId="0" applyFont="1" applyFill="1" applyAlignment="1">
      <alignment horizontal="left" vertical="top"/>
    </xf>
    <xf numFmtId="0" fontId="91" fillId="7" borderId="0" xfId="0" applyFont="1" applyFill="1" applyAlignment="1">
      <alignment vertical="top"/>
    </xf>
    <xf numFmtId="0" fontId="50" fillId="3" borderId="0" xfId="0" applyFont="1" applyFill="1" applyAlignment="1">
      <alignment vertical="top"/>
    </xf>
    <xf numFmtId="0" fontId="50" fillId="9" borderId="0" xfId="0" applyFont="1" applyFill="1" applyAlignment="1">
      <alignment vertical="top"/>
    </xf>
    <xf numFmtId="0" fontId="50" fillId="2" borderId="0" xfId="0" applyFont="1" applyFill="1" applyAlignment="1">
      <alignment vertical="top"/>
    </xf>
    <xf numFmtId="0" fontId="50" fillId="8" borderId="0" xfId="0" applyFont="1" applyFill="1" applyAlignment="1">
      <alignment vertical="top"/>
    </xf>
    <xf numFmtId="0" fontId="0" fillId="0" borderId="143" xfId="0" applyBorder="1" applyAlignment="1">
      <alignment vertical="center" wrapText="1"/>
    </xf>
    <xf numFmtId="188" fontId="27" fillId="9" borderId="0" xfId="0" applyNumberFormat="1" applyFont="1" applyFill="1" applyAlignment="1" applyProtection="1">
      <alignment horizontal="left" vertical="center"/>
    </xf>
    <xf numFmtId="0" fontId="0" fillId="9" borderId="0" xfId="0" applyFill="1" applyAlignment="1">
      <alignment horizontal="center" vertical="center" shrinkToFit="1"/>
    </xf>
    <xf numFmtId="0" fontId="0" fillId="0" borderId="0" xfId="0" applyAlignment="1">
      <alignment horizontal="center" vertical="center" shrinkToFit="1"/>
    </xf>
    <xf numFmtId="0" fontId="93" fillId="0" borderId="0" xfId="0" applyFont="1" applyAlignment="1">
      <alignment horizontal="center" vertical="center"/>
    </xf>
    <xf numFmtId="0" fontId="0" fillId="0" borderId="0" xfId="0" applyAlignment="1" applyProtection="1">
      <alignment vertical="center" shrinkToFit="1"/>
    </xf>
    <xf numFmtId="0" fontId="0" fillId="0" borderId="0" xfId="0" applyProtection="1">
      <alignment vertical="center"/>
    </xf>
    <xf numFmtId="188" fontId="29" fillId="0" borderId="0" xfId="0" applyNumberFormat="1" applyFont="1" applyAlignment="1" applyProtection="1">
      <alignment horizontal="center" vertical="center" shrinkToFit="1"/>
    </xf>
    <xf numFmtId="0" fontId="30" fillId="0" borderId="0" xfId="0" applyFont="1" applyAlignment="1">
      <alignment wrapText="1"/>
    </xf>
    <xf numFmtId="0" fontId="31" fillId="0" borderId="0" xfId="0" applyFont="1" applyAlignment="1" applyProtection="1">
      <alignment vertical="center" wrapText="1"/>
    </xf>
    <xf numFmtId="188" fontId="32" fillId="0" borderId="5" xfId="0" applyNumberFormat="1" applyFont="1" applyBorder="1" applyAlignment="1" applyProtection="1">
      <alignment horizontal="center"/>
    </xf>
    <xf numFmtId="0" fontId="0" fillId="0" borderId="0" xfId="0" applyFont="1" applyProtection="1">
      <alignment vertical="center"/>
    </xf>
    <xf numFmtId="0" fontId="31" fillId="0" borderId="0" xfId="0" applyFont="1" applyProtection="1">
      <alignment vertical="center"/>
    </xf>
    <xf numFmtId="188" fontId="37" fillId="0" borderId="0" xfId="0" applyNumberFormat="1" applyFont="1" applyAlignment="1" applyProtection="1">
      <alignment vertical="center"/>
    </xf>
    <xf numFmtId="0" fontId="0" fillId="0" borderId="0" xfId="0" applyFont="1" applyBorder="1" applyAlignment="1" applyProtection="1">
      <alignment horizontal="left" vertical="center"/>
    </xf>
    <xf numFmtId="0" fontId="0" fillId="0" borderId="0" xfId="0" applyFont="1" applyAlignment="1" applyProtection="1">
      <alignment horizontal="left" vertical="center"/>
    </xf>
    <xf numFmtId="188" fontId="38" fillId="0" borderId="0" xfId="0" applyNumberFormat="1" applyFont="1" applyAlignment="1" applyProtection="1">
      <alignment horizontal="center" vertical="top"/>
    </xf>
    <xf numFmtId="0" fontId="38" fillId="0" borderId="0" xfId="0" applyFont="1" applyBorder="1" applyAlignment="1" applyProtection="1">
      <alignment vertical="top"/>
    </xf>
    <xf numFmtId="0" fontId="38" fillId="0" borderId="0" xfId="0" applyFont="1" applyBorder="1" applyAlignment="1" applyProtection="1">
      <alignment vertical="center" wrapText="1"/>
    </xf>
    <xf numFmtId="0" fontId="0" fillId="0" borderId="0" xfId="0" applyFont="1" applyBorder="1" applyProtection="1">
      <alignment vertical="center"/>
    </xf>
    <xf numFmtId="0" fontId="31" fillId="0" borderId="0" xfId="0" applyFont="1" applyBorder="1" applyProtection="1">
      <alignment vertical="center"/>
    </xf>
    <xf numFmtId="188" fontId="38" fillId="0" borderId="0" xfId="0" applyNumberFormat="1" applyFont="1" applyAlignment="1" applyProtection="1">
      <alignment horizontal="center" vertical="center"/>
    </xf>
    <xf numFmtId="0" fontId="39" fillId="0" borderId="3" xfId="0" applyFont="1" applyBorder="1" applyAlignment="1" applyProtection="1">
      <alignment horizontal="left" vertical="center"/>
    </xf>
    <xf numFmtId="0" fontId="39" fillId="0" borderId="0" xfId="0" applyFont="1" applyFill="1" applyBorder="1" applyAlignment="1" applyProtection="1">
      <alignment horizontal="left" vertical="center" wrapText="1"/>
    </xf>
    <xf numFmtId="0" fontId="39" fillId="12" borderId="8" xfId="0" applyFont="1" applyFill="1" applyBorder="1" applyAlignment="1" applyProtection="1">
      <alignment horizontal="left" vertical="center" wrapText="1"/>
      <protection locked="0"/>
    </xf>
    <xf numFmtId="188" fontId="38" fillId="0" borderId="0" xfId="0" applyNumberFormat="1" applyFont="1" applyBorder="1" applyAlignment="1" applyProtection="1">
      <alignment horizontal="center" vertical="center" wrapText="1"/>
    </xf>
    <xf numFmtId="0" fontId="0" fillId="0" borderId="0" xfId="0" applyFont="1" applyAlignment="1" applyProtection="1">
      <alignment vertical="center"/>
    </xf>
    <xf numFmtId="0" fontId="31" fillId="0" borderId="0" xfId="0" applyFont="1" applyBorder="1" applyAlignment="1" applyProtection="1">
      <alignment vertical="center" wrapText="1"/>
    </xf>
    <xf numFmtId="0" fontId="42" fillId="0" borderId="0" xfId="0" applyFont="1" applyBorder="1" applyAlignment="1" applyProtection="1">
      <alignment vertical="top" wrapText="1"/>
    </xf>
    <xf numFmtId="0" fontId="0" fillId="0" borderId="0" xfId="0" applyFont="1" applyBorder="1" applyAlignment="1" applyProtection="1">
      <alignment vertical="center"/>
    </xf>
    <xf numFmtId="0" fontId="0" fillId="0" borderId="0" xfId="0" applyFill="1" applyAlignment="1" applyProtection="1">
      <alignment vertical="center" shrinkToFit="1"/>
    </xf>
    <xf numFmtId="0" fontId="0" fillId="0" borderId="0" xfId="0" applyAlignment="1" applyProtection="1">
      <alignment vertical="center"/>
    </xf>
    <xf numFmtId="0" fontId="42" fillId="0" borderId="0" xfId="0" applyFont="1" applyBorder="1" applyAlignment="1" applyProtection="1">
      <alignment horizontal="left" vertical="top" wrapText="1"/>
    </xf>
    <xf numFmtId="0" fontId="0" fillId="0" borderId="0" xfId="0" applyFont="1" applyBorder="1" applyAlignment="1" applyProtection="1">
      <alignment vertical="center" wrapText="1"/>
    </xf>
    <xf numFmtId="0" fontId="0" fillId="0" borderId="0" xfId="0" applyAlignment="1" applyProtection="1">
      <alignment vertical="center" wrapText="1"/>
    </xf>
    <xf numFmtId="0" fontId="31" fillId="0" borderId="0" xfId="0" applyFont="1" applyBorder="1" applyAlignment="1" applyProtection="1">
      <alignment horizontal="right" vertical="top" wrapText="1"/>
    </xf>
    <xf numFmtId="0" fontId="42" fillId="0" borderId="0" xfId="0" applyFont="1" applyBorder="1" applyAlignment="1" applyProtection="1">
      <alignment horizontal="left" vertical="center" wrapText="1"/>
    </xf>
    <xf numFmtId="0" fontId="0" fillId="0" borderId="0" xfId="0" applyBorder="1" applyAlignment="1" applyProtection="1">
      <alignment vertical="center" shrinkToFit="1"/>
    </xf>
    <xf numFmtId="0" fontId="0" fillId="0" borderId="0" xfId="0" applyFont="1" applyBorder="1" applyAlignment="1" applyProtection="1">
      <alignment vertical="top" wrapText="1"/>
    </xf>
    <xf numFmtId="0" fontId="0" fillId="0" borderId="0" xfId="0" applyFont="1" applyBorder="1" applyAlignment="1" applyProtection="1">
      <alignment vertical="top"/>
    </xf>
    <xf numFmtId="188" fontId="38" fillId="0" borderId="0" xfId="0" applyNumberFormat="1" applyFont="1" applyBorder="1" applyAlignment="1" applyProtection="1">
      <alignment horizontal="center" vertical="top" wrapText="1"/>
    </xf>
    <xf numFmtId="0" fontId="42" fillId="0" borderId="0" xfId="0" applyFont="1" applyBorder="1" applyAlignment="1" applyProtection="1">
      <alignment vertical="center" wrapText="1"/>
    </xf>
    <xf numFmtId="0" fontId="0" fillId="0" borderId="0" xfId="0" applyFill="1" applyAlignment="1" applyProtection="1">
      <alignment vertical="center"/>
    </xf>
    <xf numFmtId="188" fontId="0" fillId="0" borderId="0" xfId="0" applyNumberFormat="1" applyFont="1" applyBorder="1" applyProtection="1">
      <alignment vertical="center"/>
    </xf>
    <xf numFmtId="0" fontId="0" fillId="0" borderId="0" xfId="0" applyFill="1" applyBorder="1" applyAlignment="1" applyProtection="1">
      <alignment vertical="center" shrinkToFit="1"/>
    </xf>
    <xf numFmtId="0" fontId="0" fillId="0" borderId="0" xfId="0" applyBorder="1" applyProtection="1">
      <alignment vertical="center"/>
    </xf>
    <xf numFmtId="0" fontId="39" fillId="12" borderId="5" xfId="0" applyFont="1" applyFill="1" applyBorder="1" applyAlignment="1" applyProtection="1">
      <alignment horizontal="left" vertical="center" wrapText="1"/>
      <protection locked="0"/>
    </xf>
    <xf numFmtId="188" fontId="0" fillId="0" borderId="0" xfId="0" applyNumberFormat="1" applyFont="1" applyBorder="1" applyAlignment="1" applyProtection="1">
      <alignment horizontal="center" vertical="center" wrapText="1"/>
    </xf>
    <xf numFmtId="0" fontId="0" fillId="0" borderId="0" xfId="0" applyBorder="1" applyAlignment="1" applyProtection="1">
      <alignment vertical="center"/>
    </xf>
    <xf numFmtId="188" fontId="0" fillId="0" borderId="0" xfId="0" applyNumberFormat="1" applyFont="1" applyAlignment="1" applyProtection="1">
      <alignment horizontal="center" vertical="center"/>
    </xf>
    <xf numFmtId="0" fontId="44" fillId="0" borderId="3" xfId="0" applyFont="1" applyBorder="1" applyAlignment="1" applyProtection="1">
      <alignment vertical="center" wrapText="1"/>
    </xf>
    <xf numFmtId="0" fontId="0" fillId="0" borderId="3" xfId="0" applyFont="1" applyBorder="1" applyAlignment="1" applyProtection="1">
      <alignment vertical="center" wrapText="1"/>
    </xf>
    <xf numFmtId="0" fontId="0" fillId="0" borderId="3" xfId="0" applyFont="1" applyFill="1" applyBorder="1" applyAlignment="1" applyProtection="1">
      <alignment vertical="center" wrapText="1"/>
    </xf>
    <xf numFmtId="0" fontId="39" fillId="12" borderId="5" xfId="0" applyFont="1" applyFill="1" applyBorder="1" applyAlignment="1" applyProtection="1">
      <alignment vertical="center" wrapText="1"/>
      <protection locked="0"/>
    </xf>
    <xf numFmtId="188" fontId="0" fillId="0" borderId="0" xfId="0" applyNumberFormat="1" applyFont="1" applyBorder="1" applyAlignment="1" applyProtection="1">
      <alignment horizontal="center" vertical="top" wrapText="1"/>
    </xf>
    <xf numFmtId="0" fontId="39" fillId="0" borderId="0" xfId="0" applyFont="1" applyBorder="1" applyAlignment="1" applyProtection="1">
      <alignment horizontal="left" vertical="center"/>
    </xf>
    <xf numFmtId="0" fontId="39" fillId="12" borderId="7" xfId="0" applyFont="1" applyFill="1" applyBorder="1" applyAlignment="1" applyProtection="1">
      <alignment horizontal="center" vertical="center" wrapText="1"/>
      <protection locked="0"/>
    </xf>
    <xf numFmtId="188" fontId="0" fillId="0" borderId="0" xfId="0" applyNumberFormat="1" applyFont="1" applyBorder="1" applyAlignment="1" applyProtection="1">
      <alignment horizontal="center" vertical="center"/>
    </xf>
    <xf numFmtId="0" fontId="0" fillId="0" borderId="3" xfId="0" applyFont="1" applyBorder="1" applyAlignment="1" applyProtection="1">
      <alignment horizontal="left" vertical="center" wrapText="1"/>
    </xf>
    <xf numFmtId="0" fontId="39" fillId="0" borderId="0" xfId="0" applyFont="1" applyFill="1" applyBorder="1" applyAlignment="1" applyProtection="1">
      <alignment horizontal="center" vertical="center" wrapText="1"/>
      <protection locked="0"/>
    </xf>
    <xf numFmtId="0" fontId="39" fillId="0" borderId="0" xfId="0" applyFont="1" applyFill="1" applyBorder="1" applyAlignment="1" applyProtection="1">
      <alignment horizontal="left" vertical="center" wrapText="1"/>
      <protection locked="0"/>
    </xf>
    <xf numFmtId="0" fontId="0" fillId="0" borderId="0" xfId="0" applyBorder="1" applyAlignment="1">
      <alignment horizontal="center" vertical="center" wrapText="1"/>
    </xf>
    <xf numFmtId="0" fontId="0" fillId="0" borderId="3" xfId="0" applyFont="1" applyFill="1" applyBorder="1" applyAlignment="1" applyProtection="1">
      <alignment horizontal="left" vertical="center" wrapText="1"/>
    </xf>
    <xf numFmtId="0" fontId="0" fillId="0" borderId="3" xfId="0" applyFont="1" applyBorder="1" applyAlignment="1" applyProtection="1">
      <alignment horizontal="left" vertical="center"/>
    </xf>
    <xf numFmtId="0" fontId="39" fillId="12" borderId="11" xfId="0" applyFont="1" applyFill="1" applyBorder="1" applyAlignment="1" applyProtection="1">
      <alignment horizontal="center" vertical="center" wrapText="1"/>
      <protection locked="0"/>
    </xf>
    <xf numFmtId="0" fontId="39" fillId="0" borderId="14" xfId="0" applyFont="1" applyFill="1" applyBorder="1" applyAlignment="1" applyProtection="1">
      <alignment horizontal="left" vertical="center" wrapText="1"/>
    </xf>
    <xf numFmtId="188" fontId="50" fillId="0" borderId="0" xfId="0" applyNumberFormat="1" applyFont="1" applyBorder="1" applyAlignment="1" applyProtection="1">
      <alignment horizontal="center" vertical="top" wrapText="1"/>
    </xf>
    <xf numFmtId="188" fontId="44" fillId="0" borderId="0" xfId="0" applyNumberFormat="1" applyFont="1" applyAlignment="1" applyProtection="1">
      <alignment horizontal="center" vertical="center"/>
    </xf>
    <xf numFmtId="0" fontId="44" fillId="0" borderId="0" xfId="0" applyFont="1" applyProtection="1">
      <alignment vertical="center"/>
    </xf>
    <xf numFmtId="0" fontId="55" fillId="0" borderId="2" xfId="0" applyFont="1" applyBorder="1" applyAlignment="1" applyProtection="1">
      <alignment horizontal="left" vertical="center"/>
    </xf>
    <xf numFmtId="0" fontId="55" fillId="12" borderId="11" xfId="0" applyFont="1" applyFill="1" applyBorder="1" applyAlignment="1" applyProtection="1">
      <alignment horizontal="center" vertical="center" wrapText="1"/>
      <protection locked="0"/>
    </xf>
    <xf numFmtId="0" fontId="55" fillId="0" borderId="14" xfId="0" applyFont="1" applyFill="1" applyBorder="1" applyAlignment="1" applyProtection="1">
      <alignment horizontal="left" vertical="center" wrapText="1"/>
    </xf>
    <xf numFmtId="0" fontId="44" fillId="0" borderId="0" xfId="0" applyFont="1" applyAlignment="1" applyProtection="1">
      <alignment vertical="center"/>
    </xf>
    <xf numFmtId="0" fontId="55" fillId="12" borderId="0" xfId="0" applyFont="1" applyFill="1" applyBorder="1" applyAlignment="1" applyProtection="1">
      <alignment horizontal="left" vertical="center"/>
      <protection locked="0"/>
    </xf>
    <xf numFmtId="0" fontId="55" fillId="12" borderId="5" xfId="0" applyFont="1" applyFill="1" applyBorder="1" applyAlignment="1" applyProtection="1">
      <alignment horizontal="left" vertical="center"/>
      <protection locked="0"/>
    </xf>
    <xf numFmtId="188" fontId="44" fillId="0" borderId="0" xfId="0" applyNumberFormat="1" applyFont="1" applyBorder="1" applyAlignment="1" applyProtection="1">
      <alignment horizontal="center" vertical="center" wrapText="1"/>
    </xf>
    <xf numFmtId="188" fontId="50" fillId="0" borderId="0" xfId="0" applyNumberFormat="1" applyFont="1" applyBorder="1" applyAlignment="1" applyProtection="1">
      <alignment horizontal="center" vertical="center" wrapText="1"/>
    </xf>
    <xf numFmtId="0" fontId="56" fillId="0" borderId="0" xfId="0" applyFont="1" applyBorder="1" applyAlignment="1" applyProtection="1">
      <alignment vertical="center" wrapText="1"/>
    </xf>
    <xf numFmtId="0" fontId="57" fillId="0" borderId="0" xfId="0" applyFont="1" applyBorder="1" applyAlignment="1" applyProtection="1">
      <alignment vertical="top" wrapText="1"/>
    </xf>
    <xf numFmtId="0" fontId="56" fillId="0" borderId="0" xfId="0" applyFont="1" applyBorder="1" applyAlignment="1" applyProtection="1">
      <alignment horizontal="right" vertical="top" wrapText="1"/>
    </xf>
    <xf numFmtId="0" fontId="44" fillId="0" borderId="0" xfId="0" applyFont="1" applyAlignment="1" applyProtection="1">
      <alignment horizontal="left" vertical="center"/>
    </xf>
    <xf numFmtId="0" fontId="58" fillId="0" borderId="0" xfId="0" applyFont="1" applyBorder="1" applyProtection="1">
      <alignment vertical="center"/>
    </xf>
    <xf numFmtId="0" fontId="94" fillId="0" borderId="0" xfId="0" applyFont="1" applyBorder="1" applyAlignment="1" applyProtection="1">
      <alignment vertical="center" wrapText="1"/>
    </xf>
    <xf numFmtId="0" fontId="44" fillId="0" borderId="0" xfId="0" applyFont="1" applyAlignment="1" applyProtection="1">
      <alignment horizontal="center" vertical="center"/>
    </xf>
    <xf numFmtId="188" fontId="44" fillId="0" borderId="0" xfId="0" applyNumberFormat="1" applyFont="1" applyBorder="1" applyAlignment="1" applyProtection="1">
      <alignment horizontal="center" vertical="center"/>
    </xf>
    <xf numFmtId="0" fontId="44" fillId="0" borderId="0" xfId="0" applyFont="1" applyBorder="1" applyAlignment="1" applyProtection="1">
      <alignment horizontal="left" vertical="center"/>
    </xf>
    <xf numFmtId="0" fontId="59" fillId="0" borderId="0" xfId="0" applyFont="1" applyBorder="1" applyAlignment="1" applyProtection="1">
      <alignment horizontal="center" vertical="center"/>
    </xf>
    <xf numFmtId="0" fontId="60" fillId="0" borderId="0" xfId="0" applyFont="1" applyBorder="1" applyAlignment="1" applyProtection="1">
      <alignment vertical="center"/>
    </xf>
    <xf numFmtId="189" fontId="60" fillId="0" borderId="0" xfId="0" applyNumberFormat="1" applyFont="1" applyBorder="1" applyAlignment="1" applyProtection="1">
      <alignment horizontal="center" vertical="center"/>
    </xf>
    <xf numFmtId="189" fontId="61" fillId="0" borderId="0" xfId="0" applyNumberFormat="1" applyFont="1" applyBorder="1" applyAlignment="1" applyProtection="1">
      <alignment horizontal="center" vertical="center"/>
    </xf>
    <xf numFmtId="188" fontId="44" fillId="0" borderId="0" xfId="0" applyNumberFormat="1" applyFont="1" applyBorder="1" applyAlignment="1" applyProtection="1">
      <alignment horizontal="center" vertical="top" wrapText="1"/>
    </xf>
    <xf numFmtId="0" fontId="44" fillId="0" borderId="0" xfId="0" applyFont="1" applyBorder="1" applyProtection="1">
      <alignment vertical="center"/>
    </xf>
    <xf numFmtId="0" fontId="44" fillId="12" borderId="3" xfId="0" applyFont="1" applyFill="1" applyBorder="1" applyAlignment="1" applyProtection="1">
      <alignment vertical="center" wrapText="1"/>
      <protection locked="0"/>
    </xf>
    <xf numFmtId="0" fontId="55" fillId="12" borderId="8" xfId="0" applyFont="1" applyFill="1" applyBorder="1" applyAlignment="1" applyProtection="1">
      <alignment horizontal="left" vertical="center" wrapText="1"/>
      <protection locked="0"/>
    </xf>
    <xf numFmtId="0" fontId="44" fillId="0" borderId="0" xfId="0" applyFont="1" applyBorder="1" applyAlignment="1">
      <alignment horizontal="center" vertical="center" wrapText="1"/>
    </xf>
    <xf numFmtId="188" fontId="44" fillId="0" borderId="0" xfId="0" applyNumberFormat="1" applyFont="1" applyBorder="1" applyProtection="1">
      <alignment vertical="center"/>
    </xf>
    <xf numFmtId="0" fontId="0" fillId="0" borderId="5" xfId="0" applyFont="1" applyBorder="1" applyAlignment="1" applyProtection="1">
      <alignment horizontal="center" vertical="center"/>
    </xf>
    <xf numFmtId="0" fontId="58" fillId="0" borderId="23" xfId="0" applyFont="1" applyBorder="1" applyAlignment="1" applyProtection="1">
      <alignment horizontal="center" vertical="center"/>
    </xf>
    <xf numFmtId="191" fontId="61" fillId="0" borderId="0" xfId="0" applyNumberFormat="1" applyFont="1" applyBorder="1" applyAlignment="1" applyProtection="1">
      <alignment horizontal="center" vertical="center"/>
    </xf>
    <xf numFmtId="0" fontId="65" fillId="0" borderId="0" xfId="0" applyFont="1" applyBorder="1" applyAlignment="1" applyProtection="1">
      <alignment vertical="center" wrapText="1"/>
    </xf>
    <xf numFmtId="0" fontId="66" fillId="0" borderId="0" xfId="0" applyFont="1" applyBorder="1" applyAlignment="1" applyProtection="1">
      <alignment horizontal="left" vertical="center"/>
    </xf>
    <xf numFmtId="0" fontId="59" fillId="0" borderId="96" xfId="0" applyFont="1" applyBorder="1" applyAlignment="1" applyProtection="1">
      <alignment horizontal="center" vertical="center"/>
    </xf>
    <xf numFmtId="193" fontId="61" fillId="0" borderId="0" xfId="0" applyNumberFormat="1" applyFont="1" applyBorder="1" applyAlignment="1" applyProtection="1">
      <alignment horizontal="center" vertical="center"/>
    </xf>
    <xf numFmtId="188" fontId="0" fillId="0" borderId="0" xfId="0" applyNumberFormat="1" applyAlignment="1" applyProtection="1">
      <alignment horizontal="center" vertical="center"/>
    </xf>
    <xf numFmtId="188" fontId="0" fillId="0" borderId="0" xfId="0" applyNumberFormat="1" applyAlignment="1" applyProtection="1">
      <alignment vertical="center"/>
    </xf>
    <xf numFmtId="0" fontId="38" fillId="0" borderId="0" xfId="2" applyFont="1" applyAlignment="1">
      <alignment horizontal="right" vertical="center" shrinkToFit="1"/>
    </xf>
    <xf numFmtId="0" fontId="0" fillId="0" borderId="74" xfId="0" applyFill="1" applyBorder="1">
      <alignment vertical="center"/>
    </xf>
    <xf numFmtId="0" fontId="0" fillId="2" borderId="186" xfId="0" applyFill="1" applyBorder="1">
      <alignment vertical="center"/>
    </xf>
    <xf numFmtId="0" fontId="0" fillId="0" borderId="187" xfId="0" applyFill="1" applyBorder="1" applyAlignment="1">
      <alignment vertical="center" wrapText="1"/>
    </xf>
    <xf numFmtId="0" fontId="0" fillId="0" borderId="188" xfId="0" applyFill="1" applyBorder="1">
      <alignment vertical="center"/>
    </xf>
    <xf numFmtId="0" fontId="0" fillId="0" borderId="189" xfId="0" applyFill="1" applyBorder="1">
      <alignment vertical="center"/>
    </xf>
    <xf numFmtId="49" fontId="0" fillId="0" borderId="189" xfId="0" applyNumberFormat="1" applyFill="1" applyBorder="1">
      <alignment vertical="center"/>
    </xf>
    <xf numFmtId="0" fontId="0" fillId="0" borderId="190" xfId="0" applyFill="1" applyBorder="1">
      <alignment vertical="center"/>
    </xf>
    <xf numFmtId="0" fontId="0" fillId="2" borderId="150" xfId="0" applyFill="1" applyBorder="1">
      <alignment vertical="center"/>
    </xf>
    <xf numFmtId="0" fontId="0" fillId="2" borderId="191" xfId="0" applyFill="1" applyBorder="1">
      <alignment vertical="center"/>
    </xf>
    <xf numFmtId="0" fontId="0" fillId="2" borderId="1" xfId="0" applyFill="1" applyBorder="1">
      <alignment vertical="center"/>
    </xf>
    <xf numFmtId="0" fontId="0" fillId="2" borderId="192" xfId="0" applyFill="1" applyBorder="1">
      <alignment vertical="center"/>
    </xf>
    <xf numFmtId="0" fontId="0" fillId="2" borderId="193" xfId="0" applyFill="1" applyBorder="1">
      <alignment vertical="center"/>
    </xf>
    <xf numFmtId="176" fontId="0" fillId="0" borderId="74" xfId="0" applyNumberFormat="1" applyBorder="1" applyAlignment="1">
      <alignment horizontal="left" vertical="center" wrapText="1"/>
    </xf>
    <xf numFmtId="0" fontId="0" fillId="2" borderId="195" xfId="0" applyFill="1" applyBorder="1">
      <alignment vertical="center"/>
    </xf>
    <xf numFmtId="0" fontId="0" fillId="2" borderId="196" xfId="0" applyFill="1" applyBorder="1">
      <alignment vertical="center"/>
    </xf>
    <xf numFmtId="0" fontId="0" fillId="0" borderId="197" xfId="0" applyBorder="1">
      <alignment vertical="center"/>
    </xf>
    <xf numFmtId="176" fontId="0" fillId="0" borderId="154" xfId="0" applyNumberFormat="1" applyBorder="1" applyAlignment="1">
      <alignment vertical="center" shrinkToFit="1"/>
    </xf>
    <xf numFmtId="0" fontId="0" fillId="2" borderId="196" xfId="0" applyFill="1" applyBorder="1" applyAlignment="1">
      <alignment vertical="center" shrinkToFit="1"/>
    </xf>
    <xf numFmtId="0" fontId="0" fillId="0" borderId="74" xfId="0" applyBorder="1" applyAlignment="1">
      <alignment horizontal="center" vertical="center" wrapText="1"/>
    </xf>
    <xf numFmtId="176" fontId="0" fillId="0" borderId="172" xfId="0" applyNumberFormat="1" applyFill="1" applyBorder="1" applyAlignment="1">
      <alignment horizontal="left" vertical="center"/>
    </xf>
    <xf numFmtId="0" fontId="4" fillId="0" borderId="23" xfId="0" applyFont="1" applyBorder="1" applyAlignment="1">
      <alignment horizontal="left" vertical="center" wrapText="1"/>
    </xf>
    <xf numFmtId="0" fontId="15" fillId="0" borderId="122" xfId="0" applyFont="1" applyFill="1" applyBorder="1" applyAlignment="1">
      <alignment horizontal="left" vertical="center" wrapText="1"/>
    </xf>
    <xf numFmtId="0" fontId="15" fillId="0" borderId="123" xfId="0" applyFont="1" applyFill="1" applyBorder="1" applyAlignment="1">
      <alignment horizontal="left" vertical="center" wrapText="1"/>
    </xf>
    <xf numFmtId="182" fontId="15" fillId="0" borderId="2" xfId="0" applyNumberFormat="1" applyFont="1" applyFill="1" applyBorder="1" applyAlignment="1">
      <alignment horizontal="left" vertical="center" wrapText="1"/>
    </xf>
    <xf numFmtId="182" fontId="15" fillId="0" borderId="0" xfId="0" applyNumberFormat="1" applyFont="1" applyFill="1" applyBorder="1" applyAlignment="1">
      <alignment horizontal="left" vertical="center" wrapText="1"/>
    </xf>
    <xf numFmtId="182" fontId="15" fillId="0" borderId="120" xfId="0" applyNumberFormat="1" applyFont="1" applyFill="1" applyBorder="1" applyAlignment="1">
      <alignment horizontal="left" vertical="center" wrapText="1"/>
    </xf>
    <xf numFmtId="0" fontId="15" fillId="0" borderId="126" xfId="0" applyFont="1" applyFill="1" applyBorder="1" applyAlignment="1">
      <alignment horizontal="left" vertical="center" wrapText="1"/>
    </xf>
    <xf numFmtId="0" fontId="15" fillId="0" borderId="7" xfId="0" applyFont="1" applyFill="1" applyBorder="1" applyAlignment="1">
      <alignment horizontal="left" vertical="center" wrapText="1"/>
    </xf>
    <xf numFmtId="196" fontId="15" fillId="0" borderId="110" xfId="0" applyNumberFormat="1" applyFont="1" applyFill="1" applyBorder="1" applyAlignment="1">
      <alignment horizontal="left" vertical="center" wrapText="1"/>
    </xf>
    <xf numFmtId="0" fontId="6" fillId="0" borderId="23" xfId="0" applyFont="1" applyBorder="1" applyAlignment="1">
      <alignment horizontal="center" vertical="center"/>
    </xf>
    <xf numFmtId="0" fontId="6" fillId="3" borderId="1" xfId="0" applyFont="1" applyFill="1" applyBorder="1" applyAlignment="1">
      <alignment horizontal="center" vertical="center"/>
    </xf>
    <xf numFmtId="0" fontId="6" fillId="0" borderId="47" xfId="0" applyFont="1" applyBorder="1" applyAlignment="1">
      <alignment horizontal="center" vertical="center"/>
    </xf>
    <xf numFmtId="0" fontId="6" fillId="0" borderId="0" xfId="0" applyFont="1" applyAlignment="1">
      <alignment vertical="top" shrinkToFit="1"/>
    </xf>
    <xf numFmtId="0" fontId="6" fillId="0" borderId="0" xfId="0" applyFont="1" applyBorder="1" applyAlignment="1">
      <alignment horizontal="center" vertical="center"/>
    </xf>
    <xf numFmtId="0" fontId="6" fillId="3" borderId="1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0" xfId="0" applyFont="1" applyFill="1" applyAlignment="1">
      <alignment vertical="center" shrinkToFit="1"/>
    </xf>
    <xf numFmtId="0" fontId="6" fillId="0" borderId="0" xfId="0" applyFont="1" applyBorder="1" applyAlignment="1">
      <alignment horizontal="right" vertical="center"/>
    </xf>
    <xf numFmtId="0" fontId="73" fillId="0" borderId="0" xfId="0" applyFont="1" applyBorder="1" applyAlignment="1">
      <alignment horizontal="left" vertical="center"/>
    </xf>
    <xf numFmtId="0" fontId="6" fillId="0" borderId="62" xfId="0" applyFont="1" applyBorder="1" applyAlignment="1">
      <alignment horizontal="center" vertical="center"/>
    </xf>
    <xf numFmtId="0" fontId="6" fillId="0" borderId="7"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0" xfId="0" applyFont="1" applyAlignment="1">
      <alignment horizontal="left" vertical="top"/>
    </xf>
    <xf numFmtId="0" fontId="6" fillId="0" borderId="0" xfId="0" applyFont="1" applyAlignment="1">
      <alignment vertical="top"/>
    </xf>
    <xf numFmtId="0" fontId="6" fillId="0" borderId="0" xfId="0" applyFont="1" applyAlignment="1">
      <alignment vertical="top"/>
    </xf>
    <xf numFmtId="0" fontId="6" fillId="0" borderId="2" xfId="0" applyFont="1" applyBorder="1" applyAlignment="1">
      <alignment horizontal="center" vertical="center"/>
    </xf>
    <xf numFmtId="0" fontId="6" fillId="0" borderId="0" xfId="0" applyFont="1" applyAlignment="1">
      <alignment vertical="top"/>
    </xf>
    <xf numFmtId="0" fontId="6" fillId="0" borderId="0" xfId="0" applyFont="1" applyFill="1" applyAlignment="1">
      <alignment vertical="top" wrapText="1"/>
    </xf>
    <xf numFmtId="0" fontId="6" fillId="0" borderId="0" xfId="0" applyFont="1" applyFill="1" applyAlignment="1">
      <alignment vertical="top"/>
    </xf>
    <xf numFmtId="0" fontId="21" fillId="0" borderId="23" xfId="0" applyFont="1" applyBorder="1" applyAlignment="1">
      <alignment vertical="center" wrapText="1"/>
    </xf>
    <xf numFmtId="0" fontId="0" fillId="13" borderId="23" xfId="0" applyFont="1" applyFill="1" applyBorder="1">
      <alignment vertical="center"/>
    </xf>
    <xf numFmtId="178" fontId="15" fillId="0" borderId="2" xfId="0" applyNumberFormat="1" applyFont="1" applyFill="1" applyBorder="1" applyAlignment="1">
      <alignment horizontal="left" vertical="center" wrapText="1"/>
    </xf>
    <xf numFmtId="187" fontId="6" fillId="0" borderId="0" xfId="0" applyNumberFormat="1" applyFont="1" applyFill="1" applyBorder="1" applyAlignment="1">
      <alignment vertical="center"/>
    </xf>
    <xf numFmtId="0" fontId="6" fillId="2" borderId="2" xfId="0" applyFont="1" applyFill="1" applyBorder="1" applyAlignment="1">
      <alignment vertical="top"/>
    </xf>
    <xf numFmtId="0" fontId="6" fillId="2" borderId="0" xfId="0" applyFont="1" applyFill="1" applyBorder="1" applyAlignment="1">
      <alignment vertical="top"/>
    </xf>
    <xf numFmtId="0" fontId="6" fillId="2" borderId="0" xfId="0" applyFont="1" applyFill="1" applyBorder="1" applyAlignment="1">
      <alignment horizontal="center" vertical="center"/>
    </xf>
    <xf numFmtId="0" fontId="6" fillId="0" borderId="0" xfId="0" applyFont="1" applyAlignment="1">
      <alignment vertical="top"/>
    </xf>
    <xf numFmtId="0" fontId="0" fillId="6" borderId="142" xfId="0" applyFill="1" applyBorder="1" applyAlignment="1">
      <alignment horizontal="center" vertical="center" wrapText="1"/>
    </xf>
    <xf numFmtId="0" fontId="6" fillId="0" borderId="198" xfId="0" applyFont="1" applyBorder="1" applyAlignment="1">
      <alignment horizontal="right" vertical="center"/>
    </xf>
    <xf numFmtId="0" fontId="0" fillId="0" borderId="199" xfId="0" applyFill="1" applyBorder="1">
      <alignment vertical="center"/>
    </xf>
    <xf numFmtId="0" fontId="0" fillId="0" borderId="200" xfId="0" applyFill="1" applyBorder="1">
      <alignment vertical="center"/>
    </xf>
    <xf numFmtId="0" fontId="0" fillId="0" borderId="201" xfId="0" applyFill="1" applyBorder="1">
      <alignment vertical="center"/>
    </xf>
    <xf numFmtId="0" fontId="0" fillId="0" borderId="202" xfId="0" applyFill="1" applyBorder="1">
      <alignment vertical="center"/>
    </xf>
    <xf numFmtId="0" fontId="4" fillId="0" borderId="23" xfId="0" applyFont="1" applyBorder="1" applyAlignment="1">
      <alignment horizontal="left" vertical="center" wrapText="1"/>
    </xf>
    <xf numFmtId="0" fontId="15" fillId="0" borderId="114" xfId="0" applyFont="1" applyFill="1" applyBorder="1" applyAlignment="1">
      <alignment vertical="center" wrapText="1"/>
    </xf>
    <xf numFmtId="0" fontId="15" fillId="0" borderId="13" xfId="0" applyFont="1" applyFill="1" applyBorder="1" applyAlignment="1">
      <alignment vertical="center" wrapText="1"/>
    </xf>
    <xf numFmtId="0" fontId="0" fillId="0" borderId="203" xfId="0" applyFill="1" applyBorder="1" applyAlignment="1">
      <alignment vertical="center" wrapText="1"/>
    </xf>
    <xf numFmtId="0" fontId="0" fillId="0" borderId="203" xfId="0" applyFill="1" applyBorder="1">
      <alignment vertical="center"/>
    </xf>
    <xf numFmtId="0" fontId="15" fillId="0" borderId="23" xfId="0" applyFont="1" applyFill="1" applyBorder="1" applyAlignment="1">
      <alignment horizontal="left" vertical="center" wrapText="1"/>
    </xf>
    <xf numFmtId="0" fontId="15" fillId="0" borderId="110" xfId="0" applyFont="1" applyFill="1" applyBorder="1" applyAlignment="1">
      <alignment horizontal="left" vertical="center" wrapText="1"/>
    </xf>
    <xf numFmtId="0" fontId="50" fillId="0" borderId="0" xfId="0" applyFont="1" applyAlignment="1">
      <alignment horizontal="left" vertical="top" wrapText="1"/>
    </xf>
    <xf numFmtId="0" fontId="50" fillId="0" borderId="0" xfId="0" applyFont="1" applyFill="1" applyAlignment="1">
      <alignment horizontal="left" vertical="top" wrapText="1"/>
    </xf>
    <xf numFmtId="0" fontId="98" fillId="2" borderId="204" xfId="0" applyFont="1" applyFill="1" applyBorder="1">
      <alignment vertical="center"/>
    </xf>
    <xf numFmtId="0" fontId="0" fillId="2" borderId="205" xfId="0" applyFill="1" applyBorder="1">
      <alignment vertical="center"/>
    </xf>
    <xf numFmtId="0" fontId="0" fillId="2" borderId="206" xfId="0" applyFill="1" applyBorder="1">
      <alignment vertical="center"/>
    </xf>
    <xf numFmtId="0" fontId="0" fillId="11" borderId="207" xfId="0" applyFill="1" applyBorder="1">
      <alignment vertical="center"/>
    </xf>
    <xf numFmtId="0" fontId="0" fillId="11" borderId="208" xfId="0" applyFill="1" applyBorder="1">
      <alignment vertical="center"/>
    </xf>
    <xf numFmtId="0" fontId="0" fillId="11" borderId="209" xfId="0" applyFill="1" applyBorder="1">
      <alignment vertical="center"/>
    </xf>
    <xf numFmtId="0" fontId="0" fillId="11" borderId="210" xfId="0" applyFill="1" applyBorder="1">
      <alignment vertical="center"/>
    </xf>
    <xf numFmtId="0" fontId="0" fillId="11" borderId="211" xfId="0" applyFill="1" applyBorder="1">
      <alignment vertical="center"/>
    </xf>
    <xf numFmtId="0" fontId="0" fillId="11" borderId="212" xfId="0" applyFill="1" applyBorder="1">
      <alignment vertical="center"/>
    </xf>
    <xf numFmtId="0" fontId="0" fillId="11" borderId="213" xfId="0" applyFill="1" applyBorder="1">
      <alignment vertical="center"/>
    </xf>
    <xf numFmtId="0" fontId="0" fillId="11" borderId="214" xfId="0" applyFill="1" applyBorder="1">
      <alignment vertical="center"/>
    </xf>
    <xf numFmtId="0" fontId="0" fillId="11" borderId="215" xfId="0" applyFill="1" applyBorder="1">
      <alignment vertical="center"/>
    </xf>
    <xf numFmtId="0" fontId="0" fillId="11" borderId="216" xfId="0" applyFill="1" applyBorder="1">
      <alignment vertical="center"/>
    </xf>
    <xf numFmtId="0" fontId="0" fillId="11" borderId="217" xfId="0" applyFill="1" applyBorder="1">
      <alignment vertical="center"/>
    </xf>
    <xf numFmtId="0" fontId="0" fillId="11" borderId="218" xfId="0" applyFill="1" applyBorder="1">
      <alignment vertical="center"/>
    </xf>
    <xf numFmtId="0" fontId="0" fillId="11" borderId="219" xfId="0" applyFill="1" applyBorder="1">
      <alignment vertical="center"/>
    </xf>
    <xf numFmtId="0" fontId="0" fillId="11" borderId="220" xfId="0" applyFill="1" applyBorder="1">
      <alignment vertical="center"/>
    </xf>
    <xf numFmtId="0" fontId="0" fillId="11" borderId="221" xfId="0" applyFill="1" applyBorder="1">
      <alignment vertical="center"/>
    </xf>
    <xf numFmtId="177" fontId="0" fillId="23" borderId="38" xfId="0" applyNumberFormat="1" applyFont="1" applyFill="1" applyBorder="1" applyAlignment="1">
      <alignment vertical="center" wrapText="1"/>
    </xf>
    <xf numFmtId="178" fontId="0" fillId="23" borderId="39" xfId="0" applyNumberFormat="1" applyFont="1" applyFill="1" applyBorder="1" applyAlignment="1">
      <alignment vertical="center" wrapText="1"/>
    </xf>
    <xf numFmtId="177" fontId="5" fillId="23" borderId="41" xfId="0" applyNumberFormat="1" applyFont="1" applyFill="1" applyBorder="1" applyAlignment="1">
      <alignment vertical="center" wrapText="1"/>
    </xf>
    <xf numFmtId="178" fontId="5" fillId="23" borderId="42" xfId="0" applyNumberFormat="1" applyFont="1" applyFill="1" applyBorder="1" applyAlignment="1">
      <alignment vertical="center" wrapText="1"/>
    </xf>
    <xf numFmtId="177" fontId="0" fillId="23" borderId="35" xfId="0" applyNumberFormat="1" applyFont="1" applyFill="1" applyBorder="1" applyAlignment="1">
      <alignment vertical="center" wrapText="1"/>
    </xf>
    <xf numFmtId="0" fontId="15" fillId="0" borderId="124" xfId="0" applyNumberFormat="1" applyFont="1" applyFill="1" applyBorder="1" applyAlignment="1">
      <alignment vertical="center" wrapText="1"/>
    </xf>
    <xf numFmtId="0" fontId="15" fillId="0" borderId="2" xfId="0" applyNumberFormat="1" applyFont="1" applyFill="1" applyBorder="1" applyAlignment="1">
      <alignment vertical="center" wrapText="1"/>
    </xf>
    <xf numFmtId="0" fontId="15" fillId="0" borderId="125" xfId="0" applyNumberFormat="1" applyFont="1" applyFill="1" applyBorder="1" applyAlignment="1">
      <alignment vertical="center" wrapText="1"/>
    </xf>
    <xf numFmtId="0" fontId="15" fillId="0" borderId="0" xfId="0" applyNumberFormat="1" applyFont="1" applyFill="1" applyBorder="1" applyAlignment="1">
      <alignment vertical="center" wrapText="1"/>
    </xf>
    <xf numFmtId="0" fontId="15" fillId="0" borderId="0" xfId="0" applyNumberFormat="1" applyFont="1" applyFill="1" applyBorder="1" applyAlignment="1">
      <alignment horizontal="left" vertical="center" wrapText="1"/>
    </xf>
    <xf numFmtId="0" fontId="5" fillId="23" borderId="39" xfId="0" applyFont="1" applyFill="1" applyBorder="1" applyAlignment="1">
      <alignment vertical="center" wrapText="1"/>
    </xf>
    <xf numFmtId="0" fontId="5" fillId="23" borderId="40" xfId="0" applyFont="1" applyFill="1" applyBorder="1" applyAlignment="1">
      <alignment vertical="center" wrapText="1"/>
    </xf>
    <xf numFmtId="0" fontId="5" fillId="23" borderId="42" xfId="0" applyFont="1" applyFill="1" applyBorder="1" applyAlignment="1">
      <alignment vertical="center" wrapText="1"/>
    </xf>
    <xf numFmtId="0" fontId="5" fillId="23" borderId="43" xfId="0" applyFont="1" applyFill="1" applyBorder="1" applyAlignment="1">
      <alignment vertical="center" wrapText="1"/>
    </xf>
    <xf numFmtId="0" fontId="5" fillId="23" borderId="50" xfId="0" applyFont="1" applyFill="1" applyBorder="1" applyAlignment="1">
      <alignment vertical="center" wrapText="1"/>
    </xf>
    <xf numFmtId="0" fontId="5" fillId="23" borderId="51" xfId="0" applyFont="1" applyFill="1" applyBorder="1" applyAlignment="1">
      <alignment vertical="center" wrapText="1"/>
    </xf>
    <xf numFmtId="0" fontId="0" fillId="23" borderId="42" xfId="0" applyFill="1" applyBorder="1" applyAlignment="1">
      <alignment vertical="center" wrapText="1"/>
    </xf>
    <xf numFmtId="0" fontId="0" fillId="23" borderId="43" xfId="0" applyFill="1" applyBorder="1" applyAlignment="1">
      <alignment vertical="center" wrapText="1"/>
    </xf>
    <xf numFmtId="0" fontId="5" fillId="23" borderId="38" xfId="0" applyFont="1" applyFill="1" applyBorder="1" applyAlignment="1">
      <alignment vertical="center" wrapText="1"/>
    </xf>
    <xf numFmtId="176" fontId="5" fillId="23" borderId="42" xfId="0" applyNumberFormat="1" applyFont="1" applyFill="1" applyBorder="1" applyAlignment="1">
      <alignment vertical="center" wrapText="1"/>
    </xf>
    <xf numFmtId="181" fontId="5" fillId="23" borderId="39" xfId="0" applyNumberFormat="1" applyFont="1" applyFill="1" applyBorder="1" applyAlignment="1">
      <alignment vertical="center" wrapText="1"/>
    </xf>
    <xf numFmtId="0" fontId="5" fillId="23" borderId="41" xfId="0" applyFont="1" applyFill="1" applyBorder="1" applyAlignment="1">
      <alignment vertical="center" wrapText="1"/>
    </xf>
    <xf numFmtId="3" fontId="5" fillId="23" borderId="42" xfId="0" applyNumberFormat="1" applyFont="1" applyFill="1" applyBorder="1" applyAlignment="1">
      <alignment vertical="center" wrapText="1"/>
    </xf>
    <xf numFmtId="3" fontId="5" fillId="23" borderId="43" xfId="0" applyNumberFormat="1" applyFont="1" applyFill="1" applyBorder="1" applyAlignment="1">
      <alignment vertical="center" wrapText="1"/>
    </xf>
    <xf numFmtId="182" fontId="5" fillId="23" borderId="42" xfId="0" applyNumberFormat="1" applyFont="1" applyFill="1" applyBorder="1" applyAlignment="1">
      <alignment vertical="center" wrapText="1"/>
    </xf>
    <xf numFmtId="182" fontId="5" fillId="23" borderId="43" xfId="0" applyNumberFormat="1" applyFont="1" applyFill="1" applyBorder="1" applyAlignment="1">
      <alignment vertical="center" wrapText="1"/>
    </xf>
    <xf numFmtId="179" fontId="5" fillId="23" borderId="42" xfId="0" applyNumberFormat="1" applyFont="1" applyFill="1" applyBorder="1" applyAlignment="1">
      <alignment vertical="center" wrapText="1"/>
    </xf>
    <xf numFmtId="179" fontId="5" fillId="23" borderId="43" xfId="0" applyNumberFormat="1" applyFont="1" applyFill="1" applyBorder="1" applyAlignment="1">
      <alignment vertical="center" wrapText="1"/>
    </xf>
    <xf numFmtId="0" fontId="0" fillId="23" borderId="45" xfId="0" applyFill="1" applyBorder="1" applyAlignment="1">
      <alignment vertical="center" wrapText="1"/>
    </xf>
    <xf numFmtId="0" fontId="0" fillId="23" borderId="46" xfId="0" applyFill="1" applyBorder="1" applyAlignment="1">
      <alignment vertical="center" wrapText="1"/>
    </xf>
    <xf numFmtId="177" fontId="5" fillId="23" borderId="35" xfId="0" applyNumberFormat="1" applyFont="1" applyFill="1" applyBorder="1" applyAlignment="1">
      <alignment vertical="center" wrapText="1"/>
    </xf>
    <xf numFmtId="181" fontId="5" fillId="23" borderId="68" xfId="0" applyNumberFormat="1" applyFont="1" applyFill="1" applyBorder="1" applyAlignment="1">
      <alignment vertical="center" wrapText="1"/>
    </xf>
    <xf numFmtId="0" fontId="15" fillId="0" borderId="124" xfId="0" applyFont="1" applyFill="1" applyBorder="1" applyAlignment="1">
      <alignment horizontal="center" vertical="center" wrapText="1"/>
    </xf>
    <xf numFmtId="181" fontId="5" fillId="23" borderId="63" xfId="0" applyNumberFormat="1" applyFont="1" applyFill="1" applyBorder="1" applyAlignment="1">
      <alignment vertical="center" wrapText="1"/>
    </xf>
    <xf numFmtId="0" fontId="5" fillId="23" borderId="47" xfId="0" applyFont="1" applyFill="1" applyBorder="1" applyAlignment="1">
      <alignment vertical="center" wrapText="1"/>
    </xf>
    <xf numFmtId="176" fontId="5" fillId="23" borderId="43" xfId="0" applyNumberFormat="1" applyFont="1" applyFill="1" applyBorder="1" applyAlignment="1">
      <alignment vertical="center" wrapText="1"/>
    </xf>
    <xf numFmtId="182" fontId="5" fillId="23" borderId="41" xfId="0" applyNumberFormat="1" applyFont="1" applyFill="1" applyBorder="1" applyAlignment="1">
      <alignment vertical="center" wrapText="1"/>
    </xf>
    <xf numFmtId="185" fontId="5" fillId="23" borderId="42" xfId="0" applyNumberFormat="1" applyFont="1" applyFill="1" applyBorder="1" applyAlignment="1">
      <alignment vertical="center" wrapText="1"/>
    </xf>
    <xf numFmtId="187" fontId="5" fillId="23" borderId="42" xfId="0" applyNumberFormat="1" applyFont="1" applyFill="1" applyBorder="1" applyAlignment="1">
      <alignment vertical="center" wrapText="1"/>
    </xf>
    <xf numFmtId="187" fontId="5" fillId="23" borderId="43" xfId="0" applyNumberFormat="1" applyFont="1" applyFill="1" applyBorder="1" applyAlignment="1">
      <alignment vertical="center" wrapText="1"/>
    </xf>
    <xf numFmtId="196" fontId="5" fillId="23" borderId="43" xfId="0" applyNumberFormat="1" applyFont="1" applyFill="1" applyBorder="1" applyAlignment="1">
      <alignment vertical="center" wrapText="1"/>
    </xf>
    <xf numFmtId="196" fontId="0" fillId="23" borderId="43" xfId="0" applyNumberFormat="1" applyFill="1" applyBorder="1" applyAlignment="1">
      <alignment vertical="center" wrapText="1"/>
    </xf>
    <xf numFmtId="194" fontId="5" fillId="23" borderId="40" xfId="0" applyNumberFormat="1" applyFont="1" applyFill="1" applyBorder="1" applyAlignment="1">
      <alignment vertical="center" wrapText="1"/>
    </xf>
    <xf numFmtId="194" fontId="5" fillId="23" borderId="43" xfId="0" applyNumberFormat="1" applyFont="1" applyFill="1" applyBorder="1" applyAlignment="1">
      <alignment vertical="center" wrapText="1"/>
    </xf>
    <xf numFmtId="0" fontId="5" fillId="23" borderId="39" xfId="0" applyNumberFormat="1" applyFont="1" applyFill="1" applyBorder="1" applyAlignment="1">
      <alignment vertical="center" wrapText="1"/>
    </xf>
    <xf numFmtId="0" fontId="5" fillId="23" borderId="42" xfId="0" applyNumberFormat="1" applyFont="1" applyFill="1" applyBorder="1" applyAlignment="1">
      <alignment vertical="center" wrapText="1"/>
    </xf>
    <xf numFmtId="0" fontId="15" fillId="0" borderId="109" xfId="0" applyFont="1" applyFill="1" applyBorder="1" applyAlignment="1">
      <alignment vertical="center" wrapText="1"/>
    </xf>
    <xf numFmtId="0" fontId="6" fillId="0" borderId="8"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Alignment="1">
      <alignment vertical="top"/>
    </xf>
    <xf numFmtId="0" fontId="6" fillId="0" borderId="0" xfId="0" applyFont="1" applyAlignment="1">
      <alignment horizontal="left" vertical="top"/>
    </xf>
    <xf numFmtId="0" fontId="6" fillId="0" borderId="0" xfId="0" applyFont="1" applyAlignment="1">
      <alignment vertical="top"/>
    </xf>
    <xf numFmtId="0" fontId="6" fillId="0" borderId="4" xfId="0" applyFont="1" applyFill="1" applyBorder="1" applyAlignment="1">
      <alignment vertical="center" shrinkToFit="1"/>
    </xf>
    <xf numFmtId="0" fontId="15" fillId="0" borderId="121" xfId="0" applyFont="1" applyFill="1" applyBorder="1" applyAlignment="1">
      <alignment vertical="center" wrapText="1"/>
    </xf>
    <xf numFmtId="0" fontId="4" fillId="0" borderId="23" xfId="0" applyFont="1" applyBorder="1" applyAlignment="1">
      <alignment horizontal="left" vertical="center" wrapText="1"/>
    </xf>
    <xf numFmtId="0" fontId="15" fillId="6" borderId="107" xfId="0" applyFont="1" applyFill="1" applyBorder="1" applyAlignment="1">
      <alignment horizontal="left" vertical="center" wrapText="1"/>
    </xf>
    <xf numFmtId="0" fontId="15" fillId="6" borderId="108" xfId="0" applyFont="1" applyFill="1" applyBorder="1" applyAlignment="1">
      <alignment horizontal="left" vertical="center" wrapText="1"/>
    </xf>
    <xf numFmtId="182" fontId="15" fillId="0" borderId="23" xfId="0" applyNumberFormat="1" applyFont="1" applyFill="1" applyBorder="1" applyAlignment="1">
      <alignment horizontal="left" vertical="center" wrapText="1"/>
    </xf>
    <xf numFmtId="182" fontId="15" fillId="0" borderId="110" xfId="0" applyNumberFormat="1" applyFont="1" applyFill="1" applyBorder="1" applyAlignment="1">
      <alignment horizontal="left" vertical="center" wrapText="1"/>
    </xf>
    <xf numFmtId="0" fontId="0" fillId="2" borderId="222" xfId="0" applyFill="1" applyBorder="1" applyAlignment="1">
      <alignment vertical="center" wrapText="1"/>
    </xf>
    <xf numFmtId="0" fontId="0" fillId="0" borderId="203" xfId="0" applyBorder="1" applyAlignment="1">
      <alignment horizontal="center" vertical="center"/>
    </xf>
    <xf numFmtId="0" fontId="0" fillId="0" borderId="203" xfId="0" applyBorder="1">
      <alignment vertical="center"/>
    </xf>
    <xf numFmtId="0" fontId="0" fillId="0" borderId="223" xfId="0" applyBorder="1">
      <alignment vertical="center"/>
    </xf>
    <xf numFmtId="181" fontId="5" fillId="0" borderId="33" xfId="0" applyNumberFormat="1" applyFont="1" applyFill="1" applyBorder="1" applyAlignment="1">
      <alignment vertical="center" wrapText="1"/>
    </xf>
    <xf numFmtId="0" fontId="0" fillId="0" borderId="33" xfId="0" applyFill="1" applyBorder="1" applyAlignment="1">
      <alignment vertical="center" wrapText="1"/>
    </xf>
    <xf numFmtId="0" fontId="0" fillId="0" borderId="25" xfId="0" applyFill="1" applyBorder="1" applyAlignment="1">
      <alignment vertical="center" wrapText="1"/>
    </xf>
    <xf numFmtId="0" fontId="6" fillId="0" borderId="0" xfId="0" applyFont="1" applyFill="1" applyBorder="1" applyAlignment="1">
      <alignment horizontal="left" vertical="top" wrapText="1" shrinkToFit="1"/>
    </xf>
    <xf numFmtId="176" fontId="5" fillId="23" borderId="42" xfId="0" applyNumberFormat="1" applyFont="1" applyFill="1" applyBorder="1" applyAlignment="1">
      <alignment horizontal="left" vertical="center" wrapText="1"/>
    </xf>
    <xf numFmtId="176" fontId="5" fillId="23" borderId="33" xfId="0" applyNumberFormat="1" applyFont="1" applyFill="1" applyBorder="1" applyAlignment="1">
      <alignment horizontal="left" vertical="center" wrapText="1"/>
    </xf>
    <xf numFmtId="0" fontId="5" fillId="23" borderId="42" xfId="0" applyFont="1" applyFill="1" applyBorder="1" applyAlignment="1">
      <alignment horizontal="left" vertical="center" wrapText="1"/>
    </xf>
    <xf numFmtId="0" fontId="5" fillId="23" borderId="33" xfId="0" applyFont="1" applyFill="1" applyBorder="1" applyAlignment="1">
      <alignment horizontal="left" vertical="center" wrapText="1"/>
    </xf>
    <xf numFmtId="0" fontId="6" fillId="0" borderId="0" xfId="0" applyFont="1" applyAlignment="1">
      <alignment vertical="top"/>
    </xf>
    <xf numFmtId="182" fontId="15" fillId="0" borderId="2" xfId="0" applyNumberFormat="1" applyFont="1" applyFill="1" applyBorder="1" applyAlignment="1">
      <alignment horizontal="left" vertical="center" shrinkToFit="1"/>
    </xf>
    <xf numFmtId="182" fontId="15" fillId="0" borderId="122" xfId="0" applyNumberFormat="1" applyFont="1" applyFill="1" applyBorder="1" applyAlignment="1">
      <alignment horizontal="left" vertical="center" shrinkToFit="1"/>
    </xf>
    <xf numFmtId="176" fontId="5" fillId="0" borderId="42" xfId="0" applyNumberFormat="1" applyFont="1" applyFill="1" applyBorder="1" applyAlignment="1">
      <alignment vertical="center" shrinkToFit="1"/>
    </xf>
    <xf numFmtId="176" fontId="5" fillId="0" borderId="43" xfId="0" applyNumberFormat="1" applyFont="1" applyFill="1" applyBorder="1" applyAlignment="1">
      <alignment vertical="center" shrinkToFit="1"/>
    </xf>
    <xf numFmtId="176" fontId="5" fillId="0" borderId="43" xfId="0" applyNumberFormat="1" applyFont="1" applyFill="1" applyBorder="1" applyAlignment="1">
      <alignment vertical="center" wrapText="1"/>
    </xf>
    <xf numFmtId="0" fontId="0" fillId="23" borderId="0" xfId="0" applyFill="1" applyBorder="1" applyAlignment="1">
      <alignment horizontal="left" vertical="center" wrapText="1"/>
    </xf>
    <xf numFmtId="0" fontId="6" fillId="0" borderId="0" xfId="0" applyFont="1" applyBorder="1" applyAlignment="1">
      <alignment vertical="top" wrapText="1"/>
    </xf>
    <xf numFmtId="0" fontId="6" fillId="0" borderId="0" xfId="0" applyFont="1" applyAlignment="1">
      <alignment vertical="top" wrapText="1"/>
    </xf>
    <xf numFmtId="0" fontId="6" fillId="0" borderId="0" xfId="0" applyFont="1" applyFill="1" applyBorder="1" applyAlignment="1">
      <alignment horizontal="left" vertical="top" wrapText="1"/>
    </xf>
    <xf numFmtId="0" fontId="6" fillId="0" borderId="0" xfId="0" applyFont="1" applyAlignment="1">
      <alignment horizontal="left" vertical="top"/>
    </xf>
    <xf numFmtId="0" fontId="6" fillId="0" borderId="0" xfId="0" applyFont="1" applyFill="1" applyAlignment="1">
      <alignment vertical="top" shrinkToFit="1"/>
    </xf>
    <xf numFmtId="0" fontId="6" fillId="0" borderId="0" xfId="0" applyFont="1" applyAlignment="1">
      <alignment vertical="top"/>
    </xf>
    <xf numFmtId="0" fontId="6" fillId="0" borderId="0" xfId="0" applyFont="1" applyFill="1" applyAlignment="1">
      <alignment vertical="top" wrapText="1"/>
    </xf>
    <xf numFmtId="0" fontId="6" fillId="0" borderId="0" xfId="0" applyFont="1" applyFill="1" applyAlignment="1">
      <alignment vertical="top"/>
    </xf>
    <xf numFmtId="0" fontId="0" fillId="2" borderId="224" xfId="0" applyFill="1" applyBorder="1" applyAlignment="1">
      <alignment vertical="center" wrapText="1"/>
    </xf>
    <xf numFmtId="0" fontId="0" fillId="0" borderId="225" xfId="0" applyFill="1" applyBorder="1" applyAlignment="1">
      <alignment vertical="center" wrapText="1"/>
    </xf>
    <xf numFmtId="0" fontId="0" fillId="0" borderId="225" xfId="0" applyFill="1" applyBorder="1">
      <alignment vertical="center"/>
    </xf>
    <xf numFmtId="0" fontId="0" fillId="0" borderId="225" xfId="0" applyBorder="1" applyAlignment="1">
      <alignment horizontal="center" vertical="center"/>
    </xf>
    <xf numFmtId="0" fontId="0" fillId="0" borderId="225" xfId="0" applyBorder="1">
      <alignment vertical="center"/>
    </xf>
    <xf numFmtId="0" fontId="0" fillId="0" borderId="226" xfId="0" applyBorder="1">
      <alignment vertical="center"/>
    </xf>
    <xf numFmtId="0" fontId="0" fillId="6" borderId="203" xfId="0" applyFill="1" applyBorder="1">
      <alignment vertical="center"/>
    </xf>
    <xf numFmtId="182" fontId="15" fillId="0" borderId="9" xfId="0" applyNumberFormat="1" applyFont="1" applyFill="1" applyBorder="1" applyAlignment="1">
      <alignment vertical="center" wrapText="1"/>
    </xf>
    <xf numFmtId="182" fontId="15" fillId="0" borderId="164" xfId="0" applyNumberFormat="1" applyFont="1" applyFill="1" applyBorder="1" applyAlignment="1">
      <alignment vertical="center" wrapText="1"/>
    </xf>
    <xf numFmtId="0" fontId="0" fillId="23" borderId="41" xfId="0" applyFill="1" applyBorder="1" applyAlignment="1">
      <alignment vertical="center" wrapText="1"/>
    </xf>
    <xf numFmtId="0" fontId="0" fillId="23" borderId="42" xfId="0" applyFill="1" applyBorder="1" applyAlignment="1">
      <alignment horizontal="left" vertical="center" wrapText="1"/>
    </xf>
    <xf numFmtId="0" fontId="0" fillId="23" borderId="43" xfId="0" applyFill="1" applyBorder="1" applyAlignment="1">
      <alignment horizontal="left" vertical="center" wrapText="1"/>
    </xf>
    <xf numFmtId="0" fontId="15" fillId="0" borderId="23" xfId="0" applyNumberFormat="1" applyFont="1" applyFill="1" applyBorder="1" applyAlignment="1">
      <alignment vertical="center" wrapText="1"/>
    </xf>
    <xf numFmtId="0" fontId="15" fillId="0" borderId="110" xfId="0" applyNumberFormat="1" applyFont="1" applyFill="1" applyBorder="1" applyAlignment="1">
      <alignment vertical="center" wrapText="1"/>
    </xf>
    <xf numFmtId="0" fontId="0" fillId="23" borderId="0" xfId="0" applyFill="1" applyBorder="1" applyAlignment="1">
      <alignment vertical="center" wrapText="1"/>
    </xf>
    <xf numFmtId="0" fontId="5" fillId="23" borderId="34" xfId="0" applyFont="1" applyFill="1" applyBorder="1" applyAlignment="1">
      <alignment vertical="center" wrapText="1"/>
    </xf>
    <xf numFmtId="182" fontId="5" fillId="23" borderId="34" xfId="0" applyNumberFormat="1" applyFont="1" applyFill="1" applyBorder="1" applyAlignment="1">
      <alignment vertical="center" wrapText="1"/>
    </xf>
    <xf numFmtId="0" fontId="0" fillId="23" borderId="73" xfId="0" applyFill="1" applyBorder="1" applyAlignment="1">
      <alignment horizontal="left" vertical="center" wrapText="1"/>
    </xf>
    <xf numFmtId="0" fontId="15" fillId="0" borderId="103" xfId="0" applyFont="1" applyFill="1" applyBorder="1" applyAlignment="1">
      <alignment vertical="center" wrapText="1"/>
    </xf>
    <xf numFmtId="0" fontId="15" fillId="0" borderId="109" xfId="0" applyFont="1" applyFill="1" applyBorder="1" applyAlignment="1">
      <alignment vertical="center" wrapText="1"/>
    </xf>
    <xf numFmtId="0" fontId="6" fillId="0" borderId="2"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7" xfId="0" applyFont="1" applyFill="1" applyBorder="1" applyAlignment="1">
      <alignment horizontal="left" vertical="center"/>
    </xf>
    <xf numFmtId="0" fontId="6" fillId="0" borderId="0" xfId="0" applyFont="1" applyAlignment="1">
      <alignment horizontal="left" vertical="top"/>
    </xf>
    <xf numFmtId="0" fontId="6" fillId="0" borderId="0" xfId="0" applyFont="1" applyAlignment="1">
      <alignment vertical="top"/>
    </xf>
    <xf numFmtId="0" fontId="0" fillId="0" borderId="7" xfId="0" applyBorder="1" applyAlignment="1">
      <alignment vertical="center" wrapText="1"/>
    </xf>
    <xf numFmtId="0" fontId="15" fillId="0" borderId="104" xfId="0" applyFont="1" applyFill="1" applyBorder="1" applyAlignment="1">
      <alignment horizontal="left" vertical="center" wrapText="1"/>
    </xf>
    <xf numFmtId="0" fontId="15" fillId="0" borderId="105" xfId="0" applyFont="1" applyFill="1" applyBorder="1" applyAlignment="1">
      <alignment horizontal="left" vertical="center" wrapText="1"/>
    </xf>
    <xf numFmtId="0" fontId="15" fillId="0" borderId="23" xfId="0" applyFont="1" applyFill="1" applyBorder="1" applyAlignment="1">
      <alignment horizontal="left" vertical="center" wrapText="1"/>
    </xf>
    <xf numFmtId="0" fontId="15" fillId="0" borderId="110" xfId="0" applyFont="1" applyFill="1" applyBorder="1" applyAlignment="1">
      <alignment horizontal="left" vertical="center" wrapText="1"/>
    </xf>
    <xf numFmtId="0" fontId="15" fillId="0" borderId="109" xfId="0" applyFont="1" applyFill="1" applyBorder="1" applyAlignment="1">
      <alignment horizontal="left" vertical="center" wrapText="1"/>
    </xf>
    <xf numFmtId="187" fontId="15" fillId="0" borderId="23" xfId="0" applyNumberFormat="1" applyFont="1" applyFill="1" applyBorder="1" applyAlignment="1">
      <alignment horizontal="left" vertical="center" wrapText="1"/>
    </xf>
    <xf numFmtId="187" fontId="15" fillId="0" borderId="110" xfId="0" applyNumberFormat="1" applyFont="1" applyFill="1" applyBorder="1" applyAlignment="1">
      <alignment horizontal="left" vertical="center" wrapText="1"/>
    </xf>
    <xf numFmtId="0" fontId="15" fillId="0" borderId="103" xfId="0" applyFont="1" applyFill="1" applyBorder="1" applyAlignment="1">
      <alignment vertical="center" wrapText="1"/>
    </xf>
    <xf numFmtId="0" fontId="15" fillId="0" borderId="109" xfId="0" applyFont="1" applyFill="1" applyBorder="1" applyAlignment="1">
      <alignment vertical="center" wrapText="1"/>
    </xf>
    <xf numFmtId="0" fontId="6" fillId="0" borderId="0" xfId="0" applyFont="1" applyAlignment="1">
      <alignment horizontal="left" vertical="center"/>
    </xf>
    <xf numFmtId="0" fontId="6" fillId="0" borderId="0" xfId="0" applyFont="1" applyFill="1" applyBorder="1" applyAlignment="1">
      <alignment horizontal="left" vertical="top" wrapText="1"/>
    </xf>
    <xf numFmtId="176" fontId="6" fillId="0" borderId="13" xfId="0" applyNumberFormat="1" applyFont="1" applyFill="1" applyBorder="1" applyAlignment="1">
      <alignment horizontal="center" vertical="center" shrinkToFit="1"/>
    </xf>
    <xf numFmtId="0" fontId="6" fillId="0" borderId="7" xfId="0" applyFont="1" applyFill="1" applyBorder="1" applyAlignment="1">
      <alignment horizontal="left" vertical="center" shrinkToFit="1"/>
    </xf>
    <xf numFmtId="0" fontId="6" fillId="0" borderId="2" xfId="0" applyFont="1" applyFill="1" applyBorder="1" applyAlignment="1">
      <alignment horizontal="left" vertical="center" shrinkToFit="1"/>
    </xf>
    <xf numFmtId="0" fontId="0" fillId="0" borderId="124" xfId="0" applyBorder="1" applyAlignment="1">
      <alignment vertical="center" wrapText="1"/>
    </xf>
    <xf numFmtId="0" fontId="0" fillId="0" borderId="2" xfId="0" applyBorder="1" applyAlignment="1">
      <alignment vertical="center" wrapText="1"/>
    </xf>
    <xf numFmtId="0" fontId="0" fillId="0" borderId="122" xfId="0" applyBorder="1" applyAlignment="1">
      <alignment vertical="center" wrapText="1"/>
    </xf>
    <xf numFmtId="0" fontId="0" fillId="0" borderId="126" xfId="0" applyBorder="1" applyAlignment="1">
      <alignment vertical="center" wrapText="1"/>
    </xf>
    <xf numFmtId="0" fontId="0" fillId="0" borderId="123" xfId="0" applyBorder="1" applyAlignment="1">
      <alignment vertical="center" wrapText="1"/>
    </xf>
    <xf numFmtId="0" fontId="6" fillId="0" borderId="13" xfId="0" applyFont="1" applyFill="1" applyBorder="1" applyAlignment="1">
      <alignment horizontal="left" vertical="center" wrapText="1"/>
    </xf>
    <xf numFmtId="0" fontId="6" fillId="0" borderId="13" xfId="0" applyFont="1" applyFill="1" applyBorder="1" applyAlignment="1">
      <alignment horizontal="left" vertical="top" wrapText="1"/>
    </xf>
    <xf numFmtId="0" fontId="5" fillId="23" borderId="32" xfId="0" applyFont="1" applyFill="1" applyBorder="1" applyAlignment="1">
      <alignment horizontal="left" vertical="center" wrapText="1"/>
    </xf>
    <xf numFmtId="0" fontId="6" fillId="0" borderId="2" xfId="0" applyFont="1" applyFill="1" applyBorder="1" applyAlignment="1">
      <alignment vertical="center"/>
    </xf>
    <xf numFmtId="0" fontId="6" fillId="0" borderId="0" xfId="0" applyFont="1" applyAlignment="1">
      <alignment vertical="center" shrinkToFit="1"/>
    </xf>
    <xf numFmtId="0" fontId="6" fillId="0" borderId="0" xfId="0" applyFont="1" applyBorder="1" applyAlignment="1">
      <alignment horizontal="center" vertical="center"/>
    </xf>
    <xf numFmtId="0" fontId="6" fillId="0" borderId="3" xfId="0" applyFont="1" applyBorder="1" applyAlignment="1">
      <alignment horizontal="center" vertical="center"/>
    </xf>
    <xf numFmtId="0" fontId="6" fillId="0" borderId="14" xfId="0" applyFont="1" applyBorder="1" applyAlignment="1">
      <alignment horizontal="center" vertical="center"/>
    </xf>
    <xf numFmtId="0" fontId="6" fillId="0" borderId="0" xfId="0" applyFont="1" applyBorder="1" applyAlignment="1">
      <alignment horizontal="left" vertical="top"/>
    </xf>
    <xf numFmtId="0" fontId="6" fillId="0" borderId="1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0" xfId="0" applyFont="1" applyFill="1" applyBorder="1" applyAlignment="1">
      <alignment horizontal="left" vertical="top" wrapText="1"/>
    </xf>
    <xf numFmtId="0" fontId="6" fillId="0" borderId="0" xfId="0" applyFont="1" applyAlignment="1">
      <alignment horizontal="left" vertical="top"/>
    </xf>
    <xf numFmtId="0" fontId="6" fillId="0" borderId="0" xfId="0" applyFont="1" applyFill="1" applyAlignment="1">
      <alignment horizontal="left" vertical="top" wrapText="1"/>
    </xf>
    <xf numFmtId="0" fontId="6" fillId="0" borderId="0" xfId="0" applyFont="1" applyAlignment="1">
      <alignment vertical="top"/>
    </xf>
    <xf numFmtId="0" fontId="6" fillId="0" borderId="0" xfId="0" applyFont="1" applyFill="1" applyAlignment="1">
      <alignment vertical="top"/>
    </xf>
    <xf numFmtId="0" fontId="6" fillId="0" borderId="0" xfId="0" applyFont="1" applyBorder="1" applyAlignment="1">
      <alignment horizontal="right" vertical="center"/>
    </xf>
    <xf numFmtId="0" fontId="6" fillId="0" borderId="3" xfId="0" applyFont="1" applyBorder="1" applyAlignment="1">
      <alignment horizontal="left" vertical="center"/>
    </xf>
    <xf numFmtId="0" fontId="6" fillId="0" borderId="3" xfId="0" applyFont="1" applyBorder="1" applyAlignment="1">
      <alignment horizontal="center" vertical="center"/>
    </xf>
    <xf numFmtId="0" fontId="6" fillId="0" borderId="0" xfId="0" applyFont="1" applyAlignment="1">
      <alignment vertical="top"/>
    </xf>
    <xf numFmtId="0" fontId="6" fillId="0" borderId="0" xfId="0" applyFont="1" applyFill="1" applyBorder="1" applyAlignment="1">
      <alignment vertical="top" wrapText="1"/>
    </xf>
    <xf numFmtId="0" fontId="6" fillId="0" borderId="0" xfId="0" applyFont="1" applyFill="1" applyAlignment="1">
      <alignment vertical="top" wrapText="1"/>
    </xf>
    <xf numFmtId="0" fontId="6" fillId="0" borderId="0" xfId="0" applyFont="1" applyFill="1" applyAlignment="1">
      <alignment vertical="top"/>
    </xf>
    <xf numFmtId="0" fontId="6" fillId="0" borderId="19" xfId="0" applyFont="1" applyBorder="1" applyAlignment="1">
      <alignment horizontal="right" vertical="top"/>
    </xf>
    <xf numFmtId="0" fontId="6" fillId="0" borderId="19" xfId="0" applyFont="1" applyBorder="1" applyAlignment="1">
      <alignment vertical="top"/>
    </xf>
    <xf numFmtId="0" fontId="6" fillId="0" borderId="13" xfId="0" applyFont="1" applyFill="1" applyBorder="1" applyAlignment="1">
      <alignment horizontal="left" vertical="center"/>
    </xf>
    <xf numFmtId="49" fontId="6" fillId="0" borderId="2" xfId="0" applyNumberFormat="1" applyFont="1" applyBorder="1" applyAlignment="1">
      <alignment horizontal="right" vertical="top"/>
    </xf>
    <xf numFmtId="0" fontId="6" fillId="0" borderId="19" xfId="0" applyFont="1" applyBorder="1" applyAlignment="1">
      <alignment horizontal="left" vertical="top"/>
    </xf>
    <xf numFmtId="0" fontId="6" fillId="0" borderId="0" xfId="0" applyFont="1" applyFill="1" applyBorder="1" applyAlignment="1">
      <alignment horizontal="left" vertical="center" shrinkToFit="1"/>
    </xf>
    <xf numFmtId="0" fontId="101" fillId="0" borderId="0" xfId="0" applyFont="1" applyAlignment="1">
      <alignment vertical="top"/>
    </xf>
    <xf numFmtId="0" fontId="6" fillId="0" borderId="0" xfId="0" applyFont="1" applyAlignment="1">
      <alignment vertical="top"/>
    </xf>
    <xf numFmtId="0" fontId="6" fillId="0" borderId="0" xfId="0" applyFont="1" applyFill="1" applyAlignment="1">
      <alignment vertical="top"/>
    </xf>
    <xf numFmtId="0" fontId="4" fillId="0" borderId="23" xfId="0" applyFont="1" applyBorder="1" applyAlignment="1">
      <alignment horizontal="left" vertical="center" wrapText="1"/>
    </xf>
    <xf numFmtId="0" fontId="15" fillId="6" borderId="109" xfId="0" applyFont="1" applyFill="1" applyBorder="1" applyAlignment="1">
      <alignment horizontal="left" vertical="center" wrapText="1"/>
    </xf>
    <xf numFmtId="0" fontId="6" fillId="0" borderId="0" xfId="0" applyFont="1" applyBorder="1" applyAlignment="1">
      <alignment vertical="top" wrapText="1"/>
    </xf>
    <xf numFmtId="0" fontId="6" fillId="0" borderId="0" xfId="0" applyFont="1" applyAlignment="1">
      <alignment vertical="top" wrapText="1"/>
    </xf>
    <xf numFmtId="0" fontId="6" fillId="0" borderId="3" xfId="0" applyFont="1" applyBorder="1" applyAlignment="1">
      <alignment horizontal="left" vertical="center"/>
    </xf>
    <xf numFmtId="0" fontId="6" fillId="0" borderId="3"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14" xfId="0" applyFont="1" applyBorder="1" applyAlignment="1">
      <alignment horizontal="center" vertical="center"/>
    </xf>
    <xf numFmtId="0" fontId="6" fillId="0" borderId="0" xfId="0" applyFont="1" applyFill="1" applyAlignment="1">
      <alignment horizontal="left" vertical="top" wrapText="1"/>
    </xf>
    <xf numFmtId="0" fontId="6" fillId="0" borderId="0" xfId="0" applyFont="1" applyAlignment="1">
      <alignment vertical="top"/>
    </xf>
    <xf numFmtId="0" fontId="6" fillId="0" borderId="0" xfId="0" applyFont="1" applyFill="1" applyAlignment="1">
      <alignment vertical="top"/>
    </xf>
    <xf numFmtId="0" fontId="6" fillId="0" borderId="0" xfId="0" applyFont="1" applyFill="1" applyAlignment="1">
      <alignment vertical="center" shrinkToFit="1"/>
    </xf>
    <xf numFmtId="0" fontId="43" fillId="0" borderId="13" xfId="0" applyFont="1" applyBorder="1" applyAlignment="1">
      <alignment vertical="center"/>
    </xf>
    <xf numFmtId="0" fontId="43" fillId="0" borderId="14" xfId="0" applyFont="1" applyBorder="1" applyAlignment="1">
      <alignment vertical="center"/>
    </xf>
    <xf numFmtId="0" fontId="101" fillId="0" borderId="0" xfId="0" applyFont="1" applyBorder="1" applyAlignment="1">
      <alignment vertical="top" wrapText="1"/>
    </xf>
    <xf numFmtId="0" fontId="6" fillId="0" borderId="35" xfId="0" applyFont="1" applyBorder="1" applyAlignment="1">
      <alignment vertical="center"/>
    </xf>
    <xf numFmtId="0" fontId="6" fillId="0" borderId="36" xfId="0" applyFont="1" applyBorder="1" applyAlignment="1">
      <alignment vertical="center"/>
    </xf>
    <xf numFmtId="0" fontId="6" fillId="0" borderId="37" xfId="0" applyFont="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6" fillId="0" borderId="32" xfId="0" applyFont="1" applyBorder="1" applyAlignment="1">
      <alignment vertical="center"/>
    </xf>
    <xf numFmtId="0" fontId="6" fillId="0" borderId="33" xfId="0" applyFont="1" applyBorder="1" applyAlignment="1">
      <alignment vertical="center"/>
    </xf>
    <xf numFmtId="0" fontId="6" fillId="0" borderId="34"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vertical="center"/>
    </xf>
    <xf numFmtId="0" fontId="4" fillId="0" borderId="23" xfId="0" applyFont="1" applyBorder="1" applyAlignment="1">
      <alignment horizontal="left" vertical="center" wrapText="1"/>
    </xf>
    <xf numFmtId="0" fontId="15" fillId="0" borderId="109" xfId="0" applyFont="1" applyFill="1" applyBorder="1" applyAlignment="1">
      <alignment horizontal="left" vertical="center" wrapText="1"/>
    </xf>
    <xf numFmtId="0" fontId="6" fillId="0" borderId="0" xfId="0" applyFont="1" applyFill="1" applyBorder="1" applyAlignment="1">
      <alignment horizontal="left" vertical="top" wrapText="1"/>
    </xf>
    <xf numFmtId="0" fontId="6" fillId="0" borderId="7" xfId="0" applyFont="1" applyFill="1" applyBorder="1">
      <alignment vertical="center"/>
    </xf>
    <xf numFmtId="0" fontId="6" fillId="0" borderId="7" xfId="0" applyFont="1" applyFill="1" applyBorder="1" applyAlignment="1">
      <alignment horizontal="left" vertical="top" wrapText="1"/>
    </xf>
    <xf numFmtId="0" fontId="15" fillId="6" borderId="109" xfId="0" applyFont="1" applyFill="1" applyBorder="1" applyAlignment="1">
      <alignment vertical="center" wrapText="1"/>
    </xf>
    <xf numFmtId="0" fontId="6" fillId="0" borderId="0" xfId="0" applyFont="1" applyFill="1" applyBorder="1" applyAlignment="1">
      <alignment horizontal="left" vertical="top" wrapText="1"/>
    </xf>
    <xf numFmtId="0" fontId="6" fillId="0" borderId="0" xfId="0" applyFont="1" applyBorder="1" applyAlignment="1">
      <alignment vertical="top" wrapText="1"/>
    </xf>
    <xf numFmtId="0" fontId="6" fillId="0" borderId="0" xfId="0" applyFont="1" applyAlignment="1">
      <alignment vertical="top" wrapText="1"/>
    </xf>
    <xf numFmtId="0" fontId="6" fillId="0" borderId="0" xfId="0" applyFont="1" applyAlignment="1">
      <alignment horizontal="left" vertical="top" wrapText="1"/>
    </xf>
    <xf numFmtId="0" fontId="6" fillId="0" borderId="23" xfId="0" applyFont="1" applyBorder="1" applyAlignment="1">
      <alignment horizontal="center" vertical="center"/>
    </xf>
    <xf numFmtId="0" fontId="6" fillId="0" borderId="9" xfId="0" applyFont="1" applyBorder="1" applyAlignment="1">
      <alignment horizontal="center" vertical="center"/>
    </xf>
    <xf numFmtId="0" fontId="6" fillId="0" borderId="0" xfId="0" applyFont="1" applyAlignment="1">
      <alignment horizontal="left" vertical="top"/>
    </xf>
    <xf numFmtId="0" fontId="6" fillId="0" borderId="14" xfId="0" applyFont="1" applyBorder="1" applyAlignment="1">
      <alignment vertical="center"/>
    </xf>
    <xf numFmtId="0" fontId="6" fillId="0" borderId="0" xfId="0" applyFont="1" applyAlignment="1">
      <alignment vertical="top"/>
    </xf>
    <xf numFmtId="0" fontId="101" fillId="0" borderId="0" xfId="0" applyFont="1" applyBorder="1" applyAlignment="1">
      <alignment horizontal="left" vertical="top"/>
    </xf>
    <xf numFmtId="0" fontId="6" fillId="0" borderId="4" xfId="0" applyFont="1" applyFill="1" applyBorder="1" applyAlignment="1">
      <alignment horizontal="center" vertical="center"/>
    </xf>
    <xf numFmtId="0" fontId="6" fillId="0" borderId="4" xfId="0" applyFont="1" applyFill="1" applyBorder="1" applyAlignment="1">
      <alignment horizontal="left" vertical="center" wrapText="1"/>
    </xf>
    <xf numFmtId="176" fontId="0" fillId="0" borderId="232" xfId="0" applyNumberFormat="1" applyFill="1" applyBorder="1" applyAlignment="1">
      <alignment horizontal="left" vertical="center"/>
    </xf>
    <xf numFmtId="0" fontId="11" fillId="11" borderId="0" xfId="0" applyFont="1" applyFill="1" applyBorder="1" applyAlignment="1">
      <alignment horizontal="left" vertical="center"/>
    </xf>
    <xf numFmtId="0" fontId="0" fillId="7" borderId="142" xfId="0" applyFill="1" applyBorder="1" applyAlignment="1">
      <alignment vertical="center" wrapText="1"/>
    </xf>
    <xf numFmtId="0" fontId="92" fillId="25" borderId="0" xfId="0" applyFont="1" applyFill="1">
      <alignment vertical="center"/>
    </xf>
    <xf numFmtId="0" fontId="0" fillId="2" borderId="23" xfId="0" applyFill="1" applyBorder="1" applyAlignment="1">
      <alignment vertical="center" wrapText="1"/>
    </xf>
    <xf numFmtId="0" fontId="0" fillId="25" borderId="0" xfId="0" applyFill="1">
      <alignment vertical="center"/>
    </xf>
    <xf numFmtId="0" fontId="0" fillId="25" borderId="0" xfId="0" applyFill="1" applyAlignment="1">
      <alignment vertical="center" wrapText="1"/>
    </xf>
    <xf numFmtId="0" fontId="92" fillId="25" borderId="0" xfId="0" applyFont="1" applyFill="1" applyAlignment="1">
      <alignment vertical="center"/>
    </xf>
    <xf numFmtId="0" fontId="50" fillId="25" borderId="0" xfId="0" applyFont="1" applyFill="1">
      <alignment vertical="center"/>
    </xf>
    <xf numFmtId="0" fontId="0" fillId="2" borderId="0" xfId="0" applyFill="1" applyAlignment="1">
      <alignment vertical="center"/>
    </xf>
    <xf numFmtId="0" fontId="98" fillId="11" borderId="0" xfId="0" applyFont="1" applyFill="1" applyBorder="1">
      <alignment vertical="center"/>
    </xf>
    <xf numFmtId="0" fontId="0" fillId="25" borderId="0" xfId="0" applyFill="1" applyAlignment="1">
      <alignment vertical="center"/>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0" xfId="0" applyFont="1" applyAlignment="1">
      <alignment horizontal="left" vertical="top" wrapText="1"/>
    </xf>
    <xf numFmtId="0" fontId="6" fillId="0" borderId="0" xfId="0" applyFont="1" applyBorder="1" applyAlignment="1">
      <alignment horizontal="center" vertical="center"/>
    </xf>
    <xf numFmtId="0" fontId="6" fillId="0" borderId="0" xfId="0" applyFont="1" applyAlignment="1">
      <alignment horizontal="left" vertical="top"/>
    </xf>
    <xf numFmtId="0" fontId="6" fillId="0" borderId="11" xfId="0" applyFont="1" applyBorder="1" applyAlignment="1">
      <alignment vertical="center"/>
    </xf>
    <xf numFmtId="0" fontId="6" fillId="0" borderId="14" xfId="0" applyFont="1" applyBorder="1" applyAlignment="1">
      <alignment vertical="center"/>
    </xf>
    <xf numFmtId="0" fontId="6" fillId="0" borderId="0" xfId="0" applyFont="1" applyBorder="1" applyAlignment="1">
      <alignment horizontal="left" vertical="center"/>
    </xf>
    <xf numFmtId="0" fontId="6" fillId="0" borderId="0" xfId="0" applyFont="1" applyAlignment="1">
      <alignment horizontal="left" vertical="center"/>
    </xf>
    <xf numFmtId="0" fontId="6" fillId="0" borderId="0" xfId="0" applyFont="1" applyFill="1" applyAlignment="1">
      <alignment horizontal="left" vertical="top" wrapText="1"/>
    </xf>
    <xf numFmtId="0" fontId="6" fillId="0" borderId="0" xfId="0" applyFont="1" applyAlignment="1">
      <alignment vertical="top"/>
    </xf>
    <xf numFmtId="0" fontId="6" fillId="0" borderId="0" xfId="0" applyFont="1" applyFill="1" applyAlignment="1">
      <alignment vertical="top"/>
    </xf>
    <xf numFmtId="0" fontId="6" fillId="0" borderId="23" xfId="0" applyFont="1" applyBorder="1" applyAlignment="1">
      <alignment horizontal="center" vertical="center" wrapText="1"/>
    </xf>
    <xf numFmtId="0" fontId="6" fillId="0" borderId="0" xfId="0" applyFont="1" applyFill="1" applyBorder="1" applyAlignment="1">
      <alignment horizontal="center" vertical="center" wrapText="1"/>
    </xf>
    <xf numFmtId="0" fontId="0" fillId="0" borderId="142" xfId="0" applyFill="1" applyBorder="1" applyAlignment="1">
      <alignment horizontal="left" vertical="center" wrapText="1"/>
    </xf>
    <xf numFmtId="0" fontId="43" fillId="0" borderId="23" xfId="0" applyFont="1" applyBorder="1" applyAlignment="1">
      <alignment horizontal="center" vertical="center" wrapText="1"/>
    </xf>
    <xf numFmtId="176" fontId="6" fillId="0" borderId="0" xfId="0" applyNumberFormat="1" applyFont="1" applyFill="1" applyBorder="1" applyAlignment="1">
      <alignment horizontal="center" vertical="center" shrinkToFit="1"/>
    </xf>
    <xf numFmtId="0" fontId="6" fillId="0" borderId="234" xfId="0" applyFont="1" applyBorder="1">
      <alignment vertical="center"/>
    </xf>
    <xf numFmtId="49" fontId="6" fillId="0" borderId="0" xfId="0" applyNumberFormat="1" applyFont="1" applyAlignment="1">
      <alignment horizontal="left" vertical="top"/>
    </xf>
    <xf numFmtId="0" fontId="4" fillId="0" borderId="23" xfId="0" applyFont="1" applyBorder="1" applyAlignment="1">
      <alignment horizontal="left" vertical="center" wrapText="1"/>
    </xf>
    <xf numFmtId="0" fontId="15" fillId="0" borderId="125" xfId="0" applyFont="1" applyFill="1" applyBorder="1" applyAlignment="1">
      <alignment horizontal="left" vertical="center" wrapText="1"/>
    </xf>
    <xf numFmtId="0" fontId="1" fillId="0" borderId="0" xfId="0" applyFont="1" applyAlignment="1">
      <alignment horizontal="center" vertical="center"/>
    </xf>
    <xf numFmtId="0" fontId="6" fillId="0" borderId="0" xfId="0" applyFont="1" applyBorder="1" applyAlignment="1">
      <alignment horizontal="center" vertical="center" wrapText="1"/>
    </xf>
    <xf numFmtId="0" fontId="6" fillId="0" borderId="0" xfId="0" applyFont="1" applyAlignment="1">
      <alignment horizontal="left" vertical="top" wrapText="1"/>
    </xf>
    <xf numFmtId="0" fontId="6" fillId="0" borderId="0" xfId="0" applyFont="1" applyAlignment="1">
      <alignment horizontal="left" vertical="top"/>
    </xf>
    <xf numFmtId="0" fontId="6" fillId="0" borderId="11" xfId="0" applyFont="1" applyBorder="1" applyAlignment="1">
      <alignment vertical="center"/>
    </xf>
    <xf numFmtId="0" fontId="6" fillId="0" borderId="14" xfId="0" applyFont="1" applyBorder="1" applyAlignment="1">
      <alignment vertical="center"/>
    </xf>
    <xf numFmtId="0" fontId="6" fillId="0" borderId="0" xfId="0" applyFont="1" applyAlignment="1">
      <alignment horizontal="left" vertical="center"/>
    </xf>
    <xf numFmtId="0" fontId="6" fillId="0" borderId="0" xfId="0" applyFont="1" applyFill="1" applyAlignment="1">
      <alignment horizontal="left" vertical="top" wrapText="1"/>
    </xf>
    <xf numFmtId="0" fontId="6" fillId="0" borderId="0" xfId="0" applyFont="1" applyAlignment="1">
      <alignment vertical="top"/>
    </xf>
    <xf numFmtId="0" fontId="6" fillId="0" borderId="0" xfId="0" applyFont="1" applyFill="1" applyAlignment="1">
      <alignment vertical="top"/>
    </xf>
    <xf numFmtId="0" fontId="6" fillId="0" borderId="23" xfId="0"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Alignment="1">
      <alignment vertical="top"/>
    </xf>
    <xf numFmtId="0" fontId="6" fillId="0" borderId="0" xfId="0" applyFont="1" applyFill="1" applyAlignment="1">
      <alignment vertical="top" wrapText="1"/>
    </xf>
    <xf numFmtId="0" fontId="92" fillId="0" borderId="0" xfId="0" applyFont="1" applyBorder="1" applyAlignment="1">
      <alignment vertical="center"/>
    </xf>
    <xf numFmtId="14" fontId="6" fillId="3" borderId="0" xfId="0" applyNumberFormat="1" applyFont="1" applyFill="1">
      <alignment vertical="center"/>
    </xf>
    <xf numFmtId="0" fontId="97" fillId="0" borderId="0" xfId="0" applyFont="1" applyBorder="1" applyAlignment="1">
      <alignment vertical="center"/>
    </xf>
    <xf numFmtId="182" fontId="97" fillId="0" borderId="0" xfId="0" applyNumberFormat="1" applyFont="1">
      <alignment vertical="center"/>
    </xf>
    <xf numFmtId="0" fontId="92" fillId="0" borderId="0" xfId="0" applyFont="1">
      <alignment vertical="center"/>
    </xf>
    <xf numFmtId="0" fontId="5" fillId="0" borderId="30" xfId="0" applyFont="1" applyFill="1" applyBorder="1" applyAlignment="1">
      <alignment vertical="center" wrapText="1"/>
    </xf>
    <xf numFmtId="0" fontId="6" fillId="0" borderId="0" xfId="0" applyFont="1" applyAlignment="1">
      <alignment horizontal="left" vertical="top"/>
    </xf>
    <xf numFmtId="0" fontId="6" fillId="0" borderId="0" xfId="0" applyFont="1" applyAlignment="1">
      <alignment vertical="top"/>
    </xf>
    <xf numFmtId="0" fontId="6" fillId="0" borderId="0" xfId="0" applyFont="1" applyAlignment="1">
      <alignment vertical="top"/>
    </xf>
    <xf numFmtId="0" fontId="6" fillId="0" borderId="0" xfId="0" applyFont="1" applyFill="1" applyAlignment="1">
      <alignment vertical="top" wrapText="1"/>
    </xf>
    <xf numFmtId="0" fontId="6" fillId="0" borderId="0" xfId="0" applyFont="1" applyBorder="1" applyAlignment="1">
      <alignment horizontal="distributed" vertical="top"/>
    </xf>
    <xf numFmtId="0" fontId="0" fillId="0" borderId="0" xfId="0" applyFill="1" applyBorder="1" applyProtection="1">
      <alignment vertical="center"/>
    </xf>
    <xf numFmtId="0" fontId="38" fillId="0" borderId="0" xfId="0" applyFont="1" applyBorder="1" applyAlignment="1" applyProtection="1">
      <alignment horizontal="left" vertical="top" wrapText="1"/>
    </xf>
    <xf numFmtId="0" fontId="38" fillId="0" borderId="0" xfId="0" applyFont="1" applyBorder="1" applyAlignment="1" applyProtection="1">
      <alignment horizontal="left" vertical="center" wrapText="1"/>
    </xf>
    <xf numFmtId="0" fontId="50" fillId="0" borderId="0" xfId="0" applyFont="1" applyBorder="1" applyAlignment="1" applyProtection="1">
      <alignment horizontal="left" vertical="top" wrapText="1"/>
    </xf>
    <xf numFmtId="0" fontId="53" fillId="0" borderId="0" xfId="0" applyFont="1" applyBorder="1" applyAlignment="1" applyProtection="1">
      <alignment horizontal="left" vertical="top" wrapText="1"/>
    </xf>
    <xf numFmtId="0" fontId="39" fillId="12" borderId="7" xfId="0" applyFont="1" applyFill="1" applyBorder="1" applyAlignment="1" applyProtection="1">
      <alignment horizontal="left" vertical="center" wrapText="1"/>
      <protection locked="0"/>
    </xf>
    <xf numFmtId="0" fontId="0" fillId="0" borderId="0" xfId="0" applyFill="1" applyProtection="1">
      <alignment vertical="center"/>
    </xf>
    <xf numFmtId="0" fontId="104" fillId="0" borderId="0" xfId="0" applyFont="1" applyFill="1" applyAlignment="1">
      <alignment horizontal="center" vertical="center"/>
    </xf>
    <xf numFmtId="0" fontId="0" fillId="0" borderId="0" xfId="0" applyFont="1" applyFill="1" applyAlignment="1" applyProtection="1">
      <alignment vertical="center" shrinkToFit="1"/>
    </xf>
    <xf numFmtId="0" fontId="0" fillId="0" borderId="0" xfId="0" applyFont="1" applyFill="1" applyProtection="1">
      <alignment vertical="center"/>
    </xf>
    <xf numFmtId="0" fontId="0" fillId="0" borderId="0" xfId="0" applyFont="1" applyAlignment="1" applyProtection="1">
      <alignment vertical="center" shrinkToFit="1"/>
    </xf>
    <xf numFmtId="0" fontId="0" fillId="0" borderId="0" xfId="0" applyFont="1" applyFill="1" applyAlignment="1" applyProtection="1">
      <alignment vertical="center"/>
    </xf>
    <xf numFmtId="0" fontId="56" fillId="0" borderId="0" xfId="0" applyFont="1" applyProtection="1">
      <alignment vertical="center"/>
    </xf>
    <xf numFmtId="188" fontId="50" fillId="0" borderId="0" xfId="0" applyNumberFormat="1" applyFont="1" applyAlignment="1" applyProtection="1">
      <alignment horizontal="center" vertical="center"/>
    </xf>
    <xf numFmtId="0" fontId="55" fillId="0" borderId="102" xfId="0" applyFont="1" applyBorder="1" applyAlignment="1" applyProtection="1">
      <alignment horizontal="left" vertical="center"/>
    </xf>
    <xf numFmtId="0" fontId="55" fillId="0" borderId="0" xfId="0" applyFont="1" applyFill="1" applyBorder="1" applyAlignment="1" applyProtection="1">
      <alignment horizontal="left" vertical="center" wrapText="1"/>
    </xf>
    <xf numFmtId="0" fontId="56" fillId="0" borderId="0" xfId="0" applyFont="1" applyBorder="1" applyProtection="1">
      <alignment vertical="center"/>
    </xf>
    <xf numFmtId="0" fontId="55" fillId="12" borderId="237" xfId="0" applyFont="1" applyFill="1" applyBorder="1" applyAlignment="1" applyProtection="1">
      <alignment horizontal="left" vertical="center" wrapText="1"/>
      <protection locked="0"/>
    </xf>
    <xf numFmtId="0" fontId="0" fillId="0" borderId="0" xfId="0" applyFont="1" applyFill="1" applyBorder="1" applyAlignment="1" applyProtection="1">
      <alignment vertical="center" shrinkToFit="1"/>
    </xf>
    <xf numFmtId="0" fontId="50" fillId="0" borderId="0" xfId="0" applyNumberFormat="1" applyFont="1" applyBorder="1" applyAlignment="1" applyProtection="1">
      <alignment horizontal="center" vertical="center" wrapText="1"/>
    </xf>
    <xf numFmtId="0" fontId="0" fillId="0" borderId="0" xfId="0" applyFill="1" applyBorder="1" applyAlignment="1" applyProtection="1">
      <alignment vertical="center"/>
    </xf>
    <xf numFmtId="0" fontId="38" fillId="0" borderId="0" xfId="0" applyNumberFormat="1" applyFont="1" applyBorder="1" applyAlignment="1" applyProtection="1">
      <alignment horizontal="center" vertical="center" shrinkToFit="1"/>
    </xf>
    <xf numFmtId="0" fontId="5" fillId="0" borderId="3" xfId="0" applyFont="1" applyBorder="1" applyAlignment="1" applyProtection="1">
      <alignment vertical="center" wrapText="1"/>
    </xf>
    <xf numFmtId="0" fontId="50" fillId="0" borderId="0" xfId="0" applyNumberFormat="1" applyFont="1" applyBorder="1" applyAlignment="1" applyProtection="1">
      <alignment horizontal="center" vertical="center" shrinkToFit="1"/>
    </xf>
    <xf numFmtId="188" fontId="5" fillId="0" borderId="0" xfId="0" applyNumberFormat="1" applyFont="1" applyBorder="1" applyAlignment="1" applyProtection="1">
      <alignment horizontal="center" vertical="top" wrapText="1"/>
    </xf>
    <xf numFmtId="0" fontId="5" fillId="0" borderId="0" xfId="0" applyFont="1" applyBorder="1" applyProtection="1">
      <alignment vertical="center"/>
    </xf>
    <xf numFmtId="188" fontId="5" fillId="0" borderId="0" xfId="0" applyNumberFormat="1" applyFont="1" applyBorder="1" applyAlignment="1" applyProtection="1">
      <alignment horizontal="center" vertical="center" wrapText="1"/>
    </xf>
    <xf numFmtId="0" fontId="5" fillId="0" borderId="0" xfId="0" applyFont="1" applyAlignment="1" applyProtection="1">
      <alignment vertical="center"/>
    </xf>
    <xf numFmtId="0" fontId="50" fillId="0" borderId="0" xfId="0" applyNumberFormat="1" applyFont="1" applyBorder="1" applyAlignment="1" applyProtection="1">
      <alignment horizontal="center" vertical="top" shrinkToFit="1"/>
    </xf>
    <xf numFmtId="0" fontId="38" fillId="0" borderId="0" xfId="0" applyNumberFormat="1" applyFont="1" applyBorder="1" applyAlignment="1" applyProtection="1">
      <alignment horizontal="center" vertical="top" shrinkToFit="1"/>
    </xf>
    <xf numFmtId="0" fontId="11" fillId="0" borderId="0" xfId="0" applyFont="1" applyBorder="1" applyAlignment="1">
      <alignment vertical="center" shrinkToFit="1"/>
    </xf>
    <xf numFmtId="0" fontId="10" fillId="0" borderId="0" xfId="0" applyFont="1" applyBorder="1" applyAlignment="1">
      <alignment vertical="center" shrinkToFit="1"/>
    </xf>
    <xf numFmtId="0" fontId="75" fillId="0" borderId="0" xfId="0" applyFont="1" applyAlignment="1">
      <alignment horizontal="center" vertical="center"/>
    </xf>
    <xf numFmtId="0" fontId="6" fillId="0" borderId="0" xfId="0" applyFont="1" applyBorder="1" applyAlignment="1">
      <alignment horizontal="left" vertical="top"/>
    </xf>
    <xf numFmtId="0" fontId="6" fillId="0" borderId="2" xfId="0" applyFont="1" applyBorder="1" applyAlignment="1">
      <alignment horizontal="left" vertical="top"/>
    </xf>
    <xf numFmtId="0" fontId="6" fillId="0" borderId="0" xfId="0" applyFont="1" applyAlignment="1">
      <alignment vertical="top"/>
    </xf>
    <xf numFmtId="0" fontId="43" fillId="0" borderId="0" xfId="0" applyFont="1" applyAlignment="1">
      <alignment vertical="top" wrapText="1"/>
    </xf>
    <xf numFmtId="0" fontId="6" fillId="0" borderId="0" xfId="0" applyFont="1" applyFill="1" applyAlignment="1">
      <alignment vertical="top"/>
    </xf>
    <xf numFmtId="0" fontId="6" fillId="0" borderId="5" xfId="0" applyFont="1" applyBorder="1">
      <alignment vertical="center"/>
    </xf>
    <xf numFmtId="0" fontId="6" fillId="0" borderId="8" xfId="0" applyFont="1" applyBorder="1">
      <alignment vertical="center"/>
    </xf>
    <xf numFmtId="0" fontId="73" fillId="0" borderId="0" xfId="0" applyFont="1" applyBorder="1" applyAlignment="1">
      <alignment horizontal="center" vertical="center"/>
    </xf>
    <xf numFmtId="0" fontId="6" fillId="0" borderId="8" xfId="0" applyFont="1" applyBorder="1" applyAlignment="1">
      <alignment vertical="center"/>
    </xf>
    <xf numFmtId="0" fontId="6" fillId="0" borderId="1" xfId="0" applyFont="1" applyFill="1" applyBorder="1" applyAlignment="1">
      <alignment vertical="center" wrapText="1"/>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5" xfId="0" applyFont="1" applyFill="1" applyBorder="1" applyAlignment="1">
      <alignment vertical="center" wrapText="1"/>
    </xf>
    <xf numFmtId="0" fontId="6" fillId="0" borderId="6" xfId="0" applyFont="1" applyFill="1" applyBorder="1" applyAlignment="1">
      <alignment vertical="center" wrapText="1"/>
    </xf>
    <xf numFmtId="0" fontId="6" fillId="0" borderId="7" xfId="0" applyFont="1" applyFill="1" applyBorder="1" applyAlignment="1">
      <alignment vertical="center" wrapText="1"/>
    </xf>
    <xf numFmtId="0" fontId="6" fillId="0" borderId="8" xfId="0" applyFont="1" applyFill="1" applyBorder="1" applyAlignment="1">
      <alignment vertical="center" wrapText="1"/>
    </xf>
    <xf numFmtId="0" fontId="6" fillId="0" borderId="2" xfId="0" applyFont="1" applyBorder="1" applyAlignment="1">
      <alignment vertical="top"/>
    </xf>
    <xf numFmtId="0" fontId="6" fillId="0" borderId="1" xfId="0" applyFont="1" applyBorder="1" applyAlignment="1">
      <alignment horizontal="left" vertical="top"/>
    </xf>
    <xf numFmtId="0" fontId="6" fillId="0" borderId="3" xfId="0" applyFont="1" applyBorder="1" applyAlignment="1">
      <alignment horizontal="left" vertical="top"/>
    </xf>
    <xf numFmtId="0" fontId="6" fillId="0" borderId="4" xfId="0" applyFont="1" applyBorder="1" applyAlignment="1">
      <alignment horizontal="left" vertical="top"/>
    </xf>
    <xf numFmtId="0" fontId="6" fillId="0" borderId="5" xfId="0" applyFont="1" applyBorder="1" applyAlignment="1">
      <alignment horizontal="left" vertical="top"/>
    </xf>
    <xf numFmtId="0" fontId="6" fillId="0" borderId="6" xfId="0" applyFont="1" applyBorder="1" applyAlignment="1">
      <alignment horizontal="left" vertical="top"/>
    </xf>
    <xf numFmtId="0" fontId="6" fillId="0" borderId="7" xfId="0" applyFont="1" applyBorder="1" applyAlignment="1">
      <alignment horizontal="left" vertical="top"/>
    </xf>
    <xf numFmtId="0" fontId="6" fillId="0" borderId="8" xfId="0" applyFont="1" applyBorder="1" applyAlignment="1">
      <alignment horizontal="left" vertical="top"/>
    </xf>
    <xf numFmtId="0" fontId="43" fillId="0" borderId="0" xfId="0" applyFont="1" applyAlignment="1">
      <alignment horizontal="left" vertical="top"/>
    </xf>
    <xf numFmtId="0" fontId="43" fillId="0" borderId="0" xfId="0" applyFont="1" applyAlignment="1">
      <alignment horizontal="right" vertical="top"/>
    </xf>
    <xf numFmtId="0" fontId="43" fillId="0" borderId="7" xfId="0" applyFont="1" applyFill="1" applyBorder="1" applyAlignment="1">
      <alignment horizontal="left" vertical="top"/>
    </xf>
    <xf numFmtId="0" fontId="45" fillId="0" borderId="23" xfId="0" applyFont="1" applyBorder="1" applyAlignment="1">
      <alignment horizontal="center" vertical="center"/>
    </xf>
    <xf numFmtId="0" fontId="45" fillId="0" borderId="59" xfId="0" applyFont="1" applyBorder="1" applyAlignment="1">
      <alignment horizontal="center" vertical="center"/>
    </xf>
    <xf numFmtId="0" fontId="45" fillId="0" borderId="0" xfId="0" applyFont="1" applyAlignment="1">
      <alignment vertical="center"/>
    </xf>
    <xf numFmtId="0" fontId="15" fillId="0" borderId="130" xfId="0" applyFont="1" applyFill="1" applyBorder="1" applyAlignment="1">
      <alignment vertical="center" wrapText="1"/>
    </xf>
    <xf numFmtId="0" fontId="0" fillId="0" borderId="243" xfId="0" applyFill="1" applyBorder="1">
      <alignment vertical="center"/>
    </xf>
    <xf numFmtId="0" fontId="0" fillId="0" borderId="244" xfId="0" applyFill="1" applyBorder="1">
      <alignment vertical="center"/>
    </xf>
    <xf numFmtId="0" fontId="0" fillId="0" borderId="245" xfId="0" applyFill="1" applyBorder="1">
      <alignment vertical="center"/>
    </xf>
    <xf numFmtId="0" fontId="0" fillId="0" borderId="246" xfId="0" applyFill="1" applyBorder="1">
      <alignment vertical="center"/>
    </xf>
    <xf numFmtId="0" fontId="6" fillId="0" borderId="0" xfId="0" applyFont="1" applyBorder="1" applyAlignment="1">
      <alignment horizontal="left" vertical="top" wrapText="1"/>
    </xf>
    <xf numFmtId="0" fontId="6" fillId="0" borderId="0" xfId="0" applyFont="1" applyBorder="1" applyAlignment="1">
      <alignment vertical="top" wrapText="1"/>
    </xf>
    <xf numFmtId="0" fontId="6" fillId="0" borderId="23"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Border="1" applyAlignment="1">
      <alignment horizontal="distributed" vertical="top"/>
    </xf>
    <xf numFmtId="0" fontId="6" fillId="8" borderId="0" xfId="0" applyFont="1" applyFill="1" applyBorder="1" applyAlignment="1">
      <alignment horizontal="left" vertical="top" wrapText="1"/>
    </xf>
    <xf numFmtId="0" fontId="6" fillId="0" borderId="0" xfId="0" applyFont="1" applyFill="1" applyBorder="1" applyAlignment="1">
      <alignment vertical="top" wrapText="1"/>
    </xf>
    <xf numFmtId="0" fontId="6" fillId="9"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117" fillId="0" borderId="23" xfId="0" applyFont="1" applyFill="1" applyBorder="1" applyAlignment="1">
      <alignment vertical="center" wrapText="1"/>
    </xf>
    <xf numFmtId="0" fontId="117" fillId="0" borderId="23" xfId="0" applyFont="1" applyFill="1" applyBorder="1" applyAlignment="1">
      <alignment horizontal="left" vertical="center" wrapText="1"/>
    </xf>
    <xf numFmtId="0" fontId="15" fillId="6" borderId="103" xfId="0" applyFont="1" applyFill="1" applyBorder="1" applyAlignment="1">
      <alignment vertical="center" wrapText="1"/>
    </xf>
    <xf numFmtId="0" fontId="11" fillId="0" borderId="23" xfId="0" applyFont="1" applyFill="1" applyBorder="1" applyAlignment="1">
      <alignment vertical="center" wrapText="1"/>
    </xf>
    <xf numFmtId="0" fontId="10" fillId="0" borderId="23" xfId="0" applyFont="1" applyFill="1" applyBorder="1" applyAlignment="1">
      <alignment vertical="center" wrapText="1"/>
    </xf>
    <xf numFmtId="0" fontId="73" fillId="0" borderId="0" xfId="0" applyFont="1" applyBorder="1" applyAlignment="1">
      <alignment horizontal="right" vertical="top"/>
    </xf>
    <xf numFmtId="0" fontId="73" fillId="0" borderId="9" xfId="0" applyFont="1" applyBorder="1" applyAlignment="1">
      <alignment horizontal="center" vertical="center"/>
    </xf>
    <xf numFmtId="0" fontId="73" fillId="0" borderId="6" xfId="0" applyFont="1" applyBorder="1" applyAlignment="1">
      <alignment horizontal="center" vertical="center"/>
    </xf>
    <xf numFmtId="0" fontId="73" fillId="0" borderId="23" xfId="0" applyFont="1" applyBorder="1" applyAlignment="1">
      <alignment horizontal="center" vertical="center"/>
    </xf>
    <xf numFmtId="0" fontId="73" fillId="0" borderId="0" xfId="0" applyFont="1" applyAlignment="1">
      <alignment horizontal="right" vertical="top"/>
    </xf>
    <xf numFmtId="0" fontId="73" fillId="0" borderId="0" xfId="0" applyFont="1" applyBorder="1" applyAlignment="1">
      <alignment horizontal="left" vertical="top"/>
    </xf>
    <xf numFmtId="0" fontId="6" fillId="9" borderId="0" xfId="0" applyFont="1" applyFill="1" applyBorder="1" applyAlignment="1">
      <alignment horizontal="left" vertical="top"/>
    </xf>
    <xf numFmtId="0" fontId="6" fillId="0" borderId="7" xfId="0" applyFont="1" applyFill="1" applyBorder="1" applyAlignment="1">
      <alignment vertical="top" wrapText="1"/>
    </xf>
    <xf numFmtId="0" fontId="6" fillId="0" borderId="1" xfId="0" applyFont="1" applyBorder="1" applyAlignment="1">
      <alignment vertical="top"/>
    </xf>
    <xf numFmtId="0" fontId="6" fillId="0" borderId="3" xfId="0" applyFont="1" applyBorder="1" applyAlignment="1">
      <alignment vertical="top"/>
    </xf>
    <xf numFmtId="0" fontId="6" fillId="0" borderId="4" xfId="0" applyFont="1" applyFill="1" applyBorder="1" applyAlignment="1">
      <alignment vertical="top" wrapText="1"/>
    </xf>
    <xf numFmtId="0" fontId="6" fillId="0" borderId="5" xfId="0" applyFont="1" applyFill="1" applyBorder="1" applyAlignment="1">
      <alignment vertical="top" wrapText="1"/>
    </xf>
    <xf numFmtId="0" fontId="6" fillId="0" borderId="6" xfId="0" applyFont="1" applyFill="1" applyBorder="1" applyAlignment="1">
      <alignment vertical="top" wrapText="1"/>
    </xf>
    <xf numFmtId="0" fontId="6" fillId="0" borderId="8" xfId="0" applyFont="1" applyFill="1" applyBorder="1" applyAlignment="1">
      <alignment vertical="top" wrapText="1"/>
    </xf>
    <xf numFmtId="0" fontId="6" fillId="0" borderId="7" xfId="0" applyFont="1" applyBorder="1" applyAlignment="1">
      <alignment vertical="top" wrapText="1"/>
    </xf>
    <xf numFmtId="0" fontId="73" fillId="0" borderId="4" xfId="0" applyFont="1" applyFill="1" applyBorder="1" applyAlignment="1">
      <alignment vertical="center"/>
    </xf>
    <xf numFmtId="0" fontId="73" fillId="0" borderId="23" xfId="0" applyFont="1" applyBorder="1">
      <alignment vertical="center"/>
    </xf>
    <xf numFmtId="0" fontId="6" fillId="0" borderId="23" xfId="0" applyFont="1" applyBorder="1">
      <alignment vertical="center"/>
    </xf>
    <xf numFmtId="0" fontId="73" fillId="0" borderId="24" xfId="0" applyFont="1" applyBorder="1" applyAlignment="1">
      <alignment vertical="center"/>
    </xf>
    <xf numFmtId="0" fontId="6" fillId="8" borderId="0" xfId="0" applyFont="1" applyFill="1" applyBorder="1" applyAlignment="1">
      <alignment horizontal="left" vertical="top"/>
    </xf>
    <xf numFmtId="176" fontId="0" fillId="0" borderId="233" xfId="0" applyNumberFormat="1" applyFill="1" applyBorder="1" applyAlignment="1">
      <alignment horizontal="left" vertical="center" wrapText="1"/>
    </xf>
    <xf numFmtId="0" fontId="117" fillId="6" borderId="109" xfId="0" applyFont="1" applyFill="1" applyBorder="1" applyAlignment="1">
      <alignment vertical="center" wrapText="1"/>
    </xf>
    <xf numFmtId="0" fontId="11" fillId="0" borderId="32" xfId="0" applyFont="1" applyFill="1" applyBorder="1" applyAlignment="1">
      <alignment vertical="center" wrapText="1"/>
    </xf>
    <xf numFmtId="0" fontId="10" fillId="0" borderId="0" xfId="0" applyFont="1" applyFill="1" applyBorder="1" applyAlignment="1">
      <alignment vertical="center" wrapText="1"/>
    </xf>
    <xf numFmtId="0" fontId="117" fillId="0" borderId="109" xfId="0" applyFont="1" applyFill="1" applyBorder="1" applyAlignment="1">
      <alignment vertical="center" wrapText="1"/>
    </xf>
    <xf numFmtId="0" fontId="6" fillId="0" borderId="18" xfId="0" applyFont="1" applyBorder="1" applyAlignment="1">
      <alignment vertical="center"/>
    </xf>
    <xf numFmtId="0" fontId="10" fillId="0" borderId="41" xfId="0" applyFont="1" applyFill="1" applyBorder="1" applyAlignment="1">
      <alignment horizontal="left" vertical="center" wrapText="1"/>
    </xf>
    <xf numFmtId="0" fontId="10" fillId="0" borderId="41" xfId="0" applyFont="1" applyFill="1" applyBorder="1" applyAlignment="1">
      <alignment vertical="center" wrapText="1"/>
    </xf>
    <xf numFmtId="0" fontId="0" fillId="0" borderId="9" xfId="0" applyFill="1" applyBorder="1" applyAlignment="1">
      <alignment vertical="center" wrapText="1"/>
    </xf>
    <xf numFmtId="0" fontId="117" fillId="0" borderId="109" xfId="0" applyFont="1" applyFill="1" applyBorder="1" applyAlignment="1">
      <alignment horizontal="left" vertical="center" wrapText="1"/>
    </xf>
    <xf numFmtId="182" fontId="119" fillId="0" borderId="23" xfId="0" applyNumberFormat="1" applyFont="1" applyFill="1" applyBorder="1" applyAlignment="1">
      <alignment horizontal="left" vertical="center" wrapText="1"/>
    </xf>
    <xf numFmtId="182" fontId="119" fillId="0" borderId="110" xfId="0" applyNumberFormat="1" applyFont="1" applyFill="1" applyBorder="1" applyAlignment="1">
      <alignment horizontal="left" vertical="center" wrapText="1"/>
    </xf>
    <xf numFmtId="0" fontId="119" fillId="0" borderId="109" xfId="0" applyFont="1" applyFill="1" applyBorder="1" applyAlignment="1">
      <alignment vertical="center" wrapText="1"/>
    </xf>
    <xf numFmtId="0" fontId="0" fillId="0" borderId="9" xfId="0" applyFill="1" applyBorder="1" applyAlignment="1">
      <alignment vertical="center" wrapText="1"/>
    </xf>
    <xf numFmtId="182" fontId="10" fillId="23" borderId="42" xfId="0" applyNumberFormat="1" applyFont="1" applyFill="1" applyBorder="1" applyAlignment="1">
      <alignment vertical="center" wrapText="1"/>
    </xf>
    <xf numFmtId="182" fontId="10" fillId="23" borderId="43" xfId="0" applyNumberFormat="1" applyFont="1" applyFill="1" applyBorder="1" applyAlignment="1">
      <alignment vertical="center" wrapText="1"/>
    </xf>
    <xf numFmtId="0" fontId="10" fillId="0" borderId="32" xfId="0" applyFont="1" applyFill="1" applyBorder="1" applyAlignment="1">
      <alignment horizontal="left" vertical="center" wrapText="1"/>
    </xf>
    <xf numFmtId="0" fontId="10" fillId="0" borderId="32" xfId="0" applyFont="1" applyFill="1" applyBorder="1" applyAlignment="1">
      <alignment vertical="center" wrapText="1"/>
    </xf>
    <xf numFmtId="182" fontId="117" fillId="0" borderId="23" xfId="0" applyNumberFormat="1" applyFont="1" applyFill="1" applyBorder="1" applyAlignment="1">
      <alignment horizontal="left" vertical="center" wrapText="1"/>
    </xf>
    <xf numFmtId="182" fontId="117" fillId="0" borderId="110" xfId="0" applyNumberFormat="1" applyFont="1" applyFill="1" applyBorder="1" applyAlignment="1">
      <alignment horizontal="left" vertical="center" wrapText="1"/>
    </xf>
    <xf numFmtId="0" fontId="11" fillId="0" borderId="0" xfId="0" applyFont="1" applyFill="1" applyBorder="1" applyAlignment="1">
      <alignment vertical="center" wrapText="1"/>
    </xf>
    <xf numFmtId="0" fontId="117" fillId="0" borderId="127" xfId="0" applyFont="1" applyFill="1" applyBorder="1" applyAlignment="1">
      <alignment vertical="center" wrapText="1"/>
    </xf>
    <xf numFmtId="0" fontId="117" fillId="0" borderId="114" xfId="0" applyFont="1" applyFill="1" applyBorder="1" applyAlignment="1">
      <alignment vertical="center"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73" fillId="0" borderId="32" xfId="0" applyFont="1" applyBorder="1" applyAlignment="1">
      <alignment vertical="center"/>
    </xf>
    <xf numFmtId="0" fontId="10" fillId="23" borderId="41" xfId="0" applyFont="1" applyFill="1" applyBorder="1" applyAlignment="1">
      <alignment vertical="center" wrapText="1"/>
    </xf>
    <xf numFmtId="0" fontId="10" fillId="23" borderId="42" xfId="0" applyFont="1" applyFill="1" applyBorder="1" applyAlignment="1">
      <alignment vertical="center" wrapText="1"/>
    </xf>
    <xf numFmtId="0" fontId="117" fillId="0" borderId="109" xfId="0" applyFont="1" applyBorder="1" applyAlignment="1">
      <alignment vertical="center" wrapText="1"/>
    </xf>
    <xf numFmtId="176" fontId="10" fillId="23" borderId="42" xfId="0" applyNumberFormat="1" applyFont="1" applyFill="1" applyBorder="1" applyAlignment="1">
      <alignment vertical="center" wrapText="1"/>
    </xf>
    <xf numFmtId="0" fontId="0" fillId="0" borderId="118" xfId="0" applyBorder="1" applyAlignment="1">
      <alignment vertical="center" wrapText="1"/>
    </xf>
    <xf numFmtId="0" fontId="117" fillId="0" borderId="110" xfId="0" applyFont="1" applyFill="1" applyBorder="1" applyAlignment="1">
      <alignment horizontal="left" vertical="center" wrapText="1"/>
    </xf>
    <xf numFmtId="0" fontId="15" fillId="0" borderId="23" xfId="0" applyNumberFormat="1" applyFont="1" applyFill="1" applyBorder="1" applyAlignment="1">
      <alignment horizontal="left" vertical="center" wrapText="1"/>
    </xf>
    <xf numFmtId="0" fontId="6" fillId="0" borderId="0" xfId="0" applyFont="1" applyFill="1" applyAlignment="1">
      <alignment vertical="top" wrapText="1"/>
    </xf>
    <xf numFmtId="49" fontId="73" fillId="0" borderId="0" xfId="0" applyNumberFormat="1" applyFont="1" applyBorder="1" applyAlignment="1">
      <alignment horizontal="right" vertical="top"/>
    </xf>
    <xf numFmtId="0" fontId="15" fillId="0" borderId="23" xfId="0" applyFont="1" applyFill="1" applyBorder="1" applyAlignment="1">
      <alignment horizontal="left" vertical="center" wrapText="1"/>
    </xf>
    <xf numFmtId="0" fontId="5" fillId="23" borderId="39" xfId="0" applyFont="1" applyFill="1" applyBorder="1" applyAlignment="1">
      <alignment horizontal="left" vertical="center" wrapText="1"/>
    </xf>
    <xf numFmtId="0" fontId="5" fillId="23" borderId="40" xfId="0" applyFont="1" applyFill="1" applyBorder="1" applyAlignment="1">
      <alignment horizontal="left" vertical="center" wrapText="1"/>
    </xf>
    <xf numFmtId="0" fontId="5" fillId="23" borderId="43" xfId="0" applyFont="1" applyFill="1" applyBorder="1" applyAlignment="1">
      <alignment horizontal="left" vertical="center" wrapText="1"/>
    </xf>
    <xf numFmtId="3" fontId="5" fillId="23" borderId="42" xfId="0" applyNumberFormat="1" applyFont="1" applyFill="1" applyBorder="1" applyAlignment="1">
      <alignment horizontal="left" vertical="center" wrapText="1"/>
    </xf>
    <xf numFmtId="3" fontId="5" fillId="23" borderId="43" xfId="0" applyNumberFormat="1" applyFont="1" applyFill="1" applyBorder="1" applyAlignment="1">
      <alignment horizontal="left" vertical="center" wrapText="1"/>
    </xf>
    <xf numFmtId="182" fontId="10" fillId="23" borderId="42" xfId="0" applyNumberFormat="1" applyFont="1" applyFill="1" applyBorder="1" applyAlignment="1">
      <alignment horizontal="left" vertical="center" wrapText="1"/>
    </xf>
    <xf numFmtId="182" fontId="10" fillId="23" borderId="43" xfId="0" applyNumberFormat="1" applyFont="1" applyFill="1" applyBorder="1" applyAlignment="1">
      <alignment horizontal="left" vertical="center" wrapText="1"/>
    </xf>
    <xf numFmtId="0" fontId="5" fillId="23" borderId="50" xfId="0" applyFont="1" applyFill="1" applyBorder="1" applyAlignment="1">
      <alignment horizontal="left" vertical="center" wrapText="1"/>
    </xf>
    <xf numFmtId="0" fontId="5" fillId="23" borderId="51" xfId="0" applyFont="1" applyFill="1" applyBorder="1" applyAlignment="1">
      <alignment horizontal="left" vertical="center" wrapText="1"/>
    </xf>
    <xf numFmtId="179" fontId="5" fillId="23" borderId="42" xfId="0" applyNumberFormat="1" applyFont="1" applyFill="1" applyBorder="1" applyAlignment="1">
      <alignment horizontal="left" vertical="center" wrapText="1"/>
    </xf>
    <xf numFmtId="179" fontId="5" fillId="23" borderId="43" xfId="0" applyNumberFormat="1" applyFont="1" applyFill="1" applyBorder="1" applyAlignment="1">
      <alignment horizontal="left" vertical="center" wrapText="1"/>
    </xf>
    <xf numFmtId="0" fontId="0" fillId="23" borderId="45" xfId="0" applyFill="1" applyBorder="1" applyAlignment="1">
      <alignment horizontal="left" vertical="center" wrapText="1"/>
    </xf>
    <xf numFmtId="0" fontId="0" fillId="23" borderId="46" xfId="0" applyFill="1" applyBorder="1" applyAlignment="1">
      <alignment horizontal="left" vertical="center" wrapText="1"/>
    </xf>
    <xf numFmtId="182" fontId="5" fillId="23" borderId="42" xfId="0" applyNumberFormat="1" applyFont="1" applyFill="1" applyBorder="1" applyAlignment="1">
      <alignment horizontal="left" vertical="center" wrapText="1"/>
    </xf>
    <xf numFmtId="182" fontId="5" fillId="23" borderId="43" xfId="0" applyNumberFormat="1" applyFont="1" applyFill="1" applyBorder="1" applyAlignment="1">
      <alignment horizontal="left" vertical="center" wrapText="1"/>
    </xf>
    <xf numFmtId="197" fontId="5" fillId="23" borderId="42" xfId="0" applyNumberFormat="1" applyFont="1" applyFill="1" applyBorder="1" applyAlignment="1">
      <alignment horizontal="left" vertical="center" wrapText="1"/>
    </xf>
    <xf numFmtId="197" fontId="5" fillId="23" borderId="43" xfId="0" applyNumberFormat="1" applyFont="1" applyFill="1" applyBorder="1" applyAlignment="1">
      <alignment horizontal="left" vertical="center" wrapText="1"/>
    </xf>
    <xf numFmtId="0" fontId="5" fillId="23" borderId="42" xfId="0" applyNumberFormat="1" applyFont="1" applyFill="1" applyBorder="1" applyAlignment="1">
      <alignment horizontal="left" vertical="center" wrapText="1"/>
    </xf>
    <xf numFmtId="0" fontId="5" fillId="23" borderId="43" xfId="0" applyNumberFormat="1" applyFont="1" applyFill="1" applyBorder="1" applyAlignment="1">
      <alignment horizontal="left" vertical="center" wrapText="1"/>
    </xf>
    <xf numFmtId="179" fontId="0" fillId="23" borderId="42" xfId="0" applyNumberFormat="1" applyFill="1" applyBorder="1" applyAlignment="1">
      <alignment horizontal="left" vertical="center" wrapText="1"/>
    </xf>
    <xf numFmtId="179" fontId="0" fillId="23" borderId="43" xfId="0" applyNumberFormat="1" applyFill="1" applyBorder="1" applyAlignment="1">
      <alignment horizontal="left" vertical="center" wrapText="1"/>
    </xf>
    <xf numFmtId="0" fontId="10" fillId="23" borderId="42" xfId="0" applyFont="1" applyFill="1" applyBorder="1" applyAlignment="1">
      <alignment horizontal="left" vertical="center" wrapText="1"/>
    </xf>
    <xf numFmtId="0" fontId="10" fillId="23" borderId="43" xfId="0" applyFont="1" applyFill="1" applyBorder="1" applyAlignment="1">
      <alignment horizontal="left" vertical="center" wrapText="1"/>
    </xf>
    <xf numFmtId="180" fontId="10" fillId="23" borderId="42" xfId="0" applyNumberFormat="1" applyFont="1" applyFill="1" applyBorder="1" applyAlignment="1">
      <alignment horizontal="left" vertical="center" wrapText="1"/>
    </xf>
    <xf numFmtId="180" fontId="10" fillId="23" borderId="43" xfId="0" applyNumberFormat="1" applyFont="1" applyFill="1" applyBorder="1" applyAlignment="1">
      <alignment horizontal="left" vertical="center" wrapText="1"/>
    </xf>
    <xf numFmtId="0" fontId="121" fillId="0" borderId="23" xfId="0" applyFont="1" applyBorder="1" applyAlignment="1">
      <alignment horizontal="left" vertical="center" wrapText="1"/>
    </xf>
    <xf numFmtId="3" fontId="10" fillId="23" borderId="43" xfId="0" applyNumberFormat="1" applyFont="1" applyFill="1" applyBorder="1" applyAlignment="1">
      <alignment horizontal="left" vertical="center" wrapText="1"/>
    </xf>
    <xf numFmtId="0" fontId="6" fillId="0" borderId="0" xfId="0" applyFont="1" applyBorder="1" applyAlignment="1">
      <alignment horizontal="left" vertical="top" wrapText="1"/>
    </xf>
    <xf numFmtId="0" fontId="6" fillId="0" borderId="0" xfId="0" applyFont="1" applyAlignment="1">
      <alignment vertical="top" wrapText="1"/>
    </xf>
    <xf numFmtId="0" fontId="6" fillId="0" borderId="0" xfId="0" applyFont="1" applyAlignment="1">
      <alignment horizontal="left" vertical="top" wrapText="1"/>
    </xf>
    <xf numFmtId="177" fontId="15" fillId="0" borderId="124" xfId="0" applyNumberFormat="1" applyFont="1" applyFill="1" applyBorder="1" applyAlignment="1">
      <alignment vertical="center" wrapText="1"/>
    </xf>
    <xf numFmtId="0" fontId="0" fillId="13" borderId="11" xfId="0" applyFont="1" applyFill="1" applyBorder="1" applyAlignment="1">
      <alignment vertical="center"/>
    </xf>
    <xf numFmtId="0" fontId="0" fillId="13" borderId="14" xfId="0" applyFont="1" applyFill="1" applyBorder="1" applyAlignment="1">
      <alignment vertical="center"/>
    </xf>
    <xf numFmtId="0" fontId="0" fillId="0" borderId="174" xfId="0" applyFill="1" applyBorder="1" applyAlignment="1">
      <alignment horizontal="left" vertical="top" wrapText="1"/>
    </xf>
    <xf numFmtId="0" fontId="0" fillId="0" borderId="175" xfId="0" applyFill="1" applyBorder="1" applyAlignment="1">
      <alignment horizontal="left" vertical="top" wrapText="1"/>
    </xf>
    <xf numFmtId="0" fontId="0" fillId="0" borderId="176" xfId="0" applyFill="1" applyBorder="1" applyAlignment="1">
      <alignment horizontal="left" vertical="top" wrapText="1"/>
    </xf>
    <xf numFmtId="0" fontId="0" fillId="0" borderId="147" xfId="0" applyBorder="1" applyAlignment="1">
      <alignment horizontal="left" vertical="top" wrapText="1"/>
    </xf>
    <xf numFmtId="0" fontId="0" fillId="0" borderId="99" xfId="0" applyBorder="1" applyAlignment="1">
      <alignment horizontal="left" vertical="top" wrapText="1"/>
    </xf>
    <xf numFmtId="0" fontId="0" fillId="0" borderId="148" xfId="0" applyBorder="1" applyAlignment="1">
      <alignment horizontal="left" vertical="top" wrapText="1"/>
    </xf>
    <xf numFmtId="0" fontId="0" fillId="0" borderId="147" xfId="0" applyBorder="1" applyAlignment="1">
      <alignment horizontal="left" vertical="center"/>
    </xf>
    <xf numFmtId="0" fontId="0" fillId="0" borderId="99" xfId="0" applyBorder="1" applyAlignment="1">
      <alignment horizontal="left" vertical="center"/>
    </xf>
    <xf numFmtId="0" fontId="0" fillId="0" borderId="148" xfId="0" applyBorder="1" applyAlignment="1">
      <alignment horizontal="left"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horizontal="left" vertical="center"/>
    </xf>
    <xf numFmtId="0" fontId="0" fillId="2" borderId="144" xfId="0" applyFill="1" applyBorder="1" applyAlignment="1">
      <alignment horizontal="center" vertical="center"/>
    </xf>
    <xf numFmtId="0" fontId="0" fillId="2" borderId="145" xfId="0" applyFill="1" applyBorder="1" applyAlignment="1">
      <alignment horizontal="center" vertical="center"/>
    </xf>
    <xf numFmtId="0" fontId="0" fillId="2" borderId="146" xfId="0" applyFill="1" applyBorder="1" applyAlignment="1">
      <alignment horizontal="center" vertical="center"/>
    </xf>
    <xf numFmtId="0" fontId="11" fillId="0" borderId="149" xfId="0" applyFont="1" applyBorder="1" applyAlignment="1">
      <alignment horizontal="left" vertical="center"/>
    </xf>
    <xf numFmtId="0" fontId="11" fillId="0" borderId="150" xfId="0" applyFont="1" applyBorder="1" applyAlignment="1">
      <alignment horizontal="left" vertical="center"/>
    </xf>
    <xf numFmtId="0" fontId="11" fillId="0" borderId="151" xfId="0" applyFont="1" applyBorder="1" applyAlignment="1">
      <alignment horizontal="left" vertical="center"/>
    </xf>
    <xf numFmtId="0" fontId="11" fillId="0" borderId="147" xfId="0" applyFont="1" applyBorder="1" applyAlignment="1">
      <alignment horizontal="left" vertical="center"/>
    </xf>
    <xf numFmtId="0" fontId="11" fillId="0" borderId="99" xfId="0" applyFont="1" applyBorder="1" applyAlignment="1">
      <alignment horizontal="left" vertical="center"/>
    </xf>
    <xf numFmtId="0" fontId="11" fillId="0" borderId="148" xfId="0" applyFont="1" applyBorder="1" applyAlignment="1">
      <alignment horizontal="left" vertical="center"/>
    </xf>
    <xf numFmtId="0" fontId="0" fillId="11" borderId="0" xfId="0" applyFill="1" applyAlignment="1">
      <alignment horizontal="left" vertical="center" wrapText="1"/>
    </xf>
    <xf numFmtId="0" fontId="0" fillId="2" borderId="99" xfId="0" applyFill="1" applyBorder="1" applyAlignment="1">
      <alignment horizontal="left" vertical="center"/>
    </xf>
    <xf numFmtId="0" fontId="0" fillId="2" borderId="100" xfId="0" applyFill="1" applyBorder="1" applyAlignment="1">
      <alignment horizontal="left" vertical="center"/>
    </xf>
    <xf numFmtId="0" fontId="0" fillId="0" borderId="98" xfId="0" applyBorder="1" applyAlignment="1">
      <alignment horizontal="left" vertical="center" wrapText="1"/>
    </xf>
    <xf numFmtId="0" fontId="0" fillId="0" borderId="99" xfId="0" applyBorder="1" applyAlignment="1">
      <alignment horizontal="left" vertical="center" wrapText="1"/>
    </xf>
    <xf numFmtId="0" fontId="0" fillId="0" borderId="100" xfId="0" applyBorder="1" applyAlignment="1">
      <alignment horizontal="left" vertical="center" wrapText="1"/>
    </xf>
    <xf numFmtId="0" fontId="0" fillId="2" borderId="194" xfId="0" applyFill="1"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23" xfId="0" applyBorder="1" applyAlignment="1">
      <alignment horizontal="left" vertical="center"/>
    </xf>
    <xf numFmtId="0" fontId="0" fillId="2" borderId="101" xfId="0" applyFill="1" applyBorder="1" applyAlignment="1">
      <alignment horizontal="left" vertical="center"/>
    </xf>
    <xf numFmtId="0" fontId="0" fillId="2" borderId="102" xfId="0" applyFill="1" applyBorder="1" applyAlignment="1">
      <alignment horizontal="left" vertical="center"/>
    </xf>
    <xf numFmtId="0" fontId="0" fillId="0" borderId="3" xfId="0" applyBorder="1" applyAlignment="1">
      <alignment horizontal="left" vertical="center"/>
    </xf>
    <xf numFmtId="0" fontId="50" fillId="0" borderId="0" xfId="0" applyFont="1" applyFill="1" applyAlignment="1">
      <alignment horizontal="left" vertical="top" wrapText="1"/>
    </xf>
    <xf numFmtId="0" fontId="90" fillId="22" borderId="0" xfId="0" applyFont="1" applyFill="1" applyAlignment="1">
      <alignment horizontal="left" vertical="top"/>
    </xf>
    <xf numFmtId="0" fontId="59" fillId="21" borderId="0" xfId="0" applyFont="1" applyFill="1" applyAlignment="1">
      <alignment horizontal="left" vertical="top"/>
    </xf>
    <xf numFmtId="0" fontId="50" fillId="0" borderId="0" xfId="0" applyFont="1" applyAlignment="1">
      <alignment horizontal="left" vertical="top" wrapText="1"/>
    </xf>
    <xf numFmtId="0" fontId="50" fillId="0" borderId="0" xfId="0" applyFont="1" applyFill="1" applyBorder="1" applyAlignment="1">
      <alignment horizontal="left" vertical="top" wrapText="1"/>
    </xf>
    <xf numFmtId="0" fontId="0" fillId="0" borderId="0" xfId="0" applyFont="1" applyAlignment="1">
      <alignment horizontal="center" vertical="center"/>
    </xf>
    <xf numFmtId="0" fontId="4" fillId="0" borderId="9" xfId="0" applyFont="1" applyBorder="1" applyAlignment="1">
      <alignment horizontal="left" vertical="center" wrapText="1"/>
    </xf>
    <xf numFmtId="0" fontId="4" fillId="0" borderId="12" xfId="0" applyFont="1" applyBorder="1" applyAlignment="1">
      <alignment horizontal="left" vertical="center" wrapText="1"/>
    </xf>
    <xf numFmtId="0" fontId="4" fillId="0" borderId="10" xfId="0" applyFont="1" applyBorder="1" applyAlignment="1">
      <alignment horizontal="left" vertical="center" wrapText="1"/>
    </xf>
    <xf numFmtId="0" fontId="4" fillId="0" borderId="23" xfId="0" applyFont="1" applyBorder="1" applyAlignment="1">
      <alignment horizontal="left" vertical="center" wrapText="1"/>
    </xf>
    <xf numFmtId="0" fontId="21" fillId="2" borderId="11" xfId="0" applyFont="1" applyFill="1" applyBorder="1" applyAlignment="1">
      <alignment horizontal="center" vertical="center" wrapText="1"/>
    </xf>
    <xf numFmtId="0" fontId="22" fillId="2" borderId="13" xfId="0" applyFont="1" applyFill="1" applyBorder="1" applyAlignment="1">
      <alignment horizontal="center" vertical="center" wrapText="1"/>
    </xf>
    <xf numFmtId="0" fontId="22" fillId="2" borderId="14" xfId="0" applyFont="1" applyFill="1" applyBorder="1" applyAlignment="1">
      <alignment horizontal="center" vertical="center" wrapText="1"/>
    </xf>
    <xf numFmtId="176" fontId="0" fillId="9" borderId="0" xfId="0" applyNumberFormat="1" applyFont="1" applyFill="1" applyAlignment="1">
      <alignment horizontal="left" vertical="center"/>
    </xf>
    <xf numFmtId="0" fontId="5" fillId="9" borderId="0" xfId="0" applyFont="1" applyFill="1" applyAlignment="1">
      <alignment horizontal="left" vertical="center"/>
    </xf>
    <xf numFmtId="0" fontId="4" fillId="0" borderId="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vertical="center" wrapText="1"/>
    </xf>
    <xf numFmtId="0" fontId="4" fillId="0" borderId="12" xfId="0" applyFont="1" applyBorder="1" applyAlignment="1">
      <alignment vertical="center" wrapText="1"/>
    </xf>
    <xf numFmtId="0" fontId="4" fillId="0" borderId="10" xfId="0" applyFont="1" applyBorder="1" applyAlignment="1">
      <alignment vertical="center" wrapText="1"/>
    </xf>
    <xf numFmtId="0" fontId="0" fillId="0" borderId="23" xfId="0" applyBorder="1" applyAlignment="1">
      <alignment horizontal="center" vertical="center" wrapText="1"/>
    </xf>
    <xf numFmtId="0" fontId="21" fillId="0" borderId="23" xfId="0" applyFont="1" applyBorder="1" applyAlignment="1">
      <alignment horizontal="center" vertical="center" wrapText="1"/>
    </xf>
    <xf numFmtId="0" fontId="0" fillId="0" borderId="1" xfId="0" applyFill="1" applyBorder="1" applyAlignment="1">
      <alignment horizontal="center" vertical="center" wrapText="1"/>
    </xf>
    <xf numFmtId="0" fontId="0" fillId="0" borderId="4" xfId="0" applyFill="1" applyBorder="1" applyAlignment="1">
      <alignment horizontal="center" vertical="center" wrapText="1"/>
    </xf>
    <xf numFmtId="0" fontId="0" fillId="0" borderId="6" xfId="0" applyFill="1" applyBorder="1" applyAlignment="1">
      <alignment horizontal="center" vertical="center" wrapText="1"/>
    </xf>
    <xf numFmtId="0" fontId="0" fillId="23" borderId="1" xfId="0" applyFill="1" applyBorder="1" applyAlignment="1">
      <alignment horizontal="left" vertical="center" wrapText="1"/>
    </xf>
    <xf numFmtId="0" fontId="0" fillId="23" borderId="2" xfId="0" applyFill="1" applyBorder="1" applyAlignment="1">
      <alignment horizontal="left" vertical="center" wrapText="1"/>
    </xf>
    <xf numFmtId="0" fontId="0" fillId="23" borderId="4" xfId="0" applyFill="1" applyBorder="1" applyAlignment="1">
      <alignment horizontal="left" vertical="center" wrapText="1"/>
    </xf>
    <xf numFmtId="0" fontId="0" fillId="23" borderId="0" xfId="0" applyFill="1" applyBorder="1" applyAlignment="1">
      <alignment horizontal="left" vertical="center" wrapText="1"/>
    </xf>
    <xf numFmtId="0" fontId="0" fillId="23" borderId="6" xfId="0" applyFill="1" applyBorder="1" applyAlignment="1">
      <alignment horizontal="left" vertical="center" wrapText="1"/>
    </xf>
    <xf numFmtId="0" fontId="0" fillId="23" borderId="7" xfId="0" applyFill="1" applyBorder="1" applyAlignment="1">
      <alignment horizontal="left" vertical="center" wrapText="1"/>
    </xf>
    <xf numFmtId="0" fontId="17" fillId="0" borderId="23" xfId="0" applyFont="1" applyBorder="1" applyAlignment="1">
      <alignment horizontal="center" vertical="center" wrapText="1"/>
    </xf>
    <xf numFmtId="0" fontId="16" fillId="0" borderId="11" xfId="0" applyFont="1" applyBorder="1" applyAlignment="1">
      <alignment horizontal="center" vertical="center" shrinkToFit="1"/>
    </xf>
    <xf numFmtId="0" fontId="17" fillId="0" borderId="13" xfId="0" applyFont="1" applyBorder="1" applyAlignment="1">
      <alignment horizontal="center" vertical="center" shrinkToFit="1"/>
    </xf>
    <xf numFmtId="0" fontId="17" fillId="0" borderId="14" xfId="0" applyFont="1" applyBorder="1" applyAlignment="1">
      <alignment horizontal="center" vertical="center" shrinkToFit="1"/>
    </xf>
    <xf numFmtId="0" fontId="16" fillId="0" borderId="11"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4" xfId="0" applyFont="1" applyBorder="1" applyAlignment="1">
      <alignment horizontal="center" vertical="center" wrapText="1"/>
    </xf>
    <xf numFmtId="0" fontId="0" fillId="23" borderId="23" xfId="0" applyFill="1" applyBorder="1" applyAlignment="1">
      <alignment horizontal="left" vertical="center" wrapText="1"/>
    </xf>
    <xf numFmtId="0" fontId="0" fillId="0" borderId="23" xfId="0" applyFill="1" applyBorder="1" applyAlignment="1">
      <alignment horizontal="center" vertical="center" wrapText="1"/>
    </xf>
    <xf numFmtId="0" fontId="0" fillId="23" borderId="3" xfId="0" applyFill="1" applyBorder="1" applyAlignment="1">
      <alignment horizontal="left" vertical="center" wrapText="1"/>
    </xf>
    <xf numFmtId="0" fontId="0" fillId="23" borderId="5" xfId="0" applyFill="1" applyBorder="1" applyAlignment="1">
      <alignment horizontal="left" vertical="center" wrapText="1"/>
    </xf>
    <xf numFmtId="0" fontId="0" fillId="23" borderId="8" xfId="0" applyFill="1" applyBorder="1" applyAlignment="1">
      <alignment horizontal="left" vertical="center" wrapText="1"/>
    </xf>
    <xf numFmtId="0" fontId="0" fillId="23" borderId="11" xfId="0" applyFill="1" applyBorder="1" applyAlignment="1">
      <alignment horizontal="left" vertical="center" wrapText="1"/>
    </xf>
    <xf numFmtId="0" fontId="0" fillId="23" borderId="14" xfId="0" applyFill="1" applyBorder="1" applyAlignment="1">
      <alignment horizontal="left" vertical="center" wrapText="1"/>
    </xf>
    <xf numFmtId="0" fontId="0" fillId="0" borderId="9" xfId="0" applyFill="1" applyBorder="1" applyAlignment="1">
      <alignment horizontal="left" vertical="center" wrapText="1"/>
    </xf>
    <xf numFmtId="0" fontId="0" fillId="0" borderId="12" xfId="0" applyFill="1" applyBorder="1" applyAlignment="1">
      <alignment horizontal="left" vertical="center" wrapText="1"/>
    </xf>
    <xf numFmtId="0" fontId="117" fillId="6" borderId="11" xfId="0" applyFont="1" applyFill="1" applyBorder="1" applyAlignment="1">
      <alignment vertical="center" wrapText="1"/>
    </xf>
    <xf numFmtId="0" fontId="117" fillId="6" borderId="114" xfId="0" applyFont="1" applyFill="1" applyBorder="1" applyAlignment="1">
      <alignment vertical="center" wrapText="1"/>
    </xf>
    <xf numFmtId="0" fontId="15" fillId="0" borderId="104" xfId="0" applyFont="1" applyFill="1" applyBorder="1" applyAlignment="1">
      <alignment horizontal="left" vertical="center" wrapText="1"/>
    </xf>
    <xf numFmtId="0" fontId="15" fillId="0" borderId="23" xfId="0" applyFont="1" applyFill="1" applyBorder="1" applyAlignment="1">
      <alignment horizontal="left" vertical="center" wrapText="1"/>
    </xf>
    <xf numFmtId="0" fontId="15" fillId="0" borderId="105" xfId="0" applyFont="1" applyFill="1" applyBorder="1" applyAlignment="1">
      <alignment horizontal="left" vertical="center" wrapText="1"/>
    </xf>
    <xf numFmtId="0" fontId="15" fillId="0" borderId="125" xfId="0" applyFont="1" applyFill="1" applyBorder="1" applyAlignment="1">
      <alignment horizontal="left" vertical="center" wrapText="1"/>
    </xf>
    <xf numFmtId="0" fontId="15" fillId="0" borderId="0" xfId="0" applyFont="1" applyFill="1" applyBorder="1" applyAlignment="1">
      <alignment horizontal="left" vertical="top" wrapText="1"/>
    </xf>
    <xf numFmtId="184" fontId="15" fillId="6" borderId="23" xfId="0" applyNumberFormat="1" applyFont="1" applyFill="1" applyBorder="1" applyAlignment="1">
      <alignment horizontal="left" vertical="center" wrapText="1"/>
    </xf>
    <xf numFmtId="184" fontId="15" fillId="6" borderId="110" xfId="0" applyNumberFormat="1" applyFont="1" applyFill="1" applyBorder="1" applyAlignment="1">
      <alignment horizontal="left" vertical="center" wrapText="1"/>
    </xf>
    <xf numFmtId="0" fontId="15" fillId="6" borderId="247" xfId="0" applyFont="1" applyFill="1" applyBorder="1" applyAlignment="1">
      <alignment vertical="center" wrapText="1"/>
    </xf>
    <xf numFmtId="0" fontId="15" fillId="6" borderId="113" xfId="0" applyFont="1" applyFill="1" applyBorder="1" applyAlignment="1">
      <alignment vertical="center" wrapText="1"/>
    </xf>
    <xf numFmtId="0" fontId="15" fillId="6" borderId="11" xfId="0" applyFont="1" applyFill="1" applyBorder="1" applyAlignment="1">
      <alignment vertical="center" wrapText="1"/>
    </xf>
    <xf numFmtId="0" fontId="15" fillId="6" borderId="114" xfId="0" applyFont="1" applyFill="1" applyBorder="1" applyAlignment="1">
      <alignment vertical="center" wrapText="1"/>
    </xf>
    <xf numFmtId="0" fontId="117" fillId="0" borderId="13" xfId="0" applyFont="1" applyFill="1" applyBorder="1" applyAlignment="1">
      <alignment vertical="center" wrapText="1"/>
    </xf>
    <xf numFmtId="0" fontId="117" fillId="0" borderId="114" xfId="0" applyFont="1" applyFill="1" applyBorder="1" applyAlignment="1">
      <alignment vertical="center" wrapText="1"/>
    </xf>
    <xf numFmtId="0" fontId="117" fillId="0" borderId="13" xfId="0" applyFont="1" applyBorder="1" applyAlignment="1">
      <alignment vertical="center" wrapText="1"/>
    </xf>
    <xf numFmtId="0" fontId="117" fillId="0" borderId="114" xfId="0" applyFont="1" applyBorder="1" applyAlignment="1">
      <alignment vertical="center" wrapText="1"/>
    </xf>
    <xf numFmtId="0" fontId="11" fillId="23" borderId="11" xfId="0" applyFont="1" applyFill="1" applyBorder="1" applyAlignment="1">
      <alignment vertical="center" wrapText="1"/>
    </xf>
    <xf numFmtId="0" fontId="11" fillId="23" borderId="14" xfId="0" applyFont="1" applyFill="1" applyBorder="1" applyAlignment="1">
      <alignment vertical="center" wrapText="1"/>
    </xf>
    <xf numFmtId="184" fontId="96" fillId="6" borderId="23" xfId="0" applyNumberFormat="1" applyFont="1" applyFill="1" applyBorder="1" applyAlignment="1">
      <alignment horizontal="left" vertical="center" wrapText="1"/>
    </xf>
    <xf numFmtId="184" fontId="96" fillId="6" borderId="110" xfId="0" applyNumberFormat="1" applyFont="1" applyFill="1" applyBorder="1" applyAlignment="1">
      <alignment horizontal="left" vertical="center" wrapText="1"/>
    </xf>
    <xf numFmtId="184" fontId="96" fillId="6" borderId="104" xfId="0" applyNumberFormat="1" applyFont="1" applyFill="1" applyBorder="1" applyAlignment="1">
      <alignment horizontal="left" vertical="center" wrapText="1"/>
    </xf>
    <xf numFmtId="184" fontId="96" fillId="6" borderId="105" xfId="0" applyNumberFormat="1" applyFont="1" applyFill="1" applyBorder="1" applyAlignment="1">
      <alignment horizontal="left" vertical="center" wrapText="1"/>
    </xf>
    <xf numFmtId="176" fontId="15" fillId="0" borderId="23" xfId="0" applyNumberFormat="1" applyFont="1" applyFill="1" applyBorder="1" applyAlignment="1">
      <alignment horizontal="left" vertical="center" wrapText="1"/>
    </xf>
    <xf numFmtId="176" fontId="15" fillId="0" borderId="110" xfId="0" applyNumberFormat="1" applyFont="1" applyFill="1" applyBorder="1" applyAlignment="1">
      <alignment horizontal="left" vertical="center" wrapText="1"/>
    </xf>
    <xf numFmtId="0" fontId="15" fillId="0" borderId="110" xfId="0" applyFont="1" applyFill="1" applyBorder="1" applyAlignment="1">
      <alignment horizontal="left" vertical="center" wrapText="1"/>
    </xf>
    <xf numFmtId="178" fontId="15" fillId="0" borderId="104" xfId="0" applyNumberFormat="1" applyFont="1" applyFill="1" applyBorder="1" applyAlignment="1">
      <alignment horizontal="left" vertical="center" wrapText="1"/>
    </xf>
    <xf numFmtId="178" fontId="15" fillId="0" borderId="105" xfId="0" applyNumberFormat="1" applyFont="1" applyFill="1" applyBorder="1" applyAlignment="1">
      <alignment horizontal="left" vertical="center" wrapText="1"/>
    </xf>
    <xf numFmtId="0" fontId="15" fillId="6" borderId="104" xfId="0" applyFont="1" applyFill="1" applyBorder="1" applyAlignment="1">
      <alignment horizontal="left" vertical="center" wrapText="1"/>
    </xf>
    <xf numFmtId="0" fontId="15" fillId="6" borderId="105" xfId="0" applyFont="1" applyFill="1" applyBorder="1" applyAlignment="1">
      <alignment horizontal="left" vertical="center" wrapText="1"/>
    </xf>
    <xf numFmtId="0" fontId="15" fillId="6" borderId="23" xfId="0" applyFont="1" applyFill="1" applyBorder="1" applyAlignment="1">
      <alignment horizontal="left" vertical="center" wrapText="1"/>
    </xf>
    <xf numFmtId="0" fontId="15" fillId="6" borderId="110" xfId="0" applyFont="1" applyFill="1" applyBorder="1" applyAlignment="1">
      <alignment horizontal="left" vertical="center" wrapText="1"/>
    </xf>
    <xf numFmtId="0" fontId="15" fillId="6" borderId="103" xfId="0" applyFont="1" applyFill="1" applyBorder="1" applyAlignment="1">
      <alignment horizontal="left" vertical="center" wrapText="1"/>
    </xf>
    <xf numFmtId="0" fontId="15" fillId="6" borderId="109" xfId="0" applyFont="1" applyFill="1" applyBorder="1" applyAlignment="1">
      <alignment horizontal="left" vertical="center" wrapText="1"/>
    </xf>
    <xf numFmtId="0" fontId="15" fillId="6" borderId="107" xfId="0" applyFont="1" applyFill="1" applyBorder="1" applyAlignment="1">
      <alignment horizontal="left" vertical="center" wrapText="1"/>
    </xf>
    <xf numFmtId="0" fontId="15" fillId="6" borderId="108" xfId="0" applyFont="1" applyFill="1" applyBorder="1" applyAlignment="1">
      <alignment horizontal="left" vertical="center" wrapText="1"/>
    </xf>
    <xf numFmtId="0" fontId="117" fillId="0" borderId="11" xfId="0" applyFont="1" applyFill="1" applyBorder="1" applyAlignment="1">
      <alignment vertical="center" wrapText="1"/>
    </xf>
    <xf numFmtId="0" fontId="0" fillId="0" borderId="9" xfId="0" applyFill="1" applyBorder="1" applyAlignment="1">
      <alignment vertical="center" wrapText="1"/>
    </xf>
    <xf numFmtId="0" fontId="0" fillId="0" borderId="10" xfId="0" applyFill="1" applyBorder="1" applyAlignment="1">
      <alignment vertical="center" wrapText="1"/>
    </xf>
    <xf numFmtId="0" fontId="0" fillId="23" borderId="1" xfId="0" applyFill="1" applyBorder="1" applyAlignment="1">
      <alignment vertical="center" wrapText="1"/>
    </xf>
    <xf numFmtId="0" fontId="0" fillId="23" borderId="3" xfId="0" applyFill="1" applyBorder="1" applyAlignment="1">
      <alignment vertical="center" wrapText="1"/>
    </xf>
    <xf numFmtId="0" fontId="0" fillId="23" borderId="6" xfId="0" applyFill="1" applyBorder="1" applyAlignment="1">
      <alignment vertical="center" wrapText="1"/>
    </xf>
    <xf numFmtId="0" fontId="0" fillId="23" borderId="8" xfId="0" applyFill="1" applyBorder="1" applyAlignment="1">
      <alignment vertical="center" wrapText="1"/>
    </xf>
    <xf numFmtId="0" fontId="10" fillId="23" borderId="11" xfId="0" applyFont="1" applyFill="1" applyBorder="1" applyAlignment="1">
      <alignment vertical="center" wrapText="1"/>
    </xf>
    <xf numFmtId="0" fontId="10" fillId="23" borderId="14" xfId="0" applyFont="1" applyFill="1" applyBorder="1" applyAlignment="1">
      <alignment vertical="center" wrapText="1"/>
    </xf>
    <xf numFmtId="0" fontId="0" fillId="0" borderId="23" xfId="0" applyFill="1" applyBorder="1" applyAlignment="1">
      <alignment horizontal="left" vertical="center" wrapText="1"/>
    </xf>
    <xf numFmtId="0" fontId="15" fillId="6" borderId="231" xfId="0" applyFont="1" applyFill="1" applyBorder="1" applyAlignment="1">
      <alignment horizontal="left" vertical="center" wrapText="1"/>
    </xf>
    <xf numFmtId="0" fontId="15" fillId="6" borderId="119" xfId="0" applyFont="1" applyFill="1" applyBorder="1" applyAlignment="1">
      <alignment horizontal="left" vertical="center" wrapText="1"/>
    </xf>
    <xf numFmtId="0" fontId="15" fillId="6" borderId="4" xfId="0" applyFont="1" applyFill="1" applyBorder="1" applyAlignment="1">
      <alignment horizontal="left" vertical="center" wrapText="1"/>
    </xf>
    <xf numFmtId="0" fontId="15" fillId="6" borderId="120" xfId="0" applyFont="1" applyFill="1" applyBorder="1" applyAlignment="1">
      <alignment horizontal="left" vertical="center" wrapText="1"/>
    </xf>
    <xf numFmtId="0" fontId="15" fillId="6" borderId="11" xfId="0" applyFont="1" applyFill="1" applyBorder="1" applyAlignment="1">
      <alignment horizontal="left" vertical="center" wrapText="1"/>
    </xf>
    <xf numFmtId="0" fontId="15" fillId="6" borderId="114" xfId="0" applyFont="1" applyFill="1" applyBorder="1" applyAlignment="1">
      <alignment horizontal="left" vertical="center" wrapText="1"/>
    </xf>
    <xf numFmtId="0" fontId="96" fillId="6" borderId="231" xfId="0" applyFont="1" applyFill="1" applyBorder="1" applyAlignment="1">
      <alignment horizontal="left" vertical="center" wrapText="1"/>
    </xf>
    <xf numFmtId="0" fontId="96" fillId="6" borderId="119" xfId="0" applyFont="1" applyFill="1" applyBorder="1" applyAlignment="1">
      <alignment horizontal="left" vertical="center" wrapText="1"/>
    </xf>
    <xf numFmtId="0" fontId="96" fillId="6" borderId="4" xfId="0" applyFont="1" applyFill="1" applyBorder="1" applyAlignment="1">
      <alignment horizontal="left" vertical="center" wrapText="1"/>
    </xf>
    <xf numFmtId="0" fontId="96" fillId="6" borderId="120" xfId="0" applyFont="1" applyFill="1" applyBorder="1" applyAlignment="1">
      <alignment horizontal="left" vertical="center" wrapText="1"/>
    </xf>
    <xf numFmtId="0" fontId="15" fillId="6" borderId="117" xfId="0" applyFont="1" applyFill="1" applyBorder="1" applyAlignment="1">
      <alignment horizontal="left" vertical="center" wrapText="1"/>
    </xf>
    <xf numFmtId="0" fontId="15" fillId="6" borderId="227" xfId="0" applyFont="1" applyFill="1" applyBorder="1" applyAlignment="1">
      <alignment horizontal="left" vertical="center" wrapText="1"/>
    </xf>
    <xf numFmtId="0" fontId="15" fillId="6" borderId="130" xfId="0" applyFont="1" applyFill="1" applyBorder="1" applyAlignment="1">
      <alignment horizontal="left" vertical="center" wrapText="1"/>
    </xf>
    <xf numFmtId="0" fontId="15" fillId="6" borderId="97" xfId="0" applyFont="1" applyFill="1" applyBorder="1" applyAlignment="1">
      <alignment horizontal="left" vertical="center" wrapText="1"/>
    </xf>
    <xf numFmtId="0" fontId="15" fillId="6" borderId="125" xfId="0" applyFont="1" applyFill="1" applyBorder="1" applyAlignment="1">
      <alignment horizontal="left" vertical="center" wrapText="1"/>
    </xf>
    <xf numFmtId="0" fontId="15" fillId="6" borderId="0" xfId="0" applyFont="1" applyFill="1" applyBorder="1" applyAlignment="1">
      <alignment horizontal="left" vertical="center" wrapText="1"/>
    </xf>
    <xf numFmtId="0" fontId="15" fillId="6" borderId="126" xfId="0" applyFont="1" applyFill="1" applyBorder="1" applyAlignment="1">
      <alignment horizontal="left" vertical="center" wrapText="1"/>
    </xf>
    <xf numFmtId="0" fontId="15" fillId="6" borderId="7" xfId="0" applyFont="1" applyFill="1" applyBorder="1" applyAlignment="1">
      <alignment horizontal="left" vertical="center" wrapText="1"/>
    </xf>
    <xf numFmtId="0" fontId="15" fillId="6" borderId="123" xfId="0" applyFont="1" applyFill="1" applyBorder="1" applyAlignment="1">
      <alignment horizontal="left" vertical="center" wrapText="1"/>
    </xf>
    <xf numFmtId="0" fontId="18" fillId="6" borderId="11" xfId="0" applyFont="1" applyFill="1" applyBorder="1" applyAlignment="1">
      <alignment vertical="center" wrapText="1"/>
    </xf>
    <xf numFmtId="0" fontId="18" fillId="6" borderId="114" xfId="0" applyFont="1" applyFill="1" applyBorder="1" applyAlignment="1">
      <alignment vertical="center" wrapText="1"/>
    </xf>
    <xf numFmtId="0" fontId="15" fillId="0" borderId="130" xfId="0" applyFont="1" applyFill="1" applyBorder="1" applyAlignment="1">
      <alignment horizontal="left" vertical="center" wrapText="1"/>
    </xf>
    <xf numFmtId="0" fontId="15" fillId="0" borderId="170" xfId="0" applyFont="1" applyFill="1" applyBorder="1" applyAlignment="1">
      <alignment horizontal="left" vertical="center" wrapText="1"/>
    </xf>
    <xf numFmtId="0" fontId="15" fillId="0" borderId="127"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15" fillId="0" borderId="127" xfId="0" applyFont="1" applyFill="1" applyBorder="1" applyAlignment="1">
      <alignment horizontal="left" vertical="center" wrapText="1" indent="1"/>
    </xf>
    <xf numFmtId="0" fontId="15" fillId="0" borderId="14" xfId="0" applyFont="1" applyFill="1" applyBorder="1" applyAlignment="1">
      <alignment horizontal="left" vertical="center" wrapText="1" indent="1"/>
    </xf>
    <xf numFmtId="0" fontId="15" fillId="0" borderId="103" xfId="0" applyFont="1" applyFill="1" applyBorder="1" applyAlignment="1">
      <alignment horizontal="left" vertical="center" wrapText="1"/>
    </xf>
    <xf numFmtId="0" fontId="15" fillId="0" borderId="109" xfId="0" applyFont="1" applyFill="1" applyBorder="1" applyAlignment="1">
      <alignment horizontal="left" vertical="center" wrapText="1"/>
    </xf>
    <xf numFmtId="181" fontId="15" fillId="0" borderId="104" xfId="0" applyNumberFormat="1" applyFont="1" applyFill="1" applyBorder="1" applyAlignment="1">
      <alignment horizontal="left" vertical="center" wrapText="1"/>
    </xf>
    <xf numFmtId="181" fontId="15" fillId="0" borderId="105" xfId="0" applyNumberFormat="1" applyFont="1" applyFill="1" applyBorder="1" applyAlignment="1">
      <alignment horizontal="left" vertical="center" wrapText="1"/>
    </xf>
    <xf numFmtId="0" fontId="15" fillId="0" borderId="103" xfId="0" applyFont="1" applyFill="1" applyBorder="1" applyAlignment="1">
      <alignment vertical="center" wrapText="1"/>
    </xf>
    <xf numFmtId="0" fontId="15" fillId="0" borderId="109" xfId="0" applyFont="1" applyFill="1" applyBorder="1" applyAlignment="1">
      <alignment vertical="center" wrapText="1"/>
    </xf>
    <xf numFmtId="0" fontId="15" fillId="0" borderId="129" xfId="0" applyFont="1" applyFill="1" applyBorder="1" applyAlignment="1">
      <alignment horizontal="left" vertical="center" wrapText="1"/>
    </xf>
    <xf numFmtId="0" fontId="15" fillId="0" borderId="113"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5" fillId="0" borderId="114" xfId="0" applyFont="1" applyFill="1" applyBorder="1" applyAlignment="1">
      <alignment horizontal="left" vertical="center" wrapText="1"/>
    </xf>
    <xf numFmtId="187" fontId="15" fillId="0" borderId="23" xfId="0" applyNumberFormat="1" applyFont="1" applyFill="1" applyBorder="1" applyAlignment="1">
      <alignment horizontal="left" vertical="center" wrapText="1"/>
    </xf>
    <xf numFmtId="187" fontId="15" fillId="0" borderId="110" xfId="0" applyNumberFormat="1" applyFont="1" applyFill="1" applyBorder="1" applyAlignment="1">
      <alignment horizontal="left" vertical="center" wrapText="1"/>
    </xf>
    <xf numFmtId="0" fontId="17" fillId="0" borderId="23" xfId="0" applyFont="1" applyBorder="1" applyAlignment="1">
      <alignment horizontal="center" vertical="center" shrinkToFit="1"/>
    </xf>
    <xf numFmtId="0" fontId="0" fillId="23" borderId="11" xfId="0" applyFill="1" applyBorder="1" applyAlignment="1">
      <alignment vertical="center" wrapText="1"/>
    </xf>
    <xf numFmtId="0" fontId="0" fillId="23" borderId="14" xfId="0" applyFill="1" applyBorder="1" applyAlignment="1">
      <alignment vertical="center" wrapText="1"/>
    </xf>
    <xf numFmtId="0" fontId="17" fillId="6" borderId="111" xfId="0" applyFont="1" applyFill="1" applyBorder="1" applyAlignment="1">
      <alignment horizontal="center" vertical="center" shrinkToFit="1"/>
    </xf>
    <xf numFmtId="0" fontId="17" fillId="6" borderId="104" xfId="0" applyFont="1" applyFill="1" applyBorder="1" applyAlignment="1">
      <alignment horizontal="center" vertical="center" shrinkToFit="1"/>
    </xf>
    <xf numFmtId="0" fontId="17" fillId="6" borderId="105" xfId="0" applyFont="1" applyFill="1" applyBorder="1" applyAlignment="1">
      <alignment horizontal="center" vertical="center" shrinkToFit="1"/>
    </xf>
    <xf numFmtId="0" fontId="17" fillId="6" borderId="112" xfId="0" applyFont="1" applyFill="1" applyBorder="1" applyAlignment="1">
      <alignment horizontal="center" vertical="center" wrapText="1"/>
    </xf>
    <xf numFmtId="0" fontId="17" fillId="6" borderId="107" xfId="0" applyFont="1" applyFill="1" applyBorder="1" applyAlignment="1">
      <alignment horizontal="center" vertical="center" wrapText="1"/>
    </xf>
    <xf numFmtId="0" fontId="17" fillId="6" borderId="108" xfId="0" applyFont="1" applyFill="1" applyBorder="1" applyAlignment="1">
      <alignment horizontal="center" vertical="center" wrapText="1"/>
    </xf>
    <xf numFmtId="0" fontId="15" fillId="6" borderId="111" xfId="0" applyFont="1" applyFill="1" applyBorder="1" applyAlignment="1">
      <alignment horizontal="left" vertical="center" wrapText="1"/>
    </xf>
    <xf numFmtId="0" fontId="15" fillId="6" borderId="14" xfId="0" applyFont="1" applyFill="1" applyBorder="1" applyAlignment="1">
      <alignment horizontal="left" vertical="center" wrapText="1"/>
    </xf>
    <xf numFmtId="0" fontId="15" fillId="6" borderId="115" xfId="0" applyFont="1" applyFill="1" applyBorder="1" applyAlignment="1">
      <alignment horizontal="center" vertical="center" wrapText="1"/>
    </xf>
    <xf numFmtId="0" fontId="15" fillId="6" borderId="116" xfId="0" applyFont="1" applyFill="1" applyBorder="1" applyAlignment="1">
      <alignment horizontal="center" vertical="center" wrapText="1"/>
    </xf>
    <xf numFmtId="0" fontId="17" fillId="6" borderId="103" xfId="0" applyFont="1" applyFill="1" applyBorder="1" applyAlignment="1">
      <alignment horizontal="center" vertical="center" shrinkToFit="1"/>
    </xf>
    <xf numFmtId="0" fontId="17" fillId="6" borderId="106" xfId="0" applyFont="1" applyFill="1" applyBorder="1" applyAlignment="1">
      <alignment horizontal="center" vertical="center" wrapText="1"/>
    </xf>
    <xf numFmtId="0" fontId="16" fillId="6" borderId="103" xfId="0" applyFont="1" applyFill="1" applyBorder="1" applyAlignment="1">
      <alignment horizontal="center" vertical="center" shrinkToFit="1"/>
    </xf>
    <xf numFmtId="0" fontId="16" fillId="6" borderId="104" xfId="0" applyFont="1" applyFill="1" applyBorder="1" applyAlignment="1">
      <alignment horizontal="center" vertical="center" shrinkToFit="1"/>
    </xf>
    <xf numFmtId="0" fontId="16" fillId="6" borderId="105" xfId="0" applyFont="1" applyFill="1" applyBorder="1" applyAlignment="1">
      <alignment horizontal="center" vertical="center" shrinkToFit="1"/>
    </xf>
    <xf numFmtId="0" fontId="16" fillId="6" borderId="106" xfId="0" applyFont="1" applyFill="1" applyBorder="1" applyAlignment="1">
      <alignment horizontal="center" vertical="center" wrapText="1"/>
    </xf>
    <xf numFmtId="0" fontId="16" fillId="6" borderId="107" xfId="0" applyFont="1" applyFill="1" applyBorder="1" applyAlignment="1">
      <alignment horizontal="center" vertical="center" wrapText="1"/>
    </xf>
    <xf numFmtId="0" fontId="16" fillId="6" borderId="108" xfId="0" applyFont="1" applyFill="1" applyBorder="1" applyAlignment="1">
      <alignment horizontal="center" vertical="center" wrapText="1"/>
    </xf>
    <xf numFmtId="0" fontId="15" fillId="0" borderId="121" xfId="0" applyFont="1" applyFill="1" applyBorder="1" applyAlignment="1">
      <alignment horizontal="left" vertical="center" wrapText="1"/>
    </xf>
    <xf numFmtId="0" fontId="15" fillId="0" borderId="118" xfId="0" applyFont="1" applyFill="1" applyBorder="1" applyAlignment="1">
      <alignment horizontal="left" vertical="center" wrapText="1"/>
    </xf>
    <xf numFmtId="0" fontId="15" fillId="6" borderId="128" xfId="0" applyFont="1" applyFill="1" applyBorder="1" applyAlignment="1">
      <alignment horizontal="left" vertical="center" wrapText="1"/>
    </xf>
    <xf numFmtId="0" fontId="15" fillId="6" borderId="112" xfId="0" applyFont="1" applyFill="1" applyBorder="1" applyAlignment="1">
      <alignment horizontal="left" vertical="center" wrapText="1"/>
    </xf>
    <xf numFmtId="0" fontId="96" fillId="6" borderId="104" xfId="0" applyFont="1" applyFill="1" applyBorder="1" applyAlignment="1">
      <alignment horizontal="left" vertical="center" wrapText="1"/>
    </xf>
    <xf numFmtId="0" fontId="96" fillId="6" borderId="105" xfId="0" applyFont="1" applyFill="1" applyBorder="1" applyAlignment="1">
      <alignment horizontal="left" vertical="center" wrapText="1"/>
    </xf>
    <xf numFmtId="0" fontId="96" fillId="6" borderId="23" xfId="0" applyFont="1" applyFill="1" applyBorder="1" applyAlignment="1">
      <alignment horizontal="left" vertical="center" wrapText="1"/>
    </xf>
    <xf numFmtId="0" fontId="96" fillId="6" borderId="110" xfId="0" applyFont="1" applyFill="1" applyBorder="1" applyAlignment="1">
      <alignment horizontal="left" vertical="center" wrapText="1"/>
    </xf>
    <xf numFmtId="0" fontId="96" fillId="6" borderId="247" xfId="0" applyFont="1" applyFill="1" applyBorder="1" applyAlignment="1">
      <alignment vertical="center" wrapText="1"/>
    </xf>
    <xf numFmtId="0" fontId="96" fillId="6" borderId="113" xfId="0" applyFont="1" applyFill="1" applyBorder="1" applyAlignment="1">
      <alignment vertical="center" wrapText="1"/>
    </xf>
    <xf numFmtId="0" fontId="96" fillId="6" borderId="11" xfId="0" applyFont="1" applyFill="1" applyBorder="1" applyAlignment="1">
      <alignment vertical="center" wrapText="1"/>
    </xf>
    <xf numFmtId="0" fontId="96" fillId="6" borderId="114" xfId="0" applyFont="1" applyFill="1" applyBorder="1" applyAlignment="1">
      <alignment vertical="center" wrapText="1"/>
    </xf>
    <xf numFmtId="0" fontId="15" fillId="6" borderId="117" xfId="0" applyFont="1" applyFill="1" applyBorder="1" applyAlignment="1">
      <alignment vertical="center" wrapText="1"/>
    </xf>
    <xf numFmtId="0" fontId="15" fillId="6" borderId="118" xfId="0" applyFont="1" applyFill="1" applyBorder="1" applyAlignment="1">
      <alignment vertical="center" wrapText="1"/>
    </xf>
    <xf numFmtId="0" fontId="15" fillId="6" borderId="231" xfId="0" applyFont="1" applyFill="1" applyBorder="1" applyAlignment="1">
      <alignment vertical="center" wrapText="1"/>
    </xf>
    <xf numFmtId="0" fontId="15" fillId="6" borderId="119" xfId="0" applyFont="1" applyFill="1" applyBorder="1" applyAlignment="1">
      <alignment vertical="center" wrapText="1"/>
    </xf>
    <xf numFmtId="0" fontId="15" fillId="6" borderId="6" xfId="0" applyFont="1" applyFill="1" applyBorder="1" applyAlignment="1">
      <alignment vertical="center" wrapText="1"/>
    </xf>
    <xf numFmtId="0" fontId="15" fillId="6" borderId="123" xfId="0" applyFont="1" applyFill="1" applyBorder="1" applyAlignment="1">
      <alignment vertical="center" wrapText="1"/>
    </xf>
    <xf numFmtId="0" fontId="16" fillId="6" borderId="111" xfId="0" applyFont="1" applyFill="1" applyBorder="1" applyAlignment="1">
      <alignment horizontal="center" vertical="center" shrinkToFit="1"/>
    </xf>
    <xf numFmtId="0" fontId="16" fillId="6" borderId="112" xfId="0" applyFont="1" applyFill="1" applyBorder="1" applyAlignment="1">
      <alignment horizontal="center" vertical="center" wrapText="1"/>
    </xf>
    <xf numFmtId="184" fontId="96" fillId="6" borderId="129" xfId="0" applyNumberFormat="1" applyFont="1" applyFill="1" applyBorder="1" applyAlignment="1">
      <alignment horizontal="left" vertical="center" wrapText="1"/>
    </xf>
    <xf numFmtId="184" fontId="96" fillId="6" borderId="113" xfId="0" applyNumberFormat="1" applyFont="1" applyFill="1" applyBorder="1" applyAlignment="1">
      <alignment horizontal="left" vertical="center" wrapText="1"/>
    </xf>
    <xf numFmtId="184" fontId="96" fillId="6" borderId="13" xfId="0" applyNumberFormat="1" applyFont="1" applyFill="1" applyBorder="1" applyAlignment="1">
      <alignment horizontal="left" vertical="center" wrapText="1"/>
    </xf>
    <xf numFmtId="184" fontId="96" fillId="6" borderId="114" xfId="0" applyNumberFormat="1" applyFont="1" applyFill="1" applyBorder="1" applyAlignment="1">
      <alignment horizontal="left" vertical="center" wrapText="1"/>
    </xf>
    <xf numFmtId="184" fontId="15" fillId="6" borderId="13" xfId="0" applyNumberFormat="1" applyFont="1" applyFill="1" applyBorder="1" applyAlignment="1">
      <alignment horizontal="left" vertical="center" wrapText="1"/>
    </xf>
    <xf numFmtId="184" fontId="15" fillId="6" borderId="114" xfId="0" applyNumberFormat="1" applyFont="1" applyFill="1" applyBorder="1" applyAlignment="1">
      <alignment horizontal="left" vertical="center" wrapText="1"/>
    </xf>
    <xf numFmtId="0" fontId="15" fillId="0" borderId="2" xfId="0" applyFont="1" applyFill="1" applyBorder="1" applyAlignment="1">
      <alignment horizontal="left" vertical="center" wrapText="1"/>
    </xf>
    <xf numFmtId="0" fontId="15" fillId="0" borderId="122" xfId="0" applyFont="1" applyFill="1" applyBorder="1" applyAlignment="1">
      <alignment horizontal="left" vertical="center" wrapText="1"/>
    </xf>
    <xf numFmtId="0" fontId="15" fillId="6" borderId="115" xfId="0" applyFont="1" applyFill="1" applyBorder="1" applyAlignment="1">
      <alignment horizontal="left" vertical="center" wrapText="1"/>
    </xf>
    <xf numFmtId="0" fontId="15" fillId="6" borderId="116" xfId="0" applyFont="1" applyFill="1" applyBorder="1" applyAlignment="1">
      <alignment horizontal="left" vertical="center" wrapText="1"/>
    </xf>
    <xf numFmtId="176" fontId="15" fillId="0" borderId="11" xfId="0" applyNumberFormat="1" applyFont="1" applyFill="1" applyBorder="1" applyAlignment="1">
      <alignment horizontal="left" vertical="center" wrapText="1"/>
    </xf>
    <xf numFmtId="184" fontId="0" fillId="23" borderId="11" xfId="0" applyNumberFormat="1" applyFill="1" applyBorder="1" applyAlignment="1">
      <alignment horizontal="left" vertical="center" wrapText="1"/>
    </xf>
    <xf numFmtId="184" fontId="0" fillId="23" borderId="14" xfId="0" applyNumberFormat="1" applyFill="1" applyBorder="1" applyAlignment="1">
      <alignment horizontal="left" vertical="center" wrapText="1"/>
    </xf>
    <xf numFmtId="184" fontId="0" fillId="23" borderId="23" xfId="0" applyNumberFormat="1" applyFill="1" applyBorder="1" applyAlignment="1">
      <alignment horizontal="left" vertical="center" wrapText="1"/>
    </xf>
    <xf numFmtId="0" fontId="11" fillId="23" borderId="11" xfId="0" applyFont="1" applyFill="1" applyBorder="1" applyAlignment="1">
      <alignment horizontal="left" vertical="center" wrapText="1"/>
    </xf>
    <xf numFmtId="0" fontId="11" fillId="23" borderId="14" xfId="0" applyFont="1" applyFill="1" applyBorder="1" applyAlignment="1">
      <alignment horizontal="left" vertical="center" wrapText="1"/>
    </xf>
    <xf numFmtId="184" fontId="0" fillId="23" borderId="13" xfId="0" applyNumberFormat="1" applyFill="1" applyBorder="1" applyAlignment="1">
      <alignment horizontal="left" vertical="center" wrapText="1"/>
    </xf>
    <xf numFmtId="176" fontId="117" fillId="0" borderId="13" xfId="0" applyNumberFormat="1" applyFont="1" applyBorder="1" applyAlignment="1">
      <alignment vertical="center" wrapText="1"/>
    </xf>
    <xf numFmtId="0" fontId="15" fillId="0" borderId="1" xfId="0" applyFont="1" applyFill="1" applyBorder="1" applyAlignment="1">
      <alignment horizontal="left" vertical="center" wrapText="1"/>
    </xf>
    <xf numFmtId="0" fontId="16" fillId="6" borderId="128" xfId="0" applyFont="1" applyFill="1" applyBorder="1" applyAlignment="1">
      <alignment horizontal="center" vertical="center" shrinkToFit="1"/>
    </xf>
    <xf numFmtId="0" fontId="16" fillId="6" borderId="235" xfId="0" applyFont="1" applyFill="1" applyBorder="1" applyAlignment="1">
      <alignment horizontal="center" vertical="center" shrinkToFit="1"/>
    </xf>
    <xf numFmtId="0" fontId="16" fillId="6" borderId="116" xfId="0" applyFont="1" applyFill="1" applyBorder="1" applyAlignment="1">
      <alignment horizontal="center" vertical="center" shrinkToFit="1"/>
    </xf>
    <xf numFmtId="0" fontId="15" fillId="6" borderId="11" xfId="0" applyFont="1" applyFill="1" applyBorder="1" applyAlignment="1">
      <alignment horizontal="left" vertical="center" shrinkToFit="1"/>
    </xf>
    <xf numFmtId="0" fontId="15" fillId="6" borderId="114" xfId="0" applyFont="1" applyFill="1" applyBorder="1" applyAlignment="1">
      <alignment horizontal="left" vertical="center" shrinkToFit="1"/>
    </xf>
    <xf numFmtId="0" fontId="15" fillId="0" borderId="117" xfId="0" applyFont="1" applyFill="1" applyBorder="1" applyAlignment="1">
      <alignment horizontal="left" vertical="center" wrapText="1"/>
    </xf>
    <xf numFmtId="0" fontId="15" fillId="0" borderId="227" xfId="0" applyFont="1" applyFill="1" applyBorder="1" applyAlignment="1">
      <alignment horizontal="left" vertical="center" wrapText="1"/>
    </xf>
    <xf numFmtId="0" fontId="15" fillId="0" borderId="165"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166" xfId="0" applyFont="1" applyFill="1" applyBorder="1" applyAlignment="1">
      <alignment horizontal="left" vertical="center" wrapText="1"/>
    </xf>
    <xf numFmtId="0" fontId="15" fillId="0" borderId="228" xfId="0"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15" fillId="0" borderId="120" xfId="0" applyFont="1" applyFill="1" applyBorder="1" applyAlignment="1">
      <alignment horizontal="left" vertical="top" wrapText="1"/>
    </xf>
    <xf numFmtId="186" fontId="15" fillId="0" borderId="23" xfId="0" applyNumberFormat="1" applyFont="1" applyFill="1" applyBorder="1" applyAlignment="1">
      <alignment horizontal="left" vertical="center" wrapText="1"/>
    </xf>
    <xf numFmtId="186" fontId="15" fillId="0" borderId="110" xfId="0" applyNumberFormat="1" applyFont="1" applyFill="1" applyBorder="1" applyAlignment="1">
      <alignment horizontal="left" vertical="center" wrapText="1"/>
    </xf>
    <xf numFmtId="182" fontId="15" fillId="0" borderId="109" xfId="0" applyNumberFormat="1" applyFont="1" applyFill="1" applyBorder="1" applyAlignment="1">
      <alignment horizontal="left" vertical="center" wrapText="1"/>
    </xf>
    <xf numFmtId="176" fontId="117" fillId="0" borderId="11" xfId="0" applyNumberFormat="1" applyFont="1" applyFill="1" applyBorder="1" applyAlignment="1">
      <alignment vertical="center" wrapText="1"/>
    </xf>
    <xf numFmtId="176" fontId="117" fillId="0" borderId="11" xfId="0" applyNumberFormat="1" applyFont="1" applyBorder="1" applyAlignment="1">
      <alignment vertical="center" wrapText="1"/>
    </xf>
    <xf numFmtId="176" fontId="117" fillId="0" borderId="13" xfId="0" applyNumberFormat="1" applyFont="1" applyFill="1" applyBorder="1" applyAlignment="1">
      <alignment vertical="center" wrapText="1"/>
    </xf>
    <xf numFmtId="0" fontId="6" fillId="7" borderId="0" xfId="0" applyFont="1" applyFill="1" applyAlignment="1">
      <alignment horizontal="left" vertical="center" indent="2"/>
    </xf>
    <xf numFmtId="0" fontId="6" fillId="9" borderId="0" xfId="0" applyFont="1" applyFill="1" applyAlignment="1">
      <alignment horizontal="left" vertical="center"/>
    </xf>
    <xf numFmtId="176" fontId="6" fillId="9" borderId="0" xfId="0" applyNumberFormat="1" applyFont="1" applyFill="1" applyAlignment="1">
      <alignment horizontal="left" vertical="center" wrapText="1"/>
    </xf>
    <xf numFmtId="0" fontId="1" fillId="0" borderId="0" xfId="0" applyFont="1" applyAlignment="1">
      <alignment horizontal="center" vertical="center"/>
    </xf>
    <xf numFmtId="0" fontId="6" fillId="9" borderId="0" xfId="0" applyFont="1" applyFill="1" applyAlignment="1">
      <alignment horizontal="left" vertical="center" shrinkToFit="1"/>
    </xf>
    <xf numFmtId="0" fontId="6" fillId="0" borderId="0" xfId="0" applyFont="1" applyAlignment="1">
      <alignment horizontal="center" vertical="center"/>
    </xf>
    <xf numFmtId="176" fontId="6" fillId="7" borderId="0" xfId="0" applyNumberFormat="1" applyFont="1" applyFill="1" applyAlignment="1">
      <alignment horizontal="right" vertical="center"/>
    </xf>
    <xf numFmtId="0" fontId="6" fillId="7" borderId="0" xfId="0" applyFont="1" applyFill="1" applyAlignment="1">
      <alignment horizontal="left" vertical="top"/>
    </xf>
    <xf numFmtId="0" fontId="6" fillId="7" borderId="0" xfId="0" applyFont="1" applyFill="1" applyAlignment="1">
      <alignment horizontal="left" vertical="center"/>
    </xf>
    <xf numFmtId="0" fontId="6" fillId="0" borderId="0" xfId="0" applyFont="1" applyAlignment="1">
      <alignment horizontal="justify" vertical="center"/>
    </xf>
    <xf numFmtId="0" fontId="76" fillId="0" borderId="23" xfId="0" applyFont="1" applyBorder="1" applyAlignment="1">
      <alignment horizontal="left"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2" borderId="1"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0" borderId="7" xfId="0" applyFont="1" applyBorder="1" applyAlignment="1">
      <alignment horizontal="right" vertical="center"/>
    </xf>
    <xf numFmtId="0" fontId="6" fillId="7" borderId="7" xfId="0" applyFont="1" applyFill="1" applyBorder="1" applyAlignment="1">
      <alignment horizontal="left" vertical="center"/>
    </xf>
    <xf numFmtId="0" fontId="75" fillId="0" borderId="0" xfId="0" applyFont="1" applyBorder="1" applyAlignment="1">
      <alignment horizontal="center" vertical="center"/>
    </xf>
    <xf numFmtId="0" fontId="6" fillId="0" borderId="0" xfId="0" applyFont="1" applyBorder="1" applyAlignment="1">
      <alignment horizontal="left" vertical="top" wrapText="1"/>
    </xf>
    <xf numFmtId="0" fontId="6" fillId="0" borderId="5" xfId="0" applyFont="1" applyBorder="1" applyAlignment="1">
      <alignment horizontal="left" vertical="top" wrapText="1"/>
    </xf>
    <xf numFmtId="0" fontId="6" fillId="0" borderId="0" xfId="0" applyFont="1" applyBorder="1" applyAlignment="1">
      <alignment horizontal="center" vertical="center" wrapText="1"/>
    </xf>
    <xf numFmtId="0" fontId="6" fillId="0" borderId="0" xfId="0" applyFont="1" applyAlignment="1">
      <alignment vertical="center" shrinkToFit="1"/>
    </xf>
    <xf numFmtId="0" fontId="6" fillId="3" borderId="1" xfId="0" applyFont="1" applyFill="1" applyBorder="1" applyAlignment="1">
      <alignment horizontal="left" vertical="top" wrapText="1"/>
    </xf>
    <xf numFmtId="0" fontId="6" fillId="3" borderId="2" xfId="0" applyFont="1" applyFill="1" applyBorder="1" applyAlignment="1">
      <alignment horizontal="left" vertical="top" wrapText="1"/>
    </xf>
    <xf numFmtId="0" fontId="6" fillId="3" borderId="3" xfId="0" applyFont="1" applyFill="1" applyBorder="1" applyAlignment="1">
      <alignment horizontal="left" vertical="top" wrapText="1"/>
    </xf>
    <xf numFmtId="0" fontId="6" fillId="3" borderId="4" xfId="0" applyFont="1" applyFill="1" applyBorder="1" applyAlignment="1">
      <alignment horizontal="left" vertical="top" wrapText="1"/>
    </xf>
    <xf numFmtId="0" fontId="6" fillId="3" borderId="0" xfId="0" applyFont="1" applyFill="1" applyBorder="1" applyAlignment="1">
      <alignment horizontal="left" vertical="top" wrapText="1"/>
    </xf>
    <xf numFmtId="0" fontId="6" fillId="3" borderId="5" xfId="0" applyFont="1" applyFill="1" applyBorder="1" applyAlignment="1">
      <alignment horizontal="left" vertical="top" wrapText="1"/>
    </xf>
    <xf numFmtId="0" fontId="6" fillId="3" borderId="6" xfId="0" applyFont="1" applyFill="1" applyBorder="1" applyAlignment="1">
      <alignment horizontal="left" vertical="top" wrapText="1"/>
    </xf>
    <xf numFmtId="0" fontId="6" fillId="3" borderId="7" xfId="0" applyFont="1" applyFill="1" applyBorder="1" applyAlignment="1">
      <alignment horizontal="left" vertical="top" wrapText="1"/>
    </xf>
    <xf numFmtId="0" fontId="6" fillId="3" borderId="8" xfId="0" applyFont="1" applyFill="1" applyBorder="1" applyAlignment="1">
      <alignment horizontal="left" vertical="top" wrapText="1"/>
    </xf>
    <xf numFmtId="0" fontId="6" fillId="9" borderId="13" xfId="0" applyFont="1" applyFill="1" applyBorder="1" applyAlignment="1">
      <alignment horizontal="left" vertical="center"/>
    </xf>
    <xf numFmtId="0" fontId="6" fillId="9" borderId="14" xfId="0" applyFont="1" applyFill="1" applyBorder="1" applyAlignment="1">
      <alignment horizontal="left" vertical="center"/>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8" xfId="0" applyFont="1" applyFill="1" applyBorder="1" applyAlignment="1">
      <alignment horizontal="center" vertical="center"/>
    </xf>
    <xf numFmtId="0" fontId="6" fillId="0" borderId="0" xfId="0" applyFont="1" applyBorder="1" applyAlignment="1">
      <alignment vertical="top" wrapText="1"/>
    </xf>
    <xf numFmtId="0" fontId="6" fillId="0" borderId="0" xfId="0" applyFont="1" applyAlignment="1">
      <alignment vertical="top" wrapText="1"/>
    </xf>
    <xf numFmtId="0" fontId="6" fillId="0" borderId="5" xfId="0" applyFont="1" applyBorder="1" applyAlignment="1">
      <alignment vertical="top" wrapText="1"/>
    </xf>
    <xf numFmtId="0" fontId="6" fillId="0" borderId="4" xfId="0" applyFont="1" applyBorder="1" applyAlignment="1">
      <alignment horizontal="left" vertical="center" wrapText="1"/>
    </xf>
    <xf numFmtId="0" fontId="6" fillId="0" borderId="0"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3" borderId="1" xfId="0" applyFont="1" applyFill="1" applyBorder="1" applyAlignment="1">
      <alignment horizontal="left" vertical="top"/>
    </xf>
    <xf numFmtId="0" fontId="6" fillId="3" borderId="2" xfId="0" applyFont="1" applyFill="1" applyBorder="1" applyAlignment="1">
      <alignment horizontal="left" vertical="top"/>
    </xf>
    <xf numFmtId="0" fontId="6" fillId="3" borderId="3" xfId="0" applyFont="1" applyFill="1" applyBorder="1" applyAlignment="1">
      <alignment horizontal="left" vertical="top"/>
    </xf>
    <xf numFmtId="0" fontId="6" fillId="3" borderId="4" xfId="0" applyFont="1" applyFill="1" applyBorder="1" applyAlignment="1">
      <alignment horizontal="left" vertical="top"/>
    </xf>
    <xf numFmtId="0" fontId="6" fillId="3" borderId="0" xfId="0" applyFont="1" applyFill="1" applyBorder="1" applyAlignment="1">
      <alignment horizontal="left" vertical="top"/>
    </xf>
    <xf numFmtId="0" fontId="6" fillId="3" borderId="5" xfId="0" applyFont="1" applyFill="1" applyBorder="1" applyAlignment="1">
      <alignment horizontal="left" vertical="top"/>
    </xf>
    <xf numFmtId="0" fontId="6" fillId="3" borderId="6" xfId="0" applyFont="1" applyFill="1" applyBorder="1" applyAlignment="1">
      <alignment horizontal="left" vertical="top"/>
    </xf>
    <xf numFmtId="0" fontId="6" fillId="3" borderId="7" xfId="0" applyFont="1" applyFill="1" applyBorder="1" applyAlignment="1">
      <alignment horizontal="left" vertical="top"/>
    </xf>
    <xf numFmtId="0" fontId="6" fillId="3" borderId="8" xfId="0" applyFont="1" applyFill="1" applyBorder="1" applyAlignment="1">
      <alignment horizontal="left" vertical="top"/>
    </xf>
    <xf numFmtId="0" fontId="6" fillId="2" borderId="1" xfId="0" applyFont="1" applyFill="1" applyBorder="1" applyAlignment="1">
      <alignment horizontal="left" vertical="top"/>
    </xf>
    <xf numFmtId="0" fontId="6" fillId="2" borderId="2" xfId="0" applyFont="1" applyFill="1" applyBorder="1" applyAlignment="1">
      <alignment horizontal="left" vertical="top"/>
    </xf>
    <xf numFmtId="0" fontId="6" fillId="2" borderId="3" xfId="0" applyFont="1" applyFill="1" applyBorder="1" applyAlignment="1">
      <alignment horizontal="left" vertical="top"/>
    </xf>
    <xf numFmtId="0" fontId="6" fillId="2" borderId="4" xfId="0" applyFont="1" applyFill="1" applyBorder="1" applyAlignment="1">
      <alignment horizontal="left" vertical="top"/>
    </xf>
    <xf numFmtId="0" fontId="6" fillId="2" borderId="0" xfId="0" applyFont="1" applyFill="1" applyBorder="1" applyAlignment="1">
      <alignment horizontal="left" vertical="top"/>
    </xf>
    <xf numFmtId="0" fontId="6" fillId="2" borderId="5" xfId="0" applyFont="1" applyFill="1" applyBorder="1" applyAlignment="1">
      <alignment horizontal="left" vertical="top"/>
    </xf>
    <xf numFmtId="0" fontId="6" fillId="2" borderId="6" xfId="0" applyFont="1" applyFill="1" applyBorder="1" applyAlignment="1">
      <alignment horizontal="left" vertical="top"/>
    </xf>
    <xf numFmtId="0" fontId="6" fillId="2" borderId="7" xfId="0" applyFont="1" applyFill="1" applyBorder="1" applyAlignment="1">
      <alignment horizontal="left" vertical="top"/>
    </xf>
    <xf numFmtId="0" fontId="6" fillId="2" borderId="8" xfId="0" applyFont="1" applyFill="1" applyBorder="1" applyAlignment="1">
      <alignment horizontal="left" vertical="top"/>
    </xf>
    <xf numFmtId="0" fontId="6" fillId="4" borderId="1" xfId="0" applyFont="1" applyFill="1" applyBorder="1" applyAlignment="1">
      <alignment horizontal="left" vertical="top"/>
    </xf>
    <xf numFmtId="0" fontId="6" fillId="4" borderId="2" xfId="0" applyFont="1" applyFill="1" applyBorder="1" applyAlignment="1">
      <alignment horizontal="left" vertical="top"/>
    </xf>
    <xf numFmtId="0" fontId="6" fillId="4" borderId="3" xfId="0" applyFont="1" applyFill="1" applyBorder="1" applyAlignment="1">
      <alignment horizontal="left" vertical="top"/>
    </xf>
    <xf numFmtId="0" fontId="6" fillId="4" borderId="4" xfId="0" applyFont="1" applyFill="1" applyBorder="1" applyAlignment="1">
      <alignment horizontal="left" vertical="top"/>
    </xf>
    <xf numFmtId="0" fontId="6" fillId="4" borderId="0" xfId="0" applyFont="1" applyFill="1" applyBorder="1" applyAlignment="1">
      <alignment horizontal="left" vertical="top"/>
    </xf>
    <xf numFmtId="0" fontId="6" fillId="4" borderId="5" xfId="0" applyFont="1" applyFill="1" applyBorder="1" applyAlignment="1">
      <alignment horizontal="left" vertical="top"/>
    </xf>
    <xf numFmtId="0" fontId="6" fillId="4" borderId="6" xfId="0" applyFont="1" applyFill="1" applyBorder="1" applyAlignment="1">
      <alignment horizontal="left" vertical="top"/>
    </xf>
    <xf numFmtId="0" fontId="6" fillId="4" borderId="7" xfId="0" applyFont="1" applyFill="1" applyBorder="1" applyAlignment="1">
      <alignment horizontal="left" vertical="top"/>
    </xf>
    <xf numFmtId="0" fontId="6" fillId="4" borderId="8" xfId="0" applyFont="1" applyFill="1" applyBorder="1" applyAlignment="1">
      <alignment horizontal="left" vertical="top"/>
    </xf>
    <xf numFmtId="0" fontId="6" fillId="0" borderId="4" xfId="0" applyFont="1" applyBorder="1" applyAlignment="1">
      <alignment vertical="center" wrapText="1"/>
    </xf>
    <xf numFmtId="0" fontId="6" fillId="0" borderId="0" xfId="0" applyFont="1" applyBorder="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195" fontId="6" fillId="10" borderId="2" xfId="0" applyNumberFormat="1" applyFont="1" applyFill="1" applyBorder="1" applyAlignment="1">
      <alignment horizontal="right" vertical="center"/>
    </xf>
    <xf numFmtId="195" fontId="6" fillId="10" borderId="7" xfId="0" applyNumberFormat="1" applyFont="1" applyFill="1" applyBorder="1" applyAlignment="1">
      <alignment horizontal="right"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10" borderId="1" xfId="0" applyFont="1" applyFill="1" applyBorder="1" applyAlignment="1">
      <alignment horizontal="center" vertical="center"/>
    </xf>
    <xf numFmtId="0" fontId="6" fillId="10" borderId="2" xfId="0" applyFont="1" applyFill="1" applyBorder="1" applyAlignment="1">
      <alignment horizontal="center" vertical="center"/>
    </xf>
    <xf numFmtId="0" fontId="6" fillId="10" borderId="6" xfId="0" applyFont="1" applyFill="1" applyBorder="1" applyAlignment="1">
      <alignment horizontal="center" vertical="center"/>
    </xf>
    <xf numFmtId="0" fontId="6" fillId="10" borderId="7" xfId="0" applyFont="1" applyFill="1" applyBorder="1" applyAlignment="1">
      <alignment horizontal="center" vertical="center"/>
    </xf>
    <xf numFmtId="0" fontId="6" fillId="0" borderId="23" xfId="0" applyFont="1" applyBorder="1" applyAlignment="1">
      <alignment horizontal="center" vertical="center"/>
    </xf>
    <xf numFmtId="0" fontId="6" fillId="0" borderId="10" xfId="0" applyFont="1" applyBorder="1" applyAlignment="1">
      <alignment horizontal="left" vertical="center"/>
    </xf>
    <xf numFmtId="0" fontId="6" fillId="0" borderId="31" xfId="0" applyFont="1" applyBorder="1" applyAlignment="1">
      <alignment horizontal="left" vertical="center"/>
    </xf>
    <xf numFmtId="0" fontId="6" fillId="0" borderId="9" xfId="0" applyFont="1" applyBorder="1" applyAlignment="1">
      <alignment horizontal="left" vertical="center"/>
    </xf>
    <xf numFmtId="0" fontId="6" fillId="2" borderId="35" xfId="0" applyFont="1" applyFill="1" applyBorder="1" applyAlignment="1">
      <alignment horizontal="left" vertical="center" shrinkToFit="1"/>
    </xf>
    <xf numFmtId="0" fontId="6" fillId="2" borderId="36" xfId="0" applyFont="1" applyFill="1" applyBorder="1" applyAlignment="1">
      <alignment horizontal="left" vertical="center" shrinkToFit="1"/>
    </xf>
    <xf numFmtId="0" fontId="6" fillId="2" borderId="37" xfId="0" applyFont="1" applyFill="1" applyBorder="1" applyAlignment="1">
      <alignment horizontal="left" vertical="center" shrinkToFit="1"/>
    </xf>
    <xf numFmtId="0" fontId="6" fillId="2" borderId="32" xfId="0" applyFont="1" applyFill="1" applyBorder="1" applyAlignment="1">
      <alignment horizontal="left" vertical="center" shrinkToFit="1"/>
    </xf>
    <xf numFmtId="0" fontId="6" fillId="2" borderId="33" xfId="0" applyFont="1" applyFill="1" applyBorder="1" applyAlignment="1">
      <alignment horizontal="left" vertical="center" shrinkToFit="1"/>
    </xf>
    <xf numFmtId="0" fontId="6" fillId="2" borderId="34" xfId="0" applyFont="1" applyFill="1" applyBorder="1" applyAlignment="1">
      <alignment horizontal="left" vertical="center" shrinkToFit="1"/>
    </xf>
    <xf numFmtId="0" fontId="6" fillId="9" borderId="32" xfId="0" applyFont="1" applyFill="1" applyBorder="1" applyAlignment="1">
      <alignment horizontal="left" vertical="center" shrinkToFit="1"/>
    </xf>
    <xf numFmtId="0" fontId="6" fillId="9" borderId="33" xfId="0" applyFont="1" applyFill="1" applyBorder="1" applyAlignment="1">
      <alignment horizontal="left" vertical="center" shrinkToFit="1"/>
    </xf>
    <xf numFmtId="0" fontId="6" fillId="9" borderId="34" xfId="0" applyFont="1" applyFill="1" applyBorder="1" applyAlignment="1">
      <alignment horizontal="left" vertical="center" shrinkToFit="1"/>
    </xf>
    <xf numFmtId="0" fontId="6" fillId="0" borderId="2" xfId="0" applyFont="1" applyBorder="1" applyAlignment="1">
      <alignment horizontal="left" vertical="top" wrapText="1"/>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99" fillId="7" borderId="1" xfId="0" applyFont="1" applyFill="1" applyBorder="1" applyAlignment="1">
      <alignment horizontal="left" vertical="center" wrapText="1"/>
    </xf>
    <xf numFmtId="0" fontId="99" fillId="7" borderId="2" xfId="0" applyFont="1" applyFill="1" applyBorder="1" applyAlignment="1">
      <alignment horizontal="left" vertical="center" wrapText="1"/>
    </xf>
    <xf numFmtId="0" fontId="99" fillId="7" borderId="3" xfId="0" applyFont="1" applyFill="1" applyBorder="1" applyAlignment="1">
      <alignment horizontal="left" vertical="center" wrapText="1"/>
    </xf>
    <xf numFmtId="0" fontId="99" fillId="7" borderId="4" xfId="0" applyFont="1" applyFill="1" applyBorder="1" applyAlignment="1">
      <alignment horizontal="left" vertical="center" wrapText="1"/>
    </xf>
    <xf numFmtId="0" fontId="99" fillId="7" borderId="0" xfId="0" applyFont="1" applyFill="1" applyBorder="1" applyAlignment="1">
      <alignment horizontal="left" vertical="center" wrapText="1"/>
    </xf>
    <xf numFmtId="0" fontId="99" fillId="7" borderId="5" xfId="0" applyFont="1" applyFill="1" applyBorder="1" applyAlignment="1">
      <alignment horizontal="left" vertical="center" wrapText="1"/>
    </xf>
    <xf numFmtId="0" fontId="99" fillId="7" borderId="6" xfId="0" applyFont="1" applyFill="1" applyBorder="1" applyAlignment="1">
      <alignment horizontal="left" vertical="center" wrapText="1"/>
    </xf>
    <xf numFmtId="0" fontId="99" fillId="7" borderId="7" xfId="0" applyFont="1" applyFill="1" applyBorder="1" applyAlignment="1">
      <alignment horizontal="left" vertical="center" wrapText="1"/>
    </xf>
    <xf numFmtId="0" fontId="99" fillId="7" borderId="8" xfId="0" applyFont="1" applyFill="1" applyBorder="1" applyAlignment="1">
      <alignment horizontal="left" vertical="center" wrapText="1"/>
    </xf>
    <xf numFmtId="0" fontId="6" fillId="9" borderId="24" xfId="0" applyFont="1" applyFill="1" applyBorder="1" applyAlignment="1">
      <alignment horizontal="left" vertical="center" shrinkToFit="1"/>
    </xf>
    <xf numFmtId="0" fontId="6" fillId="9" borderId="25" xfId="0" applyFont="1" applyFill="1" applyBorder="1" applyAlignment="1">
      <alignment horizontal="left" vertical="center" shrinkToFit="1"/>
    </xf>
    <xf numFmtId="0" fontId="6" fillId="9" borderId="26" xfId="0" applyFont="1" applyFill="1" applyBorder="1" applyAlignment="1">
      <alignment horizontal="left" vertical="center" shrinkToFit="1"/>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23" xfId="0" applyFont="1" applyBorder="1" applyAlignment="1">
      <alignment horizontal="left" vertical="center"/>
    </xf>
    <xf numFmtId="0" fontId="75" fillId="0" borderId="0" xfId="0" applyFont="1" applyAlignment="1">
      <alignment horizontal="center" vertical="center"/>
    </xf>
    <xf numFmtId="0" fontId="6" fillId="0" borderId="0" xfId="0" applyFont="1" applyAlignment="1">
      <alignment horizontal="left" vertical="top" wrapText="1"/>
    </xf>
    <xf numFmtId="0" fontId="6" fillId="0" borderId="0" xfId="0" applyFont="1" applyAlignment="1">
      <alignment horizontal="distributed" vertical="distributed"/>
    </xf>
    <xf numFmtId="0" fontId="6" fillId="0" borderId="0" xfId="0" applyFont="1" applyAlignment="1">
      <alignment horizontal="distributed" vertical="center"/>
    </xf>
    <xf numFmtId="0" fontId="6" fillId="9" borderId="0" xfId="0" applyFont="1" applyFill="1" applyAlignment="1">
      <alignment vertical="top" wrapText="1"/>
    </xf>
    <xf numFmtId="0" fontId="6" fillId="2" borderId="0" xfId="0" applyFont="1" applyFill="1" applyAlignment="1">
      <alignment vertical="center" wrapText="1"/>
    </xf>
    <xf numFmtId="0" fontId="6" fillId="9" borderId="7" xfId="0" applyFont="1" applyFill="1" applyBorder="1" applyAlignment="1">
      <alignment horizontal="left" vertical="center"/>
    </xf>
    <xf numFmtId="0" fontId="6" fillId="2" borderId="7" xfId="0" applyFont="1" applyFill="1" applyBorder="1" applyAlignment="1">
      <alignment horizontal="left" vertical="center"/>
    </xf>
    <xf numFmtId="0" fontId="6" fillId="0" borderId="7" xfId="0" applyFont="1" applyBorder="1" applyAlignment="1">
      <alignment horizontal="right" vertical="center" shrinkToFit="1"/>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43" fillId="3" borderId="1" xfId="0" applyFont="1" applyFill="1" applyBorder="1" applyAlignment="1">
      <alignment vertical="center" wrapText="1"/>
    </xf>
    <xf numFmtId="0" fontId="43" fillId="3" borderId="3" xfId="0" applyFont="1" applyFill="1" applyBorder="1" applyAlignment="1">
      <alignment vertical="center" wrapText="1"/>
    </xf>
    <xf numFmtId="0" fontId="43" fillId="3" borderId="6" xfId="0" applyFont="1" applyFill="1" applyBorder="1" applyAlignment="1">
      <alignment vertical="center" wrapText="1"/>
    </xf>
    <xf numFmtId="0" fontId="43" fillId="3" borderId="8" xfId="0" applyFont="1" applyFill="1" applyBorder="1" applyAlignment="1">
      <alignment vertical="center" wrapText="1"/>
    </xf>
    <xf numFmtId="0" fontId="6" fillId="3" borderId="1" xfId="0" applyFont="1" applyFill="1" applyBorder="1" applyAlignment="1">
      <alignment horizontal="center" vertical="center" shrinkToFit="1"/>
    </xf>
    <xf numFmtId="0" fontId="6" fillId="3" borderId="2" xfId="0" applyFont="1" applyFill="1" applyBorder="1" applyAlignment="1">
      <alignment horizontal="center" vertical="center" shrinkToFit="1"/>
    </xf>
    <xf numFmtId="0" fontId="6" fillId="3" borderId="3" xfId="0" applyFont="1" applyFill="1" applyBorder="1" applyAlignment="1">
      <alignment horizontal="center" vertical="center" shrinkToFit="1"/>
    </xf>
    <xf numFmtId="0" fontId="6" fillId="3" borderId="24" xfId="0" applyFont="1" applyFill="1" applyBorder="1" applyAlignment="1">
      <alignment horizontal="center" vertical="center" shrinkToFit="1"/>
    </xf>
    <xf numFmtId="0" fontId="6" fillId="3" borderId="25" xfId="0" applyFont="1" applyFill="1" applyBorder="1" applyAlignment="1">
      <alignment horizontal="center" vertical="center" shrinkToFit="1"/>
    </xf>
    <xf numFmtId="0" fontId="6" fillId="3" borderId="26" xfId="0" applyFont="1" applyFill="1" applyBorder="1" applyAlignment="1">
      <alignment horizontal="center" vertical="center" shrinkToFit="1"/>
    </xf>
    <xf numFmtId="0" fontId="6" fillId="0" borderId="0" xfId="0" applyFont="1" applyBorder="1" applyAlignment="1">
      <alignment horizontal="left" vertical="top" wrapText="1" shrinkToFit="1"/>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3" borderId="1" xfId="0" applyFont="1" applyFill="1" applyBorder="1" applyAlignment="1">
      <alignment horizontal="center" vertical="center"/>
    </xf>
    <xf numFmtId="0" fontId="6" fillId="3" borderId="6" xfId="0" applyFont="1" applyFill="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vertical="top" shrinkToFit="1"/>
    </xf>
    <xf numFmtId="0" fontId="6" fillId="0" borderId="0" xfId="0" applyFont="1" applyAlignment="1">
      <alignment vertical="top" shrinkToFit="1"/>
    </xf>
    <xf numFmtId="56" fontId="6" fillId="3" borderId="1" xfId="0" quotePrefix="1" applyNumberFormat="1" applyFont="1" applyFill="1" applyBorder="1" applyAlignment="1">
      <alignment horizontal="left" vertical="top" wrapText="1"/>
    </xf>
    <xf numFmtId="0" fontId="6" fillId="3" borderId="1" xfId="0" quotePrefix="1" applyFont="1" applyFill="1" applyBorder="1" applyAlignment="1">
      <alignment horizontal="left" vertical="top"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0" xfId="0" applyFont="1" applyBorder="1" applyAlignment="1">
      <alignment horizontal="center" vertical="center"/>
    </xf>
    <xf numFmtId="0" fontId="6" fillId="0" borderId="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7" xfId="0" applyFont="1" applyBorder="1" applyAlignment="1">
      <alignment horizontal="center" vertical="center"/>
    </xf>
    <xf numFmtId="0" fontId="6" fillId="3" borderId="23" xfId="0" applyFont="1" applyFill="1" applyBorder="1" applyAlignment="1">
      <alignment horizontal="left" vertical="center" shrinkToFit="1"/>
    </xf>
    <xf numFmtId="0" fontId="6" fillId="3" borderId="14" xfId="0" applyFont="1" applyFill="1" applyBorder="1" applyAlignment="1">
      <alignment horizontal="left" vertical="center" shrinkToFit="1"/>
    </xf>
    <xf numFmtId="0" fontId="6" fillId="3" borderId="2" xfId="0" applyFont="1" applyFill="1" applyBorder="1" applyAlignment="1">
      <alignment horizontal="left" vertical="center" shrinkToFit="1"/>
    </xf>
    <xf numFmtId="0" fontId="6" fillId="3" borderId="3" xfId="0" applyFont="1" applyFill="1" applyBorder="1" applyAlignment="1">
      <alignment horizontal="left" vertical="center" shrinkToFit="1"/>
    </xf>
    <xf numFmtId="0" fontId="6" fillId="0" borderId="14" xfId="0" applyFont="1" applyBorder="1" applyAlignment="1">
      <alignment horizontal="center" vertical="center"/>
    </xf>
    <xf numFmtId="0" fontId="6" fillId="7" borderId="7" xfId="0" applyFont="1" applyFill="1" applyBorder="1" applyAlignment="1">
      <alignment horizontal="left" vertical="center" shrinkToFit="1"/>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6" fillId="9" borderId="11" xfId="0" applyFont="1" applyFill="1" applyBorder="1" applyAlignment="1">
      <alignment horizontal="left" vertical="center" shrinkToFit="1"/>
    </xf>
    <xf numFmtId="0" fontId="6" fillId="9" borderId="13" xfId="0" applyFont="1" applyFill="1" applyBorder="1" applyAlignment="1">
      <alignment horizontal="left" vertical="center" shrinkToFit="1"/>
    </xf>
    <xf numFmtId="0" fontId="6" fillId="9" borderId="14" xfId="0" applyFont="1" applyFill="1" applyBorder="1" applyAlignment="1">
      <alignment horizontal="left" vertical="center" shrinkToFit="1"/>
    </xf>
    <xf numFmtId="0" fontId="73" fillId="0" borderId="0" xfId="0" applyFont="1" applyBorder="1" applyAlignment="1">
      <alignment horizontal="right" vertical="top"/>
    </xf>
    <xf numFmtId="0" fontId="73" fillId="0" borderId="11" xfId="0" applyFont="1" applyBorder="1" applyAlignment="1">
      <alignment horizontal="center" vertical="center"/>
    </xf>
    <xf numFmtId="0" fontId="73" fillId="0" borderId="13" xfId="0" applyFont="1" applyBorder="1" applyAlignment="1">
      <alignment horizontal="center" vertical="center"/>
    </xf>
    <xf numFmtId="0" fontId="73" fillId="0" borderId="14" xfId="0" applyFont="1" applyBorder="1" applyAlignment="1">
      <alignment horizontal="center" vertical="center"/>
    </xf>
    <xf numFmtId="0" fontId="6" fillId="3" borderId="11" xfId="0" applyFont="1" applyFill="1" applyBorder="1" applyAlignment="1">
      <alignment horizontal="center" vertical="center" shrinkToFit="1"/>
    </xf>
    <xf numFmtId="0" fontId="6" fillId="3" borderId="13" xfId="0" applyFont="1" applyFill="1" applyBorder="1" applyAlignment="1">
      <alignment horizontal="center" vertical="center" shrinkToFit="1"/>
    </xf>
    <xf numFmtId="0" fontId="6" fillId="3" borderId="14" xfId="0" applyFont="1" applyFill="1" applyBorder="1" applyAlignment="1">
      <alignment horizontal="center" vertical="center" shrinkToFit="1"/>
    </xf>
    <xf numFmtId="0" fontId="6" fillId="0" borderId="0" xfId="0" applyFont="1" applyBorder="1" applyAlignment="1">
      <alignment horizontal="left" vertical="top" shrinkToFit="1"/>
    </xf>
    <xf numFmtId="0" fontId="6" fillId="3" borderId="2" xfId="0" applyFont="1" applyFill="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3" borderId="24" xfId="0" applyFont="1" applyFill="1" applyBorder="1" applyAlignment="1">
      <alignment horizontal="center" vertical="center"/>
    </xf>
    <xf numFmtId="0" fontId="6" fillId="3" borderId="25" xfId="0" applyFont="1" applyFill="1" applyBorder="1" applyAlignment="1">
      <alignment horizontal="center" vertical="center"/>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11"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26" xfId="0" applyFont="1" applyFill="1" applyBorder="1" applyAlignment="1">
      <alignment horizontal="center" vertical="center"/>
    </xf>
    <xf numFmtId="0" fontId="6" fillId="3" borderId="27" xfId="0" applyFont="1" applyFill="1" applyBorder="1" applyAlignment="1">
      <alignment horizontal="left" vertical="top" wrapText="1"/>
    </xf>
    <xf numFmtId="0" fontId="6" fillId="3" borderId="28" xfId="0" applyFont="1" applyFill="1" applyBorder="1" applyAlignment="1">
      <alignment horizontal="left" vertical="top" wrapText="1"/>
    </xf>
    <xf numFmtId="0" fontId="6" fillId="3" borderId="29" xfId="0" applyFont="1" applyFill="1" applyBorder="1" applyAlignment="1">
      <alignment horizontal="left" vertical="top" wrapText="1"/>
    </xf>
    <xf numFmtId="0" fontId="6" fillId="0" borderId="1" xfId="0" applyFont="1" applyBorder="1" applyAlignment="1">
      <alignment horizontal="left" vertical="center"/>
    </xf>
    <xf numFmtId="0" fontId="6" fillId="0" borderId="4" xfId="0" applyFont="1" applyBorder="1" applyAlignment="1">
      <alignment horizontal="left" vertical="center"/>
    </xf>
    <xf numFmtId="0" fontId="6" fillId="0" borderId="0"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9"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center" vertical="center"/>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23" xfId="0" applyFont="1" applyFill="1" applyBorder="1" applyAlignment="1">
      <alignment horizontal="center" vertical="center"/>
    </xf>
    <xf numFmtId="0" fontId="6" fillId="0" borderId="14" xfId="0" applyFont="1" applyBorder="1" applyAlignment="1">
      <alignment horizontal="left" vertical="center"/>
    </xf>
    <xf numFmtId="0" fontId="6" fillId="3" borderId="1" xfId="0" applyFont="1" applyFill="1" applyBorder="1" applyAlignment="1">
      <alignment vertical="center" wrapText="1"/>
    </xf>
    <xf numFmtId="0" fontId="6" fillId="3" borderId="2" xfId="0" applyFont="1" applyFill="1" applyBorder="1" applyAlignment="1">
      <alignment vertical="center" wrapText="1"/>
    </xf>
    <xf numFmtId="0" fontId="6" fillId="3" borderId="3" xfId="0" applyFont="1" applyFill="1" applyBorder="1" applyAlignment="1">
      <alignment vertical="center" wrapText="1"/>
    </xf>
    <xf numFmtId="0" fontId="6" fillId="3" borderId="6" xfId="0" applyFont="1" applyFill="1" applyBorder="1" applyAlignment="1">
      <alignment vertical="center" wrapText="1"/>
    </xf>
    <xf numFmtId="0" fontId="6" fillId="3" borderId="7" xfId="0" applyFont="1" applyFill="1" applyBorder="1" applyAlignment="1">
      <alignment vertical="center" wrapText="1"/>
    </xf>
    <xf numFmtId="0" fontId="6" fillId="3" borderId="8" xfId="0" applyFont="1" applyFill="1" applyBorder="1" applyAlignment="1">
      <alignment vertical="center" wrapText="1"/>
    </xf>
    <xf numFmtId="0" fontId="6" fillId="0" borderId="9" xfId="0" applyFont="1" applyBorder="1" applyAlignment="1">
      <alignment horizontal="center" vertical="center" textRotation="255"/>
    </xf>
    <xf numFmtId="0" fontId="6" fillId="0" borderId="12" xfId="0" applyFont="1" applyBorder="1" applyAlignment="1">
      <alignment horizontal="center" vertical="center" textRotation="255"/>
    </xf>
    <xf numFmtId="0" fontId="6" fillId="0" borderId="10" xfId="0" applyFont="1" applyBorder="1" applyAlignment="1">
      <alignment horizontal="center" vertical="center" textRotation="255"/>
    </xf>
    <xf numFmtId="0" fontId="6" fillId="0" borderId="1"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4" xfId="0" applyFont="1" applyBorder="1" applyAlignment="1">
      <alignment vertical="center" shrinkToFit="1"/>
    </xf>
    <xf numFmtId="0" fontId="6" fillId="0" borderId="0" xfId="0" applyFont="1" applyBorder="1" applyAlignment="1">
      <alignment vertical="center" shrinkToFit="1"/>
    </xf>
    <xf numFmtId="0" fontId="6" fillId="0" borderId="5" xfId="0" applyFont="1" applyBorder="1" applyAlignment="1">
      <alignment vertical="center" shrinkToFit="1"/>
    </xf>
    <xf numFmtId="3" fontId="6" fillId="3" borderId="1" xfId="0" applyNumberFormat="1" applyFont="1" applyFill="1" applyBorder="1" applyAlignment="1">
      <alignment horizontal="right" vertical="center"/>
    </xf>
    <xf numFmtId="3" fontId="6" fillId="3" borderId="2" xfId="0" applyNumberFormat="1" applyFont="1" applyFill="1" applyBorder="1" applyAlignment="1">
      <alignment horizontal="right" vertical="center"/>
    </xf>
    <xf numFmtId="0" fontId="6" fillId="9" borderId="0" xfId="0" applyFont="1" applyFill="1" applyAlignment="1">
      <alignment horizontal="center" vertical="center"/>
    </xf>
    <xf numFmtId="0" fontId="43" fillId="0" borderId="0" xfId="0" applyFont="1" applyBorder="1" applyAlignment="1">
      <alignment horizontal="distributed" vertical="top"/>
    </xf>
    <xf numFmtId="0" fontId="6" fillId="0" borderId="0" xfId="0" applyFont="1" applyBorder="1" applyAlignment="1">
      <alignment horizontal="distributed" vertical="top"/>
    </xf>
    <xf numFmtId="0" fontId="6" fillId="0" borderId="1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24"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0" xfId="0" applyFont="1" applyAlignment="1">
      <alignment horizontal="left" vertical="top"/>
    </xf>
    <xf numFmtId="0" fontId="6" fillId="0" borderId="11"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shrinkToFit="1"/>
    </xf>
    <xf numFmtId="0" fontId="6" fillId="0" borderId="23" xfId="0" applyFont="1" applyBorder="1" applyAlignment="1">
      <alignment horizontal="left" vertical="center" shrinkToFit="1"/>
    </xf>
    <xf numFmtId="0" fontId="73" fillId="0" borderId="11" xfId="0" applyFont="1" applyBorder="1" applyAlignment="1">
      <alignment vertical="center" shrinkToFit="1"/>
    </xf>
    <xf numFmtId="0" fontId="73" fillId="0" borderId="13" xfId="0" applyFont="1" applyBorder="1" applyAlignment="1">
      <alignment vertical="center" shrinkToFit="1"/>
    </xf>
    <xf numFmtId="0" fontId="73" fillId="0" borderId="14" xfId="0" applyFont="1" applyBorder="1" applyAlignment="1">
      <alignment vertical="center" shrinkToFit="1"/>
    </xf>
    <xf numFmtId="0" fontId="6" fillId="0" borderId="11" xfId="0" applyFont="1" applyBorder="1" applyAlignment="1">
      <alignment vertical="center"/>
    </xf>
    <xf numFmtId="0" fontId="6" fillId="0" borderId="14" xfId="0" applyFont="1" applyBorder="1" applyAlignment="1">
      <alignment vertical="center"/>
    </xf>
    <xf numFmtId="0" fontId="6" fillId="0" borderId="23" xfId="0" applyFont="1" applyBorder="1" applyAlignment="1">
      <alignment horizontal="left" vertical="center" wrapText="1"/>
    </xf>
    <xf numFmtId="0" fontId="6" fillId="0" borderId="229" xfId="0" applyFont="1" applyBorder="1" applyAlignment="1">
      <alignment horizontal="left" vertical="center"/>
    </xf>
    <xf numFmtId="0" fontId="6" fillId="0" borderId="230" xfId="0" applyFont="1" applyBorder="1" applyAlignment="1">
      <alignment horizontal="left" vertical="center"/>
    </xf>
    <xf numFmtId="0" fontId="73" fillId="0" borderId="11" xfId="0" applyFont="1" applyBorder="1" applyAlignment="1">
      <alignment horizontal="right" vertical="top"/>
    </xf>
    <xf numFmtId="0" fontId="73" fillId="0" borderId="13" xfId="0" applyFont="1" applyBorder="1" applyAlignment="1">
      <alignment horizontal="right" vertical="top"/>
    </xf>
    <xf numFmtId="0" fontId="73" fillId="0" borderId="14" xfId="0" applyFont="1" applyBorder="1" applyAlignment="1">
      <alignment horizontal="right" vertical="top"/>
    </xf>
    <xf numFmtId="0" fontId="73" fillId="27" borderId="11" xfId="0" applyFont="1" applyFill="1" applyBorder="1" applyAlignment="1">
      <alignment vertical="top"/>
    </xf>
    <xf numFmtId="0" fontId="73" fillId="27" borderId="13" xfId="0" applyFont="1" applyFill="1" applyBorder="1" applyAlignment="1">
      <alignment vertical="top"/>
    </xf>
    <xf numFmtId="0" fontId="73" fillId="27" borderId="14" xfId="0" applyFont="1" applyFill="1" applyBorder="1" applyAlignment="1">
      <alignment vertical="top"/>
    </xf>
    <xf numFmtId="0" fontId="6" fillId="0" borderId="2" xfId="0" applyFont="1" applyBorder="1" applyAlignment="1">
      <alignment vertical="top" wrapText="1"/>
    </xf>
    <xf numFmtId="0" fontId="6" fillId="0" borderId="14" xfId="0" applyFont="1" applyFill="1" applyBorder="1" applyAlignment="1">
      <alignment horizontal="center" vertical="center"/>
    </xf>
    <xf numFmtId="0" fontId="6" fillId="3" borderId="11" xfId="0" applyNumberFormat="1" applyFont="1" applyFill="1" applyBorder="1" applyAlignment="1">
      <alignment horizontal="center" vertical="center"/>
    </xf>
    <xf numFmtId="0" fontId="6" fillId="3" borderId="13" xfId="0" applyNumberFormat="1" applyFont="1" applyFill="1" applyBorder="1" applyAlignment="1">
      <alignment horizontal="center" vertical="center"/>
    </xf>
    <xf numFmtId="0" fontId="6" fillId="3" borderId="14" xfId="0" applyNumberFormat="1" applyFont="1" applyFill="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14"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3" borderId="23" xfId="0" applyFont="1" applyFill="1" applyBorder="1" applyAlignment="1">
      <alignment vertical="top" wrapText="1"/>
    </xf>
    <xf numFmtId="0" fontId="73" fillId="0" borderId="11" xfId="0" applyFont="1" applyBorder="1" applyAlignment="1">
      <alignment horizontal="center" vertical="top"/>
    </xf>
    <xf numFmtId="0" fontId="73" fillId="0" borderId="13" xfId="0" applyFont="1" applyBorder="1" applyAlignment="1">
      <alignment horizontal="center" vertical="top"/>
    </xf>
    <xf numFmtId="0" fontId="73" fillId="0" borderId="14" xfId="0" applyFont="1" applyBorder="1" applyAlignment="1">
      <alignment horizontal="center" vertical="top"/>
    </xf>
    <xf numFmtId="0" fontId="73" fillId="0" borderId="11" xfId="0" applyFont="1" applyBorder="1" applyAlignment="1">
      <alignment horizontal="center" vertical="top" wrapText="1"/>
    </xf>
    <xf numFmtId="0" fontId="73" fillId="0" borderId="13" xfId="0" applyFont="1" applyBorder="1" applyAlignment="1">
      <alignment horizontal="center" vertical="top" wrapText="1"/>
    </xf>
    <xf numFmtId="0" fontId="73" fillId="0" borderId="14" xfId="0" applyFont="1" applyBorder="1" applyAlignment="1">
      <alignment horizontal="center" vertical="top" wrapText="1"/>
    </xf>
    <xf numFmtId="0" fontId="6" fillId="2" borderId="1" xfId="0" applyFont="1" applyFill="1" applyBorder="1" applyAlignment="1">
      <alignment vertical="top" wrapText="1"/>
    </xf>
    <xf numFmtId="0" fontId="6" fillId="2" borderId="2" xfId="0" applyFont="1" applyFill="1" applyBorder="1" applyAlignment="1">
      <alignment vertical="top" wrapText="1"/>
    </xf>
    <xf numFmtId="0" fontId="6" fillId="2" borderId="3" xfId="0" applyFont="1" applyFill="1" applyBorder="1" applyAlignment="1">
      <alignment vertical="top" wrapText="1"/>
    </xf>
    <xf numFmtId="0" fontId="6" fillId="2" borderId="4" xfId="0" applyFont="1" applyFill="1" applyBorder="1" applyAlignment="1">
      <alignment vertical="top" wrapText="1"/>
    </xf>
    <xf numFmtId="0" fontId="6" fillId="2" borderId="0" xfId="0" applyFont="1" applyFill="1" applyBorder="1" applyAlignment="1">
      <alignment vertical="top" wrapText="1"/>
    </xf>
    <xf numFmtId="0" fontId="6" fillId="2" borderId="5" xfId="0" applyFont="1" applyFill="1" applyBorder="1" applyAlignment="1">
      <alignment vertical="top" wrapText="1"/>
    </xf>
    <xf numFmtId="0" fontId="6" fillId="2" borderId="6" xfId="0" applyFont="1" applyFill="1" applyBorder="1" applyAlignment="1">
      <alignment vertical="top" wrapText="1"/>
    </xf>
    <xf numFmtId="0" fontId="6" fillId="2" borderId="7" xfId="0" applyFont="1" applyFill="1" applyBorder="1" applyAlignment="1">
      <alignment vertical="top" wrapText="1"/>
    </xf>
    <xf numFmtId="0" fontId="6" fillId="2" borderId="8" xfId="0" applyFont="1" applyFill="1" applyBorder="1" applyAlignment="1">
      <alignment vertical="top" wrapText="1"/>
    </xf>
    <xf numFmtId="0" fontId="6" fillId="9" borderId="0" xfId="0" applyFont="1" applyFill="1" applyBorder="1" applyAlignment="1">
      <alignment vertical="top" wrapText="1"/>
    </xf>
    <xf numFmtId="0" fontId="99" fillId="24" borderId="1" xfId="0" applyFont="1" applyFill="1" applyBorder="1" applyAlignment="1">
      <alignment horizontal="left" vertical="center" wrapText="1"/>
    </xf>
    <xf numFmtId="0" fontId="99" fillId="24" borderId="2" xfId="0" applyFont="1" applyFill="1" applyBorder="1" applyAlignment="1">
      <alignment horizontal="left" vertical="center" wrapText="1"/>
    </xf>
    <xf numFmtId="0" fontId="99" fillId="24" borderId="3" xfId="0" applyFont="1" applyFill="1" applyBorder="1" applyAlignment="1">
      <alignment horizontal="left" vertical="center" wrapText="1"/>
    </xf>
    <xf numFmtId="0" fontId="99" fillId="24" borderId="4" xfId="0" applyFont="1" applyFill="1" applyBorder="1" applyAlignment="1">
      <alignment horizontal="left" vertical="center" wrapText="1"/>
    </xf>
    <xf numFmtId="0" fontId="99" fillId="24" borderId="0" xfId="0" applyFont="1" applyFill="1" applyBorder="1" applyAlignment="1">
      <alignment horizontal="left" vertical="center" wrapText="1"/>
    </xf>
    <xf numFmtId="0" fontId="99" fillId="24" borderId="5" xfId="0" applyFont="1" applyFill="1" applyBorder="1" applyAlignment="1">
      <alignment horizontal="left" vertical="center" wrapText="1"/>
    </xf>
    <xf numFmtId="0" fontId="99" fillId="24" borderId="6" xfId="0" applyFont="1" applyFill="1" applyBorder="1" applyAlignment="1">
      <alignment horizontal="left" vertical="center" wrapText="1"/>
    </xf>
    <xf numFmtId="0" fontId="99" fillId="24" borderId="7" xfId="0" applyFont="1" applyFill="1" applyBorder="1" applyAlignment="1">
      <alignment horizontal="left" vertical="center" wrapText="1"/>
    </xf>
    <xf numFmtId="0" fontId="99" fillId="24" borderId="8" xfId="0" applyFont="1" applyFill="1" applyBorder="1" applyAlignment="1">
      <alignment horizontal="left" vertical="center" wrapText="1"/>
    </xf>
    <xf numFmtId="0" fontId="6" fillId="0" borderId="0" xfId="0" applyFont="1" applyAlignment="1">
      <alignment horizontal="left" vertical="center"/>
    </xf>
    <xf numFmtId="0" fontId="73" fillId="0" borderId="0" xfId="0" applyFont="1" applyBorder="1" applyAlignment="1">
      <alignment vertical="center" wrapText="1"/>
    </xf>
    <xf numFmtId="0" fontId="6" fillId="9" borderId="0" xfId="0" applyFont="1" applyFill="1" applyAlignment="1">
      <alignment horizontal="left" vertical="top"/>
    </xf>
    <xf numFmtId="0" fontId="6" fillId="2" borderId="0" xfId="0" applyFont="1" applyFill="1" applyAlignment="1">
      <alignment vertical="top" wrapText="1"/>
    </xf>
    <xf numFmtId="0" fontId="6" fillId="0" borderId="67" xfId="0" applyFont="1" applyBorder="1" applyAlignment="1">
      <alignment horizontal="center" vertical="center"/>
    </xf>
    <xf numFmtId="0" fontId="6" fillId="0" borderId="37" xfId="0" applyFont="1" applyBorder="1" applyAlignment="1">
      <alignment horizontal="center" vertical="center"/>
    </xf>
    <xf numFmtId="0" fontId="6" fillId="0" borderId="70" xfId="0" applyFont="1" applyBorder="1" applyAlignment="1">
      <alignment horizontal="center" vertical="center"/>
    </xf>
    <xf numFmtId="0" fontId="6" fillId="3" borderId="1" xfId="0" applyFont="1" applyFill="1" applyBorder="1" applyAlignment="1">
      <alignment horizontal="left" vertical="center" wrapText="1"/>
    </xf>
    <xf numFmtId="0" fontId="6" fillId="3" borderId="2"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2" borderId="0" xfId="0" applyFont="1" applyFill="1" applyAlignment="1">
      <alignment horizontal="center" vertical="center"/>
    </xf>
    <xf numFmtId="0" fontId="6" fillId="2" borderId="0" xfId="0" applyFont="1" applyFill="1" applyAlignment="1">
      <alignment vertical="top"/>
    </xf>
    <xf numFmtId="0" fontId="75" fillId="2" borderId="0" xfId="0" applyFont="1" applyFill="1" applyAlignment="1">
      <alignment horizontal="center" vertical="center"/>
    </xf>
    <xf numFmtId="0" fontId="6" fillId="2" borderId="2" xfId="0" applyFont="1" applyFill="1" applyBorder="1" applyAlignment="1">
      <alignment horizontal="center" vertical="center"/>
    </xf>
    <xf numFmtId="0" fontId="6" fillId="2" borderId="7" xfId="0" applyFont="1" applyFill="1" applyBorder="1" applyAlignment="1">
      <alignment horizontal="center" vertical="center"/>
    </xf>
    <xf numFmtId="0" fontId="6" fillId="0" borderId="0" xfId="0" applyFont="1" applyAlignment="1">
      <alignment horizontal="left" wrapText="1"/>
    </xf>
    <xf numFmtId="0" fontId="36" fillId="7" borderId="1" xfId="0" applyFont="1" applyFill="1" applyBorder="1" applyAlignment="1">
      <alignment horizontal="left" vertical="center" wrapText="1"/>
    </xf>
    <xf numFmtId="0" fontId="36" fillId="7" borderId="2" xfId="0" applyFont="1" applyFill="1" applyBorder="1" applyAlignment="1">
      <alignment horizontal="left" vertical="center" wrapText="1"/>
    </xf>
    <xf numFmtId="0" fontId="36" fillId="7" borderId="3" xfId="0" applyFont="1" applyFill="1" applyBorder="1" applyAlignment="1">
      <alignment horizontal="left" vertical="center" wrapText="1"/>
    </xf>
    <xf numFmtId="0" fontId="36" fillId="7" borderId="6" xfId="0" applyFont="1" applyFill="1" applyBorder="1" applyAlignment="1">
      <alignment horizontal="left" vertical="center" wrapText="1"/>
    </xf>
    <xf numFmtId="0" fontId="36" fillId="7" borderId="7" xfId="0" applyFont="1" applyFill="1" applyBorder="1" applyAlignment="1">
      <alignment horizontal="left" vertical="center" wrapText="1"/>
    </xf>
    <xf numFmtId="0" fontId="36" fillId="7" borderId="8" xfId="0" applyFont="1" applyFill="1" applyBorder="1" applyAlignment="1">
      <alignment horizontal="left" vertical="center" wrapText="1"/>
    </xf>
    <xf numFmtId="0" fontId="6" fillId="0" borderId="0" xfId="0" applyFont="1" applyAlignment="1">
      <alignment horizontal="left" vertical="center" shrinkToFit="1"/>
    </xf>
    <xf numFmtId="0" fontId="6" fillId="0" borderId="0" xfId="0" applyFont="1" applyAlignment="1">
      <alignment horizontal="left" vertical="center" wrapText="1"/>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6" fillId="0" borderId="7" xfId="0" applyFont="1" applyFill="1" applyBorder="1" applyAlignment="1">
      <alignment horizontal="left" vertical="center"/>
    </xf>
    <xf numFmtId="0" fontId="6" fillId="7" borderId="1" xfId="0" applyFont="1" applyFill="1" applyBorder="1" applyAlignment="1">
      <alignment horizontal="center" vertical="center" shrinkToFit="1"/>
    </xf>
    <xf numFmtId="0" fontId="6" fillId="7" borderId="2" xfId="0" applyFont="1" applyFill="1" applyBorder="1" applyAlignment="1">
      <alignment horizontal="center" vertical="center" shrinkToFit="1"/>
    </xf>
    <xf numFmtId="0" fontId="6" fillId="7" borderId="3" xfId="0" applyFont="1" applyFill="1" applyBorder="1" applyAlignment="1">
      <alignment horizontal="center" vertical="center" shrinkToFit="1"/>
    </xf>
    <xf numFmtId="0" fontId="6" fillId="7" borderId="6" xfId="0" applyFont="1" applyFill="1" applyBorder="1" applyAlignment="1">
      <alignment horizontal="center" vertical="center" shrinkToFit="1"/>
    </xf>
    <xf numFmtId="0" fontId="6" fillId="7" borderId="7" xfId="0" applyFont="1" applyFill="1" applyBorder="1" applyAlignment="1">
      <alignment horizontal="center" vertical="center" shrinkToFit="1"/>
    </xf>
    <xf numFmtId="0" fontId="6" fillId="7" borderId="8" xfId="0" applyFont="1" applyFill="1" applyBorder="1" applyAlignment="1">
      <alignment horizontal="center" vertical="center" shrinkToFit="1"/>
    </xf>
    <xf numFmtId="176" fontId="6" fillId="3" borderId="1" xfId="0" applyNumberFormat="1" applyFont="1" applyFill="1" applyBorder="1" applyAlignment="1">
      <alignment horizontal="center" vertical="center" shrinkToFit="1"/>
    </xf>
    <xf numFmtId="176" fontId="6" fillId="3" borderId="2" xfId="0" applyNumberFormat="1" applyFont="1" applyFill="1" applyBorder="1" applyAlignment="1">
      <alignment horizontal="center" vertical="center" shrinkToFit="1"/>
    </xf>
    <xf numFmtId="176" fontId="6" fillId="3" borderId="3" xfId="0" applyNumberFormat="1" applyFont="1" applyFill="1" applyBorder="1" applyAlignment="1">
      <alignment horizontal="center" vertical="center" shrinkToFit="1"/>
    </xf>
    <xf numFmtId="176" fontId="6" fillId="3" borderId="6" xfId="0" applyNumberFormat="1" applyFont="1" applyFill="1" applyBorder="1" applyAlignment="1">
      <alignment horizontal="center" vertical="center" shrinkToFit="1"/>
    </xf>
    <xf numFmtId="176" fontId="6" fillId="3" borderId="7" xfId="0" applyNumberFormat="1" applyFont="1" applyFill="1" applyBorder="1" applyAlignment="1">
      <alignment horizontal="center" vertical="center" shrinkToFit="1"/>
    </xf>
    <xf numFmtId="176" fontId="6" fillId="3" borderId="8" xfId="0" applyNumberFormat="1" applyFont="1" applyFill="1" applyBorder="1" applyAlignment="1">
      <alignment horizontal="center" vertical="center" shrinkToFit="1"/>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73" fillId="0" borderId="23" xfId="0" applyFont="1" applyBorder="1" applyAlignment="1">
      <alignment horizontal="center" vertical="center" shrinkToFit="1"/>
    </xf>
    <xf numFmtId="0" fontId="6" fillId="3" borderId="11" xfId="0" applyFont="1" applyFill="1" applyBorder="1" applyAlignment="1">
      <alignment vertical="center" shrinkToFit="1"/>
    </xf>
    <xf numFmtId="0" fontId="6" fillId="3" borderId="13" xfId="0" applyFont="1" applyFill="1" applyBorder="1" applyAlignment="1">
      <alignment vertical="center" shrinkToFit="1"/>
    </xf>
    <xf numFmtId="0" fontId="6" fillId="3" borderId="14" xfId="0" applyFont="1" applyFill="1" applyBorder="1" applyAlignment="1">
      <alignment vertical="center" shrinkToFit="1"/>
    </xf>
    <xf numFmtId="0" fontId="6" fillId="3" borderId="11"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6" fillId="3" borderId="35" xfId="0" applyFont="1" applyFill="1" applyBorder="1" applyAlignment="1">
      <alignment horizontal="center" vertical="center"/>
    </xf>
    <xf numFmtId="0" fontId="6" fillId="3" borderId="36" xfId="0" applyFont="1" applyFill="1" applyBorder="1" applyAlignment="1">
      <alignment horizontal="center" vertical="center"/>
    </xf>
    <xf numFmtId="0" fontId="6" fillId="3" borderId="11"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73" fillId="0" borderId="0" xfId="0" applyFont="1" applyAlignment="1">
      <alignment horizontal="right" vertical="center"/>
    </xf>
    <xf numFmtId="0" fontId="73" fillId="0" borderId="7" xfId="0" applyFont="1" applyBorder="1" applyAlignment="1">
      <alignment horizontal="right" vertical="center"/>
    </xf>
    <xf numFmtId="0" fontId="6" fillId="0" borderId="11" xfId="0" applyFont="1" applyBorder="1" applyAlignment="1">
      <alignment vertical="center" shrinkToFit="1"/>
    </xf>
    <xf numFmtId="0" fontId="6" fillId="0" borderId="13" xfId="0" applyFont="1" applyBorder="1" applyAlignment="1">
      <alignment vertical="center" shrinkToFit="1"/>
    </xf>
    <xf numFmtId="0" fontId="6" fillId="0" borderId="14" xfId="0" applyFont="1" applyBorder="1" applyAlignment="1">
      <alignment vertical="center" shrinkToFit="1"/>
    </xf>
    <xf numFmtId="0" fontId="6" fillId="0" borderId="1"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43" fillId="0" borderId="1" xfId="0" applyFont="1" applyBorder="1" applyAlignment="1">
      <alignment vertical="center" wrapText="1"/>
    </xf>
    <xf numFmtId="0" fontId="43" fillId="0" borderId="2" xfId="0" applyFont="1" applyBorder="1" applyAlignment="1">
      <alignment vertical="center" wrapText="1"/>
    </xf>
    <xf numFmtId="0" fontId="43" fillId="0" borderId="3" xfId="0" applyFont="1" applyBorder="1" applyAlignment="1">
      <alignment vertical="center" wrapText="1"/>
    </xf>
    <xf numFmtId="0" fontId="43" fillId="0" borderId="4" xfId="0" applyFont="1" applyBorder="1" applyAlignment="1">
      <alignment vertical="center" wrapText="1"/>
    </xf>
    <xf numFmtId="0" fontId="43" fillId="0" borderId="0" xfId="0" applyFont="1" applyBorder="1" applyAlignment="1">
      <alignment vertical="center" wrapText="1"/>
    </xf>
    <xf numFmtId="0" fontId="43" fillId="0" borderId="5" xfId="0" applyFont="1" applyBorder="1" applyAlignment="1">
      <alignment vertical="center" wrapText="1"/>
    </xf>
    <xf numFmtId="0" fontId="43" fillId="0" borderId="6" xfId="0" applyFont="1" applyBorder="1" applyAlignment="1">
      <alignment vertical="center" wrapText="1"/>
    </xf>
    <xf numFmtId="0" fontId="43" fillId="0" borderId="7" xfId="0" applyFont="1" applyBorder="1" applyAlignment="1">
      <alignment vertical="center" wrapText="1"/>
    </xf>
    <xf numFmtId="0" fontId="43" fillId="0" borderId="8" xfId="0" applyFont="1" applyBorder="1" applyAlignment="1">
      <alignment vertical="center" wrapText="1"/>
    </xf>
    <xf numFmtId="0" fontId="73" fillId="0" borderId="23" xfId="0" applyFont="1" applyBorder="1" applyAlignment="1">
      <alignment vertical="center" shrinkToFit="1"/>
    </xf>
    <xf numFmtId="0" fontId="6" fillId="27" borderId="0" xfId="0" applyFont="1" applyFill="1" applyBorder="1" applyAlignment="1">
      <alignment vertical="top"/>
    </xf>
    <xf numFmtId="0" fontId="73" fillId="0" borderId="0" xfId="0" applyFont="1" applyBorder="1" applyAlignment="1">
      <alignment vertical="top" wrapText="1"/>
    </xf>
    <xf numFmtId="0" fontId="6" fillId="0" borderId="13" xfId="0" applyFont="1" applyBorder="1" applyAlignment="1">
      <alignment vertical="center"/>
    </xf>
    <xf numFmtId="0" fontId="43" fillId="0" borderId="11" xfId="0" applyFont="1" applyBorder="1" applyAlignment="1">
      <alignment horizontal="left" vertical="center"/>
    </xf>
    <xf numFmtId="0" fontId="43" fillId="0" borderId="13" xfId="0" applyFont="1" applyBorder="1" applyAlignment="1">
      <alignment horizontal="left" vertical="center"/>
    </xf>
    <xf numFmtId="0" fontId="43" fillId="0" borderId="14" xfId="0" applyFont="1" applyBorder="1" applyAlignment="1">
      <alignment horizontal="left" vertical="center"/>
    </xf>
    <xf numFmtId="0" fontId="6" fillId="7" borderId="64" xfId="0" applyFont="1" applyFill="1" applyBorder="1" applyAlignment="1">
      <alignment horizontal="left" vertical="center"/>
    </xf>
    <xf numFmtId="0" fontId="6" fillId="7" borderId="13" xfId="0" applyFont="1" applyFill="1" applyBorder="1" applyAlignment="1">
      <alignment horizontal="left" vertical="center"/>
    </xf>
    <xf numFmtId="0" fontId="6" fillId="7" borderId="14" xfId="0" applyFont="1" applyFill="1" applyBorder="1" applyAlignment="1">
      <alignment horizontal="left" vertical="center"/>
    </xf>
    <xf numFmtId="0" fontId="6" fillId="3" borderId="4"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8" borderId="0" xfId="0" applyFont="1" applyFill="1" applyAlignment="1">
      <alignment horizontal="left" vertical="top" wrapText="1"/>
    </xf>
    <xf numFmtId="0" fontId="6" fillId="8" borderId="0" xfId="0" applyFont="1" applyFill="1" applyBorder="1" applyAlignment="1">
      <alignment horizontal="left" vertical="top" wrapText="1"/>
    </xf>
    <xf numFmtId="0" fontId="6" fillId="0" borderId="1" xfId="0" applyFont="1" applyBorder="1" applyAlignment="1">
      <alignment vertical="center" wrapText="1" shrinkToFit="1"/>
    </xf>
    <xf numFmtId="0" fontId="6" fillId="0" borderId="2" xfId="0" applyFont="1" applyBorder="1" applyAlignment="1">
      <alignment vertical="center" wrapText="1" shrinkToFit="1"/>
    </xf>
    <xf numFmtId="0" fontId="6" fillId="0" borderId="3" xfId="0" applyFont="1" applyBorder="1" applyAlignment="1">
      <alignment vertical="center" wrapText="1" shrinkToFit="1"/>
    </xf>
    <xf numFmtId="0" fontId="6" fillId="0" borderId="6" xfId="0" applyFont="1" applyBorder="1" applyAlignment="1">
      <alignment vertical="center" wrapText="1" shrinkToFit="1"/>
    </xf>
    <xf numFmtId="0" fontId="6" fillId="0" borderId="7" xfId="0" applyFont="1" applyBorder="1" applyAlignment="1">
      <alignment vertical="center" wrapText="1" shrinkToFit="1"/>
    </xf>
    <xf numFmtId="0" fontId="6" fillId="0" borderId="8" xfId="0" applyFont="1" applyBorder="1" applyAlignment="1">
      <alignment vertical="center" wrapText="1" shrinkToFit="1"/>
    </xf>
    <xf numFmtId="0" fontId="6" fillId="8" borderId="0" xfId="0" applyFont="1" applyFill="1" applyBorder="1" applyAlignment="1">
      <alignment vertical="top" wrapText="1"/>
    </xf>
    <xf numFmtId="0" fontId="6" fillId="0" borderId="4" xfId="0" applyFont="1" applyBorder="1" applyAlignment="1">
      <alignment vertical="center" textRotation="255"/>
    </xf>
    <xf numFmtId="0" fontId="6" fillId="0" borderId="6" xfId="0" applyFont="1" applyBorder="1" applyAlignment="1">
      <alignment vertical="center" textRotation="255"/>
    </xf>
    <xf numFmtId="0" fontId="6" fillId="0" borderId="11" xfId="0" applyFont="1" applyBorder="1" applyAlignment="1">
      <alignment horizontal="left" vertical="center" shrinkToFit="1"/>
    </xf>
    <xf numFmtId="0" fontId="6" fillId="0" borderId="13" xfId="0" applyFont="1" applyBorder="1" applyAlignment="1">
      <alignment horizontal="left" vertical="center" shrinkToFit="1"/>
    </xf>
    <xf numFmtId="0" fontId="6" fillId="0" borderId="32" xfId="0" applyFont="1" applyBorder="1" applyAlignment="1">
      <alignment horizontal="left" vertical="center" shrinkToFit="1"/>
    </xf>
    <xf numFmtId="0" fontId="6" fillId="0" borderId="33" xfId="0" applyFont="1" applyBorder="1" applyAlignment="1">
      <alignment horizontal="left" vertical="center" shrinkToFit="1"/>
    </xf>
    <xf numFmtId="0" fontId="6" fillId="0" borderId="34" xfId="0" applyFont="1" applyBorder="1" applyAlignment="1">
      <alignment horizontal="left" vertical="center" shrinkToFit="1"/>
    </xf>
    <xf numFmtId="0" fontId="6" fillId="0" borderId="23" xfId="0" applyFont="1" applyBorder="1" applyAlignment="1">
      <alignment vertical="center"/>
    </xf>
    <xf numFmtId="0" fontId="6" fillId="0" borderId="0" xfId="0" applyFont="1" applyAlignment="1">
      <alignment vertical="center" wrapText="1"/>
    </xf>
    <xf numFmtId="0" fontId="73" fillId="0" borderId="23" xfId="0" applyFont="1" applyBorder="1" applyAlignment="1">
      <alignment horizontal="center" vertical="center"/>
    </xf>
    <xf numFmtId="0" fontId="6" fillId="3" borderId="11" xfId="0" applyFont="1" applyFill="1" applyBorder="1" applyAlignment="1">
      <alignment vertical="top" wrapText="1"/>
    </xf>
    <xf numFmtId="0" fontId="6" fillId="3" borderId="13" xfId="0" applyFont="1" applyFill="1" applyBorder="1" applyAlignment="1">
      <alignment vertical="top" wrapText="1"/>
    </xf>
    <xf numFmtId="0" fontId="6" fillId="3" borderId="14" xfId="0" applyFont="1" applyFill="1" applyBorder="1" applyAlignment="1">
      <alignment vertical="top" wrapText="1"/>
    </xf>
    <xf numFmtId="0" fontId="6" fillId="0" borderId="23" xfId="0" applyFont="1" applyBorder="1" applyAlignment="1">
      <alignment horizontal="center" vertical="top"/>
    </xf>
    <xf numFmtId="0" fontId="6" fillId="8" borderId="23" xfId="0" applyFont="1" applyFill="1" applyBorder="1" applyAlignment="1">
      <alignment vertical="top" wrapText="1"/>
    </xf>
    <xf numFmtId="0" fontId="6" fillId="3" borderId="3" xfId="0" applyFont="1" applyFill="1" applyBorder="1" applyAlignment="1">
      <alignment horizontal="center" vertical="center"/>
    </xf>
    <xf numFmtId="0" fontId="6" fillId="3" borderId="14" xfId="0" applyFont="1" applyFill="1" applyBorder="1" applyAlignment="1">
      <alignment horizontal="center" vertical="center" wrapText="1"/>
    </xf>
    <xf numFmtId="0" fontId="6" fillId="0" borderId="0" xfId="0" applyFont="1" applyFill="1" applyAlignment="1">
      <alignment vertical="center" wrapText="1"/>
    </xf>
    <xf numFmtId="0" fontId="6" fillId="9" borderId="0" xfId="0" applyFont="1" applyFill="1" applyAlignment="1">
      <alignment horizontal="left" vertical="top" wrapText="1"/>
    </xf>
    <xf numFmtId="0" fontId="6" fillId="27" borderId="23" xfId="0" applyFont="1" applyFill="1" applyBorder="1" applyAlignment="1">
      <alignment vertical="top" wrapText="1"/>
    </xf>
    <xf numFmtId="14" fontId="6" fillId="3" borderId="1" xfId="0" applyNumberFormat="1" applyFont="1" applyFill="1" applyBorder="1" applyAlignment="1">
      <alignment horizontal="center" vertical="center"/>
    </xf>
    <xf numFmtId="0" fontId="6" fillId="3" borderId="2" xfId="0" applyNumberFormat="1" applyFont="1" applyFill="1" applyBorder="1" applyAlignment="1">
      <alignment horizontal="center" vertical="center"/>
    </xf>
    <xf numFmtId="0" fontId="6" fillId="3" borderId="3" xfId="0" applyNumberFormat="1" applyFont="1" applyFill="1" applyBorder="1" applyAlignment="1">
      <alignment horizontal="center" vertical="center"/>
    </xf>
    <xf numFmtId="0" fontId="6" fillId="3" borderId="23" xfId="0" applyFont="1" applyFill="1" applyBorder="1" applyAlignment="1">
      <alignment horizontal="left" vertical="top" wrapText="1"/>
    </xf>
    <xf numFmtId="0" fontId="6" fillId="0" borderId="1" xfId="0" applyFont="1" applyBorder="1" applyAlignment="1">
      <alignment horizontal="center" vertical="top"/>
    </xf>
    <xf numFmtId="0" fontId="6" fillId="0" borderId="2" xfId="0" applyFont="1" applyBorder="1" applyAlignment="1">
      <alignment horizontal="center" vertical="top"/>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0" xfId="0" applyFont="1" applyBorder="1" applyAlignment="1">
      <alignment horizontal="center" vertical="top"/>
    </xf>
    <xf numFmtId="0" fontId="6" fillId="0" borderId="5" xfId="0" applyFont="1" applyBorder="1" applyAlignment="1">
      <alignment horizontal="center" vertical="top"/>
    </xf>
    <xf numFmtId="0" fontId="6" fillId="0" borderId="6" xfId="0" applyFont="1" applyBorder="1" applyAlignment="1">
      <alignment horizontal="center" vertical="top"/>
    </xf>
    <xf numFmtId="0" fontId="6" fillId="0" borderId="7" xfId="0" applyFont="1" applyBorder="1" applyAlignment="1">
      <alignment horizontal="center" vertical="top"/>
    </xf>
    <xf numFmtId="0" fontId="6" fillId="0" borderId="8" xfId="0" applyFont="1" applyBorder="1" applyAlignment="1">
      <alignment horizontal="center" vertical="top"/>
    </xf>
    <xf numFmtId="0" fontId="6" fillId="8" borderId="7" xfId="0" applyFont="1" applyFill="1" applyBorder="1" applyAlignment="1">
      <alignment horizontal="left" vertical="center"/>
    </xf>
    <xf numFmtId="184" fontId="6" fillId="8" borderId="35" xfId="0" applyNumberFormat="1" applyFont="1" applyFill="1" applyBorder="1" applyAlignment="1">
      <alignment horizontal="left" vertical="center" shrinkToFit="1"/>
    </xf>
    <xf numFmtId="184" fontId="6" fillId="8" borderId="36" xfId="0" applyNumberFormat="1" applyFont="1" applyFill="1" applyBorder="1" applyAlignment="1">
      <alignment horizontal="left" vertical="center" shrinkToFit="1"/>
    </xf>
    <xf numFmtId="184" fontId="6" fillId="8" borderId="37" xfId="0" applyNumberFormat="1" applyFont="1" applyFill="1" applyBorder="1" applyAlignment="1">
      <alignment horizontal="left" vertical="center" shrinkToFit="1"/>
    </xf>
    <xf numFmtId="0" fontId="6" fillId="10" borderId="1" xfId="0" applyFont="1" applyFill="1" applyBorder="1" applyAlignment="1">
      <alignment horizontal="right" vertical="center"/>
    </xf>
    <xf numFmtId="0" fontId="6" fillId="10" borderId="55" xfId="0" applyFont="1" applyFill="1" applyBorder="1" applyAlignment="1">
      <alignment horizontal="right" vertical="center"/>
    </xf>
    <xf numFmtId="0" fontId="6" fillId="10" borderId="6" xfId="0" applyFont="1" applyFill="1" applyBorder="1" applyAlignment="1">
      <alignment horizontal="right" vertical="center"/>
    </xf>
    <xf numFmtId="0" fontId="6" fillId="10" borderId="56" xfId="0" applyFont="1" applyFill="1" applyBorder="1" applyAlignment="1">
      <alignment horizontal="right" vertical="center"/>
    </xf>
    <xf numFmtId="183" fontId="6" fillId="10" borderId="1" xfId="0" applyNumberFormat="1" applyFont="1" applyFill="1" applyBorder="1" applyAlignment="1">
      <alignment horizontal="right" vertical="center"/>
    </xf>
    <xf numFmtId="183" fontId="6" fillId="10" borderId="2" xfId="0" applyNumberFormat="1" applyFont="1" applyFill="1" applyBorder="1" applyAlignment="1">
      <alignment horizontal="right" vertical="center"/>
    </xf>
    <xf numFmtId="183" fontId="6" fillId="10" borderId="55" xfId="0" applyNumberFormat="1" applyFont="1" applyFill="1" applyBorder="1" applyAlignment="1">
      <alignment horizontal="right" vertical="center"/>
    </xf>
    <xf numFmtId="183" fontId="6" fillId="10" borderId="6" xfId="0" applyNumberFormat="1" applyFont="1" applyFill="1" applyBorder="1" applyAlignment="1">
      <alignment horizontal="right" vertical="center"/>
    </xf>
    <xf numFmtId="183" fontId="6" fillId="10" borderId="7" xfId="0" applyNumberFormat="1" applyFont="1" applyFill="1" applyBorder="1" applyAlignment="1">
      <alignment horizontal="right" vertical="center"/>
    </xf>
    <xf numFmtId="183" fontId="6" fillId="10" borderId="56" xfId="0" applyNumberFormat="1" applyFont="1" applyFill="1" applyBorder="1" applyAlignment="1">
      <alignment horizontal="right" vertical="center"/>
    </xf>
    <xf numFmtId="184" fontId="6" fillId="8" borderId="32" xfId="0" applyNumberFormat="1" applyFont="1" applyFill="1" applyBorder="1" applyAlignment="1">
      <alignment horizontal="left" vertical="center" shrinkToFit="1"/>
    </xf>
    <xf numFmtId="184" fontId="6" fillId="8" borderId="33" xfId="0" applyNumberFormat="1" applyFont="1" applyFill="1" applyBorder="1" applyAlignment="1">
      <alignment horizontal="left" vertical="center" shrinkToFit="1"/>
    </xf>
    <xf numFmtId="184" fontId="6" fillId="8" borderId="34" xfId="0" applyNumberFormat="1" applyFont="1" applyFill="1" applyBorder="1" applyAlignment="1">
      <alignment horizontal="left" vertical="center" shrinkToFit="1"/>
    </xf>
    <xf numFmtId="184" fontId="6" fillId="8" borderId="24" xfId="0" applyNumberFormat="1" applyFont="1" applyFill="1" applyBorder="1" applyAlignment="1">
      <alignment horizontal="left" vertical="center" shrinkToFit="1"/>
    </xf>
    <xf numFmtId="184" fontId="6" fillId="8" borderId="25" xfId="0" applyNumberFormat="1" applyFont="1" applyFill="1" applyBorder="1" applyAlignment="1">
      <alignment horizontal="left" vertical="center" shrinkToFit="1"/>
    </xf>
    <xf numFmtId="184" fontId="6" fillId="8" borderId="26" xfId="0" applyNumberFormat="1" applyFont="1" applyFill="1" applyBorder="1" applyAlignment="1">
      <alignment horizontal="left" vertical="center" shrinkToFit="1"/>
    </xf>
    <xf numFmtId="0" fontId="6" fillId="3" borderId="23" xfId="0" applyFont="1" applyFill="1" applyBorder="1" applyAlignment="1">
      <alignment horizontal="center" vertical="center" shrinkToFit="1"/>
    </xf>
    <xf numFmtId="0" fontId="6" fillId="3" borderId="55" xfId="0" applyFont="1" applyFill="1" applyBorder="1" applyAlignment="1">
      <alignment horizontal="center" vertical="center"/>
    </xf>
    <xf numFmtId="0" fontId="6" fillId="0" borderId="0" xfId="0" applyFont="1" applyBorder="1" applyAlignment="1">
      <alignment horizontal="left" vertical="top"/>
    </xf>
    <xf numFmtId="0" fontId="6" fillId="3" borderId="72" xfId="0" applyFont="1" applyFill="1" applyBorder="1" applyAlignment="1">
      <alignment horizontal="center" vertical="center"/>
    </xf>
    <xf numFmtId="0" fontId="6" fillId="0" borderId="198" xfId="0" applyFont="1" applyBorder="1" applyAlignment="1">
      <alignment horizontal="left" vertical="top"/>
    </xf>
    <xf numFmtId="0" fontId="6" fillId="0" borderId="2" xfId="0" applyFont="1" applyBorder="1" applyAlignment="1">
      <alignment horizontal="left" vertical="top"/>
    </xf>
    <xf numFmtId="0" fontId="6" fillId="8" borderId="11" xfId="0" applyFont="1" applyFill="1" applyBorder="1" applyAlignment="1">
      <alignment horizontal="left" vertical="center" shrinkToFit="1"/>
    </xf>
    <xf numFmtId="0" fontId="6" fillId="8" borderId="13" xfId="0" applyFont="1" applyFill="1" applyBorder="1" applyAlignment="1">
      <alignment horizontal="left" vertical="center" shrinkToFit="1"/>
    </xf>
    <xf numFmtId="0" fontId="6" fillId="8" borderId="14" xfId="0" applyFont="1" applyFill="1" applyBorder="1" applyAlignment="1">
      <alignment horizontal="left" vertical="center" shrinkToFit="1"/>
    </xf>
    <xf numFmtId="0" fontId="6" fillId="0" borderId="11"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2" borderId="0" xfId="0" applyFont="1" applyFill="1" applyBorder="1" applyAlignment="1">
      <alignment horizontal="left" vertical="top" wrapText="1" shrinkToFit="1"/>
    </xf>
    <xf numFmtId="176" fontId="6" fillId="3" borderId="35" xfId="0" applyNumberFormat="1" applyFont="1" applyFill="1" applyBorder="1" applyAlignment="1">
      <alignment horizontal="center" vertical="center" shrinkToFit="1"/>
    </xf>
    <xf numFmtId="176" fontId="6" fillId="3" borderId="36" xfId="0" applyNumberFormat="1" applyFont="1" applyFill="1" applyBorder="1" applyAlignment="1">
      <alignment horizontal="center" vertical="center" shrinkToFit="1"/>
    </xf>
    <xf numFmtId="176" fontId="6" fillId="3" borderId="37" xfId="0" applyNumberFormat="1" applyFont="1" applyFill="1" applyBorder="1" applyAlignment="1">
      <alignment horizontal="center" vertical="center" shrinkToFit="1"/>
    </xf>
    <xf numFmtId="176" fontId="6" fillId="3" borderId="24" xfId="0" applyNumberFormat="1" applyFont="1" applyFill="1" applyBorder="1" applyAlignment="1">
      <alignment horizontal="center" vertical="center" shrinkToFit="1"/>
    </xf>
    <xf numFmtId="176" fontId="6" fillId="3" borderId="25" xfId="0" applyNumberFormat="1" applyFont="1" applyFill="1" applyBorder="1" applyAlignment="1">
      <alignment horizontal="center" vertical="center" shrinkToFit="1"/>
    </xf>
    <xf numFmtId="176" fontId="6" fillId="3" borderId="26" xfId="0" applyNumberFormat="1" applyFont="1" applyFill="1" applyBorder="1" applyAlignment="1">
      <alignment horizontal="center" vertical="center" shrinkToFit="1"/>
    </xf>
    <xf numFmtId="0" fontId="6" fillId="0" borderId="0" xfId="0" applyFont="1" applyFill="1" applyAlignment="1">
      <alignment vertical="top" shrinkToFit="1"/>
    </xf>
    <xf numFmtId="0" fontId="6" fillId="0" borderId="23" xfId="0" applyFont="1" applyFill="1" applyBorder="1" applyAlignment="1">
      <alignment horizontal="center" vertical="center" wrapText="1" shrinkToFit="1"/>
    </xf>
    <xf numFmtId="0" fontId="6" fillId="2" borderId="11" xfId="0" applyFont="1" applyFill="1" applyBorder="1" applyAlignment="1">
      <alignment horizontal="left" vertical="center" shrinkToFit="1"/>
    </xf>
    <xf numFmtId="0" fontId="6" fillId="2" borderId="13" xfId="0" applyFont="1" applyFill="1" applyBorder="1" applyAlignment="1">
      <alignment horizontal="left" vertical="center" shrinkToFit="1"/>
    </xf>
    <xf numFmtId="0" fontId="6" fillId="2" borderId="14" xfId="0" applyFont="1" applyFill="1" applyBorder="1" applyAlignment="1">
      <alignment horizontal="left" vertical="center" shrinkToFit="1"/>
    </xf>
    <xf numFmtId="0" fontId="50" fillId="2" borderId="0" xfId="0" applyFont="1" applyFill="1" applyAlignment="1">
      <alignment horizontal="left" vertical="center" wrapText="1"/>
    </xf>
    <xf numFmtId="0" fontId="122" fillId="0" borderId="0" xfId="0" applyFont="1" applyAlignment="1">
      <alignment horizontal="left" vertical="top" wrapText="1"/>
    </xf>
    <xf numFmtId="0" fontId="6" fillId="2" borderId="0" xfId="0" applyFont="1" applyFill="1" applyAlignment="1">
      <alignment horizontal="left" vertical="top" wrapText="1"/>
    </xf>
    <xf numFmtId="187" fontId="6" fillId="3" borderId="23" xfId="0" applyNumberFormat="1" applyFont="1" applyFill="1" applyBorder="1" applyAlignment="1">
      <alignment horizontal="center" vertical="center"/>
    </xf>
    <xf numFmtId="176" fontId="6" fillId="3" borderId="23" xfId="0" applyNumberFormat="1" applyFont="1" applyFill="1" applyBorder="1" applyAlignment="1">
      <alignment horizontal="center" vertical="center" shrinkToFit="1"/>
    </xf>
    <xf numFmtId="0" fontId="6" fillId="3" borderId="23" xfId="0" applyFont="1" applyFill="1" applyBorder="1" applyAlignment="1">
      <alignment horizontal="left" vertical="center" wrapText="1"/>
    </xf>
    <xf numFmtId="0" fontId="43" fillId="0" borderId="11" xfId="0" applyFont="1" applyBorder="1" applyAlignment="1">
      <alignment horizontal="center" vertical="center" shrinkToFit="1"/>
    </xf>
    <xf numFmtId="0" fontId="43" fillId="0" borderId="14" xfId="0" applyFont="1" applyBorder="1" applyAlignment="1">
      <alignment horizontal="center" vertical="center" shrinkToFit="1"/>
    </xf>
    <xf numFmtId="0" fontId="6" fillId="2" borderId="0" xfId="0" applyFont="1" applyFill="1" applyAlignment="1">
      <alignment horizontal="left" vertical="top"/>
    </xf>
    <xf numFmtId="0" fontId="43" fillId="0" borderId="13" xfId="0" applyFont="1" applyBorder="1" applyAlignment="1">
      <alignment horizontal="center" vertical="center" shrinkToFit="1"/>
    </xf>
    <xf numFmtId="0" fontId="43" fillId="0" borderId="23" xfId="0" applyFont="1" applyBorder="1" applyAlignment="1">
      <alignment horizontal="center" vertical="center"/>
    </xf>
    <xf numFmtId="0" fontId="43" fillId="0" borderId="23" xfId="0" applyFont="1" applyBorder="1" applyAlignment="1">
      <alignment horizontal="center" vertical="center" shrinkToFit="1"/>
    </xf>
    <xf numFmtId="0" fontId="97" fillId="2" borderId="0" xfId="0" applyFont="1" applyFill="1" applyAlignment="1">
      <alignment horizontal="left" vertical="center" wrapText="1"/>
    </xf>
    <xf numFmtId="187" fontId="6" fillId="3" borderId="23" xfId="0" applyNumberFormat="1" applyFont="1" applyFill="1" applyBorder="1" applyAlignment="1">
      <alignment horizontal="center" vertical="center" wrapText="1"/>
    </xf>
    <xf numFmtId="0" fontId="43" fillId="0" borderId="4" xfId="0" applyFont="1" applyBorder="1" applyAlignment="1">
      <alignment horizontal="center" vertical="center" shrinkToFit="1"/>
    </xf>
    <xf numFmtId="0" fontId="43" fillId="0" borderId="0" xfId="0" applyFont="1" applyBorder="1" applyAlignment="1">
      <alignment horizontal="center" vertical="center" shrinkToFit="1"/>
    </xf>
    <xf numFmtId="0" fontId="43" fillId="0" borderId="1" xfId="0" applyFont="1" applyBorder="1" applyAlignment="1">
      <alignment horizontal="center" vertical="center" shrinkToFit="1"/>
    </xf>
    <xf numFmtId="0" fontId="43" fillId="0" borderId="2" xfId="0" applyFont="1" applyBorder="1" applyAlignment="1">
      <alignment horizontal="center" vertical="center" shrinkToFit="1"/>
    </xf>
    <xf numFmtId="0" fontId="43" fillId="0" borderId="3" xfId="0" applyFont="1" applyBorder="1" applyAlignment="1">
      <alignment horizontal="center" vertical="center" shrinkToFit="1"/>
    </xf>
    <xf numFmtId="0" fontId="43" fillId="9" borderId="101" xfId="0" applyFont="1" applyFill="1" applyBorder="1" applyAlignment="1">
      <alignment horizontal="left" vertical="top"/>
    </xf>
    <xf numFmtId="0" fontId="45" fillId="0" borderId="1" xfId="0" applyFont="1" applyBorder="1" applyAlignment="1">
      <alignment horizontal="center" vertical="center"/>
    </xf>
    <xf numFmtId="0" fontId="45" fillId="0" borderId="3" xfId="0" applyFont="1" applyBorder="1" applyAlignment="1">
      <alignment horizontal="center" vertical="center"/>
    </xf>
    <xf numFmtId="0" fontId="45" fillId="0" borderId="6" xfId="0" applyFont="1" applyBorder="1" applyAlignment="1">
      <alignment horizontal="center" vertical="center"/>
    </xf>
    <xf numFmtId="0" fontId="45" fillId="0" borderId="8" xfId="0" applyFont="1" applyBorder="1" applyAlignment="1">
      <alignment horizontal="center" vertical="center"/>
    </xf>
    <xf numFmtId="0" fontId="45" fillId="0" borderId="1" xfId="0" applyFont="1" applyBorder="1" applyAlignment="1">
      <alignment horizontal="left" vertical="center" indent="1"/>
    </xf>
    <xf numFmtId="0" fontId="45" fillId="0" borderId="2" xfId="0" applyFont="1" applyBorder="1" applyAlignment="1">
      <alignment horizontal="left" vertical="center" indent="1"/>
    </xf>
    <xf numFmtId="0" fontId="45" fillId="0" borderId="6" xfId="0" applyFont="1" applyBorder="1" applyAlignment="1">
      <alignment horizontal="left" vertical="center" indent="1"/>
    </xf>
    <xf numFmtId="0" fontId="45" fillId="0" borderId="7" xfId="0" applyFont="1" applyBorder="1" applyAlignment="1">
      <alignment horizontal="left" vertical="center" indent="1"/>
    </xf>
    <xf numFmtId="183" fontId="45" fillId="0" borderId="1" xfId="0" applyNumberFormat="1" applyFont="1" applyBorder="1">
      <alignment vertical="center"/>
    </xf>
    <xf numFmtId="183" fontId="45" fillId="0" borderId="2" xfId="0" applyNumberFormat="1" applyFont="1" applyBorder="1">
      <alignment vertical="center"/>
    </xf>
    <xf numFmtId="183" fontId="45" fillId="0" borderId="6" xfId="0" applyNumberFormat="1" applyFont="1" applyBorder="1">
      <alignment vertical="center"/>
    </xf>
    <xf numFmtId="183" fontId="45" fillId="0" borderId="7" xfId="0" applyNumberFormat="1" applyFont="1" applyBorder="1">
      <alignment vertical="center"/>
    </xf>
    <xf numFmtId="0" fontId="45" fillId="0" borderId="2" xfId="0" applyFont="1" applyBorder="1">
      <alignment vertical="center"/>
    </xf>
    <xf numFmtId="0" fontId="45" fillId="0" borderId="3" xfId="0" applyFont="1" applyBorder="1">
      <alignment vertical="center"/>
    </xf>
    <xf numFmtId="0" fontId="45" fillId="0" borderId="7" xfId="0" applyFont="1" applyBorder="1">
      <alignment vertical="center"/>
    </xf>
    <xf numFmtId="0" fontId="45" fillId="0" borderId="8" xfId="0" applyFont="1" applyBorder="1">
      <alignment vertical="center"/>
    </xf>
    <xf numFmtId="0" fontId="45" fillId="0" borderId="4" xfId="0" applyFont="1" applyBorder="1" applyAlignment="1">
      <alignment horizontal="right" vertical="center" indent="1"/>
    </xf>
    <xf numFmtId="0" fontId="45" fillId="0" borderId="0" xfId="0" applyFont="1" applyBorder="1" applyAlignment="1">
      <alignment horizontal="right" vertical="center" indent="1"/>
    </xf>
    <xf numFmtId="0" fontId="45" fillId="0" borderId="6" xfId="0" applyFont="1" applyBorder="1" applyAlignment="1">
      <alignment horizontal="right" vertical="center" indent="1"/>
    </xf>
    <xf numFmtId="0" fontId="112" fillId="0" borderId="1" xfId="0" applyFont="1" applyBorder="1" applyAlignment="1">
      <alignment horizontal="center" vertical="center"/>
    </xf>
    <xf numFmtId="0" fontId="112" fillId="0" borderId="4" xfId="0" applyFont="1" applyBorder="1" applyAlignment="1">
      <alignment horizontal="center" vertical="center"/>
    </xf>
    <xf numFmtId="0" fontId="43" fillId="0" borderId="5" xfId="0" applyFont="1" applyBorder="1" applyAlignment="1">
      <alignment horizontal="center" vertical="center" shrinkToFit="1"/>
    </xf>
    <xf numFmtId="0" fontId="45" fillId="0" borderId="10" xfId="0" applyFont="1" applyBorder="1" applyAlignment="1">
      <alignment horizontal="center" vertical="center"/>
    </xf>
    <xf numFmtId="0" fontId="45" fillId="0" borderId="9" xfId="0" applyFont="1" applyBorder="1" applyAlignment="1">
      <alignment horizontal="center" vertical="center"/>
    </xf>
    <xf numFmtId="0" fontId="45" fillId="0" borderId="4" xfId="0" applyFont="1" applyBorder="1" applyAlignment="1">
      <alignment horizontal="left" vertical="center" indent="1"/>
    </xf>
    <xf numFmtId="0" fontId="45" fillId="0" borderId="0" xfId="0" applyFont="1" applyBorder="1" applyAlignment="1">
      <alignment horizontal="left" vertical="center" indent="1"/>
    </xf>
    <xf numFmtId="0" fontId="45" fillId="0" borderId="1" xfId="0" applyFont="1" applyBorder="1" applyAlignment="1">
      <alignment horizontal="right" vertical="center"/>
    </xf>
    <xf numFmtId="0" fontId="45" fillId="0" borderId="2" xfId="0" applyFont="1" applyBorder="1" applyAlignment="1">
      <alignment horizontal="right" vertical="center"/>
    </xf>
    <xf numFmtId="0" fontId="45" fillId="0" borderId="6" xfId="0" applyFont="1" applyBorder="1" applyAlignment="1">
      <alignment horizontal="right" vertical="center"/>
    </xf>
    <xf numFmtId="0" fontId="45" fillId="0" borderId="7" xfId="0" applyFont="1" applyBorder="1" applyAlignment="1">
      <alignment horizontal="right" vertical="center"/>
    </xf>
    <xf numFmtId="0" fontId="45" fillId="0" borderId="2" xfId="0" applyFont="1" applyBorder="1" applyAlignment="1">
      <alignment vertical="center" shrinkToFit="1"/>
    </xf>
    <xf numFmtId="0" fontId="45" fillId="0" borderId="3" xfId="0" applyFont="1" applyBorder="1" applyAlignment="1">
      <alignment vertical="center" shrinkToFit="1"/>
    </xf>
    <xf numFmtId="0" fontId="45" fillId="0" borderId="7" xfId="0" applyFont="1" applyBorder="1" applyAlignment="1">
      <alignment vertical="center" shrinkToFit="1"/>
    </xf>
    <xf numFmtId="0" fontId="45" fillId="0" borderId="8" xfId="0" applyFont="1" applyBorder="1" applyAlignment="1">
      <alignment vertical="center" shrinkToFit="1"/>
    </xf>
    <xf numFmtId="0" fontId="45" fillId="0" borderId="4" xfId="0" applyFont="1" applyBorder="1" applyAlignment="1">
      <alignment horizontal="left" vertical="center" indent="2"/>
    </xf>
    <xf numFmtId="0" fontId="45" fillId="0" borderId="0" xfId="0" applyFont="1" applyBorder="1" applyAlignment="1">
      <alignment horizontal="left" vertical="center" indent="2"/>
    </xf>
    <xf numFmtId="0" fontId="45" fillId="0" borderId="4" xfId="0" applyFont="1" applyBorder="1" applyAlignment="1">
      <alignment horizontal="center" vertical="center"/>
    </xf>
    <xf numFmtId="0" fontId="45" fillId="0" borderId="5" xfId="0" applyFont="1" applyBorder="1" applyAlignment="1">
      <alignment horizontal="center" vertical="center"/>
    </xf>
    <xf numFmtId="183" fontId="45" fillId="0" borderId="4" xfId="0" applyNumberFormat="1" applyFont="1" applyBorder="1">
      <alignment vertical="center"/>
    </xf>
    <xf numFmtId="183" fontId="45" fillId="0" borderId="0" xfId="0" applyNumberFormat="1" applyFont="1" applyBorder="1">
      <alignment vertical="center"/>
    </xf>
    <xf numFmtId="0" fontId="45" fillId="0" borderId="0" xfId="0" applyFont="1" applyBorder="1">
      <alignment vertical="center"/>
    </xf>
    <xf numFmtId="0" fontId="45" fillId="0" borderId="5" xfId="0" applyFont="1" applyBorder="1">
      <alignment vertical="center"/>
    </xf>
    <xf numFmtId="0" fontId="42" fillId="0" borderId="6" xfId="0" applyFont="1" applyBorder="1" applyAlignment="1">
      <alignment horizontal="right" vertical="center" indent="2"/>
    </xf>
    <xf numFmtId="0" fontId="42" fillId="0" borderId="7" xfId="0" applyFont="1" applyBorder="1" applyAlignment="1">
      <alignment horizontal="right" vertical="center" indent="2"/>
    </xf>
    <xf numFmtId="0" fontId="42" fillId="0" borderId="8" xfId="0" applyFont="1" applyBorder="1" applyAlignment="1">
      <alignment horizontal="right" vertical="center" indent="2"/>
    </xf>
    <xf numFmtId="183" fontId="45" fillId="26" borderId="1" xfId="0" applyNumberFormat="1" applyFont="1" applyFill="1" applyBorder="1">
      <alignment vertical="center"/>
    </xf>
    <xf numFmtId="183" fontId="45" fillId="26" borderId="2" xfId="0" applyNumberFormat="1" applyFont="1" applyFill="1" applyBorder="1">
      <alignment vertical="center"/>
    </xf>
    <xf numFmtId="183" fontId="45" fillId="26" borderId="6" xfId="0" applyNumberFormat="1" applyFont="1" applyFill="1" applyBorder="1">
      <alignment vertical="center"/>
    </xf>
    <xf numFmtId="183" fontId="45" fillId="26" borderId="7" xfId="0" applyNumberFormat="1" applyFont="1" applyFill="1" applyBorder="1">
      <alignment vertical="center"/>
    </xf>
    <xf numFmtId="183" fontId="45" fillId="0" borderId="1" xfId="0" applyNumberFormat="1" applyFont="1" applyBorder="1" applyAlignment="1">
      <alignment horizontal="center" vertical="center"/>
    </xf>
    <xf numFmtId="183" fontId="45" fillId="0" borderId="3" xfId="0" applyNumberFormat="1" applyFont="1" applyBorder="1" applyAlignment="1">
      <alignment horizontal="center" vertical="center"/>
    </xf>
    <xf numFmtId="183" fontId="45" fillId="0" borderId="6" xfId="0" applyNumberFormat="1" applyFont="1" applyBorder="1" applyAlignment="1">
      <alignment horizontal="center" vertical="center"/>
    </xf>
    <xf numFmtId="183" fontId="45" fillId="0" borderId="8" xfId="0" applyNumberFormat="1" applyFont="1" applyBorder="1" applyAlignment="1">
      <alignment horizontal="center" vertical="center"/>
    </xf>
    <xf numFmtId="0" fontId="45" fillId="0" borderId="1" xfId="0" applyFont="1" applyBorder="1" applyAlignment="1">
      <alignment vertical="center" shrinkToFit="1"/>
    </xf>
    <xf numFmtId="0" fontId="45" fillId="0" borderId="6" xfId="0" applyFont="1" applyBorder="1" applyAlignment="1">
      <alignment vertical="center" shrinkToFit="1"/>
    </xf>
    <xf numFmtId="0" fontId="45" fillId="0" borderId="242" xfId="0" applyFont="1" applyBorder="1" applyAlignment="1">
      <alignment horizontal="center" vertical="center"/>
    </xf>
    <xf numFmtId="0" fontId="45" fillId="1" borderId="23" xfId="0" applyFont="1" applyFill="1" applyBorder="1" applyAlignment="1">
      <alignment horizontal="center" vertical="center"/>
    </xf>
    <xf numFmtId="0" fontId="109" fillId="0" borderId="9" xfId="0" applyFont="1" applyBorder="1" applyAlignment="1">
      <alignment vertical="center" textRotation="255" shrinkToFit="1"/>
    </xf>
    <xf numFmtId="0" fontId="109" fillId="0" borderId="12" xfId="0" applyFont="1" applyBorder="1" applyAlignment="1">
      <alignment vertical="center" textRotation="255" shrinkToFit="1"/>
    </xf>
    <xf numFmtId="0" fontId="109" fillId="0" borderId="10" xfId="0" applyFont="1" applyBorder="1" applyAlignment="1">
      <alignment vertical="center" textRotation="255" shrinkToFit="1"/>
    </xf>
    <xf numFmtId="0" fontId="45" fillId="0" borderId="1" xfId="0" applyFont="1" applyBorder="1">
      <alignment vertical="center"/>
    </xf>
    <xf numFmtId="0" fontId="45" fillId="0" borderId="6" xfId="0" applyFont="1" applyBorder="1">
      <alignment vertical="center"/>
    </xf>
    <xf numFmtId="0" fontId="45" fillId="26" borderId="1" xfId="0" applyFont="1" applyFill="1" applyBorder="1" applyAlignment="1">
      <alignment horizontal="center" vertical="center"/>
    </xf>
    <xf numFmtId="0" fontId="45" fillId="26" borderId="3" xfId="0" applyFont="1" applyFill="1" applyBorder="1" applyAlignment="1">
      <alignment horizontal="center" vertical="center"/>
    </xf>
    <xf numFmtId="0" fontId="45" fillId="26" borderId="6" xfId="0" applyFont="1" applyFill="1" applyBorder="1" applyAlignment="1">
      <alignment horizontal="center" vertical="center"/>
    </xf>
    <xf numFmtId="0" fontId="45" fillId="26" borderId="8" xfId="0" applyFont="1" applyFill="1" applyBorder="1" applyAlignment="1">
      <alignment horizontal="center" vertical="center"/>
    </xf>
    <xf numFmtId="183" fontId="45" fillId="0" borderId="1" xfId="0" applyNumberFormat="1" applyFont="1" applyFill="1" applyBorder="1" applyAlignment="1">
      <alignment horizontal="center" vertical="center"/>
    </xf>
    <xf numFmtId="183" fontId="45" fillId="0" borderId="3" xfId="0" applyNumberFormat="1" applyFont="1" applyFill="1" applyBorder="1" applyAlignment="1">
      <alignment horizontal="center" vertical="center"/>
    </xf>
    <xf numFmtId="183" fontId="45" fillId="0" borderId="6" xfId="0" applyNumberFormat="1" applyFont="1" applyFill="1" applyBorder="1" applyAlignment="1">
      <alignment horizontal="center" vertical="center"/>
    </xf>
    <xf numFmtId="183" fontId="45" fillId="0" borderId="8" xfId="0" applyNumberFormat="1" applyFont="1" applyFill="1" applyBorder="1" applyAlignment="1">
      <alignment horizontal="center" vertical="center"/>
    </xf>
    <xf numFmtId="0" fontId="45" fillId="0" borderId="1" xfId="0" applyFont="1" applyBorder="1" applyAlignment="1">
      <alignment vertical="center" wrapText="1"/>
    </xf>
    <xf numFmtId="0" fontId="45" fillId="0" borderId="2" xfId="0" applyFont="1" applyBorder="1" applyAlignment="1">
      <alignment vertical="center" wrapText="1"/>
    </xf>
    <xf numFmtId="0" fontId="45" fillId="0" borderId="3" xfId="0" applyFont="1" applyBorder="1" applyAlignment="1">
      <alignment vertical="center" wrapText="1"/>
    </xf>
    <xf numFmtId="0" fontId="45" fillId="0" borderId="6" xfId="0" applyFont="1" applyBorder="1" applyAlignment="1">
      <alignment vertical="center" wrapText="1"/>
    </xf>
    <xf numFmtId="0" fontId="45" fillId="0" borderId="7" xfId="0" applyFont="1" applyBorder="1" applyAlignment="1">
      <alignment vertical="center" wrapText="1"/>
    </xf>
    <xf numFmtId="0" fontId="45" fillId="0" borderId="8" xfId="0" applyFont="1" applyBorder="1" applyAlignment="1">
      <alignment vertical="center" wrapText="1"/>
    </xf>
    <xf numFmtId="0" fontId="45" fillId="0" borderId="59" xfId="0" applyFont="1" applyBorder="1" applyAlignment="1">
      <alignment horizontal="center" vertical="center"/>
    </xf>
    <xf numFmtId="0" fontId="45" fillId="0" borderId="23" xfId="0" applyFont="1" applyBorder="1" applyAlignment="1">
      <alignment horizontal="center" vertical="center"/>
    </xf>
    <xf numFmtId="0" fontId="42" fillId="0" borderId="23" xfId="0" applyFont="1" applyBorder="1" applyAlignment="1">
      <alignment vertical="center" shrinkToFit="1"/>
    </xf>
    <xf numFmtId="0" fontId="45" fillId="26" borderId="23" xfId="0" applyFont="1" applyFill="1" applyBorder="1" applyAlignment="1">
      <alignment horizontal="center" vertical="center"/>
    </xf>
    <xf numFmtId="183" fontId="45" fillId="0" borderId="23" xfId="0" applyNumberFormat="1" applyFont="1" applyFill="1" applyBorder="1" applyAlignment="1">
      <alignment horizontal="center" vertical="center"/>
    </xf>
    <xf numFmtId="0" fontId="57" fillId="0" borderId="23" xfId="0" applyFont="1" applyBorder="1">
      <alignment vertical="center"/>
    </xf>
    <xf numFmtId="0" fontId="108" fillId="0" borderId="9" xfId="0" applyFont="1" applyBorder="1" applyAlignment="1">
      <alignment vertical="center" textRotation="255" shrinkToFit="1"/>
    </xf>
    <xf numFmtId="0" fontId="108" fillId="0" borderId="12" xfId="0" applyFont="1" applyBorder="1" applyAlignment="1">
      <alignment vertical="center" textRotation="255" shrinkToFit="1"/>
    </xf>
    <xf numFmtId="0" fontId="108" fillId="0" borderId="10" xfId="0" applyFont="1" applyBorder="1" applyAlignment="1">
      <alignment vertical="center" textRotation="255" shrinkToFit="1"/>
    </xf>
    <xf numFmtId="0" fontId="43" fillId="0" borderId="23" xfId="0" applyFont="1" applyBorder="1">
      <alignment vertical="center"/>
    </xf>
    <xf numFmtId="0" fontId="6" fillId="9" borderId="0" xfId="0" applyFont="1" applyFill="1" applyBorder="1" applyAlignment="1">
      <alignment horizontal="left" vertical="center"/>
    </xf>
    <xf numFmtId="0" fontId="6" fillId="7" borderId="238" xfId="0" applyFont="1" applyFill="1" applyBorder="1" applyAlignment="1">
      <alignment horizontal="left" vertical="center"/>
    </xf>
    <xf numFmtId="0" fontId="43" fillId="0" borderId="0" xfId="0" applyFont="1" applyBorder="1" applyAlignment="1">
      <alignment horizontal="left" vertical="top" wrapText="1"/>
    </xf>
    <xf numFmtId="0" fontId="43" fillId="0" borderId="238" xfId="0" applyFont="1" applyBorder="1" applyAlignment="1">
      <alignment horizontal="left" vertical="top" wrapText="1"/>
    </xf>
    <xf numFmtId="0" fontId="45" fillId="0" borderId="23" xfId="0" applyFont="1" applyFill="1" applyBorder="1" applyAlignment="1">
      <alignment horizontal="center" vertical="center"/>
    </xf>
    <xf numFmtId="0" fontId="45" fillId="0" borderId="9" xfId="0" applyFont="1" applyFill="1" applyBorder="1" applyAlignment="1">
      <alignment horizontal="center" vertical="center" wrapText="1"/>
    </xf>
    <xf numFmtId="0" fontId="45" fillId="0" borderId="23"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12" xfId="0" applyFont="1" applyFill="1" applyBorder="1" applyAlignment="1">
      <alignment horizontal="center" wrapText="1"/>
    </xf>
    <xf numFmtId="0" fontId="42" fillId="0" borderId="4" xfId="0" applyFont="1" applyFill="1" applyBorder="1" applyAlignment="1">
      <alignment horizontal="left" wrapText="1"/>
    </xf>
    <xf numFmtId="0" fontId="42" fillId="0" borderId="0" xfId="0" applyFont="1" applyFill="1" applyBorder="1" applyAlignment="1">
      <alignment horizontal="left" wrapText="1"/>
    </xf>
    <xf numFmtId="0" fontId="42" fillId="0" borderId="5" xfId="0" applyFont="1" applyFill="1" applyBorder="1" applyAlignment="1">
      <alignment horizontal="left" wrapText="1"/>
    </xf>
    <xf numFmtId="0" fontId="42" fillId="0" borderId="6" xfId="0" applyFont="1" applyFill="1" applyBorder="1" applyAlignment="1">
      <alignment horizontal="left" wrapText="1"/>
    </xf>
    <xf numFmtId="0" fontId="42" fillId="0" borderId="7" xfId="0" applyFont="1" applyFill="1" applyBorder="1" applyAlignment="1">
      <alignment horizontal="left" wrapText="1"/>
    </xf>
    <xf numFmtId="0" fontId="42" fillId="0" borderId="8" xfId="0" applyFont="1" applyFill="1" applyBorder="1" applyAlignment="1">
      <alignment horizontal="left" wrapText="1"/>
    </xf>
    <xf numFmtId="0" fontId="6" fillId="3" borderId="23" xfId="0" applyFont="1" applyFill="1" applyBorder="1" applyAlignment="1">
      <alignment horizontal="center" vertical="center"/>
    </xf>
    <xf numFmtId="0" fontId="76" fillId="0" borderId="1" xfId="0" applyFont="1" applyFill="1" applyBorder="1" applyAlignment="1">
      <alignment vertical="center" wrapText="1"/>
    </xf>
    <xf numFmtId="0" fontId="76" fillId="0" borderId="2" xfId="0" applyFont="1" applyFill="1" applyBorder="1" applyAlignment="1">
      <alignment vertical="center" wrapText="1"/>
    </xf>
    <xf numFmtId="0" fontId="76" fillId="0" borderId="3" xfId="0" applyFont="1" applyFill="1" applyBorder="1" applyAlignment="1">
      <alignment vertical="center" wrapText="1"/>
    </xf>
    <xf numFmtId="0" fontId="76" fillId="0" borderId="4" xfId="0" applyFont="1" applyFill="1" applyBorder="1" applyAlignment="1">
      <alignment vertical="center" wrapText="1"/>
    </xf>
    <xf numFmtId="0" fontId="76" fillId="0" borderId="0" xfId="0" applyFont="1" applyFill="1" applyBorder="1" applyAlignment="1">
      <alignment vertical="center" wrapText="1"/>
    </xf>
    <xf numFmtId="0" fontId="76" fillId="0" borderId="5" xfId="0" applyFont="1" applyFill="1" applyBorder="1" applyAlignment="1">
      <alignment vertical="center" wrapText="1"/>
    </xf>
    <xf numFmtId="0" fontId="76" fillId="0" borderId="6" xfId="0" applyFont="1" applyFill="1" applyBorder="1" applyAlignment="1">
      <alignment vertical="center" wrapText="1"/>
    </xf>
    <xf numFmtId="0" fontId="76" fillId="0" borderId="7" xfId="0" applyFont="1" applyFill="1" applyBorder="1" applyAlignment="1">
      <alignment vertical="center" wrapText="1"/>
    </xf>
    <xf numFmtId="0" fontId="76" fillId="0" borderId="8" xfId="0" applyFont="1" applyFill="1" applyBorder="1" applyAlignment="1">
      <alignment vertical="center" wrapText="1"/>
    </xf>
    <xf numFmtId="0" fontId="6" fillId="0" borderId="47" xfId="0" applyFont="1" applyFill="1" applyBorder="1" applyAlignment="1">
      <alignment horizontal="center" vertical="center"/>
    </xf>
    <xf numFmtId="0" fontId="6" fillId="0" borderId="48" xfId="0" applyFont="1" applyFill="1" applyBorder="1" applyAlignment="1">
      <alignment horizontal="center" vertical="center"/>
    </xf>
    <xf numFmtId="176" fontId="43" fillId="3" borderId="1" xfId="0" applyNumberFormat="1" applyFont="1" applyFill="1" applyBorder="1" applyAlignment="1">
      <alignment horizontal="right" vertical="center" wrapText="1" shrinkToFit="1"/>
    </xf>
    <xf numFmtId="176" fontId="43" fillId="3" borderId="2" xfId="0" applyNumberFormat="1" applyFont="1" applyFill="1" applyBorder="1" applyAlignment="1">
      <alignment horizontal="right" vertical="center" wrapText="1" shrinkToFit="1"/>
    </xf>
    <xf numFmtId="176" fontId="43" fillId="3" borderId="55" xfId="0" applyNumberFormat="1" applyFont="1" applyFill="1" applyBorder="1" applyAlignment="1">
      <alignment horizontal="right" vertical="center" wrapText="1" shrinkToFit="1"/>
    </xf>
    <xf numFmtId="176" fontId="43" fillId="3" borderId="6" xfId="0" applyNumberFormat="1" applyFont="1" applyFill="1" applyBorder="1" applyAlignment="1">
      <alignment horizontal="right" vertical="center" wrapText="1" shrinkToFit="1"/>
    </xf>
    <xf numFmtId="176" fontId="43" fillId="3" borderId="7" xfId="0" applyNumberFormat="1" applyFont="1" applyFill="1" applyBorder="1" applyAlignment="1">
      <alignment horizontal="right" vertical="center" wrapText="1" shrinkToFit="1"/>
    </xf>
    <xf numFmtId="176" fontId="43" fillId="3" borderId="56" xfId="0" applyNumberFormat="1" applyFont="1" applyFill="1" applyBorder="1" applyAlignment="1">
      <alignment horizontal="right" vertical="center" wrapText="1" shrinkToFit="1"/>
    </xf>
    <xf numFmtId="0" fontId="6" fillId="2" borderId="0" xfId="0" applyFont="1" applyFill="1" applyBorder="1" applyAlignment="1">
      <alignment horizontal="left" vertical="center"/>
    </xf>
    <xf numFmtId="0" fontId="43" fillId="0" borderId="69" xfId="0" applyFont="1" applyBorder="1" applyAlignment="1" applyProtection="1">
      <alignment horizontal="left" vertical="center" wrapText="1"/>
    </xf>
    <xf numFmtId="0" fontId="44" fillId="0" borderId="33" xfId="0" applyFont="1" applyBorder="1" applyAlignment="1" applyProtection="1">
      <alignment vertical="center" wrapText="1"/>
    </xf>
    <xf numFmtId="0" fontId="44" fillId="0" borderId="93" xfId="0" applyFont="1" applyBorder="1" applyAlignment="1" applyProtection="1">
      <alignment vertical="center" wrapText="1"/>
    </xf>
    <xf numFmtId="0" fontId="50" fillId="0" borderId="0" xfId="0" applyFont="1" applyBorder="1" applyAlignment="1" applyProtection="1">
      <alignment horizontal="left" vertical="top" wrapText="1"/>
    </xf>
    <xf numFmtId="0" fontId="39" fillId="12" borderId="1" xfId="0" applyFont="1" applyFill="1" applyBorder="1" applyAlignment="1" applyProtection="1">
      <alignment horizontal="center" vertical="center" wrapText="1"/>
      <protection locked="0"/>
    </xf>
    <xf numFmtId="0" fontId="0" fillId="0" borderId="6" xfId="0" applyBorder="1" applyAlignment="1">
      <alignment horizontal="center" vertical="center" wrapText="1"/>
    </xf>
    <xf numFmtId="0" fontId="39" fillId="0" borderId="3" xfId="0" applyFont="1" applyFill="1" applyBorder="1" applyAlignment="1" applyProtection="1">
      <alignment horizontal="left" vertical="center" wrapText="1"/>
    </xf>
    <xf numFmtId="0" fontId="0" fillId="0" borderId="8" xfId="0" applyBorder="1" applyAlignment="1">
      <alignment horizontal="left" vertical="center" wrapText="1"/>
    </xf>
    <xf numFmtId="0" fontId="45" fillId="0" borderId="69" xfId="0" applyFont="1" applyBorder="1" applyAlignment="1" applyProtection="1">
      <alignment horizontal="left" vertical="center" wrapText="1"/>
    </xf>
    <xf numFmtId="0" fontId="45" fillId="0" borderId="33" xfId="0" applyFont="1" applyBorder="1" applyAlignment="1" applyProtection="1">
      <alignment horizontal="left" vertical="center" wrapText="1"/>
    </xf>
    <xf numFmtId="0" fontId="45" fillId="0" borderId="93" xfId="0" applyFont="1" applyBorder="1" applyAlignment="1" applyProtection="1">
      <alignment horizontal="left" vertical="center" wrapText="1"/>
    </xf>
    <xf numFmtId="188" fontId="102" fillId="0" borderId="0" xfId="0" applyNumberFormat="1" applyFont="1" applyAlignment="1" applyProtection="1">
      <alignment horizontal="center" vertical="center" wrapText="1" shrinkToFit="1"/>
    </xf>
    <xf numFmtId="188" fontId="102" fillId="0" borderId="0" xfId="0" applyNumberFormat="1" applyFont="1" applyAlignment="1" applyProtection="1">
      <alignment horizontal="center" vertical="center" shrinkToFit="1"/>
    </xf>
    <xf numFmtId="0" fontId="38" fillId="7" borderId="0" xfId="0" applyFont="1" applyFill="1" applyBorder="1" applyAlignment="1" applyProtection="1">
      <alignment horizontal="left" vertical="center" shrinkToFit="1"/>
      <protection locked="0"/>
    </xf>
    <xf numFmtId="188" fontId="103" fillId="0" borderId="0" xfId="0" applyNumberFormat="1" applyFont="1" applyAlignment="1" applyProtection="1">
      <alignment vertical="top" wrapText="1"/>
    </xf>
    <xf numFmtId="0" fontId="0" fillId="0" borderId="0" xfId="0" applyFont="1" applyAlignment="1">
      <alignment vertical="top" wrapText="1"/>
    </xf>
    <xf numFmtId="0" fontId="0" fillId="0" borderId="0" xfId="0" applyFont="1" applyAlignment="1">
      <alignment vertical="top"/>
    </xf>
    <xf numFmtId="0" fontId="33" fillId="0" borderId="11" xfId="0" applyFont="1" applyBorder="1" applyAlignment="1" applyProtection="1">
      <alignment horizontal="left" vertical="center" wrapText="1"/>
    </xf>
    <xf numFmtId="0" fontId="36" fillId="0" borderId="13" xfId="0" applyFont="1" applyBorder="1" applyAlignment="1" applyProtection="1">
      <alignment horizontal="left" vertical="center" wrapText="1"/>
    </xf>
    <xf numFmtId="0" fontId="36" fillId="0" borderId="14" xfId="0" applyFont="1" applyBorder="1" applyAlignment="1" applyProtection="1">
      <alignment horizontal="left" vertical="center" wrapText="1"/>
    </xf>
    <xf numFmtId="0" fontId="43" fillId="0" borderId="33" xfId="0" applyFont="1" applyBorder="1" applyAlignment="1" applyProtection="1">
      <alignment horizontal="left" vertical="center" wrapText="1"/>
    </xf>
    <xf numFmtId="0" fontId="43" fillId="0" borderId="93" xfId="0" applyFont="1" applyBorder="1" applyAlignment="1" applyProtection="1">
      <alignment horizontal="left" vertical="center" wrapText="1"/>
    </xf>
    <xf numFmtId="0" fontId="38" fillId="0" borderId="0" xfId="0" applyFont="1" applyBorder="1" applyAlignment="1" applyProtection="1">
      <alignment horizontal="left" vertical="top" wrapText="1"/>
    </xf>
    <xf numFmtId="188" fontId="47" fillId="9" borderId="0" xfId="0" applyNumberFormat="1" applyFont="1" applyFill="1" applyAlignment="1" applyProtection="1">
      <alignment horizontal="left" vertical="center" shrinkToFit="1"/>
    </xf>
    <xf numFmtId="0" fontId="31" fillId="9" borderId="0" xfId="0" applyFont="1" applyFill="1" applyAlignment="1">
      <alignment horizontal="left" vertical="center" shrinkToFit="1"/>
    </xf>
    <xf numFmtId="0" fontId="38" fillId="0" borderId="0" xfId="0" applyFont="1" applyBorder="1" applyAlignment="1" applyProtection="1">
      <alignment horizontal="left" vertical="top"/>
    </xf>
    <xf numFmtId="0" fontId="50" fillId="0" borderId="0" xfId="0" applyFont="1" applyBorder="1" applyAlignment="1" applyProtection="1">
      <alignment horizontal="left" vertical="top"/>
    </xf>
    <xf numFmtId="0" fontId="55" fillId="12" borderId="195" xfId="0" applyFont="1" applyFill="1" applyBorder="1" applyAlignment="1" applyProtection="1">
      <alignment horizontal="center" vertical="center" wrapText="1"/>
      <protection locked="0"/>
    </xf>
    <xf numFmtId="0" fontId="0" fillId="0" borderId="236" xfId="0" applyFont="1" applyBorder="1" applyAlignment="1">
      <alignment horizontal="center" vertical="center" wrapText="1"/>
    </xf>
    <xf numFmtId="0" fontId="55" fillId="0" borderId="102" xfId="0" applyFont="1" applyFill="1" applyBorder="1" applyAlignment="1" applyProtection="1">
      <alignment horizontal="left" vertical="center" wrapText="1"/>
    </xf>
    <xf numFmtId="0" fontId="0" fillId="0" borderId="237" xfId="0" applyFont="1" applyBorder="1" applyAlignment="1">
      <alignment horizontal="left" vertical="center" wrapText="1"/>
    </xf>
    <xf numFmtId="0" fontId="43" fillId="0" borderId="239" xfId="0" applyFont="1" applyBorder="1" applyAlignment="1" applyProtection="1">
      <alignment horizontal="left" vertical="center" wrapText="1"/>
    </xf>
    <xf numFmtId="0" fontId="43" fillId="0" borderId="240" xfId="0" applyFont="1" applyBorder="1" applyAlignment="1" applyProtection="1">
      <alignment horizontal="left" vertical="center" wrapText="1"/>
    </xf>
    <xf numFmtId="0" fontId="43" fillId="0" borderId="241" xfId="0" applyFont="1" applyBorder="1" applyAlignment="1" applyProtection="1">
      <alignment horizontal="left" vertical="center" wrapText="1"/>
    </xf>
    <xf numFmtId="188" fontId="102" fillId="0" borderId="0" xfId="0" applyNumberFormat="1" applyFont="1" applyFill="1" applyAlignment="1" applyProtection="1">
      <alignment vertical="center" shrinkToFit="1"/>
    </xf>
    <xf numFmtId="0" fontId="55" fillId="12" borderId="101" xfId="0" applyFont="1" applyFill="1" applyBorder="1" applyAlignment="1" applyProtection="1">
      <alignment horizontal="center" vertical="center" wrapText="1"/>
      <protection locked="0"/>
    </xf>
    <xf numFmtId="0" fontId="0" fillId="0" borderId="238" xfId="0" applyFont="1" applyBorder="1" applyAlignment="1">
      <alignment horizontal="center" vertical="center" wrapText="1"/>
    </xf>
    <xf numFmtId="0" fontId="48" fillId="0" borderId="0" xfId="0" applyFont="1" applyBorder="1" applyAlignment="1" applyProtection="1">
      <alignment horizontal="left" vertical="top" wrapText="1"/>
    </xf>
    <xf numFmtId="188" fontId="27" fillId="0" borderId="0" xfId="0" applyNumberFormat="1" applyFont="1" applyAlignment="1" applyProtection="1">
      <alignment vertical="top" wrapText="1"/>
    </xf>
    <xf numFmtId="0" fontId="0" fillId="0" borderId="0" xfId="0" applyAlignment="1">
      <alignment vertical="top" wrapText="1"/>
    </xf>
    <xf numFmtId="0" fontId="0" fillId="0" borderId="0" xfId="0" applyAlignment="1">
      <alignment vertical="top"/>
    </xf>
    <xf numFmtId="0" fontId="36" fillId="0" borderId="11" xfId="0" applyFont="1" applyBorder="1" applyAlignment="1" applyProtection="1">
      <alignment horizontal="left" vertical="center" wrapText="1"/>
    </xf>
    <xf numFmtId="0" fontId="38" fillId="0" borderId="0" xfId="0" applyFont="1" applyBorder="1" applyAlignment="1" applyProtection="1">
      <alignment horizontal="left" vertical="center" wrapText="1"/>
    </xf>
    <xf numFmtId="0" fontId="0" fillId="0" borderId="4" xfId="0" applyBorder="1" applyAlignment="1">
      <alignment vertical="center" wrapText="1"/>
    </xf>
    <xf numFmtId="0" fontId="0" fillId="0" borderId="6" xfId="0" applyBorder="1" applyAlignment="1">
      <alignment vertical="center" wrapText="1"/>
    </xf>
    <xf numFmtId="0" fontId="0" fillId="0" borderId="5" xfId="0" applyBorder="1" applyAlignment="1">
      <alignment horizontal="left" vertical="center" wrapText="1"/>
    </xf>
    <xf numFmtId="0" fontId="39" fillId="12" borderId="4" xfId="0" applyFont="1" applyFill="1" applyBorder="1" applyAlignment="1" applyProtection="1">
      <alignment horizontal="center" vertical="center" wrapText="1"/>
      <protection locked="0"/>
    </xf>
    <xf numFmtId="0" fontId="5" fillId="12" borderId="2" xfId="0" applyFont="1" applyFill="1" applyBorder="1" applyAlignment="1" applyProtection="1">
      <alignment horizontal="left" vertical="center"/>
      <protection locked="0"/>
    </xf>
    <xf numFmtId="0" fontId="0" fillId="12" borderId="2" xfId="0" applyFont="1" applyFill="1" applyBorder="1" applyAlignment="1" applyProtection="1">
      <alignment horizontal="left" vertical="center"/>
      <protection locked="0"/>
    </xf>
    <xf numFmtId="0" fontId="0" fillId="12" borderId="3" xfId="0" applyFont="1" applyFill="1" applyBorder="1" applyAlignment="1" applyProtection="1">
      <alignment horizontal="left" vertical="center"/>
      <protection locked="0"/>
    </xf>
    <xf numFmtId="0" fontId="5" fillId="0" borderId="236" xfId="0" applyFont="1" applyBorder="1" applyAlignment="1">
      <alignment horizontal="center" vertical="center" wrapText="1"/>
    </xf>
    <xf numFmtId="0" fontId="5" fillId="0" borderId="101" xfId="0" applyFont="1" applyBorder="1" applyAlignment="1" applyProtection="1">
      <alignment vertical="center" wrapText="1"/>
    </xf>
    <xf numFmtId="0" fontId="5" fillId="0" borderId="102" xfId="0" applyFont="1" applyBorder="1" applyAlignment="1" applyProtection="1">
      <alignment vertical="center" wrapText="1"/>
    </xf>
    <xf numFmtId="0" fontId="55" fillId="12" borderId="238" xfId="0" applyFont="1" applyFill="1" applyBorder="1" applyAlignment="1" applyProtection="1">
      <alignment vertical="center" wrapText="1"/>
      <protection locked="0"/>
    </xf>
    <xf numFmtId="0" fontId="55" fillId="12" borderId="237" xfId="0" applyFont="1" applyFill="1" applyBorder="1" applyAlignment="1" applyProtection="1">
      <alignment vertical="center" wrapText="1"/>
      <protection locked="0"/>
    </xf>
    <xf numFmtId="0" fontId="52" fillId="0" borderId="0" xfId="0" applyFont="1" applyBorder="1" applyAlignment="1" applyProtection="1">
      <alignment horizontal="left" vertical="top" wrapText="1"/>
    </xf>
    <xf numFmtId="0" fontId="53" fillId="0" borderId="0" xfId="0" applyFont="1" applyBorder="1" applyAlignment="1" applyProtection="1">
      <alignment horizontal="left" vertical="top" wrapText="1"/>
    </xf>
    <xf numFmtId="0" fontId="39" fillId="12" borderId="1" xfId="0" applyFont="1" applyFill="1" applyBorder="1" applyAlignment="1" applyProtection="1">
      <alignment horizontal="center" vertical="center" shrinkToFit="1"/>
      <protection locked="0"/>
    </xf>
    <xf numFmtId="0" fontId="0" fillId="0" borderId="4" xfId="0" applyBorder="1" applyAlignment="1">
      <alignment vertical="center" shrinkToFit="1"/>
    </xf>
    <xf numFmtId="0" fontId="0" fillId="0" borderId="6" xfId="0" applyBorder="1" applyAlignment="1">
      <alignment vertical="center" shrinkToFit="1"/>
    </xf>
    <xf numFmtId="0" fontId="39" fillId="12" borderId="0" xfId="0" applyFont="1" applyFill="1" applyBorder="1" applyAlignment="1" applyProtection="1">
      <alignment horizontal="left" vertical="center"/>
      <protection locked="0"/>
    </xf>
    <xf numFmtId="0" fontId="0" fillId="0" borderId="0" xfId="0" applyAlignment="1">
      <alignment horizontal="left" vertical="center"/>
    </xf>
    <xf numFmtId="0" fontId="0" fillId="0" borderId="5" xfId="0" applyBorder="1" applyAlignment="1">
      <alignment horizontal="left" vertical="center"/>
    </xf>
    <xf numFmtId="0" fontId="39" fillId="12" borderId="7" xfId="0" applyFont="1" applyFill="1" applyBorder="1" applyAlignment="1" applyProtection="1">
      <alignment horizontal="left" vertical="center" wrapText="1"/>
      <protection locked="0"/>
    </xf>
    <xf numFmtId="0" fontId="0" fillId="0" borderId="7" xfId="0" applyBorder="1" applyAlignment="1">
      <alignment vertical="center" wrapText="1"/>
    </xf>
    <xf numFmtId="0" fontId="0" fillId="0" borderId="8" xfId="0" applyBorder="1" applyAlignment="1">
      <alignment vertical="center" wrapText="1"/>
    </xf>
    <xf numFmtId="0" fontId="55" fillId="12" borderId="1" xfId="0" applyFont="1" applyFill="1" applyBorder="1" applyAlignment="1" applyProtection="1">
      <alignment horizontal="center" vertical="center" wrapText="1"/>
      <protection locked="0"/>
    </xf>
    <xf numFmtId="0" fontId="44" fillId="0" borderId="4" xfId="0" applyFont="1" applyBorder="1" applyAlignment="1">
      <alignment vertical="center"/>
    </xf>
    <xf numFmtId="0" fontId="44" fillId="0" borderId="6" xfId="0" applyFont="1" applyBorder="1" applyAlignment="1">
      <alignment vertical="center"/>
    </xf>
    <xf numFmtId="0" fontId="55" fillId="12" borderId="7" xfId="0" applyFont="1" applyFill="1" applyBorder="1" applyAlignment="1" applyProtection="1">
      <alignment horizontal="left" vertical="center" wrapText="1"/>
      <protection locked="0"/>
    </xf>
    <xf numFmtId="0" fontId="44" fillId="0" borderId="7" xfId="0" applyFont="1" applyBorder="1" applyAlignment="1">
      <alignment vertical="center" wrapText="1"/>
    </xf>
    <xf numFmtId="0" fontId="44" fillId="0" borderId="8" xfId="0" applyFont="1" applyBorder="1" applyAlignment="1">
      <alignment vertical="center" wrapText="1"/>
    </xf>
    <xf numFmtId="0" fontId="39" fillId="12" borderId="9" xfId="0" applyFont="1" applyFill="1" applyBorder="1" applyAlignment="1" applyProtection="1">
      <alignment horizontal="center" vertical="center" wrapText="1"/>
      <protection locked="0"/>
    </xf>
    <xf numFmtId="0" fontId="0" fillId="12" borderId="11" xfId="0" applyFont="1" applyFill="1" applyBorder="1" applyAlignment="1" applyProtection="1">
      <alignment horizontal="left" vertical="top" wrapText="1"/>
      <protection locked="0"/>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39" fillId="12" borderId="7" xfId="0" applyFont="1" applyFill="1" applyBorder="1" applyAlignment="1" applyProtection="1">
      <alignment horizontal="left" vertical="top" wrapText="1"/>
      <protection locked="0"/>
    </xf>
    <xf numFmtId="0" fontId="39" fillId="0" borderId="7" xfId="0" applyFont="1" applyBorder="1" applyAlignment="1">
      <alignment horizontal="left" vertical="top" wrapText="1"/>
    </xf>
    <xf numFmtId="0" fontId="39" fillId="0" borderId="8" xfId="0" applyFont="1" applyBorder="1" applyAlignment="1">
      <alignment horizontal="left" vertical="top" wrapText="1"/>
    </xf>
    <xf numFmtId="190" fontId="61" fillId="0" borderId="11" xfId="0" applyNumberFormat="1" applyFont="1" applyBorder="1" applyAlignment="1" applyProtection="1">
      <alignment horizontal="center" vertical="center"/>
    </xf>
    <xf numFmtId="0" fontId="0" fillId="0" borderId="14" xfId="0" applyBorder="1" applyAlignment="1">
      <alignment vertical="center"/>
    </xf>
    <xf numFmtId="192" fontId="60" fillId="0" borderId="94" xfId="0" applyNumberFormat="1" applyFont="1" applyBorder="1" applyAlignment="1" applyProtection="1">
      <alignment horizontal="center" vertical="center"/>
    </xf>
    <xf numFmtId="0" fontId="44" fillId="0" borderId="95" xfId="0" applyFont="1" applyBorder="1" applyAlignment="1">
      <alignment vertical="center"/>
    </xf>
    <xf numFmtId="0" fontId="67" fillId="0" borderId="97" xfId="0" applyFont="1" applyBorder="1" applyAlignment="1" applyProtection="1">
      <alignment vertical="center" wrapText="1"/>
    </xf>
    <xf numFmtId="0" fontId="0" fillId="0" borderId="97" xfId="0" applyBorder="1" applyAlignment="1">
      <alignment vertical="center"/>
    </xf>
    <xf numFmtId="0" fontId="0" fillId="0" borderId="0" xfId="0" applyAlignment="1">
      <alignment vertical="center"/>
    </xf>
    <xf numFmtId="0" fontId="6" fillId="0" borderId="0" xfId="0" applyFont="1" applyFill="1" applyBorder="1" applyAlignment="1">
      <alignment vertical="top" wrapText="1"/>
    </xf>
    <xf numFmtId="0" fontId="6" fillId="0" borderId="0" xfId="0" applyFont="1" applyFill="1" applyAlignment="1">
      <alignment vertical="top" wrapText="1"/>
    </xf>
    <xf numFmtId="0" fontId="6" fillId="0" borderId="0" xfId="0" applyFont="1" applyFill="1" applyAlignment="1">
      <alignment vertical="top"/>
    </xf>
    <xf numFmtId="0" fontId="6" fillId="9" borderId="0" xfId="0" applyFont="1" applyFill="1" applyBorder="1" applyAlignment="1">
      <alignment horizontal="left" vertical="top" wrapText="1"/>
    </xf>
    <xf numFmtId="176" fontId="6" fillId="3" borderId="11" xfId="0" applyNumberFormat="1" applyFont="1" applyFill="1" applyBorder="1" applyAlignment="1">
      <alignment horizontal="center" vertical="center"/>
    </xf>
    <xf numFmtId="176" fontId="6" fillId="3" borderId="13" xfId="0" applyNumberFormat="1" applyFont="1" applyFill="1" applyBorder="1" applyAlignment="1">
      <alignment horizontal="center" vertical="center"/>
    </xf>
    <xf numFmtId="176" fontId="6" fillId="3" borderId="14" xfId="0" applyNumberFormat="1" applyFont="1" applyFill="1" applyBorder="1" applyAlignment="1">
      <alignment horizontal="center" vertical="center"/>
    </xf>
    <xf numFmtId="0" fontId="6" fillId="3" borderId="11" xfId="0" applyFont="1" applyFill="1" applyBorder="1" applyAlignment="1">
      <alignment horizontal="left" vertical="top" wrapText="1"/>
    </xf>
    <xf numFmtId="0" fontId="6" fillId="3" borderId="13" xfId="0" applyFont="1" applyFill="1" applyBorder="1" applyAlignment="1">
      <alignment horizontal="left" vertical="top" wrapText="1"/>
    </xf>
    <xf numFmtId="0" fontId="6" fillId="3" borderId="14" xfId="0" applyFont="1" applyFill="1" applyBorder="1" applyAlignment="1">
      <alignment horizontal="left" vertical="top" wrapText="1"/>
    </xf>
    <xf numFmtId="0" fontId="6" fillId="7" borderId="11" xfId="0" applyFont="1" applyFill="1" applyBorder="1" applyAlignment="1">
      <alignment horizontal="center" vertical="center" shrinkToFit="1"/>
    </xf>
    <xf numFmtId="0" fontId="6" fillId="7" borderId="13" xfId="0" applyFont="1" applyFill="1" applyBorder="1" applyAlignment="1">
      <alignment horizontal="center" vertical="center" shrinkToFit="1"/>
    </xf>
    <xf numFmtId="0" fontId="6" fillId="7" borderId="14" xfId="0" applyFont="1" applyFill="1" applyBorder="1" applyAlignment="1">
      <alignment horizontal="center" vertical="center" shrinkToFit="1"/>
    </xf>
    <xf numFmtId="0" fontId="6" fillId="7" borderId="23" xfId="0" applyFont="1" applyFill="1" applyBorder="1" applyAlignment="1">
      <alignment horizontal="center" vertical="center" shrinkToFit="1"/>
    </xf>
    <xf numFmtId="0" fontId="6" fillId="0" borderId="2" xfId="0" applyFont="1" applyBorder="1" applyAlignment="1">
      <alignment horizontal="center" vertical="center" wrapText="1"/>
    </xf>
    <xf numFmtId="0" fontId="6" fillId="0" borderId="7" xfId="0" applyFont="1" applyBorder="1" applyAlignment="1">
      <alignment horizontal="center" vertical="center" wrapText="1"/>
    </xf>
    <xf numFmtId="0" fontId="6" fillId="3" borderId="11" xfId="0" applyFont="1" applyFill="1" applyBorder="1" applyAlignment="1">
      <alignment horizontal="right" vertical="center"/>
    </xf>
    <xf numFmtId="0" fontId="6" fillId="3" borderId="13" xfId="0" applyFont="1" applyFill="1" applyBorder="1" applyAlignment="1">
      <alignment horizontal="right" vertical="center"/>
    </xf>
    <xf numFmtId="0" fontId="6" fillId="9" borderId="2" xfId="0" applyFont="1" applyFill="1" applyBorder="1" applyAlignment="1">
      <alignment horizontal="left" vertical="top"/>
    </xf>
    <xf numFmtId="0" fontId="6" fillId="3" borderId="1" xfId="0" applyFont="1" applyFill="1" applyBorder="1" applyAlignment="1">
      <alignment horizontal="left" vertical="center" wrapText="1" shrinkToFit="1"/>
    </xf>
    <xf numFmtId="0" fontId="6" fillId="3" borderId="2" xfId="0" applyFont="1" applyFill="1" applyBorder="1" applyAlignment="1">
      <alignment horizontal="left" vertical="center" wrapText="1" shrinkToFit="1"/>
    </xf>
    <xf numFmtId="0" fontId="6" fillId="3" borderId="3" xfId="0" applyFont="1" applyFill="1" applyBorder="1" applyAlignment="1">
      <alignment horizontal="left" vertical="center" wrapText="1" shrinkToFit="1"/>
    </xf>
    <xf numFmtId="0" fontId="6" fillId="3" borderId="6" xfId="0" applyFont="1" applyFill="1" applyBorder="1" applyAlignment="1">
      <alignment horizontal="left" vertical="center" wrapText="1" shrinkToFit="1"/>
    </xf>
    <xf numFmtId="0" fontId="6" fillId="3" borderId="7" xfId="0" applyFont="1" applyFill="1" applyBorder="1" applyAlignment="1">
      <alignment horizontal="left" vertical="center" wrapText="1" shrinkToFit="1"/>
    </xf>
    <xf numFmtId="0" fontId="6" fillId="3" borderId="8" xfId="0" applyFont="1" applyFill="1" applyBorder="1" applyAlignment="1">
      <alignment horizontal="left" vertical="center" wrapText="1" shrinkToFit="1"/>
    </xf>
    <xf numFmtId="0" fontId="6" fillId="0" borderId="23" xfId="0" applyFont="1" applyBorder="1" applyAlignment="1">
      <alignment horizontal="center" vertical="center" wrapText="1"/>
    </xf>
    <xf numFmtId="0" fontId="43" fillId="0" borderId="0" xfId="0" applyFont="1" applyAlignment="1">
      <alignment horizontal="distributed" vertical="justify"/>
    </xf>
    <xf numFmtId="0" fontId="43" fillId="0" borderId="0" xfId="0" applyFont="1" applyAlignment="1">
      <alignment horizontal="distributed" vertical="center"/>
    </xf>
    <xf numFmtId="0" fontId="6" fillId="0" borderId="0" xfId="0" applyFont="1" applyFill="1" applyAlignment="1">
      <alignment horizontal="center" vertical="center" shrinkToFit="1"/>
    </xf>
    <xf numFmtId="0" fontId="6" fillId="7" borderId="0" xfId="0" applyFont="1" applyFill="1" applyAlignment="1">
      <alignment horizontal="left" vertical="center" shrinkToFit="1"/>
    </xf>
    <xf numFmtId="0" fontId="6" fillId="0" borderId="1" xfId="0" applyFont="1" applyBorder="1" applyAlignment="1">
      <alignment horizontal="center" vertical="center" wrapText="1" shrinkToFit="1"/>
    </xf>
    <xf numFmtId="0" fontId="6" fillId="0" borderId="2" xfId="0" applyFont="1" applyBorder="1" applyAlignment="1">
      <alignment horizontal="center" vertical="center" wrapText="1" shrinkToFit="1"/>
    </xf>
    <xf numFmtId="0" fontId="6" fillId="0" borderId="3"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wrapText="1" shrinkToFit="1"/>
    </xf>
    <xf numFmtId="0" fontId="6" fillId="0" borderId="8" xfId="0" applyFont="1" applyBorder="1" applyAlignment="1">
      <alignment horizontal="center" vertical="center" wrapText="1" shrinkToFit="1"/>
    </xf>
    <xf numFmtId="0" fontId="6" fillId="3" borderId="0" xfId="0" applyFont="1" applyFill="1" applyAlignment="1">
      <alignment horizontal="left" vertical="center" shrinkToFit="1"/>
    </xf>
    <xf numFmtId="0" fontId="6" fillId="3" borderId="0" xfId="0" applyFont="1" applyFill="1" applyAlignment="1">
      <alignment horizontal="left" vertical="center"/>
    </xf>
    <xf numFmtId="176" fontId="6" fillId="9" borderId="0" xfId="0" applyNumberFormat="1" applyFont="1" applyFill="1" applyAlignment="1">
      <alignment horizontal="left" vertical="center" shrinkToFit="1"/>
    </xf>
    <xf numFmtId="0" fontId="43" fillId="0" borderId="23" xfId="0" applyFont="1" applyFill="1" applyBorder="1" applyAlignment="1">
      <alignment horizontal="center" vertical="center" wrapText="1"/>
    </xf>
    <xf numFmtId="0" fontId="43" fillId="0" borderId="23" xfId="0" applyFont="1" applyFill="1" applyBorder="1" applyAlignment="1">
      <alignment horizontal="left" vertical="center" wrapText="1"/>
    </xf>
    <xf numFmtId="0" fontId="6" fillId="3" borderId="23" xfId="0" applyFont="1" applyFill="1" applyBorder="1" applyAlignment="1">
      <alignment horizontal="center" vertical="center" wrapText="1"/>
    </xf>
    <xf numFmtId="176" fontId="6" fillId="3" borderId="23" xfId="0" applyNumberFormat="1" applyFont="1" applyFill="1" applyBorder="1" applyAlignment="1">
      <alignment horizontal="center" vertical="center" wrapText="1" shrinkToFit="1"/>
    </xf>
    <xf numFmtId="0" fontId="6" fillId="0" borderId="23" xfId="0" applyFont="1" applyFill="1" applyBorder="1" applyAlignment="1">
      <alignment horizontal="center" vertical="center" wrapText="1"/>
    </xf>
    <xf numFmtId="0" fontId="115" fillId="0" borderId="0" xfId="0" applyFont="1" applyAlignment="1">
      <alignment horizontal="left" vertical="top" wrapText="1"/>
    </xf>
    <xf numFmtId="0" fontId="43" fillId="0" borderId="11" xfId="0" applyFont="1" applyFill="1" applyBorder="1" applyAlignment="1">
      <alignment horizontal="center" vertical="center" wrapText="1" shrinkToFit="1"/>
    </xf>
    <xf numFmtId="0" fontId="43" fillId="0" borderId="13" xfId="0" applyFont="1" applyFill="1" applyBorder="1" applyAlignment="1">
      <alignment horizontal="center" vertical="center" wrapText="1" shrinkToFit="1"/>
    </xf>
    <xf numFmtId="0" fontId="43" fillId="0" borderId="14" xfId="0" applyFont="1" applyFill="1" applyBorder="1" applyAlignment="1">
      <alignment horizontal="center" vertical="center" wrapText="1" shrinkToFit="1"/>
    </xf>
    <xf numFmtId="0" fontId="73" fillId="0" borderId="1" xfId="0" applyFont="1" applyBorder="1" applyAlignment="1">
      <alignment vertical="center" wrapText="1"/>
    </xf>
    <xf numFmtId="0" fontId="73" fillId="0" borderId="2" xfId="0" applyFont="1" applyBorder="1" applyAlignment="1">
      <alignment vertical="center" wrapText="1"/>
    </xf>
    <xf numFmtId="0" fontId="73" fillId="0" borderId="3" xfId="0" applyFont="1" applyBorder="1" applyAlignment="1">
      <alignment vertical="center" wrapText="1"/>
    </xf>
    <xf numFmtId="0" fontId="73" fillId="0" borderId="4" xfId="0" applyFont="1" applyBorder="1" applyAlignment="1">
      <alignment vertical="center" wrapText="1"/>
    </xf>
    <xf numFmtId="0" fontId="73" fillId="0" borderId="5" xfId="0" applyFont="1" applyBorder="1" applyAlignment="1">
      <alignment vertical="center" wrapText="1"/>
    </xf>
    <xf numFmtId="0" fontId="73" fillId="0" borderId="6" xfId="0" applyFont="1" applyBorder="1" applyAlignment="1">
      <alignment vertical="center" wrapText="1"/>
    </xf>
    <xf numFmtId="0" fontId="73" fillId="0" borderId="7" xfId="0" applyFont="1" applyBorder="1" applyAlignment="1">
      <alignment vertical="center" wrapText="1"/>
    </xf>
    <xf numFmtId="0" fontId="73" fillId="0" borderId="8" xfId="0" applyFont="1" applyBorder="1" applyAlignment="1">
      <alignment vertical="center" wrapText="1"/>
    </xf>
    <xf numFmtId="176" fontId="43" fillId="3" borderId="2" xfId="0" applyNumberFormat="1" applyFont="1" applyFill="1" applyBorder="1" applyAlignment="1">
      <alignment horizontal="center" vertical="center" shrinkToFit="1"/>
    </xf>
    <xf numFmtId="176" fontId="43" fillId="3" borderId="3" xfId="0" applyNumberFormat="1" applyFont="1" applyFill="1" applyBorder="1" applyAlignment="1">
      <alignment horizontal="center" vertical="center" shrinkToFit="1"/>
    </xf>
    <xf numFmtId="176" fontId="43" fillId="3" borderId="24" xfId="0" applyNumberFormat="1" applyFont="1" applyFill="1" applyBorder="1" applyAlignment="1">
      <alignment horizontal="center" vertical="center" shrinkToFit="1"/>
    </xf>
    <xf numFmtId="176" fontId="43" fillId="3" borderId="25" xfId="0" applyNumberFormat="1" applyFont="1" applyFill="1" applyBorder="1" applyAlignment="1">
      <alignment horizontal="center" vertical="center" shrinkToFit="1"/>
    </xf>
    <xf numFmtId="176" fontId="43" fillId="3" borderId="26" xfId="0" applyNumberFormat="1" applyFont="1" applyFill="1" applyBorder="1" applyAlignment="1">
      <alignment horizontal="center" vertical="center" shrinkToFit="1"/>
    </xf>
    <xf numFmtId="0" fontId="43" fillId="3" borderId="1" xfId="0" applyFont="1" applyFill="1" applyBorder="1" applyAlignment="1">
      <alignment horizontal="center" vertical="center" wrapText="1"/>
    </xf>
    <xf numFmtId="0" fontId="43" fillId="3" borderId="2" xfId="0" applyFont="1" applyFill="1" applyBorder="1" applyAlignment="1">
      <alignment horizontal="center" vertical="center" wrapText="1"/>
    </xf>
    <xf numFmtId="0" fontId="43" fillId="3" borderId="3" xfId="0" applyFont="1" applyFill="1" applyBorder="1" applyAlignment="1">
      <alignment horizontal="center" vertical="center" wrapText="1"/>
    </xf>
    <xf numFmtId="0" fontId="43" fillId="3" borderId="6" xfId="0" applyFont="1" applyFill="1" applyBorder="1" applyAlignment="1">
      <alignment horizontal="center" vertical="center" wrapText="1"/>
    </xf>
    <xf numFmtId="0" fontId="43" fillId="3" borderId="7" xfId="0" applyFont="1" applyFill="1" applyBorder="1" applyAlignment="1">
      <alignment horizontal="center" vertical="center" wrapText="1"/>
    </xf>
    <xf numFmtId="0" fontId="43" fillId="3" borderId="8" xfId="0" applyFont="1" applyFill="1" applyBorder="1" applyAlignment="1">
      <alignment horizontal="center" vertical="center" wrapText="1"/>
    </xf>
    <xf numFmtId="0" fontId="6" fillId="0" borderId="0" xfId="0" applyFont="1" applyFill="1" applyBorder="1" applyAlignment="1">
      <alignment horizontal="left" vertical="top" wrapText="1"/>
    </xf>
    <xf numFmtId="49" fontId="43" fillId="0" borderId="23" xfId="0" applyNumberFormat="1" applyFont="1" applyBorder="1" applyAlignment="1">
      <alignment horizontal="center" vertical="center"/>
    </xf>
    <xf numFmtId="0" fontId="43" fillId="0" borderId="11" xfId="0" applyFont="1" applyBorder="1" applyAlignment="1">
      <alignment horizontal="center" vertical="center"/>
    </xf>
    <xf numFmtId="0" fontId="43" fillId="0" borderId="13" xfId="0" applyFont="1" applyBorder="1" applyAlignment="1">
      <alignment horizontal="center" vertical="center"/>
    </xf>
    <xf numFmtId="0" fontId="43" fillId="0" borderId="14" xfId="0" applyFont="1" applyBorder="1" applyAlignment="1">
      <alignment horizontal="center" vertical="center"/>
    </xf>
    <xf numFmtId="49" fontId="43" fillId="0" borderId="23" xfId="0" applyNumberFormat="1" applyFont="1" applyBorder="1" applyAlignment="1">
      <alignment horizontal="left" vertical="center"/>
    </xf>
    <xf numFmtId="0" fontId="43" fillId="0" borderId="23" xfId="0" applyFont="1" applyBorder="1" applyAlignment="1">
      <alignment horizontal="left" vertical="top" wrapText="1"/>
    </xf>
    <xf numFmtId="0" fontId="43" fillId="0" borderId="59" xfId="0" applyFont="1" applyBorder="1" applyAlignment="1">
      <alignment horizontal="left" vertical="top" wrapText="1"/>
    </xf>
    <xf numFmtId="0" fontId="6" fillId="0" borderId="59" xfId="0" applyFont="1" applyBorder="1" applyAlignment="1">
      <alignment horizontal="left" vertical="top"/>
    </xf>
    <xf numFmtId="0" fontId="43" fillId="0" borderId="23" xfId="0" applyFont="1" applyBorder="1" applyAlignment="1">
      <alignment horizontal="left" vertical="top"/>
    </xf>
    <xf numFmtId="49" fontId="43" fillId="0" borderId="1" xfId="0" applyNumberFormat="1" applyFont="1" applyBorder="1" applyAlignment="1">
      <alignment horizontal="left" vertical="center"/>
    </xf>
    <xf numFmtId="49" fontId="43" fillId="0" borderId="2" xfId="0" applyNumberFormat="1" applyFont="1" applyBorder="1" applyAlignment="1">
      <alignment horizontal="left" vertical="center"/>
    </xf>
    <xf numFmtId="49" fontId="43" fillId="0" borderId="3" xfId="0" applyNumberFormat="1" applyFont="1" applyBorder="1" applyAlignment="1">
      <alignment horizontal="left" vertical="center"/>
    </xf>
    <xf numFmtId="49" fontId="43" fillId="0" borderId="6" xfId="0" applyNumberFormat="1" applyFont="1" applyBorder="1" applyAlignment="1">
      <alignment horizontal="left" vertical="center"/>
    </xf>
    <xf numFmtId="49" fontId="43" fillId="0" borderId="7" xfId="0" applyNumberFormat="1" applyFont="1" applyBorder="1" applyAlignment="1">
      <alignment horizontal="left" vertical="center"/>
    </xf>
    <xf numFmtId="49" fontId="43" fillId="0" borderId="8" xfId="0" applyNumberFormat="1" applyFont="1" applyBorder="1" applyAlignment="1">
      <alignment horizontal="left" vertical="center"/>
    </xf>
    <xf numFmtId="0" fontId="120" fillId="0" borderId="23" xfId="0" applyFont="1" applyBorder="1" applyAlignment="1">
      <alignment horizontal="left" vertical="top" wrapText="1"/>
    </xf>
    <xf numFmtId="0" fontId="6" fillId="0" borderId="11" xfId="0" applyFont="1" applyBorder="1" applyAlignment="1">
      <alignment vertical="center" wrapText="1"/>
    </xf>
    <xf numFmtId="0" fontId="6" fillId="0" borderId="13" xfId="0" applyFont="1" applyBorder="1" applyAlignment="1">
      <alignment vertical="center" wrapText="1"/>
    </xf>
    <xf numFmtId="0" fontId="6" fillId="0" borderId="14" xfId="0" applyFont="1" applyBorder="1" applyAlignment="1">
      <alignment vertical="center" wrapText="1"/>
    </xf>
    <xf numFmtId="0" fontId="6" fillId="0" borderId="0" xfId="0" applyFont="1" applyAlignment="1">
      <alignment horizontal="center" vertical="top"/>
    </xf>
    <xf numFmtId="0" fontId="73" fillId="9" borderId="11" xfId="0" applyFont="1" applyFill="1" applyBorder="1" applyAlignment="1">
      <alignment vertical="center" wrapText="1"/>
    </xf>
    <xf numFmtId="0" fontId="73" fillId="9" borderId="13" xfId="0" applyFont="1" applyFill="1" applyBorder="1" applyAlignment="1">
      <alignment vertical="center" wrapText="1"/>
    </xf>
    <xf numFmtId="0" fontId="73" fillId="9" borderId="14" xfId="0" applyFont="1" applyFill="1" applyBorder="1" applyAlignment="1">
      <alignment vertical="center" wrapText="1"/>
    </xf>
    <xf numFmtId="0" fontId="73" fillId="9" borderId="6" xfId="0" applyFont="1" applyFill="1" applyBorder="1" applyAlignment="1">
      <alignment vertical="center" wrapText="1"/>
    </xf>
    <xf numFmtId="0" fontId="73" fillId="9" borderId="7" xfId="0" applyFont="1" applyFill="1" applyBorder="1" applyAlignment="1">
      <alignment vertical="center" wrapText="1"/>
    </xf>
    <xf numFmtId="0" fontId="73" fillId="0" borderId="1" xfId="0" applyFont="1" applyBorder="1" applyAlignment="1">
      <alignment horizontal="center" vertical="center"/>
    </xf>
    <xf numFmtId="0" fontId="73" fillId="0" borderId="2" xfId="0" applyFont="1" applyBorder="1" applyAlignment="1">
      <alignment horizontal="center" vertical="center"/>
    </xf>
    <xf numFmtId="0" fontId="6" fillId="3" borderId="4" xfId="0" applyFont="1" applyFill="1" applyBorder="1" applyAlignment="1">
      <alignment vertical="center" wrapText="1"/>
    </xf>
    <xf numFmtId="0" fontId="6" fillId="3" borderId="0" xfId="0" applyFont="1" applyFill="1" applyBorder="1" applyAlignment="1">
      <alignment vertical="center" wrapText="1"/>
    </xf>
    <xf numFmtId="0" fontId="6" fillId="3" borderId="5" xfId="0" applyFont="1" applyFill="1" applyBorder="1" applyAlignment="1">
      <alignment vertical="center" wrapText="1"/>
    </xf>
    <xf numFmtId="0" fontId="6" fillId="3" borderId="11" xfId="0" applyFont="1" applyFill="1" applyBorder="1" applyAlignment="1">
      <alignment vertical="center" wrapText="1"/>
    </xf>
    <xf numFmtId="0" fontId="6" fillId="3" borderId="13" xfId="0" applyFont="1" applyFill="1" applyBorder="1" applyAlignment="1">
      <alignment vertical="center" wrapText="1"/>
    </xf>
    <xf numFmtId="0" fontId="6" fillId="3" borderId="14" xfId="0" applyFont="1" applyFill="1" applyBorder="1" applyAlignment="1">
      <alignmen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3" borderId="1" xfId="0" applyFont="1" applyFill="1" applyBorder="1" applyAlignment="1">
      <alignment horizontal="right" vertical="center" wrapText="1"/>
    </xf>
    <xf numFmtId="0" fontId="6" fillId="3" borderId="2" xfId="0" applyFont="1" applyFill="1" applyBorder="1" applyAlignment="1">
      <alignment horizontal="right" vertical="center" wrapText="1"/>
    </xf>
    <xf numFmtId="0" fontId="6" fillId="3" borderId="55" xfId="0" applyFont="1" applyFill="1" applyBorder="1" applyAlignment="1">
      <alignment horizontal="right" vertical="center" wrapText="1"/>
    </xf>
    <xf numFmtId="0" fontId="6" fillId="3" borderId="6" xfId="0" applyFont="1" applyFill="1" applyBorder="1" applyAlignment="1">
      <alignment horizontal="right" vertical="center" wrapText="1"/>
    </xf>
    <xf numFmtId="0" fontId="6" fillId="3" borderId="7" xfId="0" applyFont="1" applyFill="1" applyBorder="1" applyAlignment="1">
      <alignment horizontal="right" vertical="center" wrapText="1"/>
    </xf>
    <xf numFmtId="0" fontId="6" fillId="3" borderId="56" xfId="0" applyFont="1" applyFill="1" applyBorder="1" applyAlignment="1">
      <alignment horizontal="right" vertical="center" wrapText="1"/>
    </xf>
    <xf numFmtId="176" fontId="6" fillId="9" borderId="11" xfId="0" applyNumberFormat="1" applyFont="1" applyFill="1" applyBorder="1" applyAlignment="1">
      <alignment horizontal="left" vertical="center"/>
    </xf>
    <xf numFmtId="176" fontId="6" fillId="9" borderId="13" xfId="0" applyNumberFormat="1" applyFont="1" applyFill="1" applyBorder="1" applyAlignment="1">
      <alignment horizontal="left" vertical="center"/>
    </xf>
    <xf numFmtId="176" fontId="6" fillId="9" borderId="14" xfId="0" applyNumberFormat="1" applyFont="1" applyFill="1" applyBorder="1" applyAlignment="1">
      <alignment horizontal="left" vertical="center"/>
    </xf>
    <xf numFmtId="0" fontId="6" fillId="3" borderId="0" xfId="0" applyFont="1" applyFill="1" applyAlignment="1">
      <alignment horizontal="right" vertical="center"/>
    </xf>
    <xf numFmtId="0" fontId="6" fillId="9" borderId="1" xfId="0" applyFont="1" applyFill="1" applyBorder="1" applyAlignment="1">
      <alignment horizontal="left" vertical="center"/>
    </xf>
    <xf numFmtId="0" fontId="6" fillId="9" borderId="2" xfId="0" applyFont="1" applyFill="1" applyBorder="1" applyAlignment="1">
      <alignment horizontal="left" vertical="center"/>
    </xf>
    <xf numFmtId="0" fontId="6" fillId="9" borderId="3" xfId="0" applyFont="1" applyFill="1" applyBorder="1" applyAlignment="1">
      <alignment horizontal="left" vertical="center"/>
    </xf>
    <xf numFmtId="0" fontId="6" fillId="9" borderId="6" xfId="0" applyFont="1" applyFill="1" applyBorder="1" applyAlignment="1">
      <alignment horizontal="left" vertical="center"/>
    </xf>
    <xf numFmtId="0" fontId="6" fillId="9" borderId="8" xfId="0" applyFont="1" applyFill="1" applyBorder="1" applyAlignment="1">
      <alignment horizontal="left" vertical="center"/>
    </xf>
    <xf numFmtId="0" fontId="6" fillId="2" borderId="0" xfId="0" applyFont="1" applyFill="1" applyAlignment="1">
      <alignment horizontal="right" vertical="center"/>
    </xf>
    <xf numFmtId="0" fontId="6" fillId="2" borderId="0" xfId="0" applyFont="1" applyFill="1" applyAlignment="1">
      <alignment horizontal="left" vertical="center"/>
    </xf>
    <xf numFmtId="0" fontId="6" fillId="3" borderId="16" xfId="0" applyFont="1" applyFill="1" applyBorder="1" applyAlignment="1">
      <alignment horizontal="left" vertical="top" wrapText="1"/>
    </xf>
    <xf numFmtId="0" fontId="6" fillId="3" borderId="17" xfId="0" applyFont="1" applyFill="1" applyBorder="1" applyAlignment="1">
      <alignment horizontal="left" vertical="top" wrapText="1"/>
    </xf>
    <xf numFmtId="0" fontId="6" fillId="3" borderId="15" xfId="0" applyFont="1" applyFill="1" applyBorder="1" applyAlignment="1">
      <alignment horizontal="left" vertical="top" wrapText="1"/>
    </xf>
    <xf numFmtId="0" fontId="6" fillId="3" borderId="21" xfId="0" applyFont="1" applyFill="1" applyBorder="1" applyAlignment="1">
      <alignment horizontal="left" vertical="top" wrapText="1"/>
    </xf>
    <xf numFmtId="0" fontId="6" fillId="3" borderId="22" xfId="0" applyFont="1" applyFill="1" applyBorder="1" applyAlignment="1">
      <alignment horizontal="left" vertical="top" wrapText="1"/>
    </xf>
    <xf numFmtId="0" fontId="6" fillId="3" borderId="20" xfId="0" applyFont="1" applyFill="1" applyBorder="1" applyAlignment="1">
      <alignment horizontal="left" vertical="top" wrapText="1"/>
    </xf>
    <xf numFmtId="0" fontId="6" fillId="3" borderId="0" xfId="0" applyFont="1" applyFill="1" applyAlignment="1">
      <alignment vertical="center" wrapText="1"/>
    </xf>
    <xf numFmtId="0" fontId="6" fillId="2" borderId="16" xfId="0" applyFont="1" applyFill="1" applyBorder="1" applyAlignment="1">
      <alignment horizontal="left" vertical="top" wrapText="1"/>
    </xf>
    <xf numFmtId="0" fontId="6" fillId="2" borderId="17" xfId="0" applyFont="1" applyFill="1" applyBorder="1" applyAlignment="1">
      <alignment horizontal="left" vertical="top" wrapText="1"/>
    </xf>
    <xf numFmtId="0" fontId="6" fillId="2" borderId="15" xfId="0" applyFont="1" applyFill="1" applyBorder="1" applyAlignment="1">
      <alignment horizontal="left" vertical="top" wrapText="1"/>
    </xf>
    <xf numFmtId="0" fontId="6" fillId="2" borderId="21" xfId="0" applyFont="1" applyFill="1" applyBorder="1" applyAlignment="1">
      <alignment horizontal="left" vertical="top" wrapText="1"/>
    </xf>
    <xf numFmtId="0" fontId="6" fillId="2" borderId="22" xfId="0" applyFont="1" applyFill="1" applyBorder="1" applyAlignment="1">
      <alignment horizontal="left" vertical="top" wrapText="1"/>
    </xf>
    <xf numFmtId="0" fontId="6" fillId="2" borderId="20" xfId="0" applyFont="1" applyFill="1" applyBorder="1" applyAlignment="1">
      <alignment horizontal="left" vertical="top" wrapText="1"/>
    </xf>
    <xf numFmtId="49" fontId="6" fillId="0" borderId="0" xfId="0" applyNumberFormat="1" applyFont="1" applyBorder="1" applyAlignment="1">
      <alignment horizontal="right" vertical="center"/>
    </xf>
    <xf numFmtId="49" fontId="6" fillId="0" borderId="19" xfId="0" applyNumberFormat="1" applyFont="1" applyBorder="1" applyAlignment="1">
      <alignment horizontal="right" vertical="center"/>
    </xf>
  </cellXfs>
  <cellStyles count="3">
    <cellStyle name="ハイパーリンク" xfId="1" builtinId="8"/>
    <cellStyle name="標準" xfId="0" builtinId="0"/>
    <cellStyle name="標準 2" xfId="2"/>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25400</xdr:colOff>
      <xdr:row>85</xdr:row>
      <xdr:rowOff>15215</xdr:rowOff>
    </xdr:from>
    <xdr:ext cx="1676400" cy="439470"/>
    <xdr:sp macro="" textlink="">
      <xdr:nvSpPr>
        <xdr:cNvPr id="8" name="テキスト ボックス 7"/>
        <xdr:cNvSpPr txBox="1"/>
      </xdr:nvSpPr>
      <xdr:spPr>
        <a:xfrm>
          <a:off x="304800" y="15052015"/>
          <a:ext cx="1676400" cy="43947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spAutoFit/>
        </a:bodyPr>
        <a:lstStyle/>
        <a:p>
          <a:r>
            <a:rPr kumimoji="1" lang="ja-JP" altLang="en-US" sz="1100"/>
            <a:t>「様式総合評価技術資料ファイル」（本ファイル）</a:t>
          </a:r>
        </a:p>
      </xdr:txBody>
    </xdr:sp>
    <xdr:clientData/>
  </xdr:oneCellAnchor>
  <xdr:twoCellAnchor>
    <xdr:from>
      <xdr:col>1</xdr:col>
      <xdr:colOff>50800</xdr:colOff>
      <xdr:row>84</xdr:row>
      <xdr:rowOff>127000</xdr:rowOff>
    </xdr:from>
    <xdr:to>
      <xdr:col>2</xdr:col>
      <xdr:colOff>863600</xdr:colOff>
      <xdr:row>84</xdr:row>
      <xdr:rowOff>127000</xdr:rowOff>
    </xdr:to>
    <xdr:cxnSp macro="">
      <xdr:nvCxnSpPr>
        <xdr:cNvPr id="10" name="直線矢印コネクタ 9"/>
        <xdr:cNvCxnSpPr/>
      </xdr:nvCxnSpPr>
      <xdr:spPr>
        <a:xfrm>
          <a:off x="330200" y="14922500"/>
          <a:ext cx="20066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977900</xdr:colOff>
      <xdr:row>83</xdr:row>
      <xdr:rowOff>165100</xdr:rowOff>
    </xdr:from>
    <xdr:to>
      <xdr:col>2</xdr:col>
      <xdr:colOff>1244600</xdr:colOff>
      <xdr:row>85</xdr:row>
      <xdr:rowOff>76200</xdr:rowOff>
    </xdr:to>
    <xdr:sp macro="" textlink="">
      <xdr:nvSpPr>
        <xdr:cNvPr id="12" name="円/楕円 11"/>
        <xdr:cNvSpPr/>
      </xdr:nvSpPr>
      <xdr:spPr>
        <a:xfrm>
          <a:off x="2451100" y="14782800"/>
          <a:ext cx="266700" cy="2667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1231900</xdr:colOff>
      <xdr:row>83</xdr:row>
      <xdr:rowOff>14310</xdr:rowOff>
    </xdr:from>
    <xdr:ext cx="749300" cy="256087"/>
    <xdr:sp macro="" textlink="">
      <xdr:nvSpPr>
        <xdr:cNvPr id="13" name="テキスト ボックス 12"/>
        <xdr:cNvSpPr txBox="1"/>
      </xdr:nvSpPr>
      <xdr:spPr>
        <a:xfrm>
          <a:off x="2705100" y="14632010"/>
          <a:ext cx="749300" cy="256087"/>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spAutoFit/>
        </a:bodyPr>
        <a:lstStyle/>
        <a:p>
          <a:r>
            <a:rPr kumimoji="1" lang="ja-JP" altLang="en-US" sz="1100"/>
            <a:t>入札公告</a:t>
          </a:r>
        </a:p>
      </xdr:txBody>
    </xdr:sp>
    <xdr:clientData/>
  </xdr:oneCellAnchor>
  <xdr:oneCellAnchor>
    <xdr:from>
      <xdr:col>0</xdr:col>
      <xdr:colOff>254000</xdr:colOff>
      <xdr:row>87</xdr:row>
      <xdr:rowOff>91416</xdr:rowOff>
    </xdr:from>
    <xdr:ext cx="1778000" cy="619784"/>
    <xdr:sp macro="" textlink="">
      <xdr:nvSpPr>
        <xdr:cNvPr id="14" name="テキスト ボックス 13"/>
        <xdr:cNvSpPr txBox="1"/>
      </xdr:nvSpPr>
      <xdr:spPr>
        <a:xfrm>
          <a:off x="254000" y="15483816"/>
          <a:ext cx="1778000" cy="619784"/>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noAutofit/>
        </a:bodyPr>
        <a:lstStyle/>
        <a:p>
          <a:r>
            <a:rPr kumimoji="1" lang="ja-JP" altLang="en-US" sz="1100"/>
            <a:t>「発注者入力シート」、各種様式に必要情報を入力・確認（１）～（３）の３までの手順</a:t>
          </a:r>
        </a:p>
      </xdr:txBody>
    </xdr:sp>
    <xdr:clientData/>
  </xdr:oneCellAnchor>
  <xdr:twoCellAnchor>
    <xdr:from>
      <xdr:col>2</xdr:col>
      <xdr:colOff>1381125</xdr:colOff>
      <xdr:row>84</xdr:row>
      <xdr:rowOff>139700</xdr:rowOff>
    </xdr:from>
    <xdr:to>
      <xdr:col>6</xdr:col>
      <xdr:colOff>101600</xdr:colOff>
      <xdr:row>84</xdr:row>
      <xdr:rowOff>139700</xdr:rowOff>
    </xdr:to>
    <xdr:cxnSp macro="">
      <xdr:nvCxnSpPr>
        <xdr:cNvPr id="15" name="直線矢印コネクタ 14"/>
        <xdr:cNvCxnSpPr/>
      </xdr:nvCxnSpPr>
      <xdr:spPr>
        <a:xfrm>
          <a:off x="2854325" y="14935200"/>
          <a:ext cx="223837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127000</xdr:colOff>
      <xdr:row>84</xdr:row>
      <xdr:rowOff>25400</xdr:rowOff>
    </xdr:from>
    <xdr:to>
      <xdr:col>6</xdr:col>
      <xdr:colOff>393700</xdr:colOff>
      <xdr:row>85</xdr:row>
      <xdr:rowOff>114300</xdr:rowOff>
    </xdr:to>
    <xdr:sp macro="" textlink="">
      <xdr:nvSpPr>
        <xdr:cNvPr id="16" name="円/楕円 15"/>
        <xdr:cNvSpPr/>
      </xdr:nvSpPr>
      <xdr:spPr>
        <a:xfrm>
          <a:off x="5118100" y="14820900"/>
          <a:ext cx="266700" cy="2667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5</xdr:col>
      <xdr:colOff>469900</xdr:colOff>
      <xdr:row>82</xdr:row>
      <xdr:rowOff>141310</xdr:rowOff>
    </xdr:from>
    <xdr:ext cx="1193800" cy="256087"/>
    <xdr:sp macro="" textlink="">
      <xdr:nvSpPr>
        <xdr:cNvPr id="17" name="テキスト ボックス 16"/>
        <xdr:cNvSpPr txBox="1"/>
      </xdr:nvSpPr>
      <xdr:spPr>
        <a:xfrm>
          <a:off x="4699000" y="14581210"/>
          <a:ext cx="1193800" cy="256087"/>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spAutoFit/>
        </a:bodyPr>
        <a:lstStyle/>
        <a:p>
          <a:r>
            <a:rPr kumimoji="1" lang="ja-JP" altLang="en-US" sz="1100"/>
            <a:t>技術資料提出</a:t>
          </a:r>
        </a:p>
      </xdr:txBody>
    </xdr:sp>
    <xdr:clientData/>
  </xdr:oneCellAnchor>
  <xdr:oneCellAnchor>
    <xdr:from>
      <xdr:col>2</xdr:col>
      <xdr:colOff>1974850</xdr:colOff>
      <xdr:row>85</xdr:row>
      <xdr:rowOff>27915</xdr:rowOff>
    </xdr:from>
    <xdr:ext cx="1816100" cy="439470"/>
    <xdr:sp macro="" textlink="">
      <xdr:nvSpPr>
        <xdr:cNvPr id="18" name="テキスト ボックス 17"/>
        <xdr:cNvSpPr txBox="1"/>
      </xdr:nvSpPr>
      <xdr:spPr>
        <a:xfrm>
          <a:off x="3441700" y="17382465"/>
          <a:ext cx="1816100" cy="43947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spAutoFit/>
        </a:bodyPr>
        <a:lstStyle/>
        <a:p>
          <a:r>
            <a:rPr kumimoji="1" lang="ja-JP" altLang="en-US" sz="1100"/>
            <a:t>「様式総合評価技術資料ファイル」（本ファイル公告用）</a:t>
          </a:r>
        </a:p>
      </xdr:txBody>
    </xdr:sp>
    <xdr:clientData/>
  </xdr:oneCellAnchor>
  <xdr:oneCellAnchor>
    <xdr:from>
      <xdr:col>2</xdr:col>
      <xdr:colOff>1971675</xdr:colOff>
      <xdr:row>87</xdr:row>
      <xdr:rowOff>154917</xdr:rowOff>
    </xdr:from>
    <xdr:ext cx="1879600" cy="439470"/>
    <xdr:sp macro="" textlink="">
      <xdr:nvSpPr>
        <xdr:cNvPr id="19" name="テキスト ボックス 18"/>
        <xdr:cNvSpPr txBox="1"/>
      </xdr:nvSpPr>
      <xdr:spPr>
        <a:xfrm>
          <a:off x="3438525" y="17852367"/>
          <a:ext cx="1879600" cy="43947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spAutoFit/>
        </a:bodyPr>
        <a:lstStyle/>
        <a:p>
          <a:r>
            <a:rPr kumimoji="1" lang="ja-JP" altLang="en-US" sz="1100"/>
            <a:t>企業は、申請内容を「企業入力シート」、各種様式に記入</a:t>
          </a:r>
        </a:p>
      </xdr:txBody>
    </xdr:sp>
    <xdr:clientData/>
  </xdr:oneCellAnchor>
  <xdr:twoCellAnchor>
    <xdr:from>
      <xdr:col>6</xdr:col>
      <xdr:colOff>520700</xdr:colOff>
      <xdr:row>84</xdr:row>
      <xdr:rowOff>127000</xdr:rowOff>
    </xdr:from>
    <xdr:to>
      <xdr:col>7</xdr:col>
      <xdr:colOff>965200</xdr:colOff>
      <xdr:row>84</xdr:row>
      <xdr:rowOff>127000</xdr:rowOff>
    </xdr:to>
    <xdr:cxnSp macro="">
      <xdr:nvCxnSpPr>
        <xdr:cNvPr id="20" name="直線矢印コネクタ 19"/>
        <xdr:cNvCxnSpPr/>
      </xdr:nvCxnSpPr>
      <xdr:spPr>
        <a:xfrm>
          <a:off x="5511800" y="14922500"/>
          <a:ext cx="14351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139700</xdr:colOff>
      <xdr:row>84</xdr:row>
      <xdr:rowOff>12700</xdr:rowOff>
    </xdr:from>
    <xdr:to>
      <xdr:col>8</xdr:col>
      <xdr:colOff>406400</xdr:colOff>
      <xdr:row>85</xdr:row>
      <xdr:rowOff>101600</xdr:rowOff>
    </xdr:to>
    <xdr:sp macro="" textlink="">
      <xdr:nvSpPr>
        <xdr:cNvPr id="22" name="円/楕円 21"/>
        <xdr:cNvSpPr/>
      </xdr:nvSpPr>
      <xdr:spPr>
        <a:xfrm>
          <a:off x="7086600" y="14871700"/>
          <a:ext cx="266700" cy="2667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7</xdr:col>
      <xdr:colOff>635000</xdr:colOff>
      <xdr:row>81</xdr:row>
      <xdr:rowOff>128994</xdr:rowOff>
    </xdr:from>
    <xdr:ext cx="1562100" cy="439470"/>
    <xdr:sp macro="" textlink="">
      <xdr:nvSpPr>
        <xdr:cNvPr id="23" name="テキスト ボックス 22"/>
        <xdr:cNvSpPr txBox="1"/>
      </xdr:nvSpPr>
      <xdr:spPr>
        <a:xfrm>
          <a:off x="7807325" y="16788219"/>
          <a:ext cx="1562100" cy="43947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spAutoFit/>
        </a:bodyPr>
        <a:lstStyle/>
        <a:p>
          <a:r>
            <a:rPr kumimoji="1" lang="ja-JP" altLang="en-US" sz="1100"/>
            <a:t>技術審査会</a:t>
          </a:r>
          <a:endParaRPr kumimoji="1" lang="en-US" altLang="ja-JP" sz="1100"/>
        </a:p>
        <a:p>
          <a:r>
            <a:rPr kumimoji="1" lang="ja-JP" altLang="en-US" sz="1100"/>
            <a:t>（競争参加資格委員会）</a:t>
          </a:r>
        </a:p>
      </xdr:txBody>
    </xdr:sp>
    <xdr:clientData/>
  </xdr:oneCellAnchor>
  <xdr:oneCellAnchor>
    <xdr:from>
      <xdr:col>6</xdr:col>
      <xdr:colOff>495300</xdr:colOff>
      <xdr:row>85</xdr:row>
      <xdr:rowOff>27915</xdr:rowOff>
    </xdr:from>
    <xdr:ext cx="1460500" cy="439470"/>
    <xdr:sp macro="" textlink="">
      <xdr:nvSpPr>
        <xdr:cNvPr id="24" name="テキスト ボックス 23"/>
        <xdr:cNvSpPr txBox="1"/>
      </xdr:nvSpPr>
      <xdr:spPr>
        <a:xfrm>
          <a:off x="5486400" y="15001215"/>
          <a:ext cx="1460500" cy="439470"/>
        </a:xfrm>
        <a:prstGeom prst="rect">
          <a:avLst/>
        </a:prstGeom>
        <a:solidFill>
          <a:schemeClr val="lt1"/>
        </a:solidFill>
        <a:ln w="2540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spAutoFit/>
        </a:bodyPr>
        <a:lstStyle/>
        <a:p>
          <a:r>
            <a:rPr kumimoji="1" lang="ja-JP" altLang="en-US" sz="1100"/>
            <a:t>「技術審査用ファイル」</a:t>
          </a:r>
          <a:endParaRPr kumimoji="1" lang="en-US" altLang="ja-JP" sz="1100"/>
        </a:p>
        <a:p>
          <a:r>
            <a:rPr kumimoji="1" lang="ja-JP" altLang="en-US" sz="1100"/>
            <a:t>（別ファイル）</a:t>
          </a:r>
        </a:p>
      </xdr:txBody>
    </xdr:sp>
    <xdr:clientData/>
  </xdr:oneCellAnchor>
  <xdr:oneCellAnchor>
    <xdr:from>
      <xdr:col>6</xdr:col>
      <xdr:colOff>584200</xdr:colOff>
      <xdr:row>87</xdr:row>
      <xdr:rowOff>129517</xdr:rowOff>
    </xdr:from>
    <xdr:ext cx="2108200" cy="439470"/>
    <xdr:sp macro="" textlink="">
      <xdr:nvSpPr>
        <xdr:cNvPr id="28" name="テキスト ボックス 27"/>
        <xdr:cNvSpPr txBox="1"/>
      </xdr:nvSpPr>
      <xdr:spPr>
        <a:xfrm>
          <a:off x="5549900" y="15445717"/>
          <a:ext cx="2108200" cy="43947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spAutoFit/>
        </a:bodyPr>
        <a:lstStyle/>
        <a:p>
          <a:r>
            <a:rPr kumimoji="1" lang="ja-JP" altLang="en-US" sz="1100"/>
            <a:t>各企業の申請内容を集計・審査し、技術資料、入札結果調書を作成</a:t>
          </a:r>
        </a:p>
      </xdr:txBody>
    </xdr:sp>
    <xdr:clientData/>
  </xdr:oneCellAnchor>
  <xdr:twoCellAnchor>
    <xdr:from>
      <xdr:col>8</xdr:col>
      <xdr:colOff>431800</xdr:colOff>
      <xdr:row>84</xdr:row>
      <xdr:rowOff>127000</xdr:rowOff>
    </xdr:from>
    <xdr:to>
      <xdr:col>9</xdr:col>
      <xdr:colOff>914400</xdr:colOff>
      <xdr:row>84</xdr:row>
      <xdr:rowOff>127000</xdr:rowOff>
    </xdr:to>
    <xdr:cxnSp macro="">
      <xdr:nvCxnSpPr>
        <xdr:cNvPr id="29" name="直線矢印コネクタ 28"/>
        <xdr:cNvCxnSpPr/>
      </xdr:nvCxnSpPr>
      <xdr:spPr>
        <a:xfrm>
          <a:off x="7378700" y="14986000"/>
          <a:ext cx="13081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952500</xdr:colOff>
      <xdr:row>84</xdr:row>
      <xdr:rowOff>12700</xdr:rowOff>
    </xdr:from>
    <xdr:to>
      <xdr:col>9</xdr:col>
      <xdr:colOff>1219200</xdr:colOff>
      <xdr:row>85</xdr:row>
      <xdr:rowOff>101600</xdr:rowOff>
    </xdr:to>
    <xdr:sp macro="" textlink="">
      <xdr:nvSpPr>
        <xdr:cNvPr id="30" name="円/楕円 29"/>
        <xdr:cNvSpPr/>
      </xdr:nvSpPr>
      <xdr:spPr>
        <a:xfrm>
          <a:off x="8724900" y="14871700"/>
          <a:ext cx="266700" cy="2667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9</xdr:col>
      <xdr:colOff>419100</xdr:colOff>
      <xdr:row>82</xdr:row>
      <xdr:rowOff>80986</xdr:rowOff>
    </xdr:from>
    <xdr:ext cx="1727200" cy="256087"/>
    <xdr:sp macro="" textlink="">
      <xdr:nvSpPr>
        <xdr:cNvPr id="31" name="テキスト ボックス 30"/>
        <xdr:cNvSpPr txBox="1"/>
      </xdr:nvSpPr>
      <xdr:spPr>
        <a:xfrm>
          <a:off x="8191500" y="14584386"/>
          <a:ext cx="1727200" cy="256087"/>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spAutoFit/>
        </a:bodyPr>
        <a:lstStyle/>
        <a:p>
          <a:r>
            <a:rPr kumimoji="1" lang="ja-JP" altLang="en-US" sz="1100"/>
            <a:t>入札結果の公表</a:t>
          </a:r>
        </a:p>
      </xdr:txBody>
    </xdr:sp>
    <xdr:clientData/>
  </xdr:oneCellAnchor>
  <xdr:oneCellAnchor>
    <xdr:from>
      <xdr:col>9</xdr:col>
      <xdr:colOff>736600</xdr:colOff>
      <xdr:row>87</xdr:row>
      <xdr:rowOff>167618</xdr:rowOff>
    </xdr:from>
    <xdr:ext cx="1612900" cy="439470"/>
    <xdr:sp macro="" textlink="">
      <xdr:nvSpPr>
        <xdr:cNvPr id="32" name="テキスト ボックス 31"/>
        <xdr:cNvSpPr txBox="1"/>
      </xdr:nvSpPr>
      <xdr:spPr>
        <a:xfrm>
          <a:off x="8509000" y="15560018"/>
          <a:ext cx="1612900" cy="43947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spAutoFit/>
        </a:bodyPr>
        <a:lstStyle/>
        <a:p>
          <a:r>
            <a:rPr kumimoji="1" lang="ja-JP" altLang="en-US" sz="1100"/>
            <a:t>「技術審査用ファイル」を技術管理課にメール提出</a:t>
          </a:r>
        </a:p>
      </xdr:txBody>
    </xdr:sp>
    <xdr:clientData/>
  </xdr:oneCellAnchor>
  <xdr:twoCellAnchor>
    <xdr:from>
      <xdr:col>8</xdr:col>
      <xdr:colOff>495300</xdr:colOff>
      <xdr:row>85</xdr:row>
      <xdr:rowOff>38100</xdr:rowOff>
    </xdr:from>
    <xdr:to>
      <xdr:col>9</xdr:col>
      <xdr:colOff>812800</xdr:colOff>
      <xdr:row>87</xdr:row>
      <xdr:rowOff>12700</xdr:rowOff>
    </xdr:to>
    <xdr:cxnSp macro="">
      <xdr:nvCxnSpPr>
        <xdr:cNvPr id="33" name="直線矢印コネクタ 32"/>
        <xdr:cNvCxnSpPr/>
      </xdr:nvCxnSpPr>
      <xdr:spPr>
        <a:xfrm>
          <a:off x="7442200" y="15074900"/>
          <a:ext cx="1143000" cy="3302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952500</xdr:colOff>
      <xdr:row>86</xdr:row>
      <xdr:rowOff>76200</xdr:rowOff>
    </xdr:from>
    <xdr:to>
      <xdr:col>9</xdr:col>
      <xdr:colOff>1219200</xdr:colOff>
      <xdr:row>87</xdr:row>
      <xdr:rowOff>165100</xdr:rowOff>
    </xdr:to>
    <xdr:sp macro="" textlink="">
      <xdr:nvSpPr>
        <xdr:cNvPr id="36" name="円/楕円 35"/>
        <xdr:cNvSpPr/>
      </xdr:nvSpPr>
      <xdr:spPr>
        <a:xfrm>
          <a:off x="8724900" y="15290800"/>
          <a:ext cx="266700" cy="2667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876300</xdr:colOff>
      <xdr:row>85</xdr:row>
      <xdr:rowOff>101600</xdr:rowOff>
    </xdr:from>
    <xdr:to>
      <xdr:col>2</xdr:col>
      <xdr:colOff>1358900</xdr:colOff>
      <xdr:row>86</xdr:row>
      <xdr:rowOff>38100</xdr:rowOff>
    </xdr:to>
    <xdr:sp macro="" textlink="">
      <xdr:nvSpPr>
        <xdr:cNvPr id="38" name="右矢印 37"/>
        <xdr:cNvSpPr/>
      </xdr:nvSpPr>
      <xdr:spPr>
        <a:xfrm>
          <a:off x="2349500" y="15074900"/>
          <a:ext cx="48260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812800</xdr:colOff>
      <xdr:row>85</xdr:row>
      <xdr:rowOff>117237</xdr:rowOff>
    </xdr:from>
    <xdr:ext cx="876300" cy="632063"/>
    <xdr:sp macro="" textlink="">
      <xdr:nvSpPr>
        <xdr:cNvPr id="39" name="テキスト ボックス 38"/>
        <xdr:cNvSpPr txBox="1"/>
      </xdr:nvSpPr>
      <xdr:spPr>
        <a:xfrm>
          <a:off x="2286000" y="15090537"/>
          <a:ext cx="876300" cy="632063"/>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noAutofit/>
        </a:bodyPr>
        <a:lstStyle/>
        <a:p>
          <a:r>
            <a:rPr kumimoji="1" lang="ja-JP" altLang="en-US" sz="1100"/>
            <a:t>コピー作成後、（３）の４、５</a:t>
          </a:r>
        </a:p>
      </xdr:txBody>
    </xdr:sp>
    <xdr:clientData/>
  </xdr:oneCellAnchor>
  <xdr:twoCellAnchor>
    <xdr:from>
      <xdr:col>2</xdr:col>
      <xdr:colOff>1409701</xdr:colOff>
      <xdr:row>62</xdr:row>
      <xdr:rowOff>57150</xdr:rowOff>
    </xdr:from>
    <xdr:to>
      <xdr:col>2</xdr:col>
      <xdr:colOff>2238375</xdr:colOff>
      <xdr:row>63</xdr:row>
      <xdr:rowOff>161925</xdr:rowOff>
    </xdr:to>
    <xdr:sp macro="" textlink="">
      <xdr:nvSpPr>
        <xdr:cNvPr id="34" name="角丸四角形吹き出し 33"/>
        <xdr:cNvSpPr/>
      </xdr:nvSpPr>
      <xdr:spPr>
        <a:xfrm>
          <a:off x="2876551" y="13420725"/>
          <a:ext cx="828674" cy="276225"/>
        </a:xfrm>
        <a:prstGeom prst="wedgeRoundRectCallout">
          <a:avLst>
            <a:gd name="adj1" fmla="val -109461"/>
            <a:gd name="adj2" fmla="val 51071"/>
            <a:gd name="adj3" fmla="val 16667"/>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400" b="1">
              <a:solidFill>
                <a:schemeClr val="tx1"/>
              </a:solidFill>
              <a:latin typeface="ＭＳ Ｐゴシック" panose="020B0600070205080204" pitchFamily="50" charset="-128"/>
              <a:ea typeface="ＭＳ Ｐゴシック" panose="020B0600070205080204" pitchFamily="50" charset="-128"/>
            </a:rPr>
            <a:t>重要！</a:t>
          </a:r>
        </a:p>
      </xdr:txBody>
    </xdr:sp>
    <xdr:clientData/>
  </xdr:twoCellAnchor>
  <xdr:twoCellAnchor>
    <xdr:from>
      <xdr:col>3</xdr:col>
      <xdr:colOff>762001</xdr:colOff>
      <xdr:row>52</xdr:row>
      <xdr:rowOff>142875</xdr:rowOff>
    </xdr:from>
    <xdr:to>
      <xdr:col>5</xdr:col>
      <xdr:colOff>19050</xdr:colOff>
      <xdr:row>53</xdr:row>
      <xdr:rowOff>200025</xdr:rowOff>
    </xdr:to>
    <xdr:sp macro="" textlink="">
      <xdr:nvSpPr>
        <xdr:cNvPr id="35" name="角丸四角形吹き出し 34"/>
        <xdr:cNvSpPr/>
      </xdr:nvSpPr>
      <xdr:spPr>
        <a:xfrm>
          <a:off x="4610101" y="11591925"/>
          <a:ext cx="828674" cy="276225"/>
        </a:xfrm>
        <a:prstGeom prst="wedgeRoundRectCallout">
          <a:avLst>
            <a:gd name="adj1" fmla="val -80725"/>
            <a:gd name="adj2" fmla="val -45481"/>
            <a:gd name="adj3" fmla="val 16667"/>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400" b="1">
              <a:solidFill>
                <a:schemeClr val="tx1"/>
              </a:solidFill>
              <a:latin typeface="ＭＳ Ｐゴシック" panose="020B0600070205080204" pitchFamily="50" charset="-128"/>
              <a:ea typeface="ＭＳ Ｐゴシック" panose="020B0600070205080204" pitchFamily="50" charset="-128"/>
            </a:rPr>
            <a:t>重要！</a:t>
          </a:r>
        </a:p>
      </xdr:txBody>
    </xdr:sp>
    <xdr:clientData/>
  </xdr:twoCellAnchor>
  <xdr:twoCellAnchor>
    <xdr:from>
      <xdr:col>7</xdr:col>
      <xdr:colOff>219075</xdr:colOff>
      <xdr:row>43</xdr:row>
      <xdr:rowOff>28575</xdr:rowOff>
    </xdr:from>
    <xdr:to>
      <xdr:col>7</xdr:col>
      <xdr:colOff>314325</xdr:colOff>
      <xdr:row>47</xdr:row>
      <xdr:rowOff>38099</xdr:rowOff>
    </xdr:to>
    <xdr:sp macro="" textlink="">
      <xdr:nvSpPr>
        <xdr:cNvPr id="37" name="右中かっこ 36"/>
        <xdr:cNvSpPr/>
      </xdr:nvSpPr>
      <xdr:spPr>
        <a:xfrm>
          <a:off x="7391400" y="8553450"/>
          <a:ext cx="95250" cy="704849"/>
        </a:xfrm>
        <a:prstGeom prst="rightBrac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7</xdr:col>
      <xdr:colOff>428625</xdr:colOff>
      <xdr:row>44</xdr:row>
      <xdr:rowOff>19592</xdr:rowOff>
    </xdr:from>
    <xdr:ext cx="1743074" cy="380458"/>
    <xdr:sp macro="" textlink="">
      <xdr:nvSpPr>
        <xdr:cNvPr id="40" name="テキスト ボックス 39"/>
        <xdr:cNvSpPr txBox="1"/>
      </xdr:nvSpPr>
      <xdr:spPr>
        <a:xfrm>
          <a:off x="7600950" y="8725442"/>
          <a:ext cx="1743074" cy="380458"/>
        </a:xfrm>
        <a:prstGeom prst="rect">
          <a:avLst/>
        </a:prstGeom>
        <a:solidFill>
          <a:schemeClr val="lt1"/>
        </a:solidFill>
        <a:ln w="2540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1">
          <a:noAutofit/>
        </a:bodyPr>
        <a:lstStyle/>
        <a:p>
          <a:pPr algn="l"/>
          <a:r>
            <a:rPr kumimoji="1" lang="ja-JP" altLang="en-US" sz="1100"/>
            <a:t>様式番号を忘れずに選択</a:t>
          </a:r>
        </a:p>
      </xdr:txBody>
    </xdr:sp>
    <xdr:clientData/>
  </xdr:oneCellAnchor>
  <xdr:oneCellAnchor>
    <xdr:from>
      <xdr:col>7</xdr:col>
      <xdr:colOff>942975</xdr:colOff>
      <xdr:row>34</xdr:row>
      <xdr:rowOff>57150</xdr:rowOff>
    </xdr:from>
    <xdr:ext cx="2295525" cy="1089026"/>
    <xdr:sp macro="" textlink="">
      <xdr:nvSpPr>
        <xdr:cNvPr id="41" name="四角形吹き出し 40"/>
        <xdr:cNvSpPr/>
      </xdr:nvSpPr>
      <xdr:spPr>
        <a:xfrm>
          <a:off x="8115300" y="6962775"/>
          <a:ext cx="2295525" cy="1089026"/>
        </a:xfrm>
        <a:prstGeom prst="wedgeRectCallout">
          <a:avLst>
            <a:gd name="adj1" fmla="val -33263"/>
            <a:gd name="adj2" fmla="val 43427"/>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en-US" altLang="ja-JP" sz="1100">
              <a:solidFill>
                <a:srgbClr val="FF0000"/>
              </a:solidFill>
            </a:rPr>
            <a:t>【</a:t>
          </a:r>
          <a:r>
            <a:rPr kumimoji="1" lang="ja-JP" altLang="en-US" sz="1100">
              <a:solidFill>
                <a:srgbClr val="FF0000"/>
              </a:solidFill>
            </a:rPr>
            <a:t>重要</a:t>
          </a:r>
          <a:r>
            <a:rPr kumimoji="1" lang="en-US" altLang="ja-JP" sz="1100">
              <a:solidFill>
                <a:srgbClr val="FF0000"/>
              </a:solidFill>
            </a:rPr>
            <a:t>】</a:t>
          </a:r>
        </a:p>
        <a:p>
          <a:pPr algn="l"/>
          <a:r>
            <a:rPr kumimoji="1" lang="ja-JP" altLang="en-US" sz="1100">
              <a:solidFill>
                <a:srgbClr val="FF0000"/>
              </a:solidFill>
            </a:rPr>
            <a:t>労働福祉関連</a:t>
          </a:r>
          <a:r>
            <a:rPr kumimoji="1" lang="ja-JP" altLang="en-US" sz="1100">
              <a:solidFill>
                <a:schemeClr val="tx1"/>
              </a:solidFill>
            </a:rPr>
            <a:t>を選択した場合、必要な様式全てを選択してください</a:t>
          </a:r>
          <a:endParaRPr kumimoji="1" lang="en-US" altLang="ja-JP" sz="1100">
            <a:solidFill>
              <a:schemeClr val="tx1"/>
            </a:solidFill>
          </a:endParaRPr>
        </a:p>
        <a:p>
          <a:pPr algn="l"/>
          <a:r>
            <a:rPr kumimoji="1" lang="ja-JP" altLang="en-US" sz="1100">
              <a:solidFill>
                <a:schemeClr val="tx1"/>
              </a:solidFill>
            </a:rPr>
            <a:t>その際、</a:t>
          </a:r>
          <a:r>
            <a:rPr kumimoji="1" lang="ja-JP" altLang="en-US" sz="1100">
              <a:solidFill>
                <a:srgbClr val="FF0000"/>
              </a:solidFill>
            </a:rPr>
            <a:t>様式番号</a:t>
          </a:r>
          <a:r>
            <a:rPr kumimoji="1" lang="ja-JP" altLang="en-US" sz="1100">
              <a:solidFill>
                <a:schemeClr val="tx1"/>
              </a:solidFill>
            </a:rPr>
            <a:t>は、</a:t>
          </a:r>
          <a:r>
            <a:rPr kumimoji="1" lang="ja-JP" altLang="en-US" sz="1100">
              <a:solidFill>
                <a:srgbClr val="FF0000"/>
              </a:solidFill>
            </a:rPr>
            <a:t>違う番号</a:t>
          </a:r>
          <a:r>
            <a:rPr kumimoji="1" lang="ja-JP" altLang="en-US" sz="1100">
              <a:solidFill>
                <a:schemeClr val="tx1"/>
              </a:solidFill>
            </a:rPr>
            <a:t>にしてください。</a:t>
          </a:r>
          <a:endParaRPr kumimoji="1" lang="en-US" altLang="ja-JP" sz="1100">
            <a:solidFill>
              <a:schemeClr val="tx1"/>
            </a:solidFill>
          </a:endParaRP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18</xdr:col>
      <xdr:colOff>279400</xdr:colOff>
      <xdr:row>20</xdr:row>
      <xdr:rowOff>111126</xdr:rowOff>
    </xdr:from>
    <xdr:to>
      <xdr:col>20</xdr:col>
      <xdr:colOff>682625</xdr:colOff>
      <xdr:row>23</xdr:row>
      <xdr:rowOff>63500</xdr:rowOff>
    </xdr:to>
    <xdr:sp macro="" textlink="">
      <xdr:nvSpPr>
        <xdr:cNvPr id="14340" name="AutoShape 4"/>
        <xdr:cNvSpPr>
          <a:spLocks noChangeArrowheads="1"/>
        </xdr:cNvSpPr>
      </xdr:nvSpPr>
      <xdr:spPr bwMode="auto">
        <a:xfrm>
          <a:off x="7670800" y="4111626"/>
          <a:ext cx="1774825" cy="552449"/>
        </a:xfrm>
        <a:prstGeom prst="wedgeRoundRectCallout">
          <a:avLst>
            <a:gd name="adj1" fmla="val -43741"/>
            <a:gd name="adj2" fmla="val 104931"/>
            <a:gd name="adj3" fmla="val 16667"/>
          </a:avLst>
        </a:prstGeom>
        <a:solidFill>
          <a:srgbClr val="FFFF00"/>
        </a:solidFill>
        <a:ln w="9525">
          <a:solidFill>
            <a:srgbClr val="000000"/>
          </a:solidFill>
          <a:miter lim="800000"/>
          <a:headEnd/>
          <a:tailEnd/>
        </a:ln>
      </xdr:spPr>
      <xdr:txBody>
        <a:bodyPr vertOverflow="clip" wrap="square" lIns="74295" tIns="8890" rIns="74295" bIns="8890" anchor="t" upright="1"/>
        <a:lstStyle/>
        <a:p>
          <a:pPr algn="l" rtl="0">
            <a:lnSpc>
              <a:spcPts val="1300"/>
            </a:lnSpc>
            <a:defRPr sz="1000"/>
          </a:pPr>
          <a:r>
            <a:rPr lang="ja-JP" altLang="en-US" sz="1200" b="0" i="0" u="none" strike="noStrike" baseline="0">
              <a:solidFill>
                <a:srgbClr val="000000"/>
              </a:solidFill>
              <a:latin typeface="ＭＳ Ｐ明朝"/>
              <a:ea typeface="ＭＳ Ｐ明朝"/>
            </a:rPr>
            <a:t>資格の更新があるものは、破線以下を消去すること</a:t>
          </a:r>
        </a:p>
      </xdr:txBody>
    </xdr:sp>
    <xdr:clientData/>
  </xdr:twoCellAnchor>
  <xdr:twoCellAnchor>
    <xdr:from>
      <xdr:col>18</xdr:col>
      <xdr:colOff>180975</xdr:colOff>
      <xdr:row>25</xdr:row>
      <xdr:rowOff>63500</xdr:rowOff>
    </xdr:from>
    <xdr:to>
      <xdr:col>21</xdr:col>
      <xdr:colOff>342900</xdr:colOff>
      <xdr:row>33</xdr:row>
      <xdr:rowOff>66675</xdr:rowOff>
    </xdr:to>
    <xdr:sp macro="" textlink="">
      <xdr:nvSpPr>
        <xdr:cNvPr id="14338" name="AutoShape 2"/>
        <xdr:cNvSpPr>
          <a:spLocks noChangeArrowheads="1"/>
        </xdr:cNvSpPr>
      </xdr:nvSpPr>
      <xdr:spPr bwMode="auto">
        <a:xfrm>
          <a:off x="7572375" y="5064125"/>
          <a:ext cx="2219325" cy="1603375"/>
        </a:xfrm>
        <a:prstGeom prst="roundRect">
          <a:avLst>
            <a:gd name="adj" fmla="val 16667"/>
          </a:avLst>
        </a:prstGeom>
        <a:solidFill>
          <a:srgbClr val="FFFF00"/>
        </a:solidFill>
        <a:ln w="9525">
          <a:solidFill>
            <a:srgbClr val="000000"/>
          </a:solidFill>
          <a:round/>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ＭＳ 明朝"/>
              <a:ea typeface="ＭＳ 明朝"/>
            </a:rPr>
            <a:t>更新が必要な資格</a:t>
          </a:r>
          <a:endParaRPr lang="ja-JP" altLang="en-US" sz="1200" b="0" i="0" u="none" strike="noStrike" baseline="0">
            <a:solidFill>
              <a:srgbClr val="000000"/>
            </a:solidFill>
            <a:latin typeface="Century"/>
            <a:ea typeface="ＭＳ 明朝"/>
          </a:endParaRPr>
        </a:p>
        <a:p>
          <a:pPr algn="l" rtl="0">
            <a:defRPr sz="1000"/>
          </a:pPr>
          <a:r>
            <a:rPr lang="ja-JP" altLang="en-US" sz="1000" b="0" i="0" u="none" strike="noStrike" baseline="0">
              <a:solidFill>
                <a:srgbClr val="000000"/>
              </a:solidFill>
              <a:latin typeface="ＭＳ 明朝"/>
              <a:ea typeface="ＭＳ 明朝"/>
            </a:rPr>
            <a:t>・１級舗装施工管理技術者</a:t>
          </a:r>
          <a:endParaRPr lang="ja-JP" altLang="en-US" sz="1200" b="0" i="0" u="none" strike="noStrike" baseline="0">
            <a:solidFill>
              <a:srgbClr val="000000"/>
            </a:solidFill>
            <a:latin typeface="Century"/>
            <a:ea typeface="ＭＳ 明朝"/>
          </a:endParaRPr>
        </a:p>
        <a:p>
          <a:pPr algn="l" rtl="0">
            <a:defRPr sz="1000"/>
          </a:pPr>
          <a:r>
            <a:rPr lang="ja-JP" altLang="en-US" sz="1000" b="0" i="0" u="none" strike="noStrike" baseline="0">
              <a:solidFill>
                <a:srgbClr val="000000"/>
              </a:solidFill>
              <a:latin typeface="ＭＳ 明朝"/>
              <a:ea typeface="ＭＳ 明朝"/>
            </a:rPr>
            <a:t>・のり面施工管理技術者</a:t>
          </a:r>
          <a:endParaRPr lang="ja-JP" altLang="en-US" sz="1200" b="0" i="0" u="none" strike="noStrike" baseline="0">
            <a:solidFill>
              <a:srgbClr val="000000"/>
            </a:solidFill>
            <a:latin typeface="Century"/>
            <a:ea typeface="ＭＳ 明朝"/>
          </a:endParaRPr>
        </a:p>
        <a:p>
          <a:pPr algn="l" rtl="0">
            <a:defRPr sz="1000"/>
          </a:pPr>
          <a:r>
            <a:rPr lang="ja-JP" altLang="en-US" sz="1000" b="0" i="0" u="none" strike="noStrike" baseline="0">
              <a:solidFill>
                <a:srgbClr val="000000"/>
              </a:solidFill>
              <a:latin typeface="ＭＳ 明朝"/>
              <a:ea typeface="ＭＳ 明朝"/>
            </a:rPr>
            <a:t>・プレストレストコンクリート技士</a:t>
          </a:r>
          <a:endParaRPr lang="ja-JP" altLang="en-US" sz="1200" b="0" i="0" u="none" strike="noStrike" baseline="0">
            <a:solidFill>
              <a:srgbClr val="000000"/>
            </a:solidFill>
            <a:latin typeface="Century"/>
            <a:ea typeface="ＭＳ 明朝"/>
          </a:endParaRPr>
        </a:p>
        <a:p>
          <a:pPr algn="l" rtl="0">
            <a:defRPr sz="1000"/>
          </a:pPr>
          <a:r>
            <a:rPr lang="ja-JP" altLang="en-US" sz="1000" b="0" i="0" u="none" strike="noStrike" baseline="0">
              <a:solidFill>
                <a:srgbClr val="000000"/>
              </a:solidFill>
              <a:latin typeface="ＭＳ 明朝"/>
              <a:ea typeface="ＭＳ 明朝"/>
            </a:rPr>
            <a:t>・グラウンドアンカー施工士</a:t>
          </a:r>
          <a:endParaRPr lang="ja-JP" altLang="en-US" sz="1200" b="0" i="0" u="none" strike="noStrike" baseline="0">
            <a:solidFill>
              <a:srgbClr val="000000"/>
            </a:solidFill>
            <a:latin typeface="Century"/>
            <a:ea typeface="ＭＳ 明朝"/>
          </a:endParaRPr>
        </a:p>
        <a:p>
          <a:pPr algn="l" rtl="0">
            <a:defRPr sz="1000"/>
          </a:pPr>
          <a:r>
            <a:rPr lang="ja-JP" altLang="en-US" sz="1000" b="0" i="0" u="none" strike="noStrike" baseline="0">
              <a:solidFill>
                <a:srgbClr val="000000"/>
              </a:solidFill>
              <a:latin typeface="ＭＳ 明朝"/>
              <a:ea typeface="ＭＳ 明朝"/>
            </a:rPr>
            <a:t>など</a:t>
          </a: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9</xdr:col>
      <xdr:colOff>47625</xdr:colOff>
      <xdr:row>4</xdr:row>
      <xdr:rowOff>449649</xdr:rowOff>
    </xdr:from>
    <xdr:ext cx="2986074" cy="659155"/>
    <xdr:sp macro="" textlink="">
      <xdr:nvSpPr>
        <xdr:cNvPr id="2" name="テキスト ボックス 1"/>
        <xdr:cNvSpPr txBox="1"/>
      </xdr:nvSpPr>
      <xdr:spPr>
        <a:xfrm>
          <a:off x="8648700" y="1440249"/>
          <a:ext cx="2986074" cy="659155"/>
        </a:xfrm>
        <a:prstGeom prst="rect">
          <a:avLst/>
        </a:prstGeom>
        <a:solidFill>
          <a:srgbClr val="FFFF99"/>
        </a:solidFill>
        <a:ln w="12700" cmpd="sng">
          <a:solidFill>
            <a:sysClr val="windowText" lastClr="000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400" b="1">
              <a:solidFill>
                <a:srgbClr val="FF0000"/>
              </a:solidFill>
            </a:rPr>
            <a:t>黄着色セルにご記入ください。</a:t>
          </a:r>
          <a:endParaRPr kumimoji="1" lang="en-US" altLang="ja-JP" sz="1400" b="1">
            <a:solidFill>
              <a:srgbClr val="FF0000"/>
            </a:solidFill>
          </a:endParaRPr>
        </a:p>
        <a:p>
          <a:pPr algn="l"/>
          <a:r>
            <a:rPr kumimoji="1" lang="ja-JP" altLang="en-US" sz="1000">
              <a:solidFill>
                <a:srgbClr val="FF0000"/>
              </a:solidFill>
            </a:rPr>
            <a:t>（選択肢のプルダウンメニュー▼による■□の選択、</a:t>
          </a:r>
          <a:endParaRPr kumimoji="1" lang="en-US" altLang="ja-JP" sz="1000">
            <a:solidFill>
              <a:srgbClr val="FF0000"/>
            </a:solidFill>
          </a:endParaRPr>
        </a:p>
        <a:p>
          <a:pPr algn="l"/>
          <a:r>
            <a:rPr kumimoji="1" lang="ja-JP" altLang="en-US" sz="1000">
              <a:solidFill>
                <a:srgbClr val="FF0000"/>
              </a:solidFill>
            </a:rPr>
            <a:t>人員補充方法、内容、該当条文など）</a:t>
          </a:r>
        </a:p>
      </xdr:txBody>
    </xdr:sp>
    <xdr:clientData fPrintsWithSheet="0"/>
  </xdr:oneCellAnchor>
  <xdr:oneCellAnchor>
    <xdr:from>
      <xdr:col>4</xdr:col>
      <xdr:colOff>1914525</xdr:colOff>
      <xdr:row>170</xdr:row>
      <xdr:rowOff>390525</xdr:rowOff>
    </xdr:from>
    <xdr:ext cx="2856616" cy="275717"/>
    <xdr:sp macro="" textlink="">
      <xdr:nvSpPr>
        <xdr:cNvPr id="3" name="テキスト ボックス 2"/>
        <xdr:cNvSpPr txBox="1"/>
      </xdr:nvSpPr>
      <xdr:spPr>
        <a:xfrm>
          <a:off x="3133725" y="42395775"/>
          <a:ext cx="2856616" cy="275717"/>
        </a:xfrm>
        <a:prstGeom prst="rect">
          <a:avLst/>
        </a:prstGeom>
        <a:solidFill>
          <a:srgbClr val="92D05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en-US" altLang="ja-JP" sz="1100">
              <a:solidFill>
                <a:srgbClr val="FF0000"/>
              </a:solidFill>
            </a:rPr>
            <a:t>【</a:t>
          </a:r>
          <a:r>
            <a:rPr kumimoji="1" lang="ja-JP" altLang="en-US" sz="1100">
              <a:solidFill>
                <a:srgbClr val="FF0000"/>
              </a:solidFill>
            </a:rPr>
            <a:t>法定事項</a:t>
          </a:r>
          <a:r>
            <a:rPr kumimoji="1" lang="en-US" altLang="ja-JP" sz="1100">
              <a:solidFill>
                <a:srgbClr val="FF0000"/>
              </a:solidFill>
            </a:rPr>
            <a:t>】</a:t>
          </a:r>
          <a:r>
            <a:rPr kumimoji="1" lang="ja-JP" altLang="en-US" sz="1100">
              <a:solidFill>
                <a:srgbClr val="FF0000"/>
              </a:solidFill>
            </a:rPr>
            <a:t>法律条文記入（該当箇所に下線）</a:t>
          </a:r>
        </a:p>
      </xdr:txBody>
    </xdr:sp>
    <xdr:clientData/>
  </xdr:oneCellAnchor>
  <xdr:oneCellAnchor>
    <xdr:from>
      <xdr:col>4</xdr:col>
      <xdr:colOff>1600200</xdr:colOff>
      <xdr:row>171</xdr:row>
      <xdr:rowOff>438150</xdr:rowOff>
    </xdr:from>
    <xdr:ext cx="3508461" cy="275717"/>
    <xdr:sp macro="" textlink="">
      <xdr:nvSpPr>
        <xdr:cNvPr id="4" name="テキスト ボックス 3"/>
        <xdr:cNvSpPr txBox="1"/>
      </xdr:nvSpPr>
      <xdr:spPr>
        <a:xfrm>
          <a:off x="2819400" y="43281600"/>
          <a:ext cx="3508461" cy="275717"/>
        </a:xfrm>
        <a:prstGeom prst="rect">
          <a:avLst/>
        </a:prstGeom>
        <a:solidFill>
          <a:srgbClr val="92D05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en-US" altLang="ja-JP" sz="1100">
              <a:solidFill>
                <a:srgbClr val="FF0000"/>
              </a:solidFill>
            </a:rPr>
            <a:t>【</a:t>
          </a:r>
          <a:r>
            <a:rPr kumimoji="1" lang="ja-JP" altLang="en-US" sz="1100">
              <a:solidFill>
                <a:srgbClr val="FF0000"/>
              </a:solidFill>
            </a:rPr>
            <a:t>法律を超える事項</a:t>
          </a:r>
          <a:r>
            <a:rPr kumimoji="1" lang="en-US" altLang="ja-JP" sz="1100">
              <a:solidFill>
                <a:srgbClr val="FF0000"/>
              </a:solidFill>
            </a:rPr>
            <a:t>】</a:t>
          </a:r>
          <a:r>
            <a:rPr kumimoji="1" lang="ja-JP" altLang="en-US" sz="1100">
              <a:solidFill>
                <a:srgbClr val="FF0000"/>
              </a:solidFill>
            </a:rPr>
            <a:t>就業規則等記入（該当箇所に下線）</a:t>
          </a:r>
        </a:p>
      </xdr:txBody>
    </xdr:sp>
    <xdr:clientData/>
  </xdr:oneCellAnchor>
  <xdr:oneCellAnchor>
    <xdr:from>
      <xdr:col>9</xdr:col>
      <xdr:colOff>47625</xdr:colOff>
      <xdr:row>7</xdr:row>
      <xdr:rowOff>20990</xdr:rowOff>
    </xdr:from>
    <xdr:ext cx="2983702" cy="559127"/>
    <xdr:sp macro="" textlink="">
      <xdr:nvSpPr>
        <xdr:cNvPr id="5" name="テキスト ボックス 4"/>
        <xdr:cNvSpPr txBox="1"/>
      </xdr:nvSpPr>
      <xdr:spPr>
        <a:xfrm>
          <a:off x="8648700" y="2154590"/>
          <a:ext cx="2983702" cy="559127"/>
        </a:xfrm>
        <a:prstGeom prst="rect">
          <a:avLst/>
        </a:prstGeom>
        <a:solidFill>
          <a:srgbClr val="FFFF99"/>
        </a:solidFill>
        <a:ln w="12700" cmpd="sng">
          <a:solidFill>
            <a:sysClr val="windowText" lastClr="000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400" b="1">
              <a:solidFill>
                <a:srgbClr val="FF0000"/>
              </a:solidFill>
            </a:rPr>
            <a:t>本表の内容を確認するため、</a:t>
          </a:r>
          <a:endParaRPr kumimoji="1" lang="en-US" altLang="ja-JP" sz="1400" b="1">
            <a:solidFill>
              <a:srgbClr val="FF0000"/>
            </a:solidFill>
          </a:endParaRPr>
        </a:p>
        <a:p>
          <a:pPr algn="l"/>
          <a:r>
            <a:rPr kumimoji="1" lang="ja-JP" altLang="en-US" sz="1400" b="1">
              <a:solidFill>
                <a:srgbClr val="FF0000"/>
              </a:solidFill>
            </a:rPr>
            <a:t>就業規則等の全文添付は必要です。</a:t>
          </a:r>
          <a:endParaRPr kumimoji="1" lang="en-US" altLang="ja-JP" sz="1400" b="1">
            <a:solidFill>
              <a:srgbClr val="FF0000"/>
            </a:solidFill>
          </a:endParaRPr>
        </a:p>
      </xdr:txBody>
    </xdr:sp>
    <xdr:clientData fPrintsWithSheet="0"/>
  </xdr:oneCellAnchor>
</xdr:wsDr>
</file>

<file path=xl/drawings/drawing12.xml><?xml version="1.0" encoding="utf-8"?>
<xdr:wsDr xmlns:xdr="http://schemas.openxmlformats.org/drawingml/2006/spreadsheetDrawing" xmlns:a="http://schemas.openxmlformats.org/drawingml/2006/main">
  <xdr:twoCellAnchor editAs="oneCell">
    <xdr:from>
      <xdr:col>0</xdr:col>
      <xdr:colOff>104775</xdr:colOff>
      <xdr:row>79</xdr:row>
      <xdr:rowOff>133350</xdr:rowOff>
    </xdr:from>
    <xdr:to>
      <xdr:col>17</xdr:col>
      <xdr:colOff>228600</xdr:colOff>
      <xdr:row>101</xdr:row>
      <xdr:rowOff>132891</xdr:rowOff>
    </xdr:to>
    <xdr:pic>
      <xdr:nvPicPr>
        <xdr:cNvPr id="2" name="図 1"/>
        <xdr:cNvPicPr>
          <a:picLocks noChangeAspect="1"/>
        </xdr:cNvPicPr>
      </xdr:nvPicPr>
      <xdr:blipFill>
        <a:blip xmlns:r="http://schemas.openxmlformats.org/officeDocument/2006/relationships" r:embed="rId1"/>
        <a:stretch>
          <a:fillRect/>
        </a:stretch>
      </xdr:blipFill>
      <xdr:spPr>
        <a:xfrm>
          <a:off x="104775" y="14544675"/>
          <a:ext cx="6019800" cy="3771441"/>
        </a:xfrm>
        <a:prstGeom prst="rect">
          <a:avLst/>
        </a:prstGeom>
        <a:ln>
          <a:solidFill>
            <a:schemeClr val="tx1"/>
          </a:solidFill>
        </a:ln>
      </xdr:spPr>
    </xdr:pic>
    <xdr:clientData/>
  </xdr:twoCellAnchor>
  <xdr:twoCellAnchor>
    <xdr:from>
      <xdr:col>6</xdr:col>
      <xdr:colOff>190499</xdr:colOff>
      <xdr:row>81</xdr:row>
      <xdr:rowOff>9809</xdr:rowOff>
    </xdr:from>
    <xdr:to>
      <xdr:col>7</xdr:col>
      <xdr:colOff>266699</xdr:colOff>
      <xdr:row>83</xdr:row>
      <xdr:rowOff>86009</xdr:rowOff>
    </xdr:to>
    <xdr:sp macro="" textlink="">
      <xdr:nvSpPr>
        <xdr:cNvPr id="3" name="円/楕円 2"/>
        <xdr:cNvSpPr/>
      </xdr:nvSpPr>
      <xdr:spPr>
        <a:xfrm>
          <a:off x="2247899" y="14764034"/>
          <a:ext cx="419100" cy="4191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123824</xdr:colOff>
      <xdr:row>81</xdr:row>
      <xdr:rowOff>95534</xdr:rowOff>
    </xdr:from>
    <xdr:to>
      <xdr:col>8</xdr:col>
      <xdr:colOff>66674</xdr:colOff>
      <xdr:row>83</xdr:row>
      <xdr:rowOff>38384</xdr:rowOff>
    </xdr:to>
    <xdr:sp macro="" textlink="">
      <xdr:nvSpPr>
        <xdr:cNvPr id="4" name="テキスト ボックス 3"/>
        <xdr:cNvSpPr txBox="1"/>
      </xdr:nvSpPr>
      <xdr:spPr>
        <a:xfrm>
          <a:off x="2181224" y="14849759"/>
          <a:ext cx="62865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受付印</a:t>
          </a:r>
        </a:p>
      </xdr:txBody>
    </xdr:sp>
    <xdr:clientData/>
  </xdr:twoCellAnchor>
  <xdr:twoCellAnchor>
    <xdr:from>
      <xdr:col>8</xdr:col>
      <xdr:colOff>133349</xdr:colOff>
      <xdr:row>80</xdr:row>
      <xdr:rowOff>28859</xdr:rowOff>
    </xdr:from>
    <xdr:to>
      <xdr:col>13</xdr:col>
      <xdr:colOff>76199</xdr:colOff>
      <xdr:row>81</xdr:row>
      <xdr:rowOff>143159</xdr:rowOff>
    </xdr:to>
    <xdr:sp macro="" textlink="">
      <xdr:nvSpPr>
        <xdr:cNvPr id="5" name="角丸四角形吹き出し 4"/>
        <xdr:cNvSpPr/>
      </xdr:nvSpPr>
      <xdr:spPr>
        <a:xfrm>
          <a:off x="2876549" y="14611634"/>
          <a:ext cx="1657350" cy="285750"/>
        </a:xfrm>
        <a:prstGeom prst="wedgeRoundRectCallout">
          <a:avLst>
            <a:gd name="adj1" fmla="val -59353"/>
            <a:gd name="adj2" fmla="val 43717"/>
            <a:gd name="adj3" fmla="val 16667"/>
          </a:avLst>
        </a:prstGeom>
        <a:solidFill>
          <a:srgbClr val="FFFF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県が押印した最新のもの</a:t>
          </a:r>
        </a:p>
      </xdr:txBody>
    </xdr:sp>
    <xdr:clientData/>
  </xdr:twoCellAnchor>
  <xdr:twoCellAnchor>
    <xdr:from>
      <xdr:col>0</xdr:col>
      <xdr:colOff>123824</xdr:colOff>
      <xdr:row>83</xdr:row>
      <xdr:rowOff>114584</xdr:rowOff>
    </xdr:from>
    <xdr:to>
      <xdr:col>0</xdr:col>
      <xdr:colOff>304799</xdr:colOff>
      <xdr:row>88</xdr:row>
      <xdr:rowOff>47909</xdr:rowOff>
    </xdr:to>
    <xdr:sp macro="" textlink="">
      <xdr:nvSpPr>
        <xdr:cNvPr id="6" name="正方形/長方形 5"/>
        <xdr:cNvSpPr/>
      </xdr:nvSpPr>
      <xdr:spPr>
        <a:xfrm>
          <a:off x="123824" y="15211709"/>
          <a:ext cx="180975" cy="79057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209549</xdr:colOff>
      <xdr:row>89</xdr:row>
      <xdr:rowOff>284</xdr:rowOff>
    </xdr:from>
    <xdr:ext cx="2524125" cy="657225"/>
    <xdr:sp macro="" textlink="">
      <xdr:nvSpPr>
        <xdr:cNvPr id="7" name="角丸四角形吹き出し 6"/>
        <xdr:cNvSpPr/>
      </xdr:nvSpPr>
      <xdr:spPr>
        <a:xfrm>
          <a:off x="209549" y="16126109"/>
          <a:ext cx="2524125" cy="657225"/>
        </a:xfrm>
        <a:prstGeom prst="wedgeRoundRectCallout">
          <a:avLst>
            <a:gd name="adj1" fmla="val -44681"/>
            <a:gd name="adj2" fmla="val -106809"/>
            <a:gd name="adj3" fmla="val 16667"/>
          </a:avLst>
        </a:prstGeom>
        <a:solidFill>
          <a:srgbClr val="FFFF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spAutoFit/>
        </a:bodyPr>
        <a:lstStyle/>
        <a:p>
          <a:pPr algn="l"/>
          <a:r>
            <a:rPr kumimoji="1" lang="ja-JP" altLang="en-US" sz="1000">
              <a:solidFill>
                <a:schemeClr val="tx1"/>
              </a:solidFill>
            </a:rPr>
            <a:t>総合評価で申請する建設機械と経営事項審査時に提出する建設機械が対比できるよう表１に対応する番号を記載すること</a:t>
          </a:r>
        </a:p>
      </xdr:txBody>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0</xdr:col>
      <xdr:colOff>104775</xdr:colOff>
      <xdr:row>58</xdr:row>
      <xdr:rowOff>133350</xdr:rowOff>
    </xdr:from>
    <xdr:to>
      <xdr:col>17</xdr:col>
      <xdr:colOff>304800</xdr:colOff>
      <xdr:row>80</xdr:row>
      <xdr:rowOff>132891</xdr:rowOff>
    </xdr:to>
    <xdr:pic>
      <xdr:nvPicPr>
        <xdr:cNvPr id="8" name="図 7"/>
        <xdr:cNvPicPr>
          <a:picLocks noChangeAspect="1"/>
        </xdr:cNvPicPr>
      </xdr:nvPicPr>
      <xdr:blipFill>
        <a:blip xmlns:r="http://schemas.openxmlformats.org/officeDocument/2006/relationships" r:embed="rId1"/>
        <a:stretch>
          <a:fillRect/>
        </a:stretch>
      </xdr:blipFill>
      <xdr:spPr>
        <a:xfrm>
          <a:off x="104775" y="10601325"/>
          <a:ext cx="6019800" cy="3771441"/>
        </a:xfrm>
        <a:prstGeom prst="rect">
          <a:avLst/>
        </a:prstGeom>
        <a:ln>
          <a:solidFill>
            <a:schemeClr val="tx1"/>
          </a:solidFill>
        </a:ln>
      </xdr:spPr>
    </xdr:pic>
    <xdr:clientData/>
  </xdr:twoCellAnchor>
  <xdr:twoCellAnchor>
    <xdr:from>
      <xdr:col>6</xdr:col>
      <xdr:colOff>190499</xdr:colOff>
      <xdr:row>60</xdr:row>
      <xdr:rowOff>9809</xdr:rowOff>
    </xdr:from>
    <xdr:to>
      <xdr:col>7</xdr:col>
      <xdr:colOff>266699</xdr:colOff>
      <xdr:row>62</xdr:row>
      <xdr:rowOff>86009</xdr:rowOff>
    </xdr:to>
    <xdr:sp macro="" textlink="">
      <xdr:nvSpPr>
        <xdr:cNvPr id="9" name="円/楕円 8"/>
        <xdr:cNvSpPr/>
      </xdr:nvSpPr>
      <xdr:spPr>
        <a:xfrm>
          <a:off x="2238374" y="10820684"/>
          <a:ext cx="419100" cy="4191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123824</xdr:colOff>
      <xdr:row>60</xdr:row>
      <xdr:rowOff>95534</xdr:rowOff>
    </xdr:from>
    <xdr:to>
      <xdr:col>8</xdr:col>
      <xdr:colOff>66674</xdr:colOff>
      <xdr:row>62</xdr:row>
      <xdr:rowOff>38384</xdr:rowOff>
    </xdr:to>
    <xdr:sp macro="" textlink="">
      <xdr:nvSpPr>
        <xdr:cNvPr id="10" name="テキスト ボックス 9"/>
        <xdr:cNvSpPr txBox="1"/>
      </xdr:nvSpPr>
      <xdr:spPr>
        <a:xfrm>
          <a:off x="2171699" y="10906409"/>
          <a:ext cx="62865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受付印</a:t>
          </a:r>
        </a:p>
      </xdr:txBody>
    </xdr:sp>
    <xdr:clientData/>
  </xdr:twoCellAnchor>
  <xdr:twoCellAnchor>
    <xdr:from>
      <xdr:col>8</xdr:col>
      <xdr:colOff>133349</xdr:colOff>
      <xdr:row>59</xdr:row>
      <xdr:rowOff>28859</xdr:rowOff>
    </xdr:from>
    <xdr:to>
      <xdr:col>13</xdr:col>
      <xdr:colOff>76199</xdr:colOff>
      <xdr:row>60</xdr:row>
      <xdr:rowOff>143159</xdr:rowOff>
    </xdr:to>
    <xdr:sp macro="" textlink="">
      <xdr:nvSpPr>
        <xdr:cNvPr id="11" name="角丸四角形吹き出し 10"/>
        <xdr:cNvSpPr/>
      </xdr:nvSpPr>
      <xdr:spPr>
        <a:xfrm>
          <a:off x="2867024" y="10668284"/>
          <a:ext cx="1657350" cy="285750"/>
        </a:xfrm>
        <a:prstGeom prst="wedgeRoundRectCallout">
          <a:avLst>
            <a:gd name="adj1" fmla="val -59353"/>
            <a:gd name="adj2" fmla="val 43717"/>
            <a:gd name="adj3" fmla="val 16667"/>
          </a:avLst>
        </a:prstGeom>
        <a:solidFill>
          <a:srgbClr val="FFFF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県が押印した最新のもの</a:t>
          </a:r>
        </a:p>
      </xdr:txBody>
    </xdr:sp>
    <xdr:clientData/>
  </xdr:twoCellAnchor>
  <xdr:twoCellAnchor>
    <xdr:from>
      <xdr:col>0</xdr:col>
      <xdr:colOff>123824</xdr:colOff>
      <xdr:row>62</xdr:row>
      <xdr:rowOff>114584</xdr:rowOff>
    </xdr:from>
    <xdr:to>
      <xdr:col>0</xdr:col>
      <xdr:colOff>304799</xdr:colOff>
      <xdr:row>67</xdr:row>
      <xdr:rowOff>47909</xdr:rowOff>
    </xdr:to>
    <xdr:sp macro="" textlink="">
      <xdr:nvSpPr>
        <xdr:cNvPr id="12" name="正方形/長方形 11"/>
        <xdr:cNvSpPr/>
      </xdr:nvSpPr>
      <xdr:spPr>
        <a:xfrm>
          <a:off x="123824" y="11268359"/>
          <a:ext cx="180975" cy="79057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209549</xdr:colOff>
      <xdr:row>68</xdr:row>
      <xdr:rowOff>284</xdr:rowOff>
    </xdr:from>
    <xdr:ext cx="2524125" cy="657225"/>
    <xdr:sp macro="" textlink="">
      <xdr:nvSpPr>
        <xdr:cNvPr id="13" name="角丸四角形吹き出し 12"/>
        <xdr:cNvSpPr/>
      </xdr:nvSpPr>
      <xdr:spPr>
        <a:xfrm>
          <a:off x="209549" y="12182759"/>
          <a:ext cx="2524125" cy="657225"/>
        </a:xfrm>
        <a:prstGeom prst="wedgeRoundRectCallout">
          <a:avLst>
            <a:gd name="adj1" fmla="val -44681"/>
            <a:gd name="adj2" fmla="val -106809"/>
            <a:gd name="adj3" fmla="val 16667"/>
          </a:avLst>
        </a:prstGeom>
        <a:solidFill>
          <a:srgbClr val="FFFF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spAutoFit/>
        </a:bodyPr>
        <a:lstStyle/>
        <a:p>
          <a:pPr algn="l"/>
          <a:r>
            <a:rPr kumimoji="1" lang="ja-JP" altLang="en-US" sz="1000">
              <a:solidFill>
                <a:schemeClr val="tx1"/>
              </a:solidFill>
            </a:rPr>
            <a:t>総合評価で申請する建設機械と経営事項審査時に提出する建設機械が対比できるよう表１に対応する番号を記載すること</a:t>
          </a: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20</xdr:col>
      <xdr:colOff>485775</xdr:colOff>
      <xdr:row>32</xdr:row>
      <xdr:rowOff>19050</xdr:rowOff>
    </xdr:from>
    <xdr:to>
      <xdr:col>24</xdr:col>
      <xdr:colOff>209551</xdr:colOff>
      <xdr:row>37</xdr:row>
      <xdr:rowOff>47624</xdr:rowOff>
    </xdr:to>
    <xdr:sp macro="" textlink="">
      <xdr:nvSpPr>
        <xdr:cNvPr id="2" name="四角形吹き出し 1"/>
        <xdr:cNvSpPr/>
      </xdr:nvSpPr>
      <xdr:spPr>
        <a:xfrm>
          <a:off x="7915275" y="5619750"/>
          <a:ext cx="2466976" cy="914399"/>
        </a:xfrm>
        <a:prstGeom prst="wedgeRectCallout">
          <a:avLst>
            <a:gd name="adj1" fmla="val -68093"/>
            <a:gd name="adj2" fmla="val -42905"/>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a:t>
          </a:r>
          <a:r>
            <a:rPr kumimoji="1" lang="ja-JP" altLang="en-US" sz="1100">
              <a:solidFill>
                <a:srgbClr val="FF0000"/>
              </a:solidFill>
            </a:rPr>
            <a:t>重要</a:t>
          </a:r>
          <a:r>
            <a:rPr kumimoji="1" lang="en-US" altLang="ja-JP" sz="1100">
              <a:solidFill>
                <a:srgbClr val="FF0000"/>
              </a:solidFill>
            </a:rPr>
            <a:t>】</a:t>
          </a:r>
        </a:p>
        <a:p>
          <a:pPr algn="l"/>
          <a:r>
            <a:rPr kumimoji="1" lang="ja-JP" altLang="en-US" sz="1100">
              <a:solidFill>
                <a:schemeClr val="tx1"/>
              </a:solidFill>
            </a:rPr>
            <a:t> ＊入札説明書に「工事成績評定点が７０点未満の場合のものは施工実績として認めない」と条件をつけること</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6</xdr:col>
      <xdr:colOff>209550</xdr:colOff>
      <xdr:row>15</xdr:row>
      <xdr:rowOff>133350</xdr:rowOff>
    </xdr:from>
    <xdr:ext cx="2486025" cy="1284976"/>
    <xdr:sp macro="" textlink="">
      <xdr:nvSpPr>
        <xdr:cNvPr id="2" name="角丸四角形吹き出し 1"/>
        <xdr:cNvSpPr/>
      </xdr:nvSpPr>
      <xdr:spPr>
        <a:xfrm>
          <a:off x="6981825" y="3000375"/>
          <a:ext cx="2486025" cy="1284976"/>
        </a:xfrm>
        <a:prstGeom prst="wedgeRoundRectCallout">
          <a:avLst>
            <a:gd name="adj1" fmla="val -66619"/>
            <a:gd name="adj2" fmla="val 46214"/>
            <a:gd name="adj3" fmla="val 16667"/>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noAutofit/>
        </a:bodyPr>
        <a:lstStyle/>
        <a:p>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重要</a:t>
          </a:r>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発注者への注意事項</a:t>
          </a:r>
          <a:endParaRPr lang="ja-JP" altLang="ja-JP">
            <a:solidFill>
              <a:srgbClr val="FF0000"/>
            </a:solidFill>
            <a:effectLst/>
          </a:endParaRPr>
        </a:p>
        <a:p>
          <a:r>
            <a:rPr kumimoji="1" lang="ja-JP" altLang="ja-JP" sz="1100">
              <a:solidFill>
                <a:schemeClr val="tx1"/>
              </a:solidFill>
              <a:effectLst/>
              <a:latin typeface="+mn-lt"/>
              <a:ea typeface="+mn-ea"/>
              <a:cs typeface="+mn-cs"/>
            </a:rPr>
            <a:t>「３．押印済資料で提出する評価項目」以下で</a:t>
          </a:r>
          <a:r>
            <a:rPr kumimoji="1" lang="ja-JP" altLang="ja-JP" sz="1100">
              <a:solidFill>
                <a:srgbClr val="FF0000"/>
              </a:solidFill>
              <a:effectLst/>
              <a:latin typeface="+mn-lt"/>
              <a:ea typeface="+mn-ea"/>
              <a:cs typeface="+mn-cs"/>
            </a:rPr>
            <a:t>不要な</a:t>
          </a:r>
          <a:r>
            <a:rPr kumimoji="1" lang="ja-JP" altLang="en-US" sz="1100">
              <a:solidFill>
                <a:srgbClr val="FF0000"/>
              </a:solidFill>
              <a:effectLst/>
              <a:latin typeface="+mn-lt"/>
              <a:ea typeface="+mn-ea"/>
              <a:cs typeface="+mn-cs"/>
            </a:rPr>
            <a:t>行</a:t>
          </a:r>
          <a:r>
            <a:rPr kumimoji="1" lang="ja-JP" altLang="ja-JP" sz="1100">
              <a:solidFill>
                <a:srgbClr val="FF0000"/>
              </a:solidFill>
              <a:effectLst/>
              <a:latin typeface="+mn-lt"/>
              <a:ea typeface="+mn-ea"/>
              <a:cs typeface="+mn-cs"/>
            </a:rPr>
            <a:t>は全て非表示</a:t>
          </a:r>
          <a:r>
            <a:rPr kumimoji="1" lang="ja-JP" altLang="ja-JP" sz="1100">
              <a:solidFill>
                <a:schemeClr val="tx1"/>
              </a:solidFill>
              <a:effectLst/>
              <a:latin typeface="+mn-lt"/>
              <a:ea typeface="+mn-ea"/>
              <a:cs typeface="+mn-cs"/>
            </a:rPr>
            <a:t>にすること。</a:t>
          </a:r>
          <a:endParaRPr lang="ja-JP" altLang="ja-JP">
            <a:solidFill>
              <a:schemeClr val="tx1"/>
            </a:solidFill>
            <a:effectLst/>
          </a:endParaRPr>
        </a:p>
        <a:p>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削除厳禁（発注者審査作業用シートに影響有）</a:t>
          </a:r>
          <a:r>
            <a:rPr kumimoji="1" lang="en-US" altLang="ja-JP" sz="1100">
              <a:solidFill>
                <a:srgbClr val="FF0000"/>
              </a:solidFill>
              <a:effectLst/>
              <a:latin typeface="+mn-lt"/>
              <a:ea typeface="+mn-ea"/>
              <a:cs typeface="+mn-cs"/>
            </a:rPr>
            <a:t>】</a:t>
          </a:r>
          <a:endParaRPr lang="ja-JP" altLang="ja-JP">
            <a:solidFill>
              <a:srgbClr val="FF0000"/>
            </a:solidFill>
            <a:effectLst/>
          </a:endParaRPr>
        </a:p>
        <a:p>
          <a:pPr algn="l"/>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18</xdr:col>
      <xdr:colOff>428625</xdr:colOff>
      <xdr:row>34</xdr:row>
      <xdr:rowOff>0</xdr:rowOff>
    </xdr:from>
    <xdr:to>
      <xdr:col>22</xdr:col>
      <xdr:colOff>504825</xdr:colOff>
      <xdr:row>37</xdr:row>
      <xdr:rowOff>47625</xdr:rowOff>
    </xdr:to>
    <xdr:sp macro="" textlink="">
      <xdr:nvSpPr>
        <xdr:cNvPr id="3" name="四角形吹き出し 2"/>
        <xdr:cNvSpPr/>
      </xdr:nvSpPr>
      <xdr:spPr>
        <a:xfrm>
          <a:off x="7753350" y="6400800"/>
          <a:ext cx="2819400" cy="561975"/>
        </a:xfrm>
        <a:prstGeom prst="wedgeRectCallout">
          <a:avLst>
            <a:gd name="adj1" fmla="val -86036"/>
            <a:gd name="adj2" fmla="val 14515"/>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a:t>
          </a:r>
          <a:r>
            <a:rPr kumimoji="1" lang="ja-JP" altLang="en-US" sz="1100">
              <a:solidFill>
                <a:srgbClr val="FF0000"/>
              </a:solidFill>
            </a:rPr>
            <a:t>重要</a:t>
          </a:r>
          <a:r>
            <a:rPr kumimoji="1" lang="en-US" altLang="ja-JP" sz="1100">
              <a:solidFill>
                <a:srgbClr val="FF0000"/>
              </a:solidFill>
            </a:rPr>
            <a:t>】</a:t>
          </a:r>
        </a:p>
        <a:p>
          <a:pPr algn="l"/>
          <a:r>
            <a:rPr kumimoji="1" lang="ja-JP" altLang="en-US" sz="1100">
              <a:solidFill>
                <a:srgbClr val="FF0000"/>
              </a:solidFill>
            </a:rPr>
            <a:t>数式エラーの行</a:t>
          </a:r>
          <a:r>
            <a:rPr kumimoji="1" lang="ja-JP" altLang="en-US" sz="1100">
              <a:solidFill>
                <a:schemeClr val="tx1"/>
              </a:solidFill>
            </a:rPr>
            <a:t>は、</a:t>
          </a:r>
          <a:r>
            <a:rPr kumimoji="1" lang="ja-JP" altLang="en-US" sz="1100">
              <a:solidFill>
                <a:srgbClr val="FF0000"/>
              </a:solidFill>
            </a:rPr>
            <a:t>非表示</a:t>
          </a:r>
          <a:r>
            <a:rPr kumimoji="1" lang="ja-JP" altLang="en-US" sz="1100">
              <a:solidFill>
                <a:schemeClr val="tx1"/>
              </a:solidFill>
            </a:rPr>
            <a:t>にしてください。</a:t>
          </a:r>
        </a:p>
      </xdr:txBody>
    </xdr:sp>
    <xdr:clientData/>
  </xdr:twoCellAnchor>
  <xdr:twoCellAnchor>
    <xdr:from>
      <xdr:col>17</xdr:col>
      <xdr:colOff>276225</xdr:colOff>
      <xdr:row>11</xdr:row>
      <xdr:rowOff>180975</xdr:rowOff>
    </xdr:from>
    <xdr:to>
      <xdr:col>22</xdr:col>
      <xdr:colOff>66675</xdr:colOff>
      <xdr:row>24</xdr:row>
      <xdr:rowOff>161925</xdr:rowOff>
    </xdr:to>
    <xdr:grpSp>
      <xdr:nvGrpSpPr>
        <xdr:cNvPr id="6" name="グループ化 5"/>
        <xdr:cNvGrpSpPr/>
      </xdr:nvGrpSpPr>
      <xdr:grpSpPr>
        <a:xfrm>
          <a:off x="6915150" y="2381250"/>
          <a:ext cx="3219450" cy="2466975"/>
          <a:chOff x="6915150" y="2381250"/>
          <a:chExt cx="3219450" cy="2466975"/>
        </a:xfrm>
      </xdr:grpSpPr>
      <xdr:pic>
        <xdr:nvPicPr>
          <xdr:cNvPr id="7" name="図 6"/>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15150" y="2381250"/>
            <a:ext cx="3219450" cy="2466975"/>
          </a:xfrm>
          <a:prstGeom prst="rect">
            <a:avLst/>
          </a:prstGeom>
        </xdr:spPr>
      </xdr:pic>
      <xdr:sp macro="" textlink="">
        <xdr:nvSpPr>
          <xdr:cNvPr id="5" name="正方形/長方形 4"/>
          <xdr:cNvSpPr/>
        </xdr:nvSpPr>
        <xdr:spPr>
          <a:xfrm>
            <a:off x="7038975" y="2724150"/>
            <a:ext cx="2981325" cy="18097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正方形/長方形 10"/>
          <xdr:cNvSpPr/>
        </xdr:nvSpPr>
        <xdr:spPr>
          <a:xfrm>
            <a:off x="7048500" y="3419475"/>
            <a:ext cx="561975" cy="14287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76200</xdr:colOff>
      <xdr:row>0</xdr:row>
      <xdr:rowOff>66674</xdr:rowOff>
    </xdr:from>
    <xdr:to>
      <xdr:col>18</xdr:col>
      <xdr:colOff>0</xdr:colOff>
      <xdr:row>16</xdr:row>
      <xdr:rowOff>152399</xdr:rowOff>
    </xdr:to>
    <xdr:sp macro="" textlink="">
      <xdr:nvSpPr>
        <xdr:cNvPr id="6" name="右中かっこ 5"/>
        <xdr:cNvSpPr/>
      </xdr:nvSpPr>
      <xdr:spPr>
        <a:xfrm>
          <a:off x="6229350" y="66674"/>
          <a:ext cx="285750" cy="2943225"/>
        </a:xfrm>
        <a:prstGeom prst="rightBrac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47625</xdr:colOff>
      <xdr:row>4</xdr:row>
      <xdr:rowOff>19669</xdr:rowOff>
    </xdr:from>
    <xdr:to>
      <xdr:col>19</xdr:col>
      <xdr:colOff>552451</xdr:colOff>
      <xdr:row>11</xdr:row>
      <xdr:rowOff>108268</xdr:rowOff>
    </xdr:to>
    <xdr:sp macro="" textlink="">
      <xdr:nvSpPr>
        <xdr:cNvPr id="7" name="テキスト ボックス 6"/>
        <xdr:cNvSpPr txBox="1"/>
      </xdr:nvSpPr>
      <xdr:spPr>
        <a:xfrm>
          <a:off x="6562725" y="819769"/>
          <a:ext cx="1133476" cy="128874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提出資料が２</a:t>
          </a:r>
          <a:r>
            <a:rPr kumimoji="1" lang="en-US" altLang="ja-JP" sz="1100">
              <a:latin typeface="ＭＳ Ｐゴシック" panose="020B0600070205080204" pitchFamily="50" charset="-128"/>
              <a:ea typeface="ＭＳ Ｐゴシック" panose="020B0600070205080204" pitchFamily="50" charset="-128"/>
            </a:rPr>
            <a:t>P</a:t>
          </a:r>
          <a:r>
            <a:rPr kumimoji="1" lang="ja-JP" altLang="en-US" sz="1100">
              <a:latin typeface="ＭＳ Ｐゴシック" panose="020B0600070205080204" pitchFamily="50" charset="-128"/>
              <a:ea typeface="ＭＳ Ｐゴシック" panose="020B0600070205080204" pitchFamily="50" charset="-128"/>
            </a:rPr>
            <a:t>以上になった場合でも、この範囲は、自動的に表示されます。</a:t>
          </a:r>
        </a:p>
      </xdr:txBody>
    </xdr:sp>
    <xdr:clientData/>
  </xdr:twoCellAnchor>
  <xdr:twoCellAnchor>
    <xdr:from>
      <xdr:col>20</xdr:col>
      <xdr:colOff>0</xdr:colOff>
      <xdr:row>32</xdr:row>
      <xdr:rowOff>0</xdr:rowOff>
    </xdr:from>
    <xdr:to>
      <xdr:col>26</xdr:col>
      <xdr:colOff>447675</xdr:colOff>
      <xdr:row>35</xdr:row>
      <xdr:rowOff>95249</xdr:rowOff>
    </xdr:to>
    <xdr:sp macro="" textlink="">
      <xdr:nvSpPr>
        <xdr:cNvPr id="9" name="Text Box 12"/>
        <xdr:cNvSpPr txBox="1">
          <a:spLocks noChangeArrowheads="1"/>
        </xdr:cNvSpPr>
      </xdr:nvSpPr>
      <xdr:spPr bwMode="auto">
        <a:xfrm>
          <a:off x="7772400" y="5495925"/>
          <a:ext cx="4219575" cy="609599"/>
        </a:xfrm>
        <a:prstGeom prst="rect">
          <a:avLst/>
        </a:prstGeom>
        <a:solidFill>
          <a:srgbClr val="C6D9F1"/>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500"/>
            </a:lnSpc>
            <a:defRPr sz="1000"/>
          </a:pPr>
          <a:r>
            <a:rPr lang="ja-JP" altLang="en-US" sz="1200" b="0" i="0" u="none" strike="noStrike" baseline="0">
              <a:solidFill>
                <a:srgbClr val="FF0000"/>
              </a:solidFill>
              <a:latin typeface="ＭＳ Ｐ明朝"/>
              <a:ea typeface="ＭＳ Ｐ明朝"/>
            </a:rPr>
            <a:t>（発注者記載例）</a:t>
          </a:r>
          <a:endParaRPr lang="ja-JP" altLang="en-US" sz="1200" b="0" i="0" u="none" strike="noStrike" baseline="0">
            <a:solidFill>
              <a:srgbClr val="000000"/>
            </a:solidFill>
            <a:latin typeface="Century"/>
            <a:ea typeface="ＭＳ Ｐ明朝"/>
          </a:endParaRPr>
        </a:p>
        <a:p>
          <a:pPr algn="l" rtl="0">
            <a:lnSpc>
              <a:spcPts val="1500"/>
            </a:lnSpc>
            <a:defRPr sz="1000"/>
          </a:pPr>
          <a:r>
            <a:rPr lang="ja-JP" altLang="en-US" sz="1200" b="0" i="0" u="none" strike="noStrike" baseline="0">
              <a:solidFill>
                <a:srgbClr val="FF0000"/>
              </a:solidFill>
              <a:latin typeface="ＭＳ Ｐ明朝"/>
              <a:ea typeface="ＭＳ Ｐ明朝"/>
            </a:rPr>
            <a:t>①・・・　　、②…　　は受発注者協議により実施可能。</a:t>
          </a:r>
          <a:endParaRPr lang="ja-JP" altLang="en-US" sz="1200" b="0" i="0" u="none" strike="noStrike" baseline="0">
            <a:solidFill>
              <a:srgbClr val="000000"/>
            </a:solidFill>
            <a:latin typeface="Century"/>
            <a:ea typeface="ＭＳ Ｐ明朝"/>
          </a:endParaRPr>
        </a:p>
        <a:p>
          <a:pPr algn="l" rtl="0">
            <a:defRPr sz="1000"/>
          </a:pPr>
          <a:r>
            <a:rPr lang="ja-JP" altLang="en-US" sz="1200" b="0" i="0" u="none" strike="noStrike" baseline="0">
              <a:solidFill>
                <a:srgbClr val="FF0000"/>
              </a:solidFill>
              <a:latin typeface="ＭＳ Ｐ明朝"/>
              <a:ea typeface="ＭＳ Ｐ明朝"/>
            </a:rPr>
            <a:t>③～⑤…　　は実施を認めない。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66675</xdr:colOff>
      <xdr:row>0</xdr:row>
      <xdr:rowOff>38100</xdr:rowOff>
    </xdr:from>
    <xdr:to>
      <xdr:col>17</xdr:col>
      <xdr:colOff>352425</xdr:colOff>
      <xdr:row>16</xdr:row>
      <xdr:rowOff>123825</xdr:rowOff>
    </xdr:to>
    <xdr:sp macro="" textlink="">
      <xdr:nvSpPr>
        <xdr:cNvPr id="7" name="右中かっこ 6"/>
        <xdr:cNvSpPr/>
      </xdr:nvSpPr>
      <xdr:spPr>
        <a:xfrm>
          <a:off x="6219825" y="38100"/>
          <a:ext cx="285750" cy="2838450"/>
        </a:xfrm>
        <a:prstGeom prst="rightBrac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38100</xdr:colOff>
      <xdr:row>3</xdr:row>
      <xdr:rowOff>162545</xdr:rowOff>
    </xdr:from>
    <xdr:to>
      <xdr:col>19</xdr:col>
      <xdr:colOff>542926</xdr:colOff>
      <xdr:row>11</xdr:row>
      <xdr:rowOff>79694</xdr:rowOff>
    </xdr:to>
    <xdr:sp macro="" textlink="">
      <xdr:nvSpPr>
        <xdr:cNvPr id="8" name="テキスト ボックス 7"/>
        <xdr:cNvSpPr txBox="1"/>
      </xdr:nvSpPr>
      <xdr:spPr>
        <a:xfrm>
          <a:off x="6553200" y="686420"/>
          <a:ext cx="1133476" cy="128874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提出資料が２</a:t>
          </a:r>
          <a:r>
            <a:rPr kumimoji="1" lang="en-US" altLang="ja-JP" sz="1100">
              <a:latin typeface="ＭＳ Ｐゴシック" panose="020B0600070205080204" pitchFamily="50" charset="-128"/>
              <a:ea typeface="ＭＳ Ｐゴシック" panose="020B0600070205080204" pitchFamily="50" charset="-128"/>
            </a:rPr>
            <a:t>P</a:t>
          </a:r>
          <a:r>
            <a:rPr kumimoji="1" lang="ja-JP" altLang="en-US" sz="1100">
              <a:latin typeface="ＭＳ Ｐゴシック" panose="020B0600070205080204" pitchFamily="50" charset="-128"/>
              <a:ea typeface="ＭＳ Ｐゴシック" panose="020B0600070205080204" pitchFamily="50" charset="-128"/>
            </a:rPr>
            <a:t>以上になった場合でも、この範囲は、自動的に表示されます。</a:t>
          </a:r>
        </a:p>
      </xdr:txBody>
    </xdr:sp>
    <xdr:clientData/>
  </xdr:twoCellAnchor>
  <xdr:twoCellAnchor>
    <xdr:from>
      <xdr:col>20</xdr:col>
      <xdr:colOff>0</xdr:colOff>
      <xdr:row>32</xdr:row>
      <xdr:rowOff>0</xdr:rowOff>
    </xdr:from>
    <xdr:to>
      <xdr:col>26</xdr:col>
      <xdr:colOff>447675</xdr:colOff>
      <xdr:row>35</xdr:row>
      <xdr:rowOff>95249</xdr:rowOff>
    </xdr:to>
    <xdr:sp macro="" textlink="">
      <xdr:nvSpPr>
        <xdr:cNvPr id="9" name="Text Box 12"/>
        <xdr:cNvSpPr txBox="1">
          <a:spLocks noChangeArrowheads="1"/>
        </xdr:cNvSpPr>
      </xdr:nvSpPr>
      <xdr:spPr bwMode="auto">
        <a:xfrm>
          <a:off x="7772400" y="5495925"/>
          <a:ext cx="4219575" cy="609599"/>
        </a:xfrm>
        <a:prstGeom prst="rect">
          <a:avLst/>
        </a:prstGeom>
        <a:solidFill>
          <a:srgbClr val="C6D9F1"/>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500"/>
            </a:lnSpc>
            <a:defRPr sz="1000"/>
          </a:pPr>
          <a:r>
            <a:rPr lang="ja-JP" altLang="en-US" sz="1200" b="0" i="0" u="none" strike="noStrike" baseline="0">
              <a:solidFill>
                <a:srgbClr val="FF0000"/>
              </a:solidFill>
              <a:latin typeface="ＭＳ Ｐ明朝"/>
              <a:ea typeface="ＭＳ Ｐ明朝"/>
            </a:rPr>
            <a:t>（発注者記載例）</a:t>
          </a:r>
          <a:endParaRPr lang="ja-JP" altLang="en-US" sz="1200" b="0" i="0" u="none" strike="noStrike" baseline="0">
            <a:solidFill>
              <a:srgbClr val="000000"/>
            </a:solidFill>
            <a:latin typeface="Century"/>
            <a:ea typeface="ＭＳ Ｐ明朝"/>
          </a:endParaRPr>
        </a:p>
        <a:p>
          <a:pPr algn="l" rtl="0">
            <a:lnSpc>
              <a:spcPts val="1500"/>
            </a:lnSpc>
            <a:defRPr sz="1000"/>
          </a:pPr>
          <a:r>
            <a:rPr lang="ja-JP" altLang="en-US" sz="1200" b="0" i="0" u="none" strike="noStrike" baseline="0">
              <a:solidFill>
                <a:srgbClr val="FF0000"/>
              </a:solidFill>
              <a:latin typeface="ＭＳ Ｐ明朝"/>
              <a:ea typeface="ＭＳ Ｐ明朝"/>
            </a:rPr>
            <a:t>①・・・　　、②…　　は受発注者協議により実施可能。</a:t>
          </a:r>
          <a:endParaRPr lang="ja-JP" altLang="en-US" sz="1200" b="0" i="0" u="none" strike="noStrike" baseline="0">
            <a:solidFill>
              <a:srgbClr val="000000"/>
            </a:solidFill>
            <a:latin typeface="Century"/>
            <a:ea typeface="ＭＳ Ｐ明朝"/>
          </a:endParaRPr>
        </a:p>
        <a:p>
          <a:pPr algn="l" rtl="0">
            <a:defRPr sz="1000"/>
          </a:pPr>
          <a:r>
            <a:rPr lang="ja-JP" altLang="en-US" sz="1200" b="0" i="0" u="none" strike="noStrike" baseline="0">
              <a:solidFill>
                <a:srgbClr val="FF0000"/>
              </a:solidFill>
              <a:latin typeface="ＭＳ Ｐ明朝"/>
              <a:ea typeface="ＭＳ Ｐ明朝"/>
            </a:rPr>
            <a:t>③～⑤…　　は実施を認めない。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17</xdr:col>
      <xdr:colOff>57150</xdr:colOff>
      <xdr:row>0</xdr:row>
      <xdr:rowOff>47625</xdr:rowOff>
    </xdr:from>
    <xdr:to>
      <xdr:col>17</xdr:col>
      <xdr:colOff>342900</xdr:colOff>
      <xdr:row>16</xdr:row>
      <xdr:rowOff>133350</xdr:rowOff>
    </xdr:to>
    <xdr:sp macro="" textlink="">
      <xdr:nvSpPr>
        <xdr:cNvPr id="5" name="右中かっこ 4"/>
        <xdr:cNvSpPr/>
      </xdr:nvSpPr>
      <xdr:spPr>
        <a:xfrm>
          <a:off x="6210300" y="47625"/>
          <a:ext cx="285750" cy="2838450"/>
        </a:xfrm>
        <a:prstGeom prst="rightBrac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28575</xdr:colOff>
      <xdr:row>4</xdr:row>
      <xdr:rowOff>620</xdr:rowOff>
    </xdr:from>
    <xdr:to>
      <xdr:col>19</xdr:col>
      <xdr:colOff>533401</xdr:colOff>
      <xdr:row>11</xdr:row>
      <xdr:rowOff>89219</xdr:rowOff>
    </xdr:to>
    <xdr:sp macro="" textlink="">
      <xdr:nvSpPr>
        <xdr:cNvPr id="6" name="テキスト ボックス 5"/>
        <xdr:cNvSpPr txBox="1"/>
      </xdr:nvSpPr>
      <xdr:spPr>
        <a:xfrm>
          <a:off x="6543675" y="695945"/>
          <a:ext cx="1133476" cy="128874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提出資料が２</a:t>
          </a:r>
          <a:r>
            <a:rPr kumimoji="1" lang="en-US" altLang="ja-JP" sz="1100">
              <a:latin typeface="ＭＳ Ｐゴシック" panose="020B0600070205080204" pitchFamily="50" charset="-128"/>
              <a:ea typeface="ＭＳ Ｐゴシック" panose="020B0600070205080204" pitchFamily="50" charset="-128"/>
            </a:rPr>
            <a:t>P</a:t>
          </a:r>
          <a:r>
            <a:rPr kumimoji="1" lang="ja-JP" altLang="en-US" sz="1100">
              <a:latin typeface="ＭＳ Ｐゴシック" panose="020B0600070205080204" pitchFamily="50" charset="-128"/>
              <a:ea typeface="ＭＳ Ｐゴシック" panose="020B0600070205080204" pitchFamily="50" charset="-128"/>
            </a:rPr>
            <a:t>以上になった場合でも、この範囲は、自動的に表示されます。</a:t>
          </a:r>
        </a:p>
      </xdr:txBody>
    </xdr:sp>
    <xdr:clientData/>
  </xdr:twoCellAnchor>
  <xdr:twoCellAnchor>
    <xdr:from>
      <xdr:col>20</xdr:col>
      <xdr:colOff>0</xdr:colOff>
      <xdr:row>32</xdr:row>
      <xdr:rowOff>0</xdr:rowOff>
    </xdr:from>
    <xdr:to>
      <xdr:col>26</xdr:col>
      <xdr:colOff>447675</xdr:colOff>
      <xdr:row>35</xdr:row>
      <xdr:rowOff>95249</xdr:rowOff>
    </xdr:to>
    <xdr:sp macro="" textlink="">
      <xdr:nvSpPr>
        <xdr:cNvPr id="7" name="Text Box 12"/>
        <xdr:cNvSpPr txBox="1">
          <a:spLocks noChangeArrowheads="1"/>
        </xdr:cNvSpPr>
      </xdr:nvSpPr>
      <xdr:spPr bwMode="auto">
        <a:xfrm>
          <a:off x="7772400" y="5495925"/>
          <a:ext cx="4219575" cy="609599"/>
        </a:xfrm>
        <a:prstGeom prst="rect">
          <a:avLst/>
        </a:prstGeom>
        <a:solidFill>
          <a:srgbClr val="C6D9F1"/>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500"/>
            </a:lnSpc>
            <a:defRPr sz="1000"/>
          </a:pPr>
          <a:r>
            <a:rPr lang="ja-JP" altLang="en-US" sz="1200" b="0" i="0" u="none" strike="noStrike" baseline="0">
              <a:solidFill>
                <a:srgbClr val="FF0000"/>
              </a:solidFill>
              <a:latin typeface="ＭＳ Ｐ明朝"/>
              <a:ea typeface="ＭＳ Ｐ明朝"/>
            </a:rPr>
            <a:t>（発注者記載例）</a:t>
          </a:r>
          <a:endParaRPr lang="ja-JP" altLang="en-US" sz="1200" b="0" i="0" u="none" strike="noStrike" baseline="0">
            <a:solidFill>
              <a:srgbClr val="000000"/>
            </a:solidFill>
            <a:latin typeface="Century"/>
            <a:ea typeface="ＭＳ Ｐ明朝"/>
          </a:endParaRPr>
        </a:p>
        <a:p>
          <a:pPr algn="l" rtl="0">
            <a:lnSpc>
              <a:spcPts val="1500"/>
            </a:lnSpc>
            <a:defRPr sz="1000"/>
          </a:pPr>
          <a:r>
            <a:rPr lang="ja-JP" altLang="en-US" sz="1200" b="0" i="0" u="none" strike="noStrike" baseline="0">
              <a:solidFill>
                <a:srgbClr val="FF0000"/>
              </a:solidFill>
              <a:latin typeface="ＭＳ Ｐ明朝"/>
              <a:ea typeface="ＭＳ Ｐ明朝"/>
            </a:rPr>
            <a:t>①・・・　　、②…　　は受発注者協議により実施可能。</a:t>
          </a:r>
          <a:endParaRPr lang="ja-JP" altLang="en-US" sz="1200" b="0" i="0" u="none" strike="noStrike" baseline="0">
            <a:solidFill>
              <a:srgbClr val="000000"/>
            </a:solidFill>
            <a:latin typeface="Century"/>
            <a:ea typeface="ＭＳ Ｐ明朝"/>
          </a:endParaRPr>
        </a:p>
        <a:p>
          <a:pPr algn="l" rtl="0">
            <a:defRPr sz="1000"/>
          </a:pPr>
          <a:r>
            <a:rPr lang="ja-JP" altLang="en-US" sz="1200" b="0" i="0" u="none" strike="noStrike" baseline="0">
              <a:solidFill>
                <a:srgbClr val="FF0000"/>
              </a:solidFill>
              <a:latin typeface="ＭＳ Ｐ明朝"/>
              <a:ea typeface="ＭＳ Ｐ明朝"/>
            </a:rPr>
            <a:t>③～⑤…　　は実施を認めない。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362696</xdr:colOff>
      <xdr:row>37</xdr:row>
      <xdr:rowOff>0</xdr:rowOff>
    </xdr:from>
    <xdr:to>
      <xdr:col>9</xdr:col>
      <xdr:colOff>142874</xdr:colOff>
      <xdr:row>38</xdr:row>
      <xdr:rowOff>0</xdr:rowOff>
    </xdr:to>
    <xdr:sp macro="" textlink="">
      <xdr:nvSpPr>
        <xdr:cNvPr id="6149" name="AutoShape 5"/>
        <xdr:cNvSpPr>
          <a:spLocks noChangeShapeType="1"/>
        </xdr:cNvSpPr>
      </xdr:nvSpPr>
      <xdr:spPr bwMode="auto">
        <a:xfrm flipH="1" flipV="1">
          <a:off x="1924796" y="5389231"/>
          <a:ext cx="2123328" cy="344818"/>
        </a:xfrm>
        <a:prstGeom prst="straightConnector1">
          <a:avLst/>
        </a:prstGeom>
        <a:noFill/>
        <a:ln w="9525">
          <a:no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17</xdr:col>
      <xdr:colOff>257176</xdr:colOff>
      <xdr:row>30</xdr:row>
      <xdr:rowOff>104775</xdr:rowOff>
    </xdr:from>
    <xdr:to>
      <xdr:col>20</xdr:col>
      <xdr:colOff>95250</xdr:colOff>
      <xdr:row>36</xdr:row>
      <xdr:rowOff>0</xdr:rowOff>
    </xdr:to>
    <xdr:sp macro="" textlink="">
      <xdr:nvSpPr>
        <xdr:cNvPr id="4" name="四角形吹き出し 3"/>
        <xdr:cNvSpPr/>
      </xdr:nvSpPr>
      <xdr:spPr>
        <a:xfrm>
          <a:off x="7315201" y="3409950"/>
          <a:ext cx="1895474" cy="923925"/>
        </a:xfrm>
        <a:prstGeom prst="wedgeRectCallout">
          <a:avLst>
            <a:gd name="adj1" fmla="val -78527"/>
            <a:gd name="adj2" fmla="val 33575"/>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a:t>
          </a:r>
          <a:r>
            <a:rPr kumimoji="1" lang="ja-JP" altLang="en-US" sz="1100">
              <a:solidFill>
                <a:srgbClr val="FF0000"/>
              </a:solidFill>
            </a:rPr>
            <a:t>重要</a:t>
          </a:r>
          <a:r>
            <a:rPr kumimoji="1" lang="en-US" altLang="ja-JP" sz="1100">
              <a:solidFill>
                <a:srgbClr val="FF0000"/>
              </a:solidFill>
            </a:rPr>
            <a:t>】</a:t>
          </a:r>
        </a:p>
        <a:p>
          <a:pPr algn="l"/>
          <a:r>
            <a:rPr kumimoji="1" lang="ja-JP" altLang="en-US" sz="1100">
              <a:solidFill>
                <a:schemeClr val="tx1"/>
              </a:solidFill>
            </a:rPr>
            <a:t>不要な場合、記載内容を消去すること。</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362696</xdr:colOff>
      <xdr:row>31</xdr:row>
      <xdr:rowOff>0</xdr:rowOff>
    </xdr:from>
    <xdr:to>
      <xdr:col>9</xdr:col>
      <xdr:colOff>142874</xdr:colOff>
      <xdr:row>32</xdr:row>
      <xdr:rowOff>0</xdr:rowOff>
    </xdr:to>
    <xdr:sp macro="" textlink="">
      <xdr:nvSpPr>
        <xdr:cNvPr id="2" name="AutoShape 5"/>
        <xdr:cNvSpPr>
          <a:spLocks noChangeShapeType="1"/>
        </xdr:cNvSpPr>
      </xdr:nvSpPr>
      <xdr:spPr bwMode="auto">
        <a:xfrm flipH="1" flipV="1">
          <a:off x="1924796" y="6505575"/>
          <a:ext cx="1847103" cy="200025"/>
        </a:xfrm>
        <a:prstGeom prst="straightConnector1">
          <a:avLst/>
        </a:prstGeom>
        <a:noFill/>
        <a:ln w="9525">
          <a:noFill/>
          <a:prstDash val="dashDot"/>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23</xdr:row>
      <xdr:rowOff>114300</xdr:rowOff>
    </xdr:from>
    <xdr:to>
      <xdr:col>9</xdr:col>
      <xdr:colOff>85725</xdr:colOff>
      <xdr:row>23</xdr:row>
      <xdr:rowOff>114300</xdr:rowOff>
    </xdr:to>
    <xdr:sp macro="" textlink="">
      <xdr:nvSpPr>
        <xdr:cNvPr id="13314" name="AutoShape 2"/>
        <xdr:cNvSpPr>
          <a:spLocks noChangeShapeType="1"/>
        </xdr:cNvSpPr>
      </xdr:nvSpPr>
      <xdr:spPr bwMode="auto">
        <a:xfrm>
          <a:off x="47625" y="3886200"/>
          <a:ext cx="4524375" cy="0"/>
        </a:xfrm>
        <a:prstGeom prst="straightConnector1">
          <a:avLst/>
        </a:prstGeom>
        <a:noFill/>
        <a:ln w="9525">
          <a:noFill/>
          <a:prstDash val="dashDot"/>
          <a:round/>
          <a:headEnd/>
          <a:tailEnd/>
        </a:ln>
        <a:extLst>
          <a:ext uri="{909E8E84-426E-40DD-AFC4-6F175D3DCCD1}">
            <a14:hiddenFill xmlns:a14="http://schemas.microsoft.com/office/drawing/2010/main">
              <a:noFill/>
            </a14:hiddenFill>
          </a:ext>
        </a:extLst>
      </xdr:spPr>
      <xdr:txBody>
        <a:bodyPr/>
        <a:lstStyle/>
        <a:p>
          <a:r>
            <a:rPr lang="ja-JP" altLang="en-US"/>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4.bin"/><Relationship Id="rId4" Type="http://schemas.openxmlformats.org/officeDocument/2006/relationships/comments" Target="../comments8.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11.xml"/><Relationship Id="rId1" Type="http://schemas.openxmlformats.org/officeDocument/2006/relationships/printerSettings" Target="../printerSettings/printerSettings33.bin"/><Relationship Id="rId4" Type="http://schemas.openxmlformats.org/officeDocument/2006/relationships/comments" Target="../comments24.xml"/></Relationships>
</file>

<file path=xl/worksheets/_rels/sheet34.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12.xml"/><Relationship Id="rId1" Type="http://schemas.openxmlformats.org/officeDocument/2006/relationships/printerSettings" Target="../printerSettings/printerSettings37.bin"/><Relationship Id="rId4" Type="http://schemas.openxmlformats.org/officeDocument/2006/relationships/comments" Target="../comments26.xml"/></Relationships>
</file>

<file path=xl/worksheets/_rels/sheet38.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13.xml"/><Relationship Id="rId1" Type="http://schemas.openxmlformats.org/officeDocument/2006/relationships/printerSettings" Target="../printerSettings/printerSettings38.bin"/><Relationship Id="rId4" Type="http://schemas.openxmlformats.org/officeDocument/2006/relationships/comments" Target="../comments27.xml"/></Relationships>
</file>

<file path=xl/worksheets/_rels/sheet39.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vmlDrawing" Target="../drawings/vmlDrawing29.vml"/><Relationship Id="rId2" Type="http://schemas.openxmlformats.org/officeDocument/2006/relationships/drawing" Target="../drawings/drawing14.xml"/><Relationship Id="rId1" Type="http://schemas.openxmlformats.org/officeDocument/2006/relationships/printerSettings" Target="../printerSettings/printerSettings40.bin"/><Relationship Id="rId4" Type="http://schemas.openxmlformats.org/officeDocument/2006/relationships/comments" Target="../comments29.xml"/></Relationships>
</file>

<file path=xl/worksheets/_rels/sheet41.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1.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D230"/>
  <sheetViews>
    <sheetView tabSelected="1" workbookViewId="0">
      <selection activeCell="E42" sqref="E42"/>
    </sheetView>
  </sheetViews>
  <sheetFormatPr defaultRowHeight="13.5"/>
  <cols>
    <col min="1" max="1" width="3.625" style="6" customWidth="1"/>
    <col min="2" max="2" width="15.625" style="6" customWidth="1"/>
    <col min="3" max="3" width="31.25" style="6" customWidth="1"/>
    <col min="4" max="4" width="10.875" style="6" customWidth="1"/>
    <col min="5" max="5" width="9.75" customWidth="1"/>
    <col min="6" max="6" width="10" customWidth="1"/>
    <col min="7" max="8" width="13" customWidth="1"/>
    <col min="9" max="9" width="10.875" customWidth="1"/>
    <col min="10" max="10" width="16.875" customWidth="1"/>
    <col min="11" max="11" width="16.625" customWidth="1"/>
    <col min="12" max="12" width="16.25" customWidth="1"/>
    <col min="13" max="13" width="17.5" customWidth="1"/>
    <col min="14" max="14" width="23.875" customWidth="1"/>
    <col min="15" max="15" width="14.25" customWidth="1"/>
    <col min="16" max="16" width="8.5" customWidth="1"/>
    <col min="17" max="17" width="6.75" customWidth="1"/>
    <col min="18" max="18" width="10.125" customWidth="1"/>
    <col min="19" max="19" width="11.625" style="6" customWidth="1"/>
    <col min="20" max="20" width="13.5" customWidth="1"/>
    <col min="21" max="21" width="12.875" style="117" customWidth="1"/>
    <col min="22" max="22" width="7.375" customWidth="1"/>
    <col min="23" max="23" width="11" customWidth="1"/>
    <col min="24" max="24" width="12.875" customWidth="1"/>
    <col min="25" max="25" width="9.75" style="6" customWidth="1"/>
    <col min="26" max="26" width="8.75" customWidth="1"/>
    <col min="27" max="27" width="13.875" style="6" customWidth="1"/>
    <col min="28" max="28" width="9.875" style="6" customWidth="1"/>
    <col min="29" max="29" width="14.875" customWidth="1"/>
    <col min="30" max="32" width="8.125" style="6" customWidth="1"/>
    <col min="50" max="50" width="19.875" style="117" customWidth="1"/>
    <col min="51" max="51" width="28.125" style="117" customWidth="1"/>
    <col min="52" max="52" width="31.25" style="117" customWidth="1"/>
    <col min="53" max="53" width="25.75" style="117" customWidth="1"/>
    <col min="54" max="54" width="24.875" style="117" customWidth="1"/>
    <col min="55" max="55" width="24.25" style="117" customWidth="1"/>
  </cols>
  <sheetData>
    <row r="1" spans="1:56" ht="17.25">
      <c r="A1" s="57" t="s">
        <v>481</v>
      </c>
      <c r="B1" s="58"/>
      <c r="C1" s="58"/>
      <c r="D1" s="58"/>
      <c r="E1" s="58"/>
      <c r="F1" s="58"/>
      <c r="G1" s="58"/>
      <c r="H1" s="58"/>
      <c r="I1" s="58"/>
      <c r="J1" s="58"/>
      <c r="K1" s="58"/>
      <c r="L1" s="57" t="s">
        <v>459</v>
      </c>
      <c r="M1" s="58"/>
      <c r="N1" s="58"/>
      <c r="O1" s="58"/>
      <c r="P1" s="58"/>
      <c r="Q1" s="58"/>
      <c r="R1" s="58"/>
      <c r="S1" s="58"/>
      <c r="T1" s="58"/>
      <c r="U1" s="58"/>
      <c r="V1" s="58"/>
      <c r="W1" s="358"/>
      <c r="X1" s="58"/>
      <c r="Y1" s="58"/>
      <c r="Z1" s="58"/>
      <c r="AA1" s="58"/>
      <c r="AB1" s="58"/>
      <c r="AC1" s="58"/>
      <c r="AD1" s="58"/>
      <c r="AE1" s="58"/>
      <c r="AF1" s="58"/>
      <c r="AG1" s="58"/>
      <c r="AH1" s="58"/>
      <c r="AI1" s="58"/>
      <c r="AJ1" s="1012"/>
      <c r="AK1" s="1012"/>
      <c r="AL1" s="1012"/>
      <c r="AM1" s="1012"/>
      <c r="AN1" s="1012"/>
      <c r="AO1" s="1012"/>
      <c r="AP1" s="1012"/>
      <c r="AQ1" s="1012"/>
      <c r="AR1" s="1012"/>
      <c r="AS1" s="1012"/>
      <c r="AT1" s="1012"/>
      <c r="AU1" s="1012"/>
      <c r="AV1" s="1012"/>
      <c r="AW1" s="1012"/>
      <c r="AX1" s="1014" t="s">
        <v>1178</v>
      </c>
      <c r="AY1" s="1013"/>
      <c r="AZ1" s="1013"/>
      <c r="BA1" s="1013"/>
      <c r="BB1" s="1013"/>
      <c r="BC1" s="1013"/>
      <c r="BD1" s="1012"/>
    </row>
    <row r="2" spans="1:56" s="6" customFormat="1" ht="14.25">
      <c r="A2" s="59" t="s">
        <v>485</v>
      </c>
      <c r="B2" s="58"/>
      <c r="C2" s="58"/>
      <c r="D2" s="58"/>
      <c r="E2" s="58"/>
      <c r="F2" s="58"/>
      <c r="G2" s="58"/>
      <c r="H2" s="58"/>
      <c r="I2" s="58"/>
      <c r="J2" s="58"/>
      <c r="K2" s="58"/>
      <c r="L2" s="58" t="s">
        <v>533</v>
      </c>
      <c r="M2" s="58"/>
      <c r="N2" s="58"/>
      <c r="O2" s="58"/>
      <c r="P2" s="58"/>
      <c r="Q2" s="58"/>
      <c r="R2" s="58"/>
      <c r="S2" s="58"/>
      <c r="T2" s="58"/>
      <c r="U2" s="58"/>
      <c r="V2" s="58"/>
      <c r="W2" s="358"/>
      <c r="X2" s="58"/>
      <c r="Y2" s="58"/>
      <c r="Z2" s="58"/>
      <c r="AA2" s="58"/>
      <c r="AB2" s="58"/>
      <c r="AC2" s="58"/>
      <c r="AD2" s="58"/>
      <c r="AE2" s="58"/>
      <c r="AF2" s="58"/>
      <c r="AG2" s="58"/>
      <c r="AH2" s="58"/>
      <c r="AI2" s="58"/>
      <c r="AJ2" s="1012"/>
      <c r="AK2" s="1010" t="s">
        <v>895</v>
      </c>
      <c r="AL2" s="1012"/>
      <c r="AM2" s="1012"/>
      <c r="AN2" s="1012"/>
      <c r="AO2" s="1012"/>
      <c r="AP2" s="1012"/>
      <c r="AQ2" s="1012"/>
      <c r="AR2" s="1012"/>
      <c r="AS2" s="1012"/>
      <c r="AT2" s="1012"/>
      <c r="AU2" s="1012"/>
      <c r="AV2" s="1012"/>
      <c r="AW2" s="1012"/>
      <c r="AX2" s="1015" t="s">
        <v>1195</v>
      </c>
      <c r="AY2" s="1016" t="str">
        <f>C8&amp;C9</f>
        <v>一般土木工事土木一式工事</v>
      </c>
      <c r="AZ2" s="1013"/>
      <c r="BA2" s="1013"/>
      <c r="BB2" s="1013"/>
      <c r="BC2" s="1013"/>
      <c r="BD2" s="1012"/>
    </row>
    <row r="3" spans="1:56" ht="17.25" customHeight="1">
      <c r="A3" s="57"/>
      <c r="B3" s="59" t="s">
        <v>531</v>
      </c>
      <c r="C3" s="58"/>
      <c r="D3" s="58"/>
      <c r="E3" s="58"/>
      <c r="F3" s="58"/>
      <c r="G3" s="58"/>
      <c r="H3" s="58"/>
      <c r="I3" s="58"/>
      <c r="J3" s="58"/>
      <c r="K3" s="58"/>
      <c r="L3" s="58" t="s">
        <v>505</v>
      </c>
      <c r="M3" s="58"/>
      <c r="N3" s="58"/>
      <c r="O3" s="58"/>
      <c r="P3" s="58"/>
      <c r="Q3" s="58"/>
      <c r="R3" s="58"/>
      <c r="S3" s="58"/>
      <c r="T3" s="58"/>
      <c r="U3" s="58"/>
      <c r="V3" s="58"/>
      <c r="W3" s="358"/>
      <c r="X3" s="58"/>
      <c r="Y3" s="58"/>
      <c r="Z3" s="58"/>
      <c r="AA3" s="58"/>
      <c r="AB3" s="58"/>
      <c r="AC3" s="58"/>
      <c r="AD3" s="58"/>
      <c r="AE3" s="58"/>
      <c r="AF3" s="58"/>
      <c r="AG3" s="58"/>
      <c r="AH3" s="58"/>
      <c r="AI3" s="58"/>
      <c r="AJ3" s="1012"/>
      <c r="AK3" s="1238" t="s">
        <v>896</v>
      </c>
      <c r="AL3" s="1239"/>
      <c r="AM3" s="755">
        <v>69</v>
      </c>
      <c r="AN3" s="755">
        <v>70</v>
      </c>
      <c r="AO3" s="755">
        <v>73</v>
      </c>
      <c r="AP3" s="755">
        <v>74</v>
      </c>
      <c r="AQ3" s="755">
        <v>75</v>
      </c>
      <c r="AR3" s="755">
        <v>76</v>
      </c>
      <c r="AS3" s="755">
        <v>77</v>
      </c>
      <c r="AT3" s="755">
        <v>78</v>
      </c>
      <c r="AU3" s="755">
        <v>79</v>
      </c>
      <c r="AV3" s="755">
        <v>80</v>
      </c>
      <c r="AW3" s="1012"/>
      <c r="AX3" s="1011" t="s">
        <v>140</v>
      </c>
      <c r="AY3" s="1011" t="s">
        <v>240</v>
      </c>
      <c r="AZ3" s="1011" t="s">
        <v>1179</v>
      </c>
      <c r="BA3" s="1011" t="s">
        <v>1180</v>
      </c>
      <c r="BB3" s="1011" t="s">
        <v>1181</v>
      </c>
      <c r="BC3" s="1011" t="s">
        <v>1182</v>
      </c>
      <c r="BD3" s="1012"/>
    </row>
    <row r="4" spans="1:56" ht="17.25" customHeight="1" thickBot="1">
      <c r="A4" s="57"/>
      <c r="B4" s="58" t="s">
        <v>478</v>
      </c>
      <c r="C4" s="58"/>
      <c r="D4" s="58"/>
      <c r="E4" s="58"/>
      <c r="F4" s="58"/>
      <c r="G4" s="58"/>
      <c r="H4" s="58"/>
      <c r="I4" s="58"/>
      <c r="J4" s="58"/>
      <c r="K4" s="58"/>
      <c r="L4" s="58" t="s">
        <v>477</v>
      </c>
      <c r="M4" s="58"/>
      <c r="N4" s="58"/>
      <c r="O4" s="58"/>
      <c r="P4" s="58"/>
      <c r="Q4" s="58"/>
      <c r="R4" s="58"/>
      <c r="S4" s="58"/>
      <c r="T4" s="58"/>
      <c r="U4" s="58"/>
      <c r="V4" s="58"/>
      <c r="W4" s="358"/>
      <c r="X4" s="58"/>
      <c r="Y4" s="58"/>
      <c r="Z4" s="58"/>
      <c r="AA4" s="58"/>
      <c r="AB4" s="58"/>
      <c r="AC4" s="58"/>
      <c r="AD4" s="58"/>
      <c r="AE4" s="58"/>
      <c r="AF4" s="58"/>
      <c r="AG4" s="58"/>
      <c r="AH4" s="58"/>
      <c r="AI4" s="58"/>
      <c r="AJ4" s="1012"/>
      <c r="AK4" s="755" t="s">
        <v>897</v>
      </c>
      <c r="AL4" s="755"/>
      <c r="AM4" s="755">
        <v>0</v>
      </c>
      <c r="AN4" s="755">
        <v>1</v>
      </c>
      <c r="AO4" s="755">
        <v>1.5</v>
      </c>
      <c r="AP4" s="755">
        <v>2</v>
      </c>
      <c r="AQ4" s="755">
        <v>2.5</v>
      </c>
      <c r="AR4" s="755">
        <v>3</v>
      </c>
      <c r="AS4" s="755">
        <v>3.5</v>
      </c>
      <c r="AT4" s="755">
        <v>4</v>
      </c>
      <c r="AU4" s="755">
        <v>4.5</v>
      </c>
      <c r="AV4" s="755">
        <v>5</v>
      </c>
      <c r="AW4" s="1012"/>
      <c r="AX4" s="403" t="s">
        <v>1155</v>
      </c>
      <c r="AY4" s="403" t="s">
        <v>1156</v>
      </c>
      <c r="AZ4" s="403" t="str">
        <f>AX4&amp;AY4</f>
        <v>一般土木工事土木一式工事</v>
      </c>
      <c r="BA4" s="403" t="s">
        <v>1183</v>
      </c>
      <c r="BB4" s="403" t="s">
        <v>1184</v>
      </c>
      <c r="BC4" s="403" t="s">
        <v>1185</v>
      </c>
      <c r="BD4" s="1012"/>
    </row>
    <row r="5" spans="1:56" ht="27" customHeight="1" thickBot="1">
      <c r="A5" s="58"/>
      <c r="B5" s="27" t="s">
        <v>148</v>
      </c>
      <c r="C5" s="705" t="s">
        <v>149</v>
      </c>
      <c r="D5" s="308"/>
      <c r="E5" s="58"/>
      <c r="F5" s="58"/>
      <c r="G5" s="58"/>
      <c r="H5" s="58"/>
      <c r="I5" s="58"/>
      <c r="J5" s="58"/>
      <c r="K5" s="58"/>
      <c r="L5" s="306" t="s">
        <v>167</v>
      </c>
      <c r="M5" s="37" t="s">
        <v>168</v>
      </c>
      <c r="N5" s="37" t="s">
        <v>169</v>
      </c>
      <c r="O5" s="37" t="s">
        <v>170</v>
      </c>
      <c r="P5" s="37" t="s">
        <v>385</v>
      </c>
      <c r="Q5" s="37" t="s">
        <v>406</v>
      </c>
      <c r="R5" s="37" t="s">
        <v>407</v>
      </c>
      <c r="S5" s="37" t="s">
        <v>1317</v>
      </c>
      <c r="T5" s="185" t="s">
        <v>140</v>
      </c>
      <c r="U5" s="185" t="s">
        <v>240</v>
      </c>
      <c r="V5" s="183" t="s">
        <v>655</v>
      </c>
      <c r="W5" s="185" t="s">
        <v>656</v>
      </c>
      <c r="X5" s="185" t="s">
        <v>659</v>
      </c>
      <c r="Y5" s="185" t="s">
        <v>660</v>
      </c>
      <c r="Z5" s="390" t="s">
        <v>702</v>
      </c>
      <c r="AA5" s="185" t="s">
        <v>707</v>
      </c>
      <c r="AB5" s="183" t="s">
        <v>708</v>
      </c>
      <c r="AC5" s="185" t="s">
        <v>755</v>
      </c>
      <c r="AD5" s="185" t="s">
        <v>756</v>
      </c>
      <c r="AE5" s="185" t="s">
        <v>778</v>
      </c>
      <c r="AF5" s="883" t="s">
        <v>915</v>
      </c>
      <c r="AG5" s="185" t="s">
        <v>966</v>
      </c>
      <c r="AH5" s="856" t="s">
        <v>967</v>
      </c>
      <c r="AI5" s="58"/>
      <c r="AJ5" s="1012"/>
      <c r="AK5" s="755" t="s">
        <v>898</v>
      </c>
      <c r="AL5" s="755"/>
      <c r="AM5" s="755">
        <v>0</v>
      </c>
      <c r="AN5" s="755">
        <v>1</v>
      </c>
      <c r="AO5" s="755">
        <v>1</v>
      </c>
      <c r="AP5" s="755">
        <v>1.5</v>
      </c>
      <c r="AQ5" s="755">
        <v>2</v>
      </c>
      <c r="AR5" s="755">
        <v>2.5</v>
      </c>
      <c r="AS5" s="755">
        <v>3</v>
      </c>
      <c r="AT5" s="755">
        <v>3.5</v>
      </c>
      <c r="AU5" s="755">
        <v>4</v>
      </c>
      <c r="AV5" s="755">
        <v>4.5</v>
      </c>
      <c r="AW5" s="1012"/>
      <c r="AX5" s="403" t="s">
        <v>1155</v>
      </c>
      <c r="AY5" s="403" t="s">
        <v>1158</v>
      </c>
      <c r="AZ5" s="403" t="str">
        <f t="shared" ref="AZ5:AZ14" si="0">AX5&amp;AY5</f>
        <v>一般土木工事とび・土工・コンクリート工事</v>
      </c>
      <c r="BA5" s="403" t="s">
        <v>1183</v>
      </c>
      <c r="BB5" s="403" t="s">
        <v>1184</v>
      </c>
      <c r="BC5" s="403" t="s">
        <v>1185</v>
      </c>
      <c r="BD5" s="1012"/>
    </row>
    <row r="6" spans="1:56" s="6" customFormat="1" ht="27" customHeight="1">
      <c r="A6" s="58"/>
      <c r="B6" s="60" t="s">
        <v>128</v>
      </c>
      <c r="C6" s="704" t="s">
        <v>150</v>
      </c>
      <c r="D6" s="58" t="s">
        <v>382</v>
      </c>
      <c r="E6" s="58"/>
      <c r="F6" s="58"/>
      <c r="G6" s="58"/>
      <c r="H6" s="58"/>
      <c r="I6" s="58"/>
      <c r="J6" s="58"/>
      <c r="K6" s="58"/>
      <c r="L6" s="38" t="s">
        <v>171</v>
      </c>
      <c r="M6" s="29" t="s">
        <v>172</v>
      </c>
      <c r="N6" s="29" t="s">
        <v>428</v>
      </c>
      <c r="O6" s="29" t="s">
        <v>175</v>
      </c>
      <c r="P6" s="30" t="s">
        <v>387</v>
      </c>
      <c r="Q6" s="30" t="s">
        <v>386</v>
      </c>
      <c r="R6" s="40" t="s">
        <v>408</v>
      </c>
      <c r="S6" s="40"/>
      <c r="T6" s="304" t="s">
        <v>1155</v>
      </c>
      <c r="U6" s="304" t="s">
        <v>1156</v>
      </c>
      <c r="V6" s="11" t="s">
        <v>603</v>
      </c>
      <c r="W6" s="304" t="s">
        <v>657</v>
      </c>
      <c r="X6" s="304" t="s">
        <v>667</v>
      </c>
      <c r="Y6" s="304" t="s">
        <v>661</v>
      </c>
      <c r="Z6" s="391" t="s">
        <v>703</v>
      </c>
      <c r="AA6" s="304" t="s">
        <v>709</v>
      </c>
      <c r="AB6" s="398" t="s">
        <v>704</v>
      </c>
      <c r="AC6" s="304" t="s">
        <v>757</v>
      </c>
      <c r="AD6" s="304" t="s">
        <v>758</v>
      </c>
      <c r="AE6" s="304" t="s">
        <v>779</v>
      </c>
      <c r="AF6" s="884" t="s">
        <v>916</v>
      </c>
      <c r="AG6" s="304" t="s">
        <v>968</v>
      </c>
      <c r="AH6" s="771" t="s">
        <v>970</v>
      </c>
      <c r="AI6" s="58"/>
      <c r="AJ6" s="1012"/>
      <c r="AK6" s="1012"/>
      <c r="AL6" s="1012"/>
      <c r="AM6" s="1012"/>
      <c r="AN6" s="1012"/>
      <c r="AO6" s="1012"/>
      <c r="AP6" s="1012"/>
      <c r="AQ6" s="1012"/>
      <c r="AR6" s="1012"/>
      <c r="AS6" s="1012"/>
      <c r="AT6" s="1012"/>
      <c r="AU6" s="1012"/>
      <c r="AV6" s="1012"/>
      <c r="AW6" s="1012"/>
      <c r="AX6" s="403" t="s">
        <v>1155</v>
      </c>
      <c r="AY6" s="403" t="s">
        <v>1163</v>
      </c>
      <c r="AZ6" s="403" t="str">
        <f t="shared" si="0"/>
        <v>一般土木工事しゅんせつ工事</v>
      </c>
      <c r="BA6" s="403" t="s">
        <v>1183</v>
      </c>
      <c r="BB6" s="403" t="s">
        <v>1184</v>
      </c>
      <c r="BC6" s="403" t="s">
        <v>1185</v>
      </c>
      <c r="BD6" s="1012"/>
    </row>
    <row r="7" spans="1:56" ht="27" customHeight="1">
      <c r="A7" s="58"/>
      <c r="B7" s="60" t="s">
        <v>129</v>
      </c>
      <c r="C7" s="723">
        <v>43252</v>
      </c>
      <c r="D7" s="490" t="s">
        <v>770</v>
      </c>
      <c r="E7" s="61"/>
      <c r="F7" s="491"/>
      <c r="G7" s="492" t="s">
        <v>754</v>
      </c>
      <c r="H7" s="493">
        <f>C7-1</f>
        <v>43251</v>
      </c>
      <c r="I7" s="58" t="s">
        <v>771</v>
      </c>
      <c r="J7" s="58"/>
      <c r="K7" s="58"/>
      <c r="L7" s="39" t="s">
        <v>173</v>
      </c>
      <c r="M7" s="29" t="s">
        <v>174</v>
      </c>
      <c r="N7" s="29" t="s">
        <v>194</v>
      </c>
      <c r="O7" s="29" t="s">
        <v>181</v>
      </c>
      <c r="P7" s="30" t="s">
        <v>388</v>
      </c>
      <c r="Q7" s="30" t="s">
        <v>318</v>
      </c>
      <c r="R7" s="29" t="s">
        <v>409</v>
      </c>
      <c r="S7" s="307"/>
      <c r="T7" s="305" t="s">
        <v>1464</v>
      </c>
      <c r="U7" s="305" t="s">
        <v>1158</v>
      </c>
      <c r="V7" s="9" t="s">
        <v>604</v>
      </c>
      <c r="W7" s="305" t="s">
        <v>869</v>
      </c>
      <c r="X7" s="305" t="s">
        <v>666</v>
      </c>
      <c r="Y7" s="305" t="s">
        <v>662</v>
      </c>
      <c r="Z7" s="392" t="s">
        <v>797</v>
      </c>
      <c r="AA7" s="305" t="s">
        <v>710</v>
      </c>
      <c r="AB7" s="116" t="s">
        <v>705</v>
      </c>
      <c r="AC7" s="305" t="s">
        <v>1196</v>
      </c>
      <c r="AD7" s="305" t="s">
        <v>759</v>
      </c>
      <c r="AE7" s="305" t="s">
        <v>780</v>
      </c>
      <c r="AF7" s="884" t="s">
        <v>917</v>
      </c>
      <c r="AG7" s="304" t="s">
        <v>969</v>
      </c>
      <c r="AH7" s="771" t="s">
        <v>971</v>
      </c>
      <c r="AI7" s="58"/>
      <c r="AJ7" s="1012"/>
      <c r="AK7" s="1012"/>
      <c r="AL7" s="1012"/>
      <c r="AM7" s="1012"/>
      <c r="AN7" s="1012"/>
      <c r="AO7" s="1012"/>
      <c r="AP7" s="1012"/>
      <c r="AQ7" s="1012"/>
      <c r="AR7" s="1012"/>
      <c r="AS7" s="1012"/>
      <c r="AT7" s="1012"/>
      <c r="AU7" s="1012"/>
      <c r="AV7" s="1012"/>
      <c r="AW7" s="1012"/>
      <c r="AX7" s="403" t="s">
        <v>1171</v>
      </c>
      <c r="AY7" s="403" t="s">
        <v>1156</v>
      </c>
      <c r="AZ7" s="403" t="str">
        <f t="shared" si="0"/>
        <v>維持修繕工事土木一式工事</v>
      </c>
      <c r="BA7" s="403" t="s">
        <v>1183</v>
      </c>
      <c r="BB7" s="403" t="s">
        <v>1184</v>
      </c>
      <c r="BC7" s="403" t="s">
        <v>1185</v>
      </c>
      <c r="BD7" s="1012"/>
    </row>
    <row r="8" spans="1:56" ht="27" customHeight="1">
      <c r="A8" s="58"/>
      <c r="B8" s="60" t="s">
        <v>140</v>
      </c>
      <c r="C8" s="1171" t="s">
        <v>1155</v>
      </c>
      <c r="D8" s="61" t="s">
        <v>1153</v>
      </c>
      <c r="E8" s="61"/>
      <c r="F8" s="491"/>
      <c r="G8" s="492"/>
      <c r="H8" s="493"/>
      <c r="I8" s="58"/>
      <c r="J8" s="58"/>
      <c r="K8" s="58"/>
      <c r="L8" s="39" t="s">
        <v>176</v>
      </c>
      <c r="M8" s="29" t="s">
        <v>177</v>
      </c>
      <c r="N8" s="29" t="s">
        <v>178</v>
      </c>
      <c r="O8" s="29" t="s">
        <v>455</v>
      </c>
      <c r="P8" s="30" t="s">
        <v>389</v>
      </c>
      <c r="Q8" s="30" t="s">
        <v>319</v>
      </c>
      <c r="R8" s="29" t="s">
        <v>410</v>
      </c>
      <c r="S8" s="29"/>
      <c r="T8" s="305" t="s">
        <v>1159</v>
      </c>
      <c r="U8" s="305" t="s">
        <v>1160</v>
      </c>
      <c r="V8" s="9"/>
      <c r="W8" s="305" t="s">
        <v>658</v>
      </c>
      <c r="X8" s="305" t="s">
        <v>668</v>
      </c>
      <c r="Y8" s="762"/>
      <c r="Z8" s="392" t="s">
        <v>798</v>
      </c>
      <c r="AA8" s="305" t="s">
        <v>711</v>
      </c>
      <c r="AB8" s="480" t="s">
        <v>706</v>
      </c>
      <c r="AC8" s="305" t="s">
        <v>1197</v>
      </c>
      <c r="AD8" s="509"/>
      <c r="AE8" s="305" t="s">
        <v>781</v>
      </c>
      <c r="AF8" s="885" t="s">
        <v>928</v>
      </c>
      <c r="AG8" s="186"/>
      <c r="AH8" s="772"/>
      <c r="AI8" s="58"/>
      <c r="AJ8" s="1012"/>
      <c r="AK8" s="1010" t="s">
        <v>945</v>
      </c>
      <c r="AL8" s="1012"/>
      <c r="AM8" s="1012"/>
      <c r="AN8" s="1012"/>
      <c r="AO8" s="1012"/>
      <c r="AP8" s="1012"/>
      <c r="AQ8" s="1012"/>
      <c r="AR8" s="1012"/>
      <c r="AS8" s="1012"/>
      <c r="AT8" s="1012"/>
      <c r="AU8" s="1012"/>
      <c r="AV8" s="1012"/>
      <c r="AW8" s="1012"/>
      <c r="AX8" s="403" t="s">
        <v>1171</v>
      </c>
      <c r="AY8" s="403" t="s">
        <v>1158</v>
      </c>
      <c r="AZ8" s="403" t="str">
        <f t="shared" si="0"/>
        <v>維持修繕工事とび・土工・コンクリート工事</v>
      </c>
      <c r="BA8" s="403" t="s">
        <v>1183</v>
      </c>
      <c r="BB8" s="403" t="s">
        <v>1184</v>
      </c>
      <c r="BC8" s="403" t="s">
        <v>1185</v>
      </c>
      <c r="BD8" s="1012"/>
    </row>
    <row r="9" spans="1:56" ht="27" customHeight="1" thickBot="1">
      <c r="A9" s="58"/>
      <c r="B9" s="60" t="s">
        <v>240</v>
      </c>
      <c r="C9" s="1007" t="s">
        <v>1156</v>
      </c>
      <c r="D9" s="1017" t="str">
        <f>IF(INDEX(AX3:BC31,MATCH(AY2,AZ3:AZ31,0),3)=AY2,INDEX(AX3:BC31,MATCH(AY2,AZ3:AZ31,0),6),"err")</f>
        <v>工事成績（過去2年間で評価）</v>
      </c>
      <c r="E9" s="61"/>
      <c r="F9" s="491"/>
      <c r="G9" s="1008" t="s">
        <v>1154</v>
      </c>
      <c r="H9" s="493"/>
      <c r="I9" s="58"/>
      <c r="J9" s="58"/>
      <c r="K9" s="58"/>
      <c r="L9" s="39" t="s">
        <v>179</v>
      </c>
      <c r="M9" s="29" t="s">
        <v>180</v>
      </c>
      <c r="N9" s="29" t="s">
        <v>183</v>
      </c>
      <c r="O9" s="29" t="s">
        <v>442</v>
      </c>
      <c r="P9" s="30" t="s">
        <v>390</v>
      </c>
      <c r="Q9" s="30" t="s">
        <v>320</v>
      </c>
      <c r="R9" s="29" t="s">
        <v>411</v>
      </c>
      <c r="S9" s="29"/>
      <c r="T9" s="305" t="s">
        <v>1161</v>
      </c>
      <c r="U9" s="305" t="s">
        <v>1157</v>
      </c>
      <c r="V9" s="9"/>
      <c r="W9" s="305" t="s">
        <v>868</v>
      </c>
      <c r="X9" s="305" t="s">
        <v>871</v>
      </c>
      <c r="Y9" s="187"/>
      <c r="Z9" s="762"/>
      <c r="AA9" s="762"/>
      <c r="AB9" s="762"/>
      <c r="AC9" s="305" t="s">
        <v>1198</v>
      </c>
      <c r="AD9" s="187"/>
      <c r="AE9" s="187"/>
      <c r="AF9" s="885"/>
      <c r="AG9" s="186"/>
      <c r="AH9" s="889"/>
      <c r="AI9" s="58"/>
      <c r="AJ9" s="1012"/>
      <c r="AK9" s="1012" t="s">
        <v>946</v>
      </c>
      <c r="AL9" s="1018" t="s">
        <v>1020</v>
      </c>
      <c r="AM9" s="1012"/>
      <c r="AN9" s="1012"/>
      <c r="AO9" s="1012"/>
      <c r="AP9" s="1012"/>
      <c r="AQ9" s="1012"/>
      <c r="AR9" s="1012"/>
      <c r="AS9" s="1012"/>
      <c r="AT9" s="1012"/>
      <c r="AU9" s="1012"/>
      <c r="AV9" s="1012"/>
      <c r="AW9" s="1012"/>
      <c r="AX9" s="403" t="s">
        <v>1464</v>
      </c>
      <c r="AY9" s="403" t="s">
        <v>1157</v>
      </c>
      <c r="AZ9" s="403" t="str">
        <f t="shared" si="0"/>
        <v>アスファルト舗装工事・特殊舗装工事（旧舗装工事）舗装工事</v>
      </c>
      <c r="BA9" s="403" t="s">
        <v>1465</v>
      </c>
      <c r="BB9" s="403" t="s">
        <v>1157</v>
      </c>
      <c r="BC9" s="403" t="s">
        <v>1185</v>
      </c>
      <c r="BD9" s="1012"/>
    </row>
    <row r="10" spans="1:56" ht="27" customHeight="1" thickBot="1">
      <c r="A10" s="58"/>
      <c r="B10" s="60" t="s">
        <v>130</v>
      </c>
      <c r="C10" s="1240" t="s">
        <v>225</v>
      </c>
      <c r="D10" s="1241"/>
      <c r="E10" s="1241"/>
      <c r="F10" s="1241"/>
      <c r="G10" s="1241"/>
      <c r="H10" s="1241"/>
      <c r="I10" s="1242"/>
      <c r="J10" s="58"/>
      <c r="K10" s="58"/>
      <c r="L10" s="39" t="s">
        <v>507</v>
      </c>
      <c r="M10" s="29" t="s">
        <v>182</v>
      </c>
      <c r="N10" s="29" t="s">
        <v>185</v>
      </c>
      <c r="O10" s="29" t="s">
        <v>184</v>
      </c>
      <c r="P10" s="30" t="s">
        <v>391</v>
      </c>
      <c r="Q10" s="30" t="s">
        <v>326</v>
      </c>
      <c r="R10" s="29" t="s">
        <v>412</v>
      </c>
      <c r="S10" s="29"/>
      <c r="T10" s="305" t="s">
        <v>1162</v>
      </c>
      <c r="U10" s="305" t="s">
        <v>1163</v>
      </c>
      <c r="V10" s="9"/>
      <c r="W10" s="305" t="s">
        <v>870</v>
      </c>
      <c r="X10" s="305" t="s">
        <v>669</v>
      </c>
      <c r="Y10" s="188"/>
      <c r="Z10" s="393"/>
      <c r="AA10" s="305"/>
      <c r="AB10" s="481"/>
      <c r="AC10" s="305" t="s">
        <v>1199</v>
      </c>
      <c r="AD10" s="188"/>
      <c r="AE10" s="188"/>
      <c r="AF10" s="886"/>
      <c r="AG10" s="188"/>
      <c r="AH10" s="857"/>
      <c r="AI10" s="58"/>
      <c r="AJ10" s="1012"/>
      <c r="AK10" s="1012" t="s">
        <v>604</v>
      </c>
      <c r="AL10" s="1012" t="s">
        <v>947</v>
      </c>
      <c r="AM10" s="1012"/>
      <c r="AN10" s="1012"/>
      <c r="AO10" s="1012"/>
      <c r="AP10" s="1012"/>
      <c r="AQ10" s="1012"/>
      <c r="AR10" s="1012"/>
      <c r="AS10" s="1012"/>
      <c r="AT10" s="1012"/>
      <c r="AU10" s="1012"/>
      <c r="AV10" s="1012"/>
      <c r="AW10" s="1012"/>
      <c r="AX10" s="403" t="s">
        <v>1171</v>
      </c>
      <c r="AY10" s="403" t="s">
        <v>1157</v>
      </c>
      <c r="AZ10" s="403" t="str">
        <f t="shared" si="0"/>
        <v>維持修繕工事舗装工事</v>
      </c>
      <c r="BA10" s="403" t="s">
        <v>1465</v>
      </c>
      <c r="BB10" s="403" t="s">
        <v>1157</v>
      </c>
      <c r="BC10" s="403" t="s">
        <v>1185</v>
      </c>
      <c r="BD10" s="1012"/>
    </row>
    <row r="11" spans="1:56" ht="14.25" customHeight="1">
      <c r="A11" s="58"/>
      <c r="B11" s="58"/>
      <c r="C11" s="479"/>
      <c r="D11" s="61"/>
      <c r="E11" s="62"/>
      <c r="F11" s="58"/>
      <c r="G11" s="58"/>
      <c r="H11" s="58"/>
      <c r="I11" s="58"/>
      <c r="J11" s="58"/>
      <c r="K11" s="58"/>
      <c r="L11" s="39" t="s">
        <v>381</v>
      </c>
      <c r="M11" s="29" t="s">
        <v>184</v>
      </c>
      <c r="N11" s="29" t="s">
        <v>509</v>
      </c>
      <c r="O11" s="31"/>
      <c r="P11" s="30" t="s">
        <v>392</v>
      </c>
      <c r="Q11" s="30" t="s">
        <v>327</v>
      </c>
      <c r="R11" s="29" t="s">
        <v>413</v>
      </c>
      <c r="S11" s="29"/>
      <c r="T11" s="1033" t="s">
        <v>1164</v>
      </c>
      <c r="U11" s="1033" t="s">
        <v>1165</v>
      </c>
      <c r="V11" s="9"/>
      <c r="W11" s="762"/>
      <c r="X11" s="762"/>
      <c r="Y11" s="187"/>
      <c r="Z11" s="394"/>
      <c r="AA11" s="187"/>
      <c r="AB11" s="9"/>
      <c r="AC11" s="305" t="s">
        <v>1200</v>
      </c>
      <c r="AD11" s="187"/>
      <c r="AE11" s="187"/>
      <c r="AF11" s="887"/>
      <c r="AG11" s="187"/>
      <c r="AH11" s="858"/>
      <c r="AI11" s="58"/>
      <c r="AJ11" s="1012"/>
      <c r="AK11" s="1012" t="s">
        <v>603</v>
      </c>
      <c r="AL11" s="1018" t="s">
        <v>954</v>
      </c>
      <c r="AM11" s="1012"/>
      <c r="AN11" s="1012"/>
      <c r="AO11" s="1012"/>
      <c r="AP11" s="1012"/>
      <c r="AQ11" s="1012"/>
      <c r="AR11" s="1012"/>
      <c r="AS11" s="1012"/>
      <c r="AT11" s="1012"/>
      <c r="AU11" s="1012"/>
      <c r="AV11" s="1012"/>
      <c r="AW11" s="1012"/>
      <c r="AX11" s="403" t="s">
        <v>1159</v>
      </c>
      <c r="AY11" s="403" t="s">
        <v>1160</v>
      </c>
      <c r="AZ11" s="403" t="str">
        <f t="shared" si="0"/>
        <v>鋼橋上部工事鋼構造物工事</v>
      </c>
      <c r="BA11" s="403" t="s">
        <v>1159</v>
      </c>
      <c r="BB11" s="403" t="s">
        <v>1160</v>
      </c>
      <c r="BC11" s="403" t="s">
        <v>1185</v>
      </c>
      <c r="BD11" s="1012"/>
    </row>
    <row r="12" spans="1:56" ht="14.25" customHeight="1">
      <c r="A12" s="59" t="s">
        <v>486</v>
      </c>
      <c r="B12" s="58"/>
      <c r="C12" s="58"/>
      <c r="D12" s="58"/>
      <c r="E12" s="58"/>
      <c r="F12" s="58"/>
      <c r="G12" s="58"/>
      <c r="H12" s="58"/>
      <c r="I12" s="58"/>
      <c r="J12" s="58"/>
      <c r="K12" s="58"/>
      <c r="L12" s="39" t="s">
        <v>184</v>
      </c>
      <c r="M12" s="31"/>
      <c r="N12" s="29" t="s">
        <v>510</v>
      </c>
      <c r="O12" s="31"/>
      <c r="P12" s="30" t="s">
        <v>393</v>
      </c>
      <c r="Q12" s="31"/>
      <c r="R12" s="29" t="s">
        <v>414</v>
      </c>
      <c r="S12" s="29"/>
      <c r="T12" s="305" t="s">
        <v>1166</v>
      </c>
      <c r="U12" s="305" t="s">
        <v>1166</v>
      </c>
      <c r="V12" s="9"/>
      <c r="W12" s="305"/>
      <c r="X12" s="187"/>
      <c r="Y12" s="187"/>
      <c r="Z12" s="394"/>
      <c r="AA12" s="187"/>
      <c r="AB12" s="9"/>
      <c r="AC12" s="305" t="s">
        <v>1201</v>
      </c>
      <c r="AD12" s="187"/>
      <c r="AE12" s="187"/>
      <c r="AF12" s="887"/>
      <c r="AG12" s="187"/>
      <c r="AH12" s="858"/>
      <c r="AI12" s="58"/>
      <c r="AJ12" s="1012"/>
      <c r="AK12" s="1018" t="s">
        <v>989</v>
      </c>
      <c r="AL12" s="1018" t="s">
        <v>1021</v>
      </c>
      <c r="AM12" s="1012"/>
      <c r="AN12" s="1012"/>
      <c r="AO12" s="1012"/>
      <c r="AP12" s="1012"/>
      <c r="AQ12" s="1012"/>
      <c r="AR12" s="1012"/>
      <c r="AS12" s="1012"/>
      <c r="AT12" s="1012"/>
      <c r="AU12" s="1012"/>
      <c r="AV12" s="1012"/>
      <c r="AW12" s="1012"/>
      <c r="AX12" s="403" t="s">
        <v>1161</v>
      </c>
      <c r="AY12" s="403" t="s">
        <v>1156</v>
      </c>
      <c r="AZ12" s="403" t="str">
        <f t="shared" si="0"/>
        <v>ﾌﾟﾚｽﾄﾚｽﾄｺﾝｸﾘｰﾄ構造物工事土木一式工事</v>
      </c>
      <c r="BA12" s="403" t="s">
        <v>1186</v>
      </c>
      <c r="BB12" s="403" t="s">
        <v>1156</v>
      </c>
      <c r="BC12" s="403" t="s">
        <v>1185</v>
      </c>
      <c r="BD12" s="1012"/>
    </row>
    <row r="13" spans="1:56" ht="14.25" customHeight="1">
      <c r="A13" s="58"/>
      <c r="B13" s="59" t="s">
        <v>1148</v>
      </c>
      <c r="C13" s="61"/>
      <c r="D13" s="61"/>
      <c r="E13" s="58"/>
      <c r="F13" s="58"/>
      <c r="G13" s="58"/>
      <c r="H13" s="58"/>
      <c r="I13" s="58"/>
      <c r="J13" s="58"/>
      <c r="K13" s="58"/>
      <c r="L13" s="32"/>
      <c r="M13" s="29"/>
      <c r="N13" s="29" t="s">
        <v>511</v>
      </c>
      <c r="O13" s="29"/>
      <c r="P13" s="30" t="s">
        <v>394</v>
      </c>
      <c r="Q13" s="29"/>
      <c r="R13" s="29" t="s">
        <v>415</v>
      </c>
      <c r="S13" s="29"/>
      <c r="T13" s="305" t="s">
        <v>1167</v>
      </c>
      <c r="U13" s="305" t="s">
        <v>1167</v>
      </c>
      <c r="V13" s="9"/>
      <c r="W13" s="305"/>
      <c r="X13" s="187"/>
      <c r="Y13" s="187"/>
      <c r="Z13" s="394"/>
      <c r="AA13" s="187"/>
      <c r="AB13" s="9"/>
      <c r="AC13" s="305" t="s">
        <v>1202</v>
      </c>
      <c r="AD13" s="187"/>
      <c r="AE13" s="187"/>
      <c r="AF13" s="887"/>
      <c r="AG13" s="187"/>
      <c r="AH13" s="858"/>
      <c r="AI13" s="58"/>
      <c r="AJ13" s="1012"/>
      <c r="AK13" s="1012"/>
      <c r="AL13" s="1012"/>
      <c r="AM13" s="1012"/>
      <c r="AN13" s="1012"/>
      <c r="AO13" s="1012"/>
      <c r="AP13" s="1012"/>
      <c r="AQ13" s="1012"/>
      <c r="AR13" s="1012"/>
      <c r="AS13" s="1012"/>
      <c r="AT13" s="1012"/>
      <c r="AU13" s="1012"/>
      <c r="AV13" s="1012"/>
      <c r="AW13" s="1012"/>
      <c r="AX13" s="403" t="s">
        <v>1162</v>
      </c>
      <c r="AY13" s="403" t="s">
        <v>1156</v>
      </c>
      <c r="AZ13" s="403" t="str">
        <f t="shared" si="0"/>
        <v>港湾工事土木一式工事</v>
      </c>
      <c r="BA13" s="403" t="s">
        <v>1162</v>
      </c>
      <c r="BB13" s="403" t="s">
        <v>1187</v>
      </c>
      <c r="BC13" s="403" t="s">
        <v>1185</v>
      </c>
      <c r="BD13" s="1012"/>
    </row>
    <row r="14" spans="1:56" ht="14.25" customHeight="1">
      <c r="A14" s="58"/>
      <c r="B14" s="58" t="s">
        <v>731</v>
      </c>
      <c r="C14" s="61"/>
      <c r="D14" s="61"/>
      <c r="E14" s="58"/>
      <c r="F14" s="58"/>
      <c r="G14" s="58"/>
      <c r="H14" s="58"/>
      <c r="I14" s="58"/>
      <c r="J14" s="58"/>
      <c r="K14" s="58"/>
      <c r="L14" s="28"/>
      <c r="M14" s="29"/>
      <c r="N14" s="29" t="s">
        <v>512</v>
      </c>
      <c r="O14" s="29"/>
      <c r="P14" s="30" t="s">
        <v>395</v>
      </c>
      <c r="Q14" s="29"/>
      <c r="R14" s="29" t="s">
        <v>416</v>
      </c>
      <c r="S14" s="29"/>
      <c r="T14" s="305" t="s">
        <v>1168</v>
      </c>
      <c r="U14" s="305" t="s">
        <v>1168</v>
      </c>
      <c r="V14" s="9"/>
      <c r="W14" s="305"/>
      <c r="X14" s="187"/>
      <c r="Y14" s="187"/>
      <c r="Z14" s="394"/>
      <c r="AA14" s="187"/>
      <c r="AB14" s="9"/>
      <c r="AC14" s="187" t="s">
        <v>1203</v>
      </c>
      <c r="AD14" s="187"/>
      <c r="AE14" s="187"/>
      <c r="AF14" s="887"/>
      <c r="AG14" s="187"/>
      <c r="AH14" s="858"/>
      <c r="AI14" s="58"/>
      <c r="AJ14" s="1012"/>
      <c r="AK14" s="1012"/>
      <c r="AL14" s="1012"/>
      <c r="AM14" s="1012"/>
      <c r="AN14" s="1012"/>
      <c r="AO14" s="1012"/>
      <c r="AP14" s="1012"/>
      <c r="AQ14" s="1012"/>
      <c r="AR14" s="1012"/>
      <c r="AS14" s="1012"/>
      <c r="AT14" s="1012"/>
      <c r="AU14" s="1012"/>
      <c r="AV14" s="1012"/>
      <c r="AW14" s="1012"/>
      <c r="AX14" s="403" t="s">
        <v>1162</v>
      </c>
      <c r="AY14" s="403" t="s">
        <v>1163</v>
      </c>
      <c r="AZ14" s="403" t="str">
        <f t="shared" si="0"/>
        <v>港湾工事しゅんせつ工事</v>
      </c>
      <c r="BA14" s="403" t="s">
        <v>1162</v>
      </c>
      <c r="BB14" s="403" t="s">
        <v>1187</v>
      </c>
      <c r="BC14" s="403" t="s">
        <v>1185</v>
      </c>
      <c r="BD14" s="1012"/>
    </row>
    <row r="15" spans="1:56" ht="14.25" customHeight="1">
      <c r="A15" s="58"/>
      <c r="B15" s="59" t="s">
        <v>693</v>
      </c>
      <c r="C15" s="58"/>
      <c r="D15" s="58"/>
      <c r="E15" s="58"/>
      <c r="F15" s="58"/>
      <c r="G15" s="58"/>
      <c r="H15" s="58"/>
      <c r="I15" s="58"/>
      <c r="J15" s="58"/>
      <c r="K15" s="58"/>
      <c r="L15" s="28"/>
      <c r="M15" s="29"/>
      <c r="N15" s="29" t="s">
        <v>513</v>
      </c>
      <c r="O15" s="29"/>
      <c r="P15" s="30" t="s">
        <v>396</v>
      </c>
      <c r="Q15" s="29"/>
      <c r="R15" s="29" t="s">
        <v>417</v>
      </c>
      <c r="S15" s="29"/>
      <c r="T15" s="305" t="s">
        <v>1169</v>
      </c>
      <c r="U15" s="305" t="s">
        <v>1170</v>
      </c>
      <c r="V15" s="9"/>
      <c r="W15" s="305"/>
      <c r="X15" s="187"/>
      <c r="Y15" s="187"/>
      <c r="Z15" s="394"/>
      <c r="AA15" s="187"/>
      <c r="AB15" s="9"/>
      <c r="AC15" s="187" t="s">
        <v>1204</v>
      </c>
      <c r="AD15" s="187"/>
      <c r="AE15" s="187"/>
      <c r="AF15" s="887"/>
      <c r="AG15" s="187"/>
      <c r="AH15" s="858"/>
      <c r="AI15" s="58"/>
      <c r="AJ15" s="1012"/>
      <c r="AK15" s="1012"/>
      <c r="AL15" s="1012"/>
      <c r="AM15" s="1012"/>
      <c r="AN15" s="1012"/>
      <c r="AO15" s="1012"/>
      <c r="AP15" s="1012"/>
      <c r="AQ15" s="1012"/>
      <c r="AR15" s="1012"/>
      <c r="AS15" s="1012"/>
      <c r="AT15" s="1012"/>
      <c r="AU15" s="1012"/>
      <c r="AV15" s="1012"/>
      <c r="AW15" s="1012"/>
      <c r="AX15" s="403" t="s">
        <v>1164</v>
      </c>
      <c r="AY15" s="403" t="s">
        <v>1165</v>
      </c>
      <c r="AZ15" s="403" t="str">
        <f>AX15&amp;AY15</f>
        <v>機械設備工事機械器具設置工事</v>
      </c>
      <c r="BA15" s="403" t="s">
        <v>1164</v>
      </c>
      <c r="BB15" s="403" t="s">
        <v>1188</v>
      </c>
      <c r="BC15" s="403" t="s">
        <v>1189</v>
      </c>
      <c r="BD15" s="1012"/>
    </row>
    <row r="16" spans="1:56" ht="14.25" customHeight="1">
      <c r="A16" s="58"/>
      <c r="B16" s="58" t="s">
        <v>476</v>
      </c>
      <c r="C16" s="58"/>
      <c r="D16" s="58"/>
      <c r="E16" s="58"/>
      <c r="F16" s="58"/>
      <c r="G16" s="58"/>
      <c r="H16" s="58"/>
      <c r="I16" s="58"/>
      <c r="J16" s="58"/>
      <c r="K16" s="58"/>
      <c r="L16" s="28"/>
      <c r="M16" s="29"/>
      <c r="N16" s="29" t="s">
        <v>186</v>
      </c>
      <c r="O16" s="29"/>
      <c r="P16" s="30" t="s">
        <v>397</v>
      </c>
      <c r="Q16" s="29"/>
      <c r="R16" s="31"/>
      <c r="S16" s="29"/>
      <c r="T16" s="304" t="s">
        <v>1171</v>
      </c>
      <c r="U16" s="304" t="s">
        <v>1172</v>
      </c>
      <c r="V16" s="11"/>
      <c r="W16" s="304"/>
      <c r="X16" s="186"/>
      <c r="Y16" s="186"/>
      <c r="Z16" s="395"/>
      <c r="AA16" s="186"/>
      <c r="AB16" s="11"/>
      <c r="AC16" s="186" t="s">
        <v>1205</v>
      </c>
      <c r="AD16" s="186"/>
      <c r="AE16" s="186"/>
      <c r="AF16" s="885"/>
      <c r="AG16" s="186"/>
      <c r="AH16" s="772"/>
      <c r="AI16" s="58"/>
      <c r="AJ16" s="1012"/>
      <c r="AK16" s="1012"/>
      <c r="AL16" s="1012"/>
      <c r="AM16" s="1012"/>
      <c r="AN16" s="1012"/>
      <c r="AO16" s="1012"/>
      <c r="AP16" s="1012"/>
      <c r="AQ16" s="1012"/>
      <c r="AR16" s="1012"/>
      <c r="AS16" s="1012"/>
      <c r="AT16" s="1012"/>
      <c r="AU16" s="1012"/>
      <c r="AV16" s="1012"/>
      <c r="AW16" s="1012"/>
      <c r="AX16" s="403" t="s">
        <v>1164</v>
      </c>
      <c r="AY16" s="403" t="s">
        <v>1160</v>
      </c>
      <c r="AZ16" s="403" t="str">
        <f t="shared" ref="AZ16:AZ31" si="1">AX16&amp;AY16</f>
        <v>機械設備工事鋼構造物工事</v>
      </c>
      <c r="BA16" s="403" t="s">
        <v>1164</v>
      </c>
      <c r="BB16" s="403" t="s">
        <v>1188</v>
      </c>
      <c r="BC16" s="403" t="s">
        <v>1189</v>
      </c>
      <c r="BD16" s="1012"/>
    </row>
    <row r="17" spans="1:56" ht="14.25" customHeight="1">
      <c r="A17" s="58"/>
      <c r="B17" s="59" t="s">
        <v>1316</v>
      </c>
      <c r="C17" s="58"/>
      <c r="D17" s="58"/>
      <c r="E17" s="58"/>
      <c r="F17" s="58"/>
      <c r="G17" s="58"/>
      <c r="H17" s="58"/>
      <c r="I17" s="58"/>
      <c r="J17" s="58"/>
      <c r="K17" s="58"/>
      <c r="L17" s="28"/>
      <c r="M17" s="29"/>
      <c r="N17" s="29" t="s">
        <v>187</v>
      </c>
      <c r="O17" s="29"/>
      <c r="P17" s="30" t="s">
        <v>398</v>
      </c>
      <c r="Q17" s="29"/>
      <c r="R17" s="29"/>
      <c r="S17" s="29"/>
      <c r="T17" s="305" t="s">
        <v>1173</v>
      </c>
      <c r="U17" s="305" t="s">
        <v>1174</v>
      </c>
      <c r="V17" s="9"/>
      <c r="W17" s="305"/>
      <c r="X17" s="187"/>
      <c r="Y17" s="187"/>
      <c r="Z17" s="394"/>
      <c r="AA17" s="187"/>
      <c r="AB17" s="9"/>
      <c r="AC17" s="31"/>
      <c r="AD17" s="187"/>
      <c r="AE17" s="187"/>
      <c r="AF17" s="887"/>
      <c r="AG17" s="187"/>
      <c r="AH17" s="858"/>
      <c r="AI17" s="58"/>
      <c r="AJ17" s="1012"/>
      <c r="AK17" s="1012"/>
      <c r="AL17" s="1012"/>
      <c r="AM17" s="1012"/>
      <c r="AN17" s="1012"/>
      <c r="AO17" s="1012"/>
      <c r="AP17" s="1012"/>
      <c r="AQ17" s="1012"/>
      <c r="AR17" s="1012"/>
      <c r="AS17" s="1012"/>
      <c r="AT17" s="1012"/>
      <c r="AU17" s="1012"/>
      <c r="AV17" s="1012"/>
      <c r="AW17" s="1012"/>
      <c r="AX17" s="403" t="s">
        <v>1166</v>
      </c>
      <c r="AY17" s="403" t="s">
        <v>1166</v>
      </c>
      <c r="AZ17" s="403" t="str">
        <f t="shared" si="1"/>
        <v>塗装工事塗装工事</v>
      </c>
      <c r="BA17" s="403" t="s">
        <v>1190</v>
      </c>
      <c r="BB17" s="403" t="s">
        <v>1166</v>
      </c>
      <c r="BC17" s="403" t="s">
        <v>1189</v>
      </c>
      <c r="BD17" s="1012"/>
    </row>
    <row r="18" spans="1:56" s="6" customFormat="1" ht="14.25" customHeight="1">
      <c r="A18" s="58"/>
      <c r="B18" s="59" t="s">
        <v>479</v>
      </c>
      <c r="C18" s="58"/>
      <c r="D18" s="58"/>
      <c r="E18" s="58"/>
      <c r="F18" s="58" t="s">
        <v>385</v>
      </c>
      <c r="G18" s="58" t="s">
        <v>457</v>
      </c>
      <c r="H18" s="58"/>
      <c r="I18" s="58"/>
      <c r="J18" s="58"/>
      <c r="K18" s="58"/>
      <c r="L18" s="28"/>
      <c r="M18" s="29"/>
      <c r="N18" s="29" t="s">
        <v>188</v>
      </c>
      <c r="O18" s="29"/>
      <c r="P18" s="30" t="s">
        <v>399</v>
      </c>
      <c r="Q18" s="29"/>
      <c r="R18" s="29"/>
      <c r="S18" s="29"/>
      <c r="T18" s="305" t="s">
        <v>1172</v>
      </c>
      <c r="U18" s="305" t="s">
        <v>1175</v>
      </c>
      <c r="V18" s="9"/>
      <c r="W18" s="305"/>
      <c r="X18" s="187"/>
      <c r="Y18" s="187"/>
      <c r="Z18" s="394"/>
      <c r="AA18" s="187"/>
      <c r="AB18" s="9"/>
      <c r="AC18" s="187"/>
      <c r="AD18" s="187"/>
      <c r="AE18" s="187"/>
      <c r="AF18" s="887"/>
      <c r="AG18" s="187"/>
      <c r="AH18" s="858"/>
      <c r="AI18" s="58"/>
      <c r="AJ18" s="1012"/>
      <c r="AK18" s="1012"/>
      <c r="AL18" s="1012"/>
      <c r="AM18" s="1012"/>
      <c r="AN18" s="1012"/>
      <c r="AO18" s="1012"/>
      <c r="AP18" s="1012"/>
      <c r="AQ18" s="1012"/>
      <c r="AR18" s="1012"/>
      <c r="AS18" s="1012"/>
      <c r="AT18" s="1012"/>
      <c r="AU18" s="1012"/>
      <c r="AV18" s="1012"/>
      <c r="AW18" s="1012"/>
      <c r="AX18" s="403" t="s">
        <v>1171</v>
      </c>
      <c r="AY18" s="403" t="s">
        <v>1166</v>
      </c>
      <c r="AZ18" s="403" t="str">
        <f t="shared" si="1"/>
        <v>維持修繕工事塗装工事</v>
      </c>
      <c r="BA18" s="403" t="s">
        <v>1190</v>
      </c>
      <c r="BB18" s="403" t="s">
        <v>1166</v>
      </c>
      <c r="BC18" s="403" t="s">
        <v>1189</v>
      </c>
      <c r="BD18" s="1012"/>
    </row>
    <row r="19" spans="1:56" ht="14.25" customHeight="1" thickBot="1">
      <c r="A19" s="58"/>
      <c r="B19" s="713" t="s">
        <v>193</v>
      </c>
      <c r="C19" s="714" t="s">
        <v>192</v>
      </c>
      <c r="D19" s="711" t="s">
        <v>1317</v>
      </c>
      <c r="E19" s="712" t="s">
        <v>384</v>
      </c>
      <c r="F19" s="712" t="s">
        <v>456</v>
      </c>
      <c r="G19" s="715"/>
      <c r="H19" s="777" t="s">
        <v>1149</v>
      </c>
      <c r="I19" s="778"/>
      <c r="J19" s="779"/>
      <c r="K19" s="58"/>
      <c r="L19" s="28"/>
      <c r="M19" s="29"/>
      <c r="N19" s="29" t="s">
        <v>617</v>
      </c>
      <c r="O19" s="29"/>
      <c r="P19" s="30" t="s">
        <v>400</v>
      </c>
      <c r="Q19" s="29"/>
      <c r="R19" s="29"/>
      <c r="S19" s="29"/>
      <c r="T19" s="305" t="s">
        <v>1170</v>
      </c>
      <c r="U19" s="305" t="s">
        <v>1176</v>
      </c>
      <c r="V19" s="9"/>
      <c r="W19" s="305"/>
      <c r="X19" s="187"/>
      <c r="Y19" s="187"/>
      <c r="Z19" s="394"/>
      <c r="AA19" s="187"/>
      <c r="AB19" s="9"/>
      <c r="AC19" s="187"/>
      <c r="AD19" s="187"/>
      <c r="AE19" s="187"/>
      <c r="AF19" s="887"/>
      <c r="AG19" s="187"/>
      <c r="AH19" s="858"/>
      <c r="AI19" s="58"/>
      <c r="AJ19" s="1012"/>
      <c r="AK19" s="1012"/>
      <c r="AL19" s="1012"/>
      <c r="AM19" s="1012"/>
      <c r="AN19" s="1012"/>
      <c r="AO19" s="1012"/>
      <c r="AP19" s="1012"/>
      <c r="AQ19" s="1012"/>
      <c r="AR19" s="1012"/>
      <c r="AS19" s="1012"/>
      <c r="AT19" s="1012"/>
      <c r="AU19" s="1012"/>
      <c r="AV19" s="1012"/>
      <c r="AW19" s="1012"/>
      <c r="AX19" s="403" t="s">
        <v>1167</v>
      </c>
      <c r="AY19" s="403" t="s">
        <v>1167</v>
      </c>
      <c r="AZ19" s="403" t="str">
        <f t="shared" si="1"/>
        <v>造園工事造園工事</v>
      </c>
      <c r="BA19" s="403" t="s">
        <v>1167</v>
      </c>
      <c r="BB19" s="403" t="s">
        <v>1167</v>
      </c>
      <c r="BC19" s="403" t="s">
        <v>1189</v>
      </c>
      <c r="BD19" s="1012"/>
    </row>
    <row r="20" spans="1:56" ht="14.25" customHeight="1" thickTop="1">
      <c r="A20" s="58"/>
      <c r="B20" s="83" t="s">
        <v>280</v>
      </c>
      <c r="C20" s="706" t="s">
        <v>1566</v>
      </c>
      <c r="D20" s="707"/>
      <c r="E20" s="708" t="s">
        <v>1569</v>
      </c>
      <c r="F20" s="709" t="s">
        <v>329</v>
      </c>
      <c r="G20" s="710" t="s">
        <v>6</v>
      </c>
      <c r="H20" s="780" t="s">
        <v>233</v>
      </c>
      <c r="I20" s="781"/>
      <c r="J20" s="782"/>
      <c r="K20" s="58"/>
      <c r="L20" s="28"/>
      <c r="M20" s="29"/>
      <c r="N20" s="40" t="s">
        <v>508</v>
      </c>
      <c r="O20" s="29"/>
      <c r="P20" s="30" t="s">
        <v>401</v>
      </c>
      <c r="Q20" s="29"/>
      <c r="R20" s="29"/>
      <c r="S20" s="29"/>
      <c r="T20" s="305" t="s">
        <v>1177</v>
      </c>
      <c r="U20" s="305"/>
      <c r="V20" s="9"/>
      <c r="W20" s="305"/>
      <c r="X20" s="187"/>
      <c r="Y20" s="187"/>
      <c r="Z20" s="394"/>
      <c r="AA20" s="187"/>
      <c r="AB20" s="9"/>
      <c r="AC20" s="187"/>
      <c r="AD20" s="187"/>
      <c r="AE20" s="187"/>
      <c r="AF20" s="887"/>
      <c r="AG20" s="187"/>
      <c r="AH20" s="858"/>
      <c r="AI20" s="58"/>
      <c r="AJ20" s="1012"/>
      <c r="AK20" s="1012"/>
      <c r="AL20" s="1012"/>
      <c r="AM20" s="1012"/>
      <c r="AN20" s="1012"/>
      <c r="AO20" s="1012"/>
      <c r="AP20" s="1012"/>
      <c r="AQ20" s="1012"/>
      <c r="AR20" s="1012"/>
      <c r="AS20" s="1012"/>
      <c r="AT20" s="1012"/>
      <c r="AU20" s="1012"/>
      <c r="AV20" s="1012"/>
      <c r="AW20" s="1012"/>
      <c r="AX20" s="403" t="s">
        <v>1168</v>
      </c>
      <c r="AY20" s="403" t="s">
        <v>1168</v>
      </c>
      <c r="AZ20" s="403" t="str">
        <f t="shared" si="1"/>
        <v>さく井工事さく井工事</v>
      </c>
      <c r="BA20" s="403" t="s">
        <v>1168</v>
      </c>
      <c r="BB20" s="403" t="s">
        <v>1168</v>
      </c>
      <c r="BC20" s="403" t="s">
        <v>1189</v>
      </c>
      <c r="BD20" s="1012"/>
    </row>
    <row r="21" spans="1:56" ht="14.25" customHeight="1">
      <c r="A21" s="58"/>
      <c r="B21" s="84" t="s">
        <v>280</v>
      </c>
      <c r="C21" s="494" t="s">
        <v>1567</v>
      </c>
      <c r="D21" s="315"/>
      <c r="E21" s="68" t="s">
        <v>1569</v>
      </c>
      <c r="F21" s="69" t="s">
        <v>329</v>
      </c>
      <c r="G21" s="50" t="s">
        <v>7</v>
      </c>
      <c r="H21" s="783" t="s">
        <v>234</v>
      </c>
      <c r="I21" s="784"/>
      <c r="J21" s="785"/>
      <c r="K21" s="58"/>
      <c r="L21" s="28"/>
      <c r="M21" s="29"/>
      <c r="N21" s="40" t="s">
        <v>839</v>
      </c>
      <c r="O21" s="29"/>
      <c r="P21" s="30" t="s">
        <v>402</v>
      </c>
      <c r="Q21" s="29"/>
      <c r="R21" s="29"/>
      <c r="S21" s="29"/>
      <c r="T21" s="305"/>
      <c r="U21" s="305"/>
      <c r="V21" s="9"/>
      <c r="W21" s="305"/>
      <c r="X21" s="187"/>
      <c r="Y21" s="187"/>
      <c r="Z21" s="394"/>
      <c r="AA21" s="187"/>
      <c r="AB21" s="9"/>
      <c r="AC21" s="187"/>
      <c r="AD21" s="187"/>
      <c r="AE21" s="187"/>
      <c r="AF21" s="887"/>
      <c r="AG21" s="187"/>
      <c r="AH21" s="858"/>
      <c r="AI21" s="58"/>
      <c r="AJ21" s="1012"/>
      <c r="AK21" s="1012"/>
      <c r="AL21" s="1012"/>
      <c r="AM21" s="1012"/>
      <c r="AN21" s="1012"/>
      <c r="AO21" s="1012"/>
      <c r="AP21" s="1012"/>
      <c r="AQ21" s="1012"/>
      <c r="AR21" s="1012"/>
      <c r="AS21" s="1012"/>
      <c r="AT21" s="1012"/>
      <c r="AU21" s="1012"/>
      <c r="AV21" s="1012"/>
      <c r="AW21" s="1012"/>
      <c r="AX21" s="403" t="s">
        <v>1169</v>
      </c>
      <c r="AY21" s="403" t="s">
        <v>1158</v>
      </c>
      <c r="AZ21" s="403" t="str">
        <f t="shared" si="1"/>
        <v>法面処理工事とび・土工・コンクリート工事</v>
      </c>
      <c r="BA21" s="403" t="s">
        <v>1169</v>
      </c>
      <c r="BB21" s="403" t="s">
        <v>1158</v>
      </c>
      <c r="BC21" s="403" t="s">
        <v>1185</v>
      </c>
      <c r="BD21" s="1012"/>
    </row>
    <row r="22" spans="1:56" ht="14.25" customHeight="1">
      <c r="A22" s="58"/>
      <c r="B22" s="562" t="s">
        <v>280</v>
      </c>
      <c r="C22" s="563" t="s">
        <v>1568</v>
      </c>
      <c r="D22" s="564"/>
      <c r="E22" s="565" t="s">
        <v>1569</v>
      </c>
      <c r="F22" s="566" t="s">
        <v>329</v>
      </c>
      <c r="G22" s="567" t="s">
        <v>8</v>
      </c>
      <c r="H22" s="789" t="s">
        <v>235</v>
      </c>
      <c r="I22" s="790"/>
      <c r="J22" s="791"/>
      <c r="K22" s="58"/>
      <c r="L22" s="28"/>
      <c r="M22" s="29"/>
      <c r="N22" s="29" t="s">
        <v>633</v>
      </c>
      <c r="O22" s="29"/>
      <c r="P22" s="30" t="s">
        <v>403</v>
      </c>
      <c r="Q22" s="29"/>
      <c r="R22" s="29"/>
      <c r="S22" s="29"/>
      <c r="T22" s="1009"/>
      <c r="U22" s="1009"/>
      <c r="V22" s="9"/>
      <c r="W22" s="305"/>
      <c r="X22" s="187"/>
      <c r="Y22" s="187"/>
      <c r="Z22" s="394"/>
      <c r="AA22" s="187"/>
      <c r="AB22" s="9"/>
      <c r="AC22" s="187"/>
      <c r="AD22" s="187"/>
      <c r="AE22" s="187"/>
      <c r="AF22" s="887"/>
      <c r="AG22" s="187"/>
      <c r="AH22" s="858"/>
      <c r="AI22" s="58"/>
      <c r="AJ22" s="1012"/>
      <c r="AK22" s="1012"/>
      <c r="AL22" s="1012"/>
      <c r="AM22" s="1012"/>
      <c r="AN22" s="1012"/>
      <c r="AO22" s="1012"/>
      <c r="AP22" s="1012"/>
      <c r="AQ22" s="1012"/>
      <c r="AR22" s="1012"/>
      <c r="AS22" s="1012"/>
      <c r="AT22" s="1012"/>
      <c r="AU22" s="1012"/>
      <c r="AV22" s="1012"/>
      <c r="AW22" s="1012"/>
      <c r="AX22" s="403" t="s">
        <v>1170</v>
      </c>
      <c r="AY22" s="403" t="s">
        <v>1170</v>
      </c>
      <c r="AZ22" s="403" t="str">
        <f t="shared" si="1"/>
        <v>電気工事電気工事</v>
      </c>
      <c r="BA22" s="403" t="s">
        <v>1191</v>
      </c>
      <c r="BB22" s="403" t="s">
        <v>1170</v>
      </c>
      <c r="BC22" s="403" t="s">
        <v>1189</v>
      </c>
      <c r="BD22" s="1012"/>
    </row>
    <row r="23" spans="1:56" ht="14.25" customHeight="1">
      <c r="A23" s="58"/>
      <c r="B23" s="568" t="s">
        <v>166</v>
      </c>
      <c r="C23" s="569" t="s">
        <v>171</v>
      </c>
      <c r="D23" s="764"/>
      <c r="E23" s="570" t="s">
        <v>1570</v>
      </c>
      <c r="F23" s="571" t="s">
        <v>318</v>
      </c>
      <c r="G23" s="572" t="s">
        <v>6</v>
      </c>
      <c r="H23" s="780" t="str">
        <f>IF(企業入力シート!B30="","未記入",企業入力シート!B30)</f>
        <v>無</v>
      </c>
      <c r="I23" s="781"/>
      <c r="J23" s="782"/>
      <c r="K23" s="58"/>
      <c r="L23" s="28"/>
      <c r="M23" s="29"/>
      <c r="N23" s="29" t="s">
        <v>961</v>
      </c>
      <c r="O23" s="29"/>
      <c r="P23" s="30" t="s">
        <v>404</v>
      </c>
      <c r="Q23" s="29"/>
      <c r="R23" s="29"/>
      <c r="S23" s="29"/>
      <c r="T23" s="305"/>
      <c r="U23" s="305"/>
      <c r="V23" s="9"/>
      <c r="W23" s="305"/>
      <c r="X23" s="187"/>
      <c r="Y23" s="187"/>
      <c r="Z23" s="394"/>
      <c r="AA23" s="187"/>
      <c r="AB23" s="9"/>
      <c r="AC23" s="187"/>
      <c r="AD23" s="187"/>
      <c r="AE23" s="187"/>
      <c r="AF23" s="887"/>
      <c r="AG23" s="187"/>
      <c r="AH23" s="858"/>
      <c r="AI23" s="58"/>
      <c r="AJ23" s="1012"/>
      <c r="AK23" s="1012"/>
      <c r="AL23" s="1012"/>
      <c r="AM23" s="1012"/>
      <c r="AN23" s="1012"/>
      <c r="AO23" s="1012"/>
      <c r="AP23" s="1012"/>
      <c r="AQ23" s="1012"/>
      <c r="AR23" s="1012"/>
      <c r="AS23" s="1012"/>
      <c r="AT23" s="1012"/>
      <c r="AU23" s="1012"/>
      <c r="AV23" s="1012"/>
      <c r="AW23" s="1012"/>
      <c r="AX23" s="403" t="s">
        <v>1170</v>
      </c>
      <c r="AY23" s="403" t="s">
        <v>1175</v>
      </c>
      <c r="AZ23" s="403" t="str">
        <f t="shared" si="1"/>
        <v>電気工事消防施設工事</v>
      </c>
      <c r="BA23" s="403" t="s">
        <v>1191</v>
      </c>
      <c r="BB23" s="403" t="s">
        <v>1170</v>
      </c>
      <c r="BC23" s="403" t="s">
        <v>1189</v>
      </c>
      <c r="BD23" s="1012"/>
    </row>
    <row r="24" spans="1:56" ht="14.25" customHeight="1">
      <c r="A24" s="58"/>
      <c r="B24" s="84" t="s">
        <v>166</v>
      </c>
      <c r="C24" s="310" t="s">
        <v>173</v>
      </c>
      <c r="D24" s="315"/>
      <c r="E24" s="68" t="s">
        <v>1571</v>
      </c>
      <c r="F24" s="69" t="s">
        <v>318</v>
      </c>
      <c r="G24" s="50" t="s">
        <v>7</v>
      </c>
      <c r="H24" s="783" t="str">
        <f>IF(企業入力シート!B31="","未記入",企業入力シート!B31)</f>
        <v>無</v>
      </c>
      <c r="I24" s="784"/>
      <c r="J24" s="785"/>
      <c r="K24" s="58"/>
      <c r="L24" s="28"/>
      <c r="M24" s="29"/>
      <c r="N24" s="29" t="s">
        <v>184</v>
      </c>
      <c r="O24" s="29"/>
      <c r="P24" s="30" t="s">
        <v>405</v>
      </c>
      <c r="Q24" s="29"/>
      <c r="R24" s="29"/>
      <c r="S24" s="29"/>
      <c r="T24" s="305"/>
      <c r="U24" s="305"/>
      <c r="V24" s="9"/>
      <c r="W24" s="305"/>
      <c r="X24" s="187"/>
      <c r="Y24" s="187"/>
      <c r="Z24" s="394"/>
      <c r="AA24" s="187"/>
      <c r="AB24" s="9"/>
      <c r="AC24" s="187"/>
      <c r="AD24" s="187"/>
      <c r="AE24" s="187"/>
      <c r="AF24" s="887"/>
      <c r="AG24" s="187"/>
      <c r="AH24" s="858"/>
      <c r="AI24" s="58"/>
      <c r="AJ24" s="1012"/>
      <c r="AK24" s="1012"/>
      <c r="AL24" s="1012"/>
      <c r="AM24" s="1012"/>
      <c r="AN24" s="1012"/>
      <c r="AO24" s="1012"/>
      <c r="AP24" s="1012"/>
      <c r="AQ24" s="1012"/>
      <c r="AR24" s="1012"/>
      <c r="AS24" s="1012"/>
      <c r="AT24" s="1012"/>
      <c r="AU24" s="1012"/>
      <c r="AV24" s="1012"/>
      <c r="AW24" s="1012"/>
      <c r="AX24" s="403" t="s">
        <v>1171</v>
      </c>
      <c r="AY24" s="403" t="s">
        <v>1170</v>
      </c>
      <c r="AZ24" s="403" t="str">
        <f t="shared" si="1"/>
        <v>維持修繕工事電気工事</v>
      </c>
      <c r="BA24" s="403" t="s">
        <v>1191</v>
      </c>
      <c r="BB24" s="403" t="s">
        <v>1170</v>
      </c>
      <c r="BC24" s="403" t="s">
        <v>1189</v>
      </c>
      <c r="BD24" s="1012"/>
    </row>
    <row r="25" spans="1:56" ht="14.25" customHeight="1">
      <c r="A25" s="58"/>
      <c r="B25" s="84" t="s">
        <v>166</v>
      </c>
      <c r="C25" s="310" t="s">
        <v>176</v>
      </c>
      <c r="D25" s="315"/>
      <c r="E25" s="68" t="s">
        <v>1572</v>
      </c>
      <c r="F25" s="69" t="s">
        <v>1628</v>
      </c>
      <c r="G25" s="50" t="s">
        <v>8</v>
      </c>
      <c r="H25" s="783" t="str">
        <f>IF(企業入力シート!B32="","未記入",企業入力シート!B32)</f>
        <v>無</v>
      </c>
      <c r="I25" s="784"/>
      <c r="J25" s="785"/>
      <c r="K25" s="58"/>
      <c r="L25" s="28"/>
      <c r="M25" s="29"/>
      <c r="N25" s="31"/>
      <c r="O25" s="29"/>
      <c r="P25" s="30" t="s">
        <v>640</v>
      </c>
      <c r="Q25" s="29"/>
      <c r="R25" s="29"/>
      <c r="S25" s="29"/>
      <c r="T25" s="305"/>
      <c r="U25" s="305"/>
      <c r="V25" s="9"/>
      <c r="W25" s="305"/>
      <c r="X25" s="187"/>
      <c r="Y25" s="187"/>
      <c r="Z25" s="394"/>
      <c r="AA25" s="187"/>
      <c r="AB25" s="9"/>
      <c r="AC25" s="187"/>
      <c r="AD25" s="187"/>
      <c r="AE25" s="187"/>
      <c r="AF25" s="887"/>
      <c r="AG25" s="187"/>
      <c r="AH25" s="858"/>
      <c r="AI25" s="58"/>
      <c r="AJ25" s="1012"/>
      <c r="AK25" s="1012"/>
      <c r="AL25" s="1012"/>
      <c r="AM25" s="1012"/>
      <c r="AN25" s="1012"/>
      <c r="AO25" s="1012"/>
      <c r="AP25" s="1012"/>
      <c r="AQ25" s="1012"/>
      <c r="AR25" s="1012"/>
      <c r="AS25" s="1012"/>
      <c r="AT25" s="1012"/>
      <c r="AU25" s="1012"/>
      <c r="AV25" s="1012"/>
      <c r="AW25" s="1012"/>
      <c r="AX25" s="403" t="s">
        <v>1173</v>
      </c>
      <c r="AY25" s="403" t="s">
        <v>1156</v>
      </c>
      <c r="AZ25" s="403" t="str">
        <f t="shared" si="1"/>
        <v>グラウト工事土木一式工事</v>
      </c>
      <c r="BA25" s="403" t="s">
        <v>1173</v>
      </c>
      <c r="BB25" s="403" t="s">
        <v>1192</v>
      </c>
      <c r="BC25" s="403" t="s">
        <v>1189</v>
      </c>
      <c r="BD25" s="1012"/>
    </row>
    <row r="26" spans="1:56" ht="14.25" customHeight="1">
      <c r="A26" s="58"/>
      <c r="B26" s="84" t="s">
        <v>166</v>
      </c>
      <c r="C26" s="310"/>
      <c r="D26" s="315"/>
      <c r="E26" s="68"/>
      <c r="F26" s="69"/>
      <c r="G26" s="50"/>
      <c r="H26" s="783" t="str">
        <f>IF(企業入力シート!B33="","未記入",企業入力シート!B33)</f>
        <v>無</v>
      </c>
      <c r="I26" s="784"/>
      <c r="J26" s="785"/>
      <c r="K26" s="58"/>
      <c r="L26" s="28"/>
      <c r="M26" s="29"/>
      <c r="N26" s="29"/>
      <c r="O26" s="29"/>
      <c r="P26" s="30" t="s">
        <v>641</v>
      </c>
      <c r="Q26" s="29"/>
      <c r="R26" s="29"/>
      <c r="S26" s="29"/>
      <c r="T26" s="305"/>
      <c r="U26" s="305"/>
      <c r="V26" s="9"/>
      <c r="W26" s="305"/>
      <c r="X26" s="187"/>
      <c r="Y26" s="187"/>
      <c r="Z26" s="394"/>
      <c r="AA26" s="187"/>
      <c r="AB26" s="9"/>
      <c r="AC26" s="187"/>
      <c r="AD26" s="187"/>
      <c r="AE26" s="187"/>
      <c r="AF26" s="887"/>
      <c r="AG26" s="187"/>
      <c r="AH26" s="858"/>
      <c r="AI26" s="58"/>
      <c r="AJ26" s="1012"/>
      <c r="AK26" s="1012"/>
      <c r="AL26" s="1012"/>
      <c r="AM26" s="1012"/>
      <c r="AN26" s="1012"/>
      <c r="AO26" s="1012"/>
      <c r="AP26" s="1012"/>
      <c r="AQ26" s="1012"/>
      <c r="AR26" s="1012"/>
      <c r="AS26" s="1012"/>
      <c r="AT26" s="1012"/>
      <c r="AU26" s="1012"/>
      <c r="AV26" s="1012"/>
      <c r="AW26" s="1012"/>
      <c r="AX26" s="403" t="s">
        <v>1173</v>
      </c>
      <c r="AY26" s="403" t="s">
        <v>1158</v>
      </c>
      <c r="AZ26" s="403" t="str">
        <f t="shared" si="1"/>
        <v>グラウト工事とび・土工・コンクリート工事</v>
      </c>
      <c r="BA26" s="403" t="s">
        <v>1173</v>
      </c>
      <c r="BB26" s="403" t="s">
        <v>1192</v>
      </c>
      <c r="BC26" s="403" t="s">
        <v>1189</v>
      </c>
      <c r="BD26" s="1012"/>
    </row>
    <row r="27" spans="1:56" ht="14.25" customHeight="1">
      <c r="A27" s="58"/>
      <c r="B27" s="85" t="s">
        <v>166</v>
      </c>
      <c r="C27" s="312"/>
      <c r="D27" s="765"/>
      <c r="E27" s="70"/>
      <c r="F27" s="71"/>
      <c r="G27" s="51"/>
      <c r="H27" s="786" t="str">
        <f>IF(企業入力シート!B34="","未記入",企業入力シート!B34)</f>
        <v>未記入</v>
      </c>
      <c r="I27" s="787"/>
      <c r="J27" s="788"/>
      <c r="K27" s="58"/>
      <c r="L27" s="28"/>
      <c r="M27" s="29"/>
      <c r="N27" s="29"/>
      <c r="O27" s="29"/>
      <c r="P27" s="30" t="s">
        <v>642</v>
      </c>
      <c r="Q27" s="29"/>
      <c r="R27" s="29"/>
      <c r="S27" s="29"/>
      <c r="T27" s="305"/>
      <c r="U27" s="305"/>
      <c r="V27" s="9"/>
      <c r="W27" s="305"/>
      <c r="X27" s="187"/>
      <c r="Y27" s="187"/>
      <c r="Z27" s="394"/>
      <c r="AA27" s="187"/>
      <c r="AB27" s="9"/>
      <c r="AC27" s="187"/>
      <c r="AD27" s="187"/>
      <c r="AE27" s="187"/>
      <c r="AF27" s="887"/>
      <c r="AG27" s="187"/>
      <c r="AH27" s="858"/>
      <c r="AI27" s="58"/>
      <c r="AJ27" s="1012"/>
      <c r="AK27" s="1012"/>
      <c r="AL27" s="1012"/>
      <c r="AM27" s="1012"/>
      <c r="AN27" s="1012"/>
      <c r="AO27" s="1012"/>
      <c r="AP27" s="1012"/>
      <c r="AQ27" s="1012"/>
      <c r="AR27" s="1012"/>
      <c r="AS27" s="1012"/>
      <c r="AT27" s="1012"/>
      <c r="AU27" s="1012"/>
      <c r="AV27" s="1012"/>
      <c r="AW27" s="1012"/>
      <c r="AX27" s="403" t="s">
        <v>1172</v>
      </c>
      <c r="AY27" s="403" t="s">
        <v>1172</v>
      </c>
      <c r="AZ27" s="403" t="str">
        <f t="shared" si="1"/>
        <v>管工事管工事</v>
      </c>
      <c r="BA27" s="403" t="s">
        <v>1172</v>
      </c>
      <c r="BB27" s="403" t="s">
        <v>1193</v>
      </c>
      <c r="BC27" s="403" t="s">
        <v>1189</v>
      </c>
      <c r="BD27" s="1012"/>
    </row>
    <row r="28" spans="1:56" ht="14.25" customHeight="1">
      <c r="A28" s="58"/>
      <c r="B28" s="83" t="s">
        <v>189</v>
      </c>
      <c r="C28" s="309" t="s">
        <v>180</v>
      </c>
      <c r="D28" s="766"/>
      <c r="E28" s="66" t="s">
        <v>1573</v>
      </c>
      <c r="F28" s="67" t="s">
        <v>319</v>
      </c>
      <c r="G28" s="49" t="s">
        <v>6</v>
      </c>
      <c r="H28" s="780" t="str">
        <f>IF(企業入力シート!$C$18="","配置なし",IF(企業入力シート!B51="","未記入",企業入力シート!B51))</f>
        <v>無</v>
      </c>
      <c r="I28" s="781" t="str">
        <f>IF(企業入力シート!$C$19="","配置なし",IF(企業入力シート!B58="","未記入",企業入力シート!B58))</f>
        <v>無</v>
      </c>
      <c r="J28" s="782" t="str">
        <f>IF(企業入力シート!$C$20="","配置なし",IF(企業入力シート!B65="","未記入",企業入力シート!B65))</f>
        <v>無</v>
      </c>
      <c r="K28" s="58"/>
      <c r="L28" s="28"/>
      <c r="M28" s="29"/>
      <c r="N28" s="29"/>
      <c r="O28" s="29"/>
      <c r="P28" s="30" t="s">
        <v>643</v>
      </c>
      <c r="Q28" s="29"/>
      <c r="R28" s="29"/>
      <c r="S28" s="29"/>
      <c r="T28" s="305"/>
      <c r="U28" s="305"/>
      <c r="V28" s="9"/>
      <c r="W28" s="305"/>
      <c r="X28" s="187"/>
      <c r="Y28" s="187"/>
      <c r="Z28" s="394"/>
      <c r="AA28" s="187"/>
      <c r="AB28" s="9"/>
      <c r="AC28" s="187"/>
      <c r="AD28" s="187"/>
      <c r="AE28" s="187"/>
      <c r="AF28" s="887"/>
      <c r="AG28" s="187"/>
      <c r="AH28" s="858"/>
      <c r="AI28" s="58"/>
      <c r="AJ28" s="1012"/>
      <c r="AK28" s="1012"/>
      <c r="AL28" s="1012"/>
      <c r="AM28" s="1012"/>
      <c r="AN28" s="1012"/>
      <c r="AO28" s="1012"/>
      <c r="AP28" s="1012"/>
      <c r="AQ28" s="1012"/>
      <c r="AR28" s="1012"/>
      <c r="AS28" s="1012"/>
      <c r="AT28" s="1012"/>
      <c r="AU28" s="1012"/>
      <c r="AV28" s="1012"/>
      <c r="AW28" s="1012"/>
      <c r="AX28" s="403" t="s">
        <v>1172</v>
      </c>
      <c r="AY28" s="403" t="s">
        <v>1174</v>
      </c>
      <c r="AZ28" s="403" t="str">
        <f t="shared" si="1"/>
        <v>管工事水道施設工事</v>
      </c>
      <c r="BA28" s="403" t="s">
        <v>1172</v>
      </c>
      <c r="BB28" s="403" t="s">
        <v>1193</v>
      </c>
      <c r="BC28" s="403" t="s">
        <v>1189</v>
      </c>
      <c r="BD28" s="1012"/>
    </row>
    <row r="29" spans="1:56" ht="14.25" customHeight="1">
      <c r="A29" s="58"/>
      <c r="B29" s="84" t="s">
        <v>189</v>
      </c>
      <c r="C29" s="310" t="s">
        <v>174</v>
      </c>
      <c r="D29" s="315"/>
      <c r="E29" s="68" t="s">
        <v>1574</v>
      </c>
      <c r="F29" s="69" t="s">
        <v>319</v>
      </c>
      <c r="G29" s="50" t="s">
        <v>7</v>
      </c>
      <c r="H29" s="783" t="str">
        <f>IF(企業入力シート!$C$18="","配置なし",IF(企業入力シート!B52="","未記入",企業入力シート!B52))</f>
        <v>無</v>
      </c>
      <c r="I29" s="784" t="str">
        <f>IF(企業入力シート!$C$19="","配置なし",IF(企業入力シート!B59="","未記入",企業入力シート!B59))</f>
        <v>無</v>
      </c>
      <c r="J29" s="785" t="str">
        <f>IF(企業入力シート!$C$20="","配置なし",IF(企業入力シート!B66="","未記入",企業入力シート!B66))</f>
        <v>無</v>
      </c>
      <c r="K29" s="58"/>
      <c r="L29" s="28"/>
      <c r="M29" s="29"/>
      <c r="N29" s="29"/>
      <c r="O29" s="29"/>
      <c r="P29" s="30" t="s">
        <v>644</v>
      </c>
      <c r="Q29" s="29"/>
      <c r="R29" s="29"/>
      <c r="S29" s="29"/>
      <c r="T29" s="305"/>
      <c r="U29" s="305"/>
      <c r="V29" s="9"/>
      <c r="W29" s="305"/>
      <c r="X29" s="187"/>
      <c r="Y29" s="187"/>
      <c r="Z29" s="394"/>
      <c r="AA29" s="187"/>
      <c r="AB29" s="9"/>
      <c r="AC29" s="187"/>
      <c r="AD29" s="187"/>
      <c r="AE29" s="187"/>
      <c r="AF29" s="887"/>
      <c r="AG29" s="187"/>
      <c r="AH29" s="858"/>
      <c r="AI29" s="58"/>
      <c r="AJ29" s="1012"/>
      <c r="AK29" s="1012"/>
      <c r="AL29" s="1012"/>
      <c r="AM29" s="1012"/>
      <c r="AN29" s="1012"/>
      <c r="AO29" s="1012"/>
      <c r="AP29" s="1012"/>
      <c r="AQ29" s="1012"/>
      <c r="AR29" s="1012"/>
      <c r="AS29" s="1012"/>
      <c r="AT29" s="1012"/>
      <c r="AU29" s="1012"/>
      <c r="AV29" s="1012"/>
      <c r="AW29" s="1012"/>
      <c r="AX29" s="403" t="s">
        <v>1177</v>
      </c>
      <c r="AY29" s="403" t="s">
        <v>1176</v>
      </c>
      <c r="AZ29" s="403" t="str">
        <f t="shared" si="1"/>
        <v>通信設備工事電気通信工事</v>
      </c>
      <c r="BA29" s="403" t="s">
        <v>1177</v>
      </c>
      <c r="BB29" s="403" t="s">
        <v>1176</v>
      </c>
      <c r="BC29" s="403" t="s">
        <v>1189</v>
      </c>
      <c r="BD29" s="1012"/>
    </row>
    <row r="30" spans="1:56" ht="14.25" customHeight="1">
      <c r="A30" s="58"/>
      <c r="B30" s="84" t="s">
        <v>189</v>
      </c>
      <c r="C30" s="310" t="s">
        <v>177</v>
      </c>
      <c r="D30" s="315"/>
      <c r="E30" s="68" t="s">
        <v>1575</v>
      </c>
      <c r="F30" s="69" t="s">
        <v>319</v>
      </c>
      <c r="G30" s="50" t="s">
        <v>8</v>
      </c>
      <c r="H30" s="783" t="str">
        <f>IF(企業入力シート!$C$18="","配置なし",IF(企業入力シート!B53="","未記入",企業入力シート!B53))</f>
        <v>無</v>
      </c>
      <c r="I30" s="784" t="str">
        <f>IF(企業入力シート!$C$19="","配置なし",IF(企業入力シート!B60="","未記入",企業入力シート!B60))</f>
        <v>無</v>
      </c>
      <c r="J30" s="785" t="str">
        <f>IF(企業入力シート!$C$20="","配置なし",IF(企業入力シート!B67="","未記入",企業入力シート!B67))</f>
        <v>無</v>
      </c>
      <c r="K30" s="58"/>
      <c r="L30" s="28"/>
      <c r="M30" s="29"/>
      <c r="N30" s="29"/>
      <c r="O30" s="29"/>
      <c r="P30" s="30" t="s">
        <v>645</v>
      </c>
      <c r="Q30" s="29"/>
      <c r="R30" s="29"/>
      <c r="S30" s="29"/>
      <c r="T30" s="305"/>
      <c r="U30" s="305"/>
      <c r="V30" s="9"/>
      <c r="W30" s="305"/>
      <c r="X30" s="187"/>
      <c r="Y30" s="187"/>
      <c r="Z30" s="394"/>
      <c r="AA30" s="187"/>
      <c r="AB30" s="9"/>
      <c r="AC30" s="187"/>
      <c r="AD30" s="187"/>
      <c r="AE30" s="187"/>
      <c r="AF30" s="887"/>
      <c r="AG30" s="187"/>
      <c r="AH30" s="858"/>
      <c r="AI30" s="58"/>
      <c r="AJ30" s="1012"/>
      <c r="AK30" s="1012"/>
      <c r="AL30" s="1012"/>
      <c r="AM30" s="1012"/>
      <c r="AN30" s="1012"/>
      <c r="AO30" s="1012"/>
      <c r="AP30" s="1012"/>
      <c r="AQ30" s="1012"/>
      <c r="AR30" s="1012"/>
      <c r="AS30" s="1012"/>
      <c r="AT30" s="1012"/>
      <c r="AU30" s="1012"/>
      <c r="AV30" s="1012"/>
      <c r="AW30" s="1012"/>
      <c r="AX30" s="403" t="s">
        <v>1155</v>
      </c>
      <c r="AY30" s="403" t="s">
        <v>1160</v>
      </c>
      <c r="AZ30" s="403" t="str">
        <f t="shared" si="1"/>
        <v>一般土木工事鋼構造物工事</v>
      </c>
      <c r="BA30" s="403"/>
      <c r="BB30" s="403"/>
      <c r="BC30" s="403" t="s">
        <v>1194</v>
      </c>
      <c r="BD30" s="1012"/>
    </row>
    <row r="31" spans="1:56" ht="14.25" customHeight="1">
      <c r="A31" s="58"/>
      <c r="B31" s="85" t="s">
        <v>189</v>
      </c>
      <c r="C31" s="312"/>
      <c r="D31" s="767"/>
      <c r="E31" s="70"/>
      <c r="F31" s="71"/>
      <c r="G31" s="51"/>
      <c r="H31" s="786" t="str">
        <f>IF(企業入力シート!$C$18="","配置なし",IF(企業入力シート!B54="","未記入",企業入力シート!B54))</f>
        <v>無</v>
      </c>
      <c r="I31" s="787" t="str">
        <f>IF(企業入力シート!$C$19="","配置なし",IF(企業入力シート!B61="","未記入",企業入力シート!B61))</f>
        <v>無</v>
      </c>
      <c r="J31" s="788" t="str">
        <f>IF(企業入力シート!$C$20="","配置なし",IF(企業入力シート!B68="","未記入",企業入力シート!B68))</f>
        <v>無</v>
      </c>
      <c r="K31" s="58"/>
      <c r="L31" s="28"/>
      <c r="M31" s="29"/>
      <c r="N31" s="29"/>
      <c r="O31" s="29"/>
      <c r="P31" s="30" t="s">
        <v>646</v>
      </c>
      <c r="Q31" s="29"/>
      <c r="R31" s="29"/>
      <c r="S31" s="29"/>
      <c r="T31" s="305"/>
      <c r="U31" s="305"/>
      <c r="V31" s="9"/>
      <c r="W31" s="305"/>
      <c r="X31" s="187"/>
      <c r="Y31" s="187"/>
      <c r="Z31" s="394"/>
      <c r="AA31" s="187"/>
      <c r="AB31" s="9"/>
      <c r="AC31" s="187"/>
      <c r="AD31" s="187"/>
      <c r="AE31" s="187"/>
      <c r="AF31" s="887"/>
      <c r="AG31" s="187"/>
      <c r="AH31" s="858"/>
      <c r="AI31" s="58"/>
      <c r="AJ31" s="1012"/>
      <c r="AK31" s="1012"/>
      <c r="AL31" s="1012"/>
      <c r="AM31" s="1012"/>
      <c r="AN31" s="1012"/>
      <c r="AO31" s="1012"/>
      <c r="AP31" s="1012"/>
      <c r="AQ31" s="1012"/>
      <c r="AR31" s="1012"/>
      <c r="AS31" s="1012"/>
      <c r="AT31" s="1012"/>
      <c r="AU31" s="1012"/>
      <c r="AV31" s="1012"/>
      <c r="AW31" s="1012"/>
      <c r="AX31" s="403" t="s">
        <v>1171</v>
      </c>
      <c r="AY31" s="403" t="s">
        <v>1160</v>
      </c>
      <c r="AZ31" s="403" t="str">
        <f t="shared" si="1"/>
        <v>維持修繕工事鋼構造物工事</v>
      </c>
      <c r="BA31" s="403"/>
      <c r="BB31" s="403"/>
      <c r="BC31" s="403" t="s">
        <v>1194</v>
      </c>
      <c r="BD31" s="1012"/>
    </row>
    <row r="32" spans="1:56" ht="14.25" customHeight="1" thickBot="1">
      <c r="A32" s="58"/>
      <c r="B32" s="86" t="s">
        <v>190</v>
      </c>
      <c r="C32" s="311" t="s">
        <v>428</v>
      </c>
      <c r="D32" s="1130"/>
      <c r="E32" s="72" t="s">
        <v>1576</v>
      </c>
      <c r="F32" s="73" t="s">
        <v>320</v>
      </c>
      <c r="G32" s="52" t="s">
        <v>6</v>
      </c>
      <c r="H32" s="792" t="str">
        <f>IF(企業入力シート!B38="","未記入",企業入力シート!B38)</f>
        <v>無</v>
      </c>
      <c r="I32" s="793"/>
      <c r="J32" s="794"/>
      <c r="K32" s="58"/>
      <c r="L32" s="33"/>
      <c r="M32" s="34"/>
      <c r="N32" s="34"/>
      <c r="O32" s="34"/>
      <c r="P32" s="182"/>
      <c r="Q32" s="34"/>
      <c r="R32" s="34"/>
      <c r="S32" s="34"/>
      <c r="T32" s="598"/>
      <c r="U32" s="598"/>
      <c r="V32" s="184"/>
      <c r="W32" s="598"/>
      <c r="X32" s="189"/>
      <c r="Y32" s="189"/>
      <c r="Z32" s="396"/>
      <c r="AA32" s="189"/>
      <c r="AB32" s="184"/>
      <c r="AC32" s="184"/>
      <c r="AD32" s="189"/>
      <c r="AE32" s="189"/>
      <c r="AF32" s="888"/>
      <c r="AG32" s="189"/>
      <c r="AH32" s="859"/>
      <c r="AI32" s="58"/>
      <c r="AJ32" s="1012"/>
      <c r="AK32" s="1012"/>
      <c r="AL32" s="1012"/>
      <c r="AM32" s="1012"/>
      <c r="AN32" s="1012"/>
      <c r="AO32" s="1012"/>
      <c r="AP32" s="1012"/>
      <c r="AQ32" s="1012"/>
      <c r="AR32" s="1012"/>
      <c r="AS32" s="1012"/>
      <c r="AT32" s="1012"/>
      <c r="AU32" s="1012"/>
      <c r="AV32" s="1012"/>
      <c r="AW32" s="1012"/>
      <c r="AX32" s="1013"/>
      <c r="AY32" s="1013"/>
      <c r="AZ32" s="1013"/>
      <c r="BA32" s="1013"/>
      <c r="BB32" s="1013"/>
      <c r="BC32" s="1013"/>
      <c r="BD32" s="1012"/>
    </row>
    <row r="33" spans="1:56" ht="14.25" customHeight="1">
      <c r="A33" s="58"/>
      <c r="B33" s="84" t="s">
        <v>190</v>
      </c>
      <c r="C33" s="310" t="s">
        <v>178</v>
      </c>
      <c r="D33" s="1131"/>
      <c r="E33" s="68" t="s">
        <v>1577</v>
      </c>
      <c r="F33" s="69" t="s">
        <v>320</v>
      </c>
      <c r="G33" s="50" t="s">
        <v>7</v>
      </c>
      <c r="H33" s="783" t="str">
        <f>IF(企業入力シート!B39="","未記入",企業入力シート!B39)</f>
        <v>無</v>
      </c>
      <c r="I33" s="784"/>
      <c r="J33" s="785"/>
      <c r="K33" s="58"/>
      <c r="L33" s="58"/>
      <c r="M33" s="58"/>
      <c r="N33" s="58"/>
      <c r="O33" s="58"/>
      <c r="P33" s="58"/>
      <c r="Q33" s="58"/>
      <c r="R33" s="58"/>
      <c r="S33" s="58"/>
      <c r="T33" s="58"/>
      <c r="U33" s="58"/>
      <c r="V33" s="58"/>
      <c r="W33" s="358"/>
      <c r="X33" s="58"/>
      <c r="Y33" s="58"/>
      <c r="Z33" s="58"/>
      <c r="AA33" s="58"/>
      <c r="AB33" s="58"/>
      <c r="AC33" s="58"/>
      <c r="AD33" s="58"/>
      <c r="AE33" s="58"/>
      <c r="AF33" s="58"/>
      <c r="AG33" s="58"/>
      <c r="AH33" s="58"/>
      <c r="AI33" s="58"/>
      <c r="AJ33" s="1012"/>
      <c r="AK33" s="1012"/>
      <c r="AL33" s="1012"/>
      <c r="AM33" s="1012"/>
      <c r="AN33" s="1012"/>
      <c r="AO33" s="1012"/>
      <c r="AP33" s="1012"/>
      <c r="AQ33" s="1012"/>
      <c r="AR33" s="1012"/>
      <c r="AS33" s="1012"/>
      <c r="AT33" s="1012"/>
      <c r="AU33" s="1012"/>
      <c r="AV33" s="1012"/>
      <c r="AW33" s="1012"/>
      <c r="AX33" s="1013"/>
      <c r="AY33" s="1013"/>
      <c r="AZ33" s="1013"/>
      <c r="BA33" s="1013"/>
      <c r="BB33" s="1013"/>
      <c r="BC33" s="1013"/>
      <c r="BD33" s="1012"/>
    </row>
    <row r="34" spans="1:56" s="6" customFormat="1" ht="14.25" customHeight="1">
      <c r="A34" s="58"/>
      <c r="B34" s="84" t="s">
        <v>190</v>
      </c>
      <c r="C34" s="310" t="s">
        <v>183</v>
      </c>
      <c r="D34" s="1131"/>
      <c r="E34" s="68" t="s">
        <v>1578</v>
      </c>
      <c r="F34" s="69" t="s">
        <v>320</v>
      </c>
      <c r="G34" s="50" t="s">
        <v>8</v>
      </c>
      <c r="H34" s="783" t="str">
        <f>IF(企業入力シート!B40="","未記入",企業入力シート!B40)</f>
        <v>無</v>
      </c>
      <c r="I34" s="784"/>
      <c r="J34" s="785"/>
      <c r="K34" s="58"/>
      <c r="L34" s="58"/>
      <c r="M34" s="58"/>
      <c r="N34" s="58"/>
      <c r="O34" s="58"/>
      <c r="P34" s="58"/>
      <c r="Q34" s="58"/>
      <c r="R34" s="58"/>
      <c r="S34" s="58"/>
      <c r="T34" s="58"/>
      <c r="U34" s="358"/>
      <c r="V34" s="58"/>
      <c r="W34" s="58"/>
      <c r="X34" s="58"/>
      <c r="Y34" s="58"/>
      <c r="Z34" s="58"/>
      <c r="AA34" s="58"/>
      <c r="AB34" s="58"/>
      <c r="AC34" s="58"/>
      <c r="AD34" s="58"/>
      <c r="AE34" s="58"/>
      <c r="AF34" s="58"/>
      <c r="AG34" s="58"/>
      <c r="AH34" s="58"/>
      <c r="AI34" s="58"/>
      <c r="AJ34" s="1012"/>
      <c r="AK34" s="1012"/>
      <c r="AL34" s="1012"/>
      <c r="AM34" s="1012"/>
      <c r="AN34" s="1012"/>
      <c r="AO34" s="1012"/>
      <c r="AP34" s="1012"/>
      <c r="AQ34" s="1012"/>
      <c r="AR34" s="1012"/>
      <c r="AS34" s="1012"/>
      <c r="AT34" s="1012"/>
      <c r="AU34" s="1012"/>
      <c r="AV34" s="1012"/>
      <c r="AW34" s="1012"/>
      <c r="AX34" s="1013"/>
      <c r="AY34" s="1013"/>
      <c r="AZ34" s="1013"/>
      <c r="BA34" s="1013"/>
      <c r="BB34" s="1013"/>
      <c r="BC34" s="1013"/>
      <c r="BD34" s="1012"/>
    </row>
    <row r="35" spans="1:56" ht="14.25" customHeight="1">
      <c r="A35" s="58"/>
      <c r="B35" s="84" t="s">
        <v>190</v>
      </c>
      <c r="C35" s="310" t="s">
        <v>185</v>
      </c>
      <c r="D35" s="1131"/>
      <c r="E35" s="68" t="s">
        <v>1579</v>
      </c>
      <c r="F35" s="69" t="s">
        <v>1629</v>
      </c>
      <c r="G35" s="50" t="s">
        <v>1583</v>
      </c>
      <c r="H35" s="783" t="str">
        <f>IF(企業入力シート!B41="","未記入",企業入力シート!B41)</f>
        <v>無</v>
      </c>
      <c r="I35" s="784"/>
      <c r="J35" s="785"/>
      <c r="K35" s="58"/>
      <c r="L35" s="57" t="s">
        <v>506</v>
      </c>
      <c r="M35" s="58"/>
      <c r="N35" s="58"/>
      <c r="O35" s="58"/>
      <c r="P35" s="58"/>
      <c r="Q35" s="58"/>
      <c r="R35" s="58"/>
      <c r="S35" s="58"/>
      <c r="T35" s="58"/>
      <c r="U35" s="358"/>
      <c r="V35" s="58"/>
      <c r="W35" s="58"/>
      <c r="X35" s="58"/>
      <c r="Y35" s="58"/>
      <c r="Z35" s="58"/>
      <c r="AA35" s="58"/>
      <c r="AB35" s="58"/>
      <c r="AC35" s="58"/>
      <c r="AD35" s="58"/>
      <c r="AE35" s="58"/>
      <c r="AF35" s="58"/>
      <c r="AG35" s="58"/>
      <c r="AH35" s="58"/>
      <c r="AI35" s="58"/>
      <c r="AJ35" s="1012"/>
      <c r="AK35" s="1012"/>
      <c r="AL35" s="1012"/>
      <c r="AM35" s="1012"/>
      <c r="AN35" s="1012"/>
      <c r="AO35" s="1012"/>
      <c r="AP35" s="1012"/>
      <c r="AQ35" s="1012"/>
      <c r="AR35" s="1012"/>
      <c r="AS35" s="1012"/>
      <c r="AT35" s="1012"/>
      <c r="AU35" s="1012"/>
      <c r="AV35" s="1012"/>
      <c r="AW35" s="1012"/>
      <c r="AX35" s="1013"/>
      <c r="AY35" s="1013"/>
      <c r="AZ35" s="1013"/>
      <c r="BA35" s="1013"/>
      <c r="BB35" s="1013"/>
      <c r="BC35" s="1013"/>
      <c r="BD35" s="1012"/>
    </row>
    <row r="36" spans="1:56" ht="14.25" customHeight="1">
      <c r="A36" s="58"/>
      <c r="B36" s="84" t="s">
        <v>190</v>
      </c>
      <c r="C36" s="310" t="s">
        <v>510</v>
      </c>
      <c r="D36" s="1131"/>
      <c r="E36" s="68" t="s">
        <v>1580</v>
      </c>
      <c r="F36" s="69" t="s">
        <v>320</v>
      </c>
      <c r="G36" s="50" t="s">
        <v>1584</v>
      </c>
      <c r="H36" s="783" t="str">
        <f>IF(企業入力シート!B42="","未記入",企業入力シート!B42)</f>
        <v>無</v>
      </c>
      <c r="I36" s="784"/>
      <c r="J36" s="785"/>
      <c r="K36" s="58"/>
      <c r="L36" s="58" t="s">
        <v>517</v>
      </c>
      <c r="M36" s="58"/>
      <c r="N36" s="58"/>
      <c r="O36" s="58"/>
      <c r="P36" s="58"/>
      <c r="Q36" s="58"/>
      <c r="R36" s="58"/>
      <c r="S36" s="58"/>
      <c r="T36" s="58"/>
      <c r="U36" s="358"/>
      <c r="V36" s="58"/>
      <c r="W36" s="58"/>
      <c r="X36" s="58"/>
      <c r="Y36" s="58"/>
      <c r="Z36" s="58"/>
      <c r="AA36" s="58"/>
      <c r="AB36" s="58"/>
      <c r="AC36" s="58"/>
      <c r="AD36" s="58"/>
      <c r="AE36" s="58"/>
      <c r="AF36" s="58"/>
      <c r="AG36" s="58"/>
      <c r="AH36" s="58"/>
      <c r="AI36" s="58"/>
      <c r="AJ36" s="1012"/>
      <c r="AK36" s="1012"/>
      <c r="AL36" s="1012"/>
      <c r="AM36" s="1012"/>
      <c r="AN36" s="1012"/>
      <c r="AO36" s="1012"/>
      <c r="AP36" s="1012"/>
      <c r="AQ36" s="1012"/>
      <c r="AR36" s="1012"/>
      <c r="AS36" s="1012"/>
      <c r="AT36" s="1012"/>
      <c r="AU36" s="1012"/>
      <c r="AV36" s="1012"/>
      <c r="AW36" s="1012"/>
      <c r="AX36" s="1013"/>
      <c r="AY36" s="1013"/>
      <c r="AZ36" s="1013"/>
      <c r="BA36" s="1013"/>
      <c r="BB36" s="1013"/>
      <c r="BC36" s="1013"/>
      <c r="BD36" s="1012"/>
    </row>
    <row r="37" spans="1:56" ht="14.25" customHeight="1">
      <c r="A37" s="58"/>
      <c r="B37" s="84" t="s">
        <v>190</v>
      </c>
      <c r="C37" s="310" t="s">
        <v>511</v>
      </c>
      <c r="D37" s="1131"/>
      <c r="E37" s="68" t="s">
        <v>1581</v>
      </c>
      <c r="F37" s="69" t="s">
        <v>320</v>
      </c>
      <c r="G37" s="50" t="s">
        <v>1585</v>
      </c>
      <c r="H37" s="783" t="str">
        <f>IF(企業入力シート!B43="","未記入",企業入力シート!B43)</f>
        <v>無</v>
      </c>
      <c r="I37" s="784"/>
      <c r="J37" s="785"/>
      <c r="K37" s="58"/>
      <c r="L37" s="58" t="s">
        <v>515</v>
      </c>
      <c r="M37" s="58"/>
      <c r="N37" s="58"/>
      <c r="O37" s="58"/>
      <c r="P37" s="58"/>
      <c r="Q37" s="58"/>
      <c r="R37" s="58"/>
      <c r="S37" s="58"/>
      <c r="T37" s="58"/>
      <c r="U37" s="358"/>
      <c r="V37" s="58"/>
      <c r="W37" s="58"/>
      <c r="X37" s="58"/>
      <c r="Y37" s="58"/>
      <c r="Z37" s="58"/>
      <c r="AA37" s="58"/>
      <c r="AB37" s="58"/>
      <c r="AC37" s="58"/>
      <c r="AD37" s="58"/>
      <c r="AE37" s="58"/>
      <c r="AF37" s="58"/>
      <c r="AG37" s="58"/>
      <c r="AH37" s="58"/>
      <c r="AI37" s="58"/>
      <c r="AJ37" s="1012"/>
      <c r="AK37" s="1012"/>
      <c r="AL37" s="1012"/>
      <c r="AM37" s="1012"/>
      <c r="AN37" s="1012"/>
      <c r="AO37" s="1012"/>
      <c r="AP37" s="1012"/>
      <c r="AQ37" s="1012"/>
      <c r="AR37" s="1012"/>
      <c r="AS37" s="1012"/>
      <c r="AT37" s="1012"/>
      <c r="AU37" s="1012"/>
      <c r="AV37" s="1012"/>
      <c r="AW37" s="1012"/>
      <c r="AX37" s="1013"/>
      <c r="AY37" s="1013"/>
      <c r="AZ37" s="1013"/>
      <c r="BA37" s="1013"/>
      <c r="BB37" s="1013"/>
      <c r="BC37" s="1013"/>
      <c r="BD37" s="1012"/>
    </row>
    <row r="38" spans="1:56" s="6" customFormat="1" ht="14.25" customHeight="1">
      <c r="A38" s="58"/>
      <c r="B38" s="84" t="s">
        <v>190</v>
      </c>
      <c r="C38" s="310" t="s">
        <v>512</v>
      </c>
      <c r="D38" s="1131"/>
      <c r="E38" s="68" t="s">
        <v>1582</v>
      </c>
      <c r="F38" s="69" t="s">
        <v>320</v>
      </c>
      <c r="G38" s="50" t="s">
        <v>1586</v>
      </c>
      <c r="H38" s="783" t="str">
        <f>IF(企業入力シート!B44="","未記入",企業入力シート!B44)</f>
        <v>無</v>
      </c>
      <c r="I38" s="784"/>
      <c r="J38" s="785"/>
      <c r="K38" s="58"/>
      <c r="L38" s="58" t="s">
        <v>480</v>
      </c>
      <c r="M38" s="58"/>
      <c r="N38" s="58"/>
      <c r="O38" s="58"/>
      <c r="P38" s="58"/>
      <c r="Q38" s="58"/>
      <c r="R38" s="58"/>
      <c r="S38" s="58"/>
      <c r="T38" s="58"/>
      <c r="U38" s="358"/>
      <c r="V38" s="58"/>
      <c r="W38" s="58"/>
      <c r="X38" s="58"/>
      <c r="Y38" s="58"/>
      <c r="Z38" s="58"/>
      <c r="AA38" s="58"/>
      <c r="AB38" s="58"/>
      <c r="AC38" s="58"/>
      <c r="AD38" s="58"/>
      <c r="AE38" s="58"/>
      <c r="AF38" s="58"/>
      <c r="AG38" s="58"/>
      <c r="AH38" s="58"/>
      <c r="AI38" s="58"/>
      <c r="AJ38" s="1012"/>
      <c r="AK38" s="1012"/>
      <c r="AL38" s="1012"/>
      <c r="AM38" s="1012"/>
      <c r="AN38" s="1012"/>
      <c r="AO38" s="1012"/>
      <c r="AP38" s="1012"/>
      <c r="AQ38" s="1012"/>
      <c r="AR38" s="1012"/>
      <c r="AS38" s="1012"/>
      <c r="AT38" s="1012"/>
      <c r="AU38" s="1012"/>
      <c r="AV38" s="1012"/>
      <c r="AW38" s="1012"/>
      <c r="AX38" s="1013"/>
      <c r="AY38" s="1013"/>
      <c r="AZ38" s="1013"/>
      <c r="BA38" s="1013"/>
      <c r="BB38" s="1013"/>
      <c r="BC38" s="1013"/>
      <c r="BD38" s="1012"/>
    </row>
    <row r="39" spans="1:56" s="6" customFormat="1" ht="14.25" customHeight="1" thickBot="1">
      <c r="A39" s="58"/>
      <c r="B39" s="84" t="s">
        <v>190</v>
      </c>
      <c r="C39" s="310"/>
      <c r="D39" s="1131"/>
      <c r="E39" s="68"/>
      <c r="F39" s="69"/>
      <c r="G39" s="50"/>
      <c r="H39" s="783" t="str">
        <f>IF(企業入力シート!B45="","未記入",企業入力シート!B45)</f>
        <v>無</v>
      </c>
      <c r="I39" s="784"/>
      <c r="J39" s="785"/>
      <c r="K39" s="58"/>
      <c r="L39" s="58" t="s">
        <v>490</v>
      </c>
      <c r="M39" s="58"/>
      <c r="N39" s="58"/>
      <c r="O39" s="58"/>
      <c r="P39" s="58"/>
      <c r="Q39" s="58"/>
      <c r="R39" s="58"/>
      <c r="S39" s="58"/>
      <c r="T39" s="58"/>
      <c r="U39" s="358"/>
      <c r="V39" s="58"/>
      <c r="W39" s="58"/>
      <c r="X39" s="58"/>
      <c r="Y39" s="58"/>
      <c r="Z39" s="58"/>
      <c r="AA39" s="58"/>
      <c r="AB39" s="58"/>
      <c r="AC39" s="58"/>
      <c r="AD39" s="58"/>
      <c r="AE39" s="58"/>
      <c r="AF39" s="58"/>
      <c r="AG39" s="58"/>
      <c r="AH39" s="58"/>
      <c r="AI39" s="58"/>
      <c r="AJ39" s="1012"/>
      <c r="AK39" s="1012"/>
      <c r="AL39" s="1012"/>
      <c r="AM39" s="1012"/>
      <c r="AN39" s="1012"/>
      <c r="AO39" s="1012"/>
      <c r="AP39" s="1012"/>
      <c r="AQ39" s="1012"/>
      <c r="AR39" s="1012"/>
      <c r="AS39" s="1012"/>
      <c r="AT39" s="1012"/>
      <c r="AU39" s="1012"/>
      <c r="AV39" s="1012"/>
      <c r="AW39" s="1012"/>
      <c r="AX39" s="1013"/>
      <c r="AY39" s="1013"/>
      <c r="AZ39" s="1013"/>
      <c r="BA39" s="1013"/>
      <c r="BB39" s="1013"/>
      <c r="BC39" s="1013"/>
      <c r="BD39" s="1012"/>
    </row>
    <row r="40" spans="1:56" ht="14.25" customHeight="1" thickTop="1">
      <c r="A40" s="58"/>
      <c r="B40" s="84" t="s">
        <v>190</v>
      </c>
      <c r="C40" s="310"/>
      <c r="D40" s="1131"/>
      <c r="E40" s="68"/>
      <c r="F40" s="69"/>
      <c r="G40" s="50"/>
      <c r="H40" s="783" t="str">
        <f>IF(企業入力シート!B46="","未記入",企業入力シート!B46)</f>
        <v>未記入</v>
      </c>
      <c r="I40" s="784"/>
      <c r="J40" s="785"/>
      <c r="K40" s="58"/>
      <c r="L40" s="36" t="s">
        <v>458</v>
      </c>
      <c r="M40" s="36" t="s">
        <v>418</v>
      </c>
      <c r="N40" s="27" t="s">
        <v>423</v>
      </c>
      <c r="O40" s="1255" t="s">
        <v>424</v>
      </c>
      <c r="P40" s="1256"/>
      <c r="Q40" s="1256"/>
      <c r="R40" s="1256"/>
      <c r="S40" s="1256"/>
      <c r="T40" s="1256"/>
      <c r="U40" s="1256"/>
      <c r="V40" s="1257"/>
      <c r="W40" s="58"/>
      <c r="X40" s="58"/>
      <c r="Y40" s="58"/>
      <c r="Z40" s="58"/>
      <c r="AA40" s="58"/>
      <c r="AB40" s="58"/>
      <c r="AC40" s="58"/>
      <c r="AD40" s="58"/>
      <c r="AE40" s="58"/>
      <c r="AF40" s="58"/>
      <c r="AG40" s="58"/>
      <c r="AH40" s="58"/>
      <c r="AI40" s="58"/>
      <c r="AJ40" s="1012"/>
      <c r="AK40" s="1012"/>
      <c r="AL40" s="1012"/>
      <c r="AM40" s="1012"/>
      <c r="AN40" s="1012"/>
      <c r="AO40" s="1012"/>
      <c r="AP40" s="1012"/>
      <c r="AQ40" s="1012"/>
      <c r="AR40" s="1012"/>
      <c r="AS40" s="1012"/>
      <c r="AT40" s="1012"/>
      <c r="AU40" s="1012"/>
      <c r="AV40" s="1012"/>
      <c r="AW40" s="1012"/>
      <c r="AX40" s="1013"/>
      <c r="AY40" s="1013"/>
      <c r="AZ40" s="1013"/>
      <c r="BA40" s="1013"/>
      <c r="BB40" s="1013"/>
      <c r="BC40" s="1013"/>
      <c r="BD40" s="1012"/>
    </row>
    <row r="41" spans="1:56" ht="14.25" customHeight="1">
      <c r="A41" s="58"/>
      <c r="B41" s="86" t="s">
        <v>190</v>
      </c>
      <c r="C41" s="311"/>
      <c r="D41" s="1132"/>
      <c r="E41" s="72"/>
      <c r="F41" s="73"/>
      <c r="G41" s="52"/>
      <c r="H41" s="786" t="str">
        <f>IF(企業入力シート!B47="","未記入",企業入力シート!B47)</f>
        <v>未記入</v>
      </c>
      <c r="I41" s="787"/>
      <c r="J41" s="788"/>
      <c r="K41" s="58"/>
      <c r="L41" s="41" t="str">
        <f t="shared" ref="L41:L81" si="2">INDEX($B$23:$G$43,MATCH(N41,$C$23:$C$43,0),4)</f>
        <v>３</v>
      </c>
      <c r="M41" s="1249" t="s">
        <v>419</v>
      </c>
      <c r="N41" s="1" t="str">
        <f t="shared" ref="N41:N48" si="3">L6</f>
        <v>工事成績</v>
      </c>
      <c r="O41" s="1246" t="str">
        <f>CONCATENATE("　○企業の工事成績評定点　（様式-",L41,"-１、様式-",L41,"-２）")</f>
        <v>　○企業の工事成績評定点　（様式-３-１、様式-３-２）</v>
      </c>
      <c r="P41" s="1247"/>
      <c r="Q41" s="1247"/>
      <c r="R41" s="1247"/>
      <c r="S41" s="1247"/>
      <c r="T41" s="1247"/>
      <c r="U41" s="1247"/>
      <c r="V41" s="1248"/>
      <c r="W41" s="58"/>
      <c r="X41" s="58"/>
      <c r="Y41" s="58"/>
      <c r="Z41" s="58"/>
      <c r="AA41" s="58"/>
      <c r="AB41" s="58"/>
      <c r="AC41" s="58"/>
      <c r="AD41" s="58"/>
      <c r="AE41" s="58"/>
      <c r="AF41" s="58"/>
      <c r="AG41" s="58"/>
      <c r="AH41" s="58"/>
      <c r="AI41" s="58"/>
      <c r="AJ41" s="1012"/>
      <c r="AK41" s="1012"/>
      <c r="AL41" s="1012"/>
      <c r="AM41" s="1012"/>
      <c r="AN41" s="1012"/>
      <c r="AO41" s="1012"/>
      <c r="AP41" s="1012"/>
      <c r="AQ41" s="1012"/>
      <c r="AR41" s="1012"/>
      <c r="AS41" s="1012"/>
      <c r="AT41" s="1012"/>
      <c r="AU41" s="1012"/>
      <c r="AV41" s="1012"/>
      <c r="AW41" s="1012"/>
      <c r="AX41" s="1013"/>
      <c r="AY41" s="1013"/>
      <c r="AZ41" s="1013"/>
      <c r="BA41" s="1013"/>
      <c r="BB41" s="1013"/>
      <c r="BC41" s="1013"/>
      <c r="BD41" s="1012"/>
    </row>
    <row r="42" spans="1:56" ht="14.25" customHeight="1">
      <c r="A42" s="58"/>
      <c r="B42" s="83" t="s">
        <v>191</v>
      </c>
      <c r="C42" s="309"/>
      <c r="D42" s="1130"/>
      <c r="E42" s="66"/>
      <c r="F42" s="67"/>
      <c r="G42" s="49"/>
      <c r="H42" s="58"/>
      <c r="I42" s="58"/>
      <c r="J42" s="58"/>
      <c r="K42" s="58"/>
      <c r="L42" s="41" t="str">
        <f t="shared" si="2"/>
        <v>４</v>
      </c>
      <c r="M42" s="1250"/>
      <c r="N42" s="1" t="str">
        <f t="shared" si="3"/>
        <v>同種工事実績</v>
      </c>
      <c r="O42" s="1246" t="str">
        <f>CONCATENATE("　○企業の同種工事の施工実績　（様式-",L42,"）")</f>
        <v>　○企業の同種工事の施工実績　（様式-４）</v>
      </c>
      <c r="P42" s="1247"/>
      <c r="Q42" s="1247"/>
      <c r="R42" s="1247"/>
      <c r="S42" s="1247"/>
      <c r="T42" s="1247"/>
      <c r="U42" s="1247"/>
      <c r="V42" s="1248"/>
      <c r="W42" s="58"/>
      <c r="X42" s="58"/>
      <c r="Y42" s="58"/>
      <c r="Z42" s="58"/>
      <c r="AA42" s="58"/>
      <c r="AB42" s="58"/>
      <c r="AC42" s="58"/>
      <c r="AD42" s="58"/>
      <c r="AE42" s="58"/>
      <c r="AF42" s="58"/>
      <c r="AG42" s="58"/>
      <c r="AH42" s="58"/>
      <c r="AI42" s="58"/>
      <c r="AJ42" s="1012"/>
      <c r="AK42" s="1012"/>
      <c r="AL42" s="1012"/>
      <c r="AM42" s="1012"/>
      <c r="AN42" s="1012"/>
      <c r="AO42" s="1012"/>
      <c r="AP42" s="1012"/>
      <c r="AQ42" s="1012"/>
      <c r="AR42" s="1012"/>
      <c r="AS42" s="1012"/>
      <c r="AT42" s="1012"/>
      <c r="AU42" s="1012"/>
      <c r="AV42" s="1012"/>
      <c r="AW42" s="1012"/>
      <c r="AX42" s="1013"/>
      <c r="AY42" s="1013"/>
      <c r="AZ42" s="1013"/>
      <c r="BA42" s="1013"/>
      <c r="BB42" s="1013"/>
      <c r="BC42" s="1013"/>
      <c r="BD42" s="1012"/>
    </row>
    <row r="43" spans="1:56" ht="14.25" customHeight="1" thickBot="1">
      <c r="A43" s="58"/>
      <c r="B43" s="87" t="s">
        <v>191</v>
      </c>
      <c r="C43" s="313"/>
      <c r="D43" s="1133"/>
      <c r="E43" s="74"/>
      <c r="F43" s="75"/>
      <c r="G43" s="53"/>
      <c r="H43" s="58"/>
      <c r="I43" s="58"/>
      <c r="J43" s="58"/>
      <c r="K43" s="58"/>
      <c r="L43" s="41" t="str">
        <f t="shared" si="2"/>
        <v>５</v>
      </c>
      <c r="M43" s="1250"/>
      <c r="N43" s="1" t="str">
        <f t="shared" si="3"/>
        <v>優良工事表彰</v>
      </c>
      <c r="O43" s="1246" t="str">
        <f>CONCATENATE("　○企業の優良工事表彰（優良工事施工団体表彰）　（様式-",L43,"）")</f>
        <v>　○企業の優良工事表彰（優良工事施工団体表彰）　（様式-５）</v>
      </c>
      <c r="P43" s="1247"/>
      <c r="Q43" s="1247"/>
      <c r="R43" s="1247"/>
      <c r="S43" s="1247"/>
      <c r="T43" s="1247"/>
      <c r="U43" s="1247"/>
      <c r="V43" s="1248"/>
      <c r="W43" s="58"/>
      <c r="X43" s="58"/>
      <c r="Y43" s="58"/>
      <c r="Z43" s="58"/>
      <c r="AA43" s="58"/>
      <c r="AB43" s="58"/>
      <c r="AC43" s="58"/>
      <c r="AD43" s="58"/>
      <c r="AE43" s="58"/>
      <c r="AF43" s="58"/>
      <c r="AG43" s="58"/>
      <c r="AH43" s="58"/>
      <c r="AI43" s="58"/>
      <c r="AJ43" s="1012"/>
      <c r="AK43" s="1012"/>
      <c r="AL43" s="1012"/>
      <c r="AM43" s="1012"/>
      <c r="AN43" s="1012"/>
      <c r="AO43" s="1012"/>
      <c r="AP43" s="1012"/>
      <c r="AQ43" s="1012"/>
      <c r="AR43" s="1012"/>
      <c r="AS43" s="1012"/>
      <c r="AT43" s="1012"/>
      <c r="AU43" s="1012"/>
      <c r="AV43" s="1012"/>
      <c r="AW43" s="1012"/>
      <c r="AX43" s="1013"/>
      <c r="AY43" s="1013"/>
      <c r="AZ43" s="1013"/>
      <c r="BA43" s="1013"/>
      <c r="BB43" s="1013"/>
      <c r="BC43" s="1013"/>
      <c r="BD43" s="1012"/>
    </row>
    <row r="44" spans="1:56" ht="14.25" customHeight="1" thickTop="1">
      <c r="A44" s="58"/>
      <c r="B44" s="176" t="s">
        <v>636</v>
      </c>
      <c r="C44" s="314" t="s">
        <v>638</v>
      </c>
      <c r="D44" s="316"/>
      <c r="E44" s="175" t="s">
        <v>401</v>
      </c>
      <c r="F44" s="178"/>
      <c r="G44" s="179"/>
      <c r="H44" s="58"/>
      <c r="I44" s="58"/>
      <c r="J44" s="58"/>
      <c r="K44" s="58"/>
      <c r="L44" s="41" t="e">
        <f t="shared" si="2"/>
        <v>#N/A</v>
      </c>
      <c r="M44" s="1250"/>
      <c r="N44" s="1" t="str">
        <f t="shared" si="3"/>
        <v>プラント保有</v>
      </c>
      <c r="O44" s="1246" t="e">
        <f>CONCATENATE("　○アスファルト合材プラント保有の有無　（様式-",L44,"）")</f>
        <v>#N/A</v>
      </c>
      <c r="P44" s="1247"/>
      <c r="Q44" s="1247"/>
      <c r="R44" s="1247"/>
      <c r="S44" s="1247"/>
      <c r="T44" s="1247"/>
      <c r="U44" s="1247"/>
      <c r="V44" s="1248"/>
      <c r="W44" s="58"/>
      <c r="X44" s="58"/>
      <c r="Y44" s="58"/>
      <c r="Z44" s="58"/>
      <c r="AA44" s="58"/>
      <c r="AB44" s="58"/>
      <c r="AC44" s="58"/>
      <c r="AD44" s="58"/>
      <c r="AE44" s="58"/>
      <c r="AF44" s="58"/>
      <c r="AG44" s="58"/>
      <c r="AH44" s="58"/>
      <c r="AI44" s="58"/>
      <c r="AJ44" s="1012"/>
      <c r="AK44" s="1012"/>
      <c r="AL44" s="1012"/>
      <c r="AM44" s="1012"/>
      <c r="AN44" s="1012"/>
      <c r="AO44" s="1012"/>
      <c r="AP44" s="1012"/>
      <c r="AQ44" s="1012"/>
      <c r="AR44" s="1012"/>
      <c r="AS44" s="1012"/>
      <c r="AT44" s="1012"/>
      <c r="AU44" s="1012"/>
      <c r="AV44" s="1012"/>
      <c r="AW44" s="1012"/>
      <c r="AX44" s="1013"/>
      <c r="AY44" s="1013"/>
      <c r="AZ44" s="1013"/>
      <c r="BA44" s="1013"/>
      <c r="BB44" s="1013"/>
      <c r="BC44" s="1013"/>
      <c r="BD44" s="1012"/>
    </row>
    <row r="45" spans="1:56" ht="14.25" customHeight="1">
      <c r="A45" s="58"/>
      <c r="B45" s="174" t="s">
        <v>635</v>
      </c>
      <c r="C45" s="310" t="s">
        <v>639</v>
      </c>
      <c r="D45" s="317"/>
      <c r="E45" s="177" t="s">
        <v>402</v>
      </c>
      <c r="F45" s="180"/>
      <c r="G45" s="181"/>
      <c r="H45" s="58"/>
      <c r="I45" s="58"/>
      <c r="J45" s="58"/>
      <c r="K45" s="58"/>
      <c r="L45" s="41" t="e">
        <f t="shared" si="2"/>
        <v>#N/A</v>
      </c>
      <c r="M45" s="1250"/>
      <c r="N45" s="1" t="str">
        <f t="shared" si="3"/>
        <v>法面機械保有</v>
      </c>
      <c r="O45" s="1246" t="e">
        <f>CONCATENATE("　○企業の○○機の保有の有無　（様式-",L45,"）")</f>
        <v>#N/A</v>
      </c>
      <c r="P45" s="1247"/>
      <c r="Q45" s="1247"/>
      <c r="R45" s="1247"/>
      <c r="S45" s="1247"/>
      <c r="T45" s="1247"/>
      <c r="U45" s="1247"/>
      <c r="V45" s="1248"/>
      <c r="W45" s="58"/>
      <c r="X45" s="58"/>
      <c r="Y45" s="58"/>
      <c r="Z45" s="58"/>
      <c r="AA45" s="58"/>
      <c r="AB45" s="58"/>
      <c r="AC45" s="58"/>
      <c r="AD45" s="58"/>
      <c r="AE45" s="58"/>
      <c r="AF45" s="58"/>
      <c r="AG45" s="58"/>
      <c r="AH45" s="58"/>
      <c r="AI45" s="58"/>
      <c r="AJ45" s="1012"/>
      <c r="AK45" s="1012"/>
      <c r="AL45" s="1012"/>
      <c r="AM45" s="1012"/>
      <c r="AN45" s="1012"/>
      <c r="AO45" s="1012"/>
      <c r="AP45" s="1012"/>
      <c r="AQ45" s="1012"/>
      <c r="AR45" s="1012"/>
      <c r="AS45" s="1012"/>
      <c r="AT45" s="1012"/>
      <c r="AU45" s="1012"/>
      <c r="AV45" s="1012"/>
      <c r="AW45" s="1012"/>
      <c r="AX45" s="1013"/>
      <c r="AY45" s="1013"/>
      <c r="AZ45" s="1013"/>
      <c r="BA45" s="1013"/>
      <c r="BB45" s="1013"/>
      <c r="BC45" s="1013"/>
      <c r="BD45" s="1012"/>
    </row>
    <row r="46" spans="1:56" ht="14.25" customHeight="1">
      <c r="A46" s="58"/>
      <c r="B46" s="174" t="s">
        <v>635</v>
      </c>
      <c r="C46" s="310" t="s">
        <v>688</v>
      </c>
      <c r="D46" s="317"/>
      <c r="E46" s="177" t="s">
        <v>403</v>
      </c>
      <c r="F46" s="180"/>
      <c r="G46" s="181"/>
      <c r="H46" s="58"/>
      <c r="I46" s="58"/>
      <c r="J46" s="58"/>
      <c r="K46" s="58"/>
      <c r="L46" s="41" t="e">
        <f t="shared" si="2"/>
        <v>#N/A</v>
      </c>
      <c r="M46" s="1250"/>
      <c r="N46" s="1" t="str">
        <f t="shared" si="3"/>
        <v>OPD制度参加登録</v>
      </c>
      <c r="O46" s="1246" t="e">
        <f>CONCATENATE("　○企業の継続能力（CPD）制度の参加登録　（様式-",L46,"）")</f>
        <v>#N/A</v>
      </c>
      <c r="P46" s="1247"/>
      <c r="Q46" s="1247"/>
      <c r="R46" s="1247"/>
      <c r="S46" s="1247"/>
      <c r="T46" s="1247"/>
      <c r="U46" s="1247"/>
      <c r="V46" s="1248"/>
      <c r="W46" s="58"/>
      <c r="X46" s="58"/>
      <c r="Y46" s="58"/>
      <c r="Z46" s="58"/>
      <c r="AA46" s="58"/>
      <c r="AB46" s="58"/>
      <c r="AC46" s="58"/>
      <c r="AD46" s="58"/>
      <c r="AE46" s="58"/>
      <c r="AF46" s="58"/>
      <c r="AG46" s="58"/>
      <c r="AH46" s="58"/>
      <c r="AI46" s="58"/>
      <c r="AJ46" s="1012"/>
      <c r="AK46" s="1012"/>
      <c r="AL46" s="1012"/>
      <c r="AM46" s="1012"/>
      <c r="AN46" s="1012"/>
      <c r="AO46" s="1012"/>
      <c r="AP46" s="1012"/>
      <c r="AQ46" s="1012"/>
      <c r="AR46" s="1012"/>
      <c r="AS46" s="1012"/>
      <c r="AT46" s="1012"/>
      <c r="AU46" s="1012"/>
      <c r="AV46" s="1012"/>
      <c r="AW46" s="1012"/>
      <c r="AX46" s="1013"/>
      <c r="AY46" s="1013"/>
      <c r="AZ46" s="1013"/>
      <c r="BA46" s="1013"/>
      <c r="BB46" s="1013"/>
      <c r="BC46" s="1013"/>
      <c r="BD46" s="1012"/>
    </row>
    <row r="47" spans="1:56" ht="14.25" customHeight="1" thickBot="1">
      <c r="A47" s="58"/>
      <c r="B47" s="573" t="s">
        <v>635</v>
      </c>
      <c r="C47" s="313" t="s">
        <v>689</v>
      </c>
      <c r="D47" s="574"/>
      <c r="E47" s="575" t="s">
        <v>404</v>
      </c>
      <c r="F47" s="576"/>
      <c r="G47" s="577"/>
      <c r="H47" s="58"/>
      <c r="I47" s="58"/>
      <c r="J47" s="58"/>
      <c r="K47" s="58"/>
      <c r="L47" s="41" t="e">
        <f t="shared" si="2"/>
        <v>#N/A</v>
      </c>
      <c r="M47" s="1250"/>
      <c r="N47" s="1" t="str">
        <f t="shared" si="3"/>
        <v>-</v>
      </c>
      <c r="O47" s="1246" t="s">
        <v>532</v>
      </c>
      <c r="P47" s="1247"/>
      <c r="Q47" s="1247"/>
      <c r="R47" s="1247"/>
      <c r="S47" s="1247"/>
      <c r="T47" s="1247"/>
      <c r="U47" s="1247"/>
      <c r="V47" s="1248"/>
      <c r="W47" s="58"/>
      <c r="X47" s="58"/>
      <c r="Y47" s="58"/>
      <c r="Z47" s="58"/>
      <c r="AA47" s="58"/>
      <c r="AB47" s="58"/>
      <c r="AC47" s="58"/>
      <c r="AD47" s="58"/>
      <c r="AE47" s="58"/>
      <c r="AF47" s="58"/>
      <c r="AG47" s="58"/>
      <c r="AH47" s="58"/>
      <c r="AI47" s="58"/>
      <c r="AJ47" s="1012"/>
      <c r="AK47" s="1012"/>
      <c r="AL47" s="1012"/>
      <c r="AM47" s="1012"/>
      <c r="AN47" s="1012"/>
      <c r="AO47" s="1012"/>
      <c r="AP47" s="1012"/>
      <c r="AQ47" s="1012"/>
      <c r="AR47" s="1012"/>
      <c r="AS47" s="1012"/>
      <c r="AT47" s="1012"/>
      <c r="AU47" s="1012"/>
      <c r="AV47" s="1012"/>
      <c r="AW47" s="1012"/>
      <c r="AX47" s="1013"/>
      <c r="AY47" s="1013"/>
      <c r="AZ47" s="1013"/>
      <c r="BA47" s="1013"/>
      <c r="BB47" s="1013"/>
      <c r="BC47" s="1013"/>
      <c r="BD47" s="1012"/>
    </row>
    <row r="48" spans="1:56" ht="14.25" customHeight="1" thickTop="1">
      <c r="A48" s="58"/>
      <c r="B48" s="173"/>
      <c r="C48" s="173"/>
      <c r="D48" s="173"/>
      <c r="E48" s="173"/>
      <c r="F48" s="173"/>
      <c r="G48" s="173"/>
      <c r="H48" s="58"/>
      <c r="I48" s="58"/>
      <c r="J48" s="58"/>
      <c r="K48" s="58"/>
      <c r="L48" s="41" t="e">
        <f t="shared" si="2"/>
        <v>#N/A</v>
      </c>
      <c r="M48" s="1251"/>
      <c r="N48" s="1">
        <f t="shared" si="3"/>
        <v>0</v>
      </c>
      <c r="O48" s="1261" t="s">
        <v>460</v>
      </c>
      <c r="P48" s="1262"/>
      <c r="Q48" s="1262"/>
      <c r="R48" s="1262"/>
      <c r="S48" s="1262"/>
      <c r="T48" s="1262"/>
      <c r="U48" s="1262"/>
      <c r="V48" s="1263"/>
      <c r="W48" s="58"/>
      <c r="X48" s="58"/>
      <c r="Y48" s="58"/>
      <c r="Z48" s="58"/>
      <c r="AA48" s="58"/>
      <c r="AB48" s="58"/>
      <c r="AC48" s="58"/>
      <c r="AD48" s="58"/>
      <c r="AE48" s="58"/>
      <c r="AF48" s="58"/>
      <c r="AG48" s="58"/>
      <c r="AH48" s="58"/>
      <c r="AI48" s="58"/>
      <c r="AJ48" s="1012"/>
      <c r="AK48" s="1012"/>
      <c r="AL48" s="1012"/>
      <c r="AM48" s="1012"/>
      <c r="AN48" s="1012"/>
      <c r="AO48" s="1012"/>
      <c r="AP48" s="1012"/>
      <c r="AQ48" s="1012"/>
      <c r="AR48" s="1012"/>
      <c r="AS48" s="1012"/>
      <c r="AT48" s="1012"/>
      <c r="AU48" s="1012"/>
      <c r="AV48" s="1012"/>
      <c r="AW48" s="1012"/>
      <c r="AX48" s="1013"/>
      <c r="AY48" s="1013"/>
      <c r="AZ48" s="1013"/>
      <c r="BA48" s="1013"/>
      <c r="BB48" s="1013"/>
      <c r="BC48" s="1013"/>
      <c r="BD48" s="1012"/>
    </row>
    <row r="49" spans="1:56" ht="14.25">
      <c r="A49" s="63" t="s">
        <v>482</v>
      </c>
      <c r="B49" s="58"/>
      <c r="C49" s="58"/>
      <c r="D49" s="58"/>
      <c r="E49" s="58"/>
      <c r="F49" s="58"/>
      <c r="G49" s="58"/>
      <c r="H49" s="58"/>
      <c r="I49" s="58"/>
      <c r="J49" s="58"/>
      <c r="K49" s="58"/>
      <c r="L49" s="41" t="e">
        <f t="shared" si="2"/>
        <v>#N/A</v>
      </c>
      <c r="M49" s="1252" t="s">
        <v>420</v>
      </c>
      <c r="N49" s="1" t="str">
        <f t="shared" ref="N49:N55" si="4">M6</f>
        <v>保有資格</v>
      </c>
      <c r="O49" s="1246" t="e">
        <f>CONCATENATE("　○配置予定技術者の資格　（様式-",L49,"）")</f>
        <v>#N/A</v>
      </c>
      <c r="P49" s="1247"/>
      <c r="Q49" s="1247"/>
      <c r="R49" s="1247"/>
      <c r="S49" s="1247"/>
      <c r="T49" s="1247"/>
      <c r="U49" s="1247"/>
      <c r="V49" s="1248"/>
      <c r="W49" s="58"/>
      <c r="X49" s="58"/>
      <c r="Y49" s="58"/>
      <c r="Z49" s="58"/>
      <c r="AA49" s="58"/>
      <c r="AB49" s="58"/>
      <c r="AC49" s="58"/>
      <c r="AD49" s="58"/>
      <c r="AE49" s="58"/>
      <c r="AF49" s="58"/>
      <c r="AG49" s="58"/>
      <c r="AH49" s="58"/>
      <c r="AI49" s="58"/>
      <c r="AJ49" s="1012"/>
      <c r="AK49" s="1012"/>
      <c r="AL49" s="1012"/>
      <c r="AM49" s="1012"/>
      <c r="AN49" s="1012"/>
      <c r="AO49" s="1012"/>
      <c r="AP49" s="1012"/>
      <c r="AQ49" s="1012"/>
      <c r="AR49" s="1012"/>
      <c r="AS49" s="1012"/>
      <c r="AT49" s="1012"/>
      <c r="AU49" s="1012"/>
      <c r="AV49" s="1012"/>
      <c r="AW49" s="1012"/>
      <c r="AX49" s="1013"/>
      <c r="AY49" s="1013"/>
      <c r="AZ49" s="1013"/>
      <c r="BA49" s="1013"/>
      <c r="BB49" s="1013"/>
      <c r="BC49" s="1013"/>
      <c r="BD49" s="1012"/>
    </row>
    <row r="50" spans="1:56" ht="14.25">
      <c r="A50" s="59" t="s">
        <v>525</v>
      </c>
      <c r="B50" s="59"/>
      <c r="C50" s="58"/>
      <c r="D50" s="58"/>
      <c r="E50" s="58"/>
      <c r="F50" s="58"/>
      <c r="G50" s="58"/>
      <c r="H50" s="58"/>
      <c r="I50" s="58"/>
      <c r="J50" s="58"/>
      <c r="K50" s="58"/>
      <c r="L50" s="41" t="str">
        <f t="shared" si="2"/>
        <v>７</v>
      </c>
      <c r="M50" s="1253"/>
      <c r="N50" s="1" t="str">
        <f t="shared" si="4"/>
        <v>同種工事経験</v>
      </c>
      <c r="O50" s="1246" t="str">
        <f>CONCATENATE("　○配置予定技術者の同種工事の施工経験　（様式-",L50,"）")</f>
        <v>　○配置予定技術者の同種工事の施工経験　（様式-７）</v>
      </c>
      <c r="P50" s="1247"/>
      <c r="Q50" s="1247"/>
      <c r="R50" s="1247"/>
      <c r="S50" s="1247"/>
      <c r="T50" s="1247"/>
      <c r="U50" s="1247"/>
      <c r="V50" s="1248"/>
      <c r="W50" s="58"/>
      <c r="X50" s="58"/>
      <c r="Y50" s="58"/>
      <c r="Z50" s="58"/>
      <c r="AA50" s="58"/>
      <c r="AB50" s="58"/>
      <c r="AC50" s="58"/>
      <c r="AD50" s="58"/>
      <c r="AE50" s="58"/>
      <c r="AF50" s="58"/>
      <c r="AG50" s="58"/>
      <c r="AH50" s="58"/>
      <c r="AI50" s="58"/>
      <c r="AJ50" s="1012"/>
      <c r="AK50" s="1012"/>
      <c r="AL50" s="1012"/>
      <c r="AM50" s="1012"/>
      <c r="AN50" s="1012"/>
      <c r="AO50" s="1012"/>
      <c r="AP50" s="1012"/>
      <c r="AQ50" s="1012"/>
      <c r="AR50" s="1012"/>
      <c r="AS50" s="1012"/>
      <c r="AT50" s="1012"/>
      <c r="AU50" s="1012"/>
      <c r="AV50" s="1012"/>
      <c r="AW50" s="1012"/>
      <c r="AX50" s="1013"/>
      <c r="AY50" s="1013"/>
      <c r="AZ50" s="1013"/>
      <c r="BA50" s="1013"/>
      <c r="BB50" s="1013"/>
      <c r="BC50" s="1013"/>
      <c r="BD50" s="1012"/>
    </row>
    <row r="51" spans="1:56" ht="17.25">
      <c r="A51" s="57"/>
      <c r="B51" s="64" t="s">
        <v>690</v>
      </c>
      <c r="C51" s="58"/>
      <c r="D51" s="58"/>
      <c r="E51" s="58"/>
      <c r="F51" s="58"/>
      <c r="G51" s="58"/>
      <c r="H51" s="58"/>
      <c r="I51" s="58"/>
      <c r="J51" s="58"/>
      <c r="K51" s="58"/>
      <c r="L51" s="41" t="str">
        <f t="shared" si="2"/>
        <v>８</v>
      </c>
      <c r="M51" s="1253"/>
      <c r="N51" s="1" t="str">
        <f t="shared" si="4"/>
        <v>技術者の表彰</v>
      </c>
      <c r="O51" s="1246" t="str">
        <f>CONCATENATE("　○配置予定技術者の優秀建設技術者表彰　（様式-",L51,"）")</f>
        <v>　○配置予定技術者の優秀建設技術者表彰　（様式-８）</v>
      </c>
      <c r="P51" s="1247"/>
      <c r="Q51" s="1247"/>
      <c r="R51" s="1247"/>
      <c r="S51" s="1247"/>
      <c r="T51" s="1247"/>
      <c r="U51" s="1247"/>
      <c r="V51" s="1248"/>
      <c r="W51" s="58"/>
      <c r="X51" s="58"/>
      <c r="Y51" s="58"/>
      <c r="Z51" s="58"/>
      <c r="AA51" s="58"/>
      <c r="AB51" s="58"/>
      <c r="AC51" s="58"/>
      <c r="AD51" s="58"/>
      <c r="AE51" s="58"/>
      <c r="AF51" s="58"/>
      <c r="AG51" s="58"/>
      <c r="AH51" s="58"/>
      <c r="AI51" s="58"/>
      <c r="AJ51" s="1012"/>
      <c r="AK51" s="1012"/>
      <c r="AL51" s="1012"/>
      <c r="AM51" s="1012"/>
      <c r="AN51" s="1012"/>
      <c r="AO51" s="1012"/>
      <c r="AP51" s="1012"/>
      <c r="AQ51" s="1012"/>
      <c r="AR51" s="1012"/>
      <c r="AS51" s="1012"/>
      <c r="AT51" s="1012"/>
      <c r="AU51" s="1012"/>
      <c r="AV51" s="1012"/>
      <c r="AW51" s="1012"/>
      <c r="AX51" s="1013"/>
      <c r="AY51" s="1013"/>
      <c r="AZ51" s="1013"/>
      <c r="BA51" s="1013"/>
      <c r="BB51" s="1013"/>
      <c r="BC51" s="1013"/>
      <c r="BD51" s="1012"/>
    </row>
    <row r="52" spans="1:56" ht="17.25">
      <c r="A52" s="57"/>
      <c r="B52" s="65" t="s">
        <v>516</v>
      </c>
      <c r="C52" s="58"/>
      <c r="D52" s="58"/>
      <c r="E52" s="58"/>
      <c r="F52" s="58"/>
      <c r="G52" s="58"/>
      <c r="H52" s="58"/>
      <c r="I52" s="58"/>
      <c r="J52" s="58"/>
      <c r="K52" s="58"/>
      <c r="L52" s="41" t="str">
        <f t="shared" si="2"/>
        <v>６</v>
      </c>
      <c r="M52" s="1253"/>
      <c r="N52" s="1" t="str">
        <f t="shared" si="4"/>
        <v>継続学習</v>
      </c>
      <c r="O52" s="1246" t="str">
        <f>CONCATENATE("　○配置予定技術者の継続学習　（様式-",L52,"）")</f>
        <v>　○配置予定技術者の継続学習　（様式-６）</v>
      </c>
      <c r="P52" s="1247"/>
      <c r="Q52" s="1247"/>
      <c r="R52" s="1247"/>
      <c r="S52" s="1247"/>
      <c r="T52" s="1247"/>
      <c r="U52" s="1247"/>
      <c r="V52" s="1248"/>
      <c r="W52" s="58"/>
      <c r="X52" s="58"/>
      <c r="Y52" s="58"/>
      <c r="Z52" s="58"/>
      <c r="AA52" s="58"/>
      <c r="AB52" s="58"/>
      <c r="AC52" s="58"/>
      <c r="AD52" s="58"/>
      <c r="AE52" s="58"/>
      <c r="AF52" s="58"/>
      <c r="AG52" s="58"/>
      <c r="AH52" s="58"/>
      <c r="AI52" s="58"/>
      <c r="AJ52" s="1012"/>
      <c r="AK52" s="1012"/>
      <c r="AL52" s="1012"/>
      <c r="AM52" s="1012"/>
      <c r="AN52" s="1012"/>
      <c r="AO52" s="1012"/>
      <c r="AP52" s="1012"/>
      <c r="AQ52" s="1012"/>
      <c r="AR52" s="1012"/>
      <c r="AS52" s="1012"/>
      <c r="AT52" s="1012"/>
      <c r="AU52" s="1012"/>
      <c r="AV52" s="1012"/>
      <c r="AW52" s="1012"/>
      <c r="AX52" s="1013"/>
      <c r="AY52" s="1013"/>
      <c r="AZ52" s="1013"/>
      <c r="BA52" s="1013"/>
      <c r="BB52" s="1013"/>
      <c r="BC52" s="1013"/>
      <c r="BD52" s="1012"/>
    </row>
    <row r="53" spans="1:56" ht="17.25">
      <c r="A53" s="57"/>
      <c r="B53" s="65" t="s">
        <v>530</v>
      </c>
      <c r="C53" s="58"/>
      <c r="D53" s="58"/>
      <c r="E53" s="58"/>
      <c r="F53" s="58"/>
      <c r="G53" s="58"/>
      <c r="H53" s="58"/>
      <c r="I53" s="58"/>
      <c r="J53" s="58"/>
      <c r="K53" s="58"/>
      <c r="L53" s="41" t="e">
        <f t="shared" si="2"/>
        <v>#N/A</v>
      </c>
      <c r="M53" s="1253"/>
      <c r="N53" s="1" t="str">
        <f t="shared" si="4"/>
        <v>技術者の成績</v>
      </c>
      <c r="O53" s="1246" t="e">
        <f>CONCATENATE("　○配置予定技術者の工事成績評定点　（様式-",L53,"-１、様式-",L53,"-２）")</f>
        <v>#N/A</v>
      </c>
      <c r="P53" s="1247"/>
      <c r="Q53" s="1247"/>
      <c r="R53" s="1247"/>
      <c r="S53" s="1247"/>
      <c r="T53" s="1247"/>
      <c r="U53" s="1247"/>
      <c r="V53" s="1248"/>
      <c r="W53" s="58"/>
      <c r="X53" s="58"/>
      <c r="Y53" s="58"/>
      <c r="Z53" s="58"/>
      <c r="AA53" s="58"/>
      <c r="AB53" s="58"/>
      <c r="AC53" s="58"/>
      <c r="AD53" s="58"/>
      <c r="AE53" s="58"/>
      <c r="AF53" s="58"/>
      <c r="AG53" s="58"/>
      <c r="AH53" s="58"/>
      <c r="AI53" s="58"/>
      <c r="AJ53" s="1012"/>
      <c r="AK53" s="1012"/>
      <c r="AL53" s="1012"/>
      <c r="AM53" s="1012"/>
      <c r="AN53" s="1012"/>
      <c r="AO53" s="1012"/>
      <c r="AP53" s="1012"/>
      <c r="AQ53" s="1012"/>
      <c r="AR53" s="1012"/>
      <c r="AS53" s="1012"/>
      <c r="AT53" s="1012"/>
      <c r="AU53" s="1012"/>
      <c r="AV53" s="1012"/>
      <c r="AW53" s="1012"/>
      <c r="AX53" s="1013"/>
      <c r="AY53" s="1013"/>
      <c r="AZ53" s="1013"/>
      <c r="BA53" s="1013"/>
      <c r="BB53" s="1013"/>
      <c r="BC53" s="1013"/>
      <c r="BD53" s="1012"/>
    </row>
    <row r="54" spans="1:56" ht="17.25">
      <c r="A54" s="57"/>
      <c r="B54" s="58"/>
      <c r="C54" s="58"/>
      <c r="D54" s="58"/>
      <c r="E54" s="58"/>
      <c r="F54" s="58"/>
      <c r="G54" s="58"/>
      <c r="H54" s="58"/>
      <c r="I54" s="58"/>
      <c r="J54" s="58"/>
      <c r="K54" s="58"/>
      <c r="L54" s="41" t="e">
        <f t="shared" si="2"/>
        <v>#N/A</v>
      </c>
      <c r="M54" s="1253"/>
      <c r="N54" s="1" t="str">
        <f t="shared" si="4"/>
        <v>-</v>
      </c>
      <c r="O54" s="1246" t="s">
        <v>427</v>
      </c>
      <c r="P54" s="1247"/>
      <c r="Q54" s="1247"/>
      <c r="R54" s="1247"/>
      <c r="S54" s="1247"/>
      <c r="T54" s="1247"/>
      <c r="U54" s="1247"/>
      <c r="V54" s="1248"/>
      <c r="W54" s="58"/>
      <c r="X54" s="58"/>
      <c r="Y54" s="58"/>
      <c r="Z54" s="58"/>
      <c r="AA54" s="58"/>
      <c r="AB54" s="58"/>
      <c r="AC54" s="58"/>
      <c r="AD54" s="58"/>
      <c r="AE54" s="58"/>
      <c r="AF54" s="58"/>
      <c r="AG54" s="58"/>
      <c r="AH54" s="58"/>
      <c r="AI54" s="58"/>
      <c r="AJ54" s="1012"/>
      <c r="AK54" s="1012"/>
      <c r="AL54" s="1012"/>
      <c r="AM54" s="1012"/>
      <c r="AN54" s="1012"/>
      <c r="AO54" s="1012"/>
      <c r="AP54" s="1012"/>
      <c r="AQ54" s="1012"/>
      <c r="AR54" s="1012"/>
      <c r="AS54" s="1012"/>
      <c r="AT54" s="1012"/>
      <c r="AU54" s="1012"/>
      <c r="AV54" s="1012"/>
      <c r="AW54" s="1012"/>
      <c r="AX54" s="1013"/>
      <c r="AY54" s="1013"/>
      <c r="AZ54" s="1013"/>
      <c r="BA54" s="1013"/>
      <c r="BB54" s="1013"/>
      <c r="BC54" s="1013"/>
      <c r="BD54" s="1012"/>
    </row>
    <row r="55" spans="1:56" ht="16.5" customHeight="1">
      <c r="A55" s="59" t="s">
        <v>526</v>
      </c>
      <c r="B55" s="59"/>
      <c r="C55" s="58"/>
      <c r="D55" s="58"/>
      <c r="E55" s="58"/>
      <c r="F55" s="58"/>
      <c r="G55" s="58"/>
      <c r="H55" s="58"/>
      <c r="I55" s="58"/>
      <c r="J55" s="58"/>
      <c r="K55" s="58"/>
      <c r="L55" s="41" t="e">
        <f t="shared" si="2"/>
        <v>#N/A</v>
      </c>
      <c r="M55" s="1254"/>
      <c r="N55" s="1">
        <f t="shared" si="4"/>
        <v>0</v>
      </c>
      <c r="O55" s="1261" t="s">
        <v>461</v>
      </c>
      <c r="P55" s="1262"/>
      <c r="Q55" s="1262"/>
      <c r="R55" s="1262"/>
      <c r="S55" s="1262"/>
      <c r="T55" s="1262"/>
      <c r="U55" s="1262"/>
      <c r="V55" s="1263"/>
      <c r="W55" s="58"/>
      <c r="X55" s="58"/>
      <c r="Y55" s="58"/>
      <c r="Z55" s="58"/>
      <c r="AA55" s="58"/>
      <c r="AB55" s="58"/>
      <c r="AC55" s="58"/>
      <c r="AD55" s="58"/>
      <c r="AE55" s="58"/>
      <c r="AF55" s="58"/>
      <c r="AG55" s="58"/>
      <c r="AH55" s="58"/>
      <c r="AI55" s="58"/>
      <c r="AJ55" s="1012"/>
      <c r="AK55" s="1012"/>
      <c r="AL55" s="1012"/>
      <c r="AM55" s="1012"/>
      <c r="AN55" s="1012"/>
      <c r="AO55" s="1012"/>
      <c r="AP55" s="1012"/>
      <c r="AQ55" s="1012"/>
      <c r="AR55" s="1012"/>
      <c r="AS55" s="1012"/>
      <c r="AT55" s="1012"/>
      <c r="AU55" s="1012"/>
      <c r="AV55" s="1012"/>
      <c r="AW55" s="1012"/>
      <c r="AX55" s="1013"/>
      <c r="AY55" s="1013"/>
      <c r="AZ55" s="1013"/>
      <c r="BA55" s="1013"/>
      <c r="BB55" s="1013"/>
      <c r="BC55" s="1013"/>
      <c r="BD55" s="1012"/>
    </row>
    <row r="56" spans="1:56" ht="17.25">
      <c r="A56" s="57"/>
      <c r="B56" s="64" t="s">
        <v>487</v>
      </c>
      <c r="C56" s="58"/>
      <c r="D56" s="58"/>
      <c r="E56" s="58"/>
      <c r="F56" s="58"/>
      <c r="G56" s="58"/>
      <c r="H56" s="58"/>
      <c r="I56" s="58"/>
      <c r="J56" s="58"/>
      <c r="K56" s="58"/>
      <c r="L56" s="41" t="str">
        <f t="shared" si="2"/>
        <v>９</v>
      </c>
      <c r="M56" s="77" t="s">
        <v>421</v>
      </c>
      <c r="N56" s="1" t="str">
        <f t="shared" ref="N56:N75" si="5">N6</f>
        <v>防災協定</v>
      </c>
      <c r="O56" s="1246" t="str">
        <f>CONCATENATE("　○防災協定の締結実績　（様式-",L56,"）")</f>
        <v>　○防災協定の締結実績　（様式-９）</v>
      </c>
      <c r="P56" s="1247"/>
      <c r="Q56" s="1247"/>
      <c r="R56" s="1247"/>
      <c r="S56" s="1247"/>
      <c r="T56" s="1247"/>
      <c r="U56" s="1247"/>
      <c r="V56" s="1248"/>
      <c r="W56" s="58"/>
      <c r="X56" s="58"/>
      <c r="Y56" s="58"/>
      <c r="Z56" s="58"/>
      <c r="AA56" s="58"/>
      <c r="AB56" s="58"/>
      <c r="AC56" s="58"/>
      <c r="AD56" s="58"/>
      <c r="AE56" s="58"/>
      <c r="AF56" s="58"/>
      <c r="AG56" s="58"/>
      <c r="AH56" s="58"/>
      <c r="AI56" s="58"/>
      <c r="AJ56" s="1012"/>
      <c r="AK56" s="1012"/>
      <c r="AL56" s="1012"/>
      <c r="AM56" s="1012"/>
      <c r="AN56" s="1012"/>
      <c r="AO56" s="1012"/>
      <c r="AP56" s="1012"/>
      <c r="AQ56" s="1012"/>
      <c r="AR56" s="1012"/>
      <c r="AS56" s="1012"/>
      <c r="AT56" s="1012"/>
      <c r="AU56" s="1012"/>
      <c r="AV56" s="1012"/>
      <c r="AW56" s="1012"/>
      <c r="AX56" s="1013"/>
      <c r="AY56" s="1013"/>
      <c r="AZ56" s="1013"/>
      <c r="BA56" s="1013"/>
      <c r="BB56" s="1013"/>
      <c r="BC56" s="1013"/>
      <c r="BD56" s="1012"/>
    </row>
    <row r="57" spans="1:56" ht="17.25">
      <c r="A57" s="57"/>
      <c r="B57" s="65" t="s">
        <v>488</v>
      </c>
      <c r="C57" s="58"/>
      <c r="D57" s="58"/>
      <c r="E57" s="58"/>
      <c r="F57" s="58"/>
      <c r="G57" s="58"/>
      <c r="H57" s="58"/>
      <c r="I57" s="58"/>
      <c r="J57" s="58"/>
      <c r="K57" s="58"/>
      <c r="L57" s="41" t="e">
        <f t="shared" si="2"/>
        <v>#N/A</v>
      </c>
      <c r="M57" s="78"/>
      <c r="N57" s="1" t="str">
        <f t="shared" si="5"/>
        <v>家畜伝染防疫病協定</v>
      </c>
      <c r="O57" s="1246" t="e">
        <f>CONCATENATE("　○家畜伝染病防疫協定の締結実績　（様式-",L57,"）")</f>
        <v>#N/A</v>
      </c>
      <c r="P57" s="1247"/>
      <c r="Q57" s="1247"/>
      <c r="R57" s="1247"/>
      <c r="S57" s="1247"/>
      <c r="T57" s="1247"/>
      <c r="U57" s="1247"/>
      <c r="V57" s="1248"/>
      <c r="W57" s="58"/>
      <c r="X57" s="58"/>
      <c r="Y57" s="58"/>
      <c r="Z57" s="58"/>
      <c r="AA57" s="58"/>
      <c r="AB57" s="58"/>
      <c r="AC57" s="58"/>
      <c r="AD57" s="58"/>
      <c r="AE57" s="58"/>
      <c r="AF57" s="58"/>
      <c r="AG57" s="58"/>
      <c r="AH57" s="58"/>
      <c r="AI57" s="58"/>
      <c r="AJ57" s="1012"/>
      <c r="AK57" s="1012"/>
      <c r="AL57" s="1012"/>
      <c r="AM57" s="1012"/>
      <c r="AN57" s="1012"/>
      <c r="AO57" s="1012"/>
      <c r="AP57" s="1012"/>
      <c r="AQ57" s="1012"/>
      <c r="AR57" s="1012"/>
      <c r="AS57" s="1012"/>
      <c r="AT57" s="1012"/>
      <c r="AU57" s="1012"/>
      <c r="AV57" s="1012"/>
      <c r="AW57" s="1012"/>
      <c r="AX57" s="1013"/>
      <c r="AY57" s="1013"/>
      <c r="AZ57" s="1013"/>
      <c r="BA57" s="1013"/>
      <c r="BB57" s="1013"/>
      <c r="BC57" s="1013"/>
      <c r="BD57" s="1012"/>
    </row>
    <row r="58" spans="1:56">
      <c r="A58" s="58"/>
      <c r="B58" s="65" t="s">
        <v>489</v>
      </c>
      <c r="C58" s="58"/>
      <c r="D58" s="58"/>
      <c r="E58" s="58"/>
      <c r="F58" s="58"/>
      <c r="G58" s="58"/>
      <c r="H58" s="58"/>
      <c r="I58" s="58"/>
      <c r="J58" s="58"/>
      <c r="K58" s="58"/>
      <c r="L58" s="41" t="str">
        <f t="shared" si="2"/>
        <v>１０</v>
      </c>
      <c r="M58" s="78"/>
      <c r="N58" s="1" t="str">
        <f t="shared" si="5"/>
        <v>維持管理業務</v>
      </c>
      <c r="O58" s="1246" t="str">
        <f>CONCATENATE("　○県管理公共土木施設に関する維持管理業務または海岸漂着物の回収業務の契約実績　（様式-",L58,"）")</f>
        <v>　○県管理公共土木施設に関する維持管理業務または海岸漂着物の回収業務の契約実績　（様式-１０）</v>
      </c>
      <c r="P58" s="1247"/>
      <c r="Q58" s="1247"/>
      <c r="R58" s="1247"/>
      <c r="S58" s="1247"/>
      <c r="T58" s="1247"/>
      <c r="U58" s="1247"/>
      <c r="V58" s="1248"/>
      <c r="W58" s="58"/>
      <c r="X58" s="58"/>
      <c r="Y58" s="58"/>
      <c r="Z58" s="58"/>
      <c r="AA58" s="58"/>
      <c r="AB58" s="58"/>
      <c r="AC58" s="58"/>
      <c r="AD58" s="58"/>
      <c r="AE58" s="58"/>
      <c r="AF58" s="58"/>
      <c r="AG58" s="58"/>
      <c r="AH58" s="58"/>
      <c r="AI58" s="58"/>
      <c r="AJ58" s="1012"/>
      <c r="AK58" s="1012"/>
      <c r="AL58" s="1012"/>
      <c r="AM58" s="1012"/>
      <c r="AN58" s="1012"/>
      <c r="AO58" s="1012"/>
      <c r="AP58" s="1012"/>
      <c r="AQ58" s="1012"/>
      <c r="AR58" s="1012"/>
      <c r="AS58" s="1012"/>
      <c r="AT58" s="1012"/>
      <c r="AU58" s="1012"/>
      <c r="AV58" s="1012"/>
      <c r="AW58" s="1012"/>
      <c r="AX58" s="1013"/>
      <c r="AY58" s="1013"/>
      <c r="AZ58" s="1013"/>
      <c r="BA58" s="1013"/>
      <c r="BB58" s="1013"/>
      <c r="BC58" s="1013"/>
      <c r="BD58" s="1012"/>
    </row>
    <row r="59" spans="1:56">
      <c r="A59" s="58"/>
      <c r="B59" s="65" t="s">
        <v>483</v>
      </c>
      <c r="C59" s="58"/>
      <c r="D59" s="58"/>
      <c r="E59" s="58"/>
      <c r="F59" s="58"/>
      <c r="G59" s="58"/>
      <c r="H59" s="58"/>
      <c r="I59" s="58"/>
      <c r="J59" s="58"/>
      <c r="K59" s="58"/>
      <c r="L59" s="41" t="str">
        <f t="shared" si="2"/>
        <v>１１</v>
      </c>
      <c r="M59" s="78"/>
      <c r="N59" s="1" t="str">
        <f t="shared" si="5"/>
        <v>除雪業務</v>
      </c>
      <c r="O59" s="1246" t="str">
        <f>CONCATENATE("　○県管理道路を含む除雪業務の契約実績　（様式-",L59,"）")</f>
        <v>　○県管理道路を含む除雪業務の契約実績　（様式-１１）</v>
      </c>
      <c r="P59" s="1247"/>
      <c r="Q59" s="1247"/>
      <c r="R59" s="1247"/>
      <c r="S59" s="1247"/>
      <c r="T59" s="1247"/>
      <c r="U59" s="1247"/>
      <c r="V59" s="1248"/>
      <c r="W59" s="58"/>
      <c r="X59" s="58"/>
      <c r="Y59" s="58"/>
      <c r="Z59" s="58"/>
      <c r="AA59" s="58"/>
      <c r="AB59" s="58"/>
      <c r="AC59" s="58"/>
      <c r="AD59" s="58"/>
      <c r="AE59" s="58"/>
      <c r="AF59" s="58"/>
      <c r="AG59" s="58"/>
      <c r="AH59" s="58"/>
      <c r="AI59" s="58"/>
      <c r="AJ59" s="1012"/>
      <c r="AK59" s="1012"/>
      <c r="AL59" s="1012"/>
      <c r="AM59" s="1012"/>
      <c r="AN59" s="1012"/>
      <c r="AO59" s="1012"/>
      <c r="AP59" s="1012"/>
      <c r="AQ59" s="1012"/>
      <c r="AR59" s="1012"/>
      <c r="AS59" s="1012"/>
      <c r="AT59" s="1012"/>
      <c r="AU59" s="1012"/>
      <c r="AV59" s="1012"/>
      <c r="AW59" s="1012"/>
      <c r="AX59" s="1013"/>
      <c r="AY59" s="1013"/>
      <c r="AZ59" s="1013"/>
      <c r="BA59" s="1013"/>
      <c r="BB59" s="1013"/>
      <c r="BC59" s="1013"/>
      <c r="BD59" s="1012"/>
    </row>
    <row r="60" spans="1:56">
      <c r="A60" s="58"/>
      <c r="B60" s="58"/>
      <c r="C60" s="58"/>
      <c r="D60" s="58"/>
      <c r="E60" s="58"/>
      <c r="F60" s="58"/>
      <c r="G60" s="58"/>
      <c r="H60" s="58"/>
      <c r="I60" s="58"/>
      <c r="J60" s="58"/>
      <c r="K60" s="58"/>
      <c r="L60" s="41" t="str">
        <f t="shared" si="2"/>
        <v>１２</v>
      </c>
      <c r="M60" s="78"/>
      <c r="N60" s="1" t="str">
        <f t="shared" si="5"/>
        <v>ボランティア活動</v>
      </c>
      <c r="O60" s="1246" t="str">
        <f>CONCATENATE("　○ボランティア活動等への参加実績　（様式-",L60,"）")</f>
        <v>　○ボランティア活動等への参加実績　（様式-１２）</v>
      </c>
      <c r="P60" s="1247"/>
      <c r="Q60" s="1247"/>
      <c r="R60" s="1247"/>
      <c r="S60" s="1247"/>
      <c r="T60" s="1247"/>
      <c r="U60" s="1247"/>
      <c r="V60" s="1248"/>
      <c r="W60" s="58"/>
      <c r="X60" s="58"/>
      <c r="Y60" s="58"/>
      <c r="Z60" s="58"/>
      <c r="AA60" s="58"/>
      <c r="AB60" s="58"/>
      <c r="AC60" s="58"/>
      <c r="AD60" s="58"/>
      <c r="AE60" s="58"/>
      <c r="AF60" s="58"/>
      <c r="AG60" s="58"/>
      <c r="AH60" s="58"/>
      <c r="AI60" s="58"/>
      <c r="AJ60" s="1012"/>
      <c r="AK60" s="1012"/>
      <c r="AL60" s="1012"/>
      <c r="AM60" s="1012"/>
      <c r="AN60" s="1012"/>
      <c r="AO60" s="1012"/>
      <c r="AP60" s="1012"/>
      <c r="AQ60" s="1012"/>
      <c r="AR60" s="1012"/>
      <c r="AS60" s="1012"/>
      <c r="AT60" s="1012"/>
      <c r="AU60" s="1012"/>
      <c r="AV60" s="1012"/>
      <c r="AW60" s="1012"/>
      <c r="AX60" s="1013"/>
      <c r="AY60" s="1013"/>
      <c r="AZ60" s="1013"/>
      <c r="BA60" s="1013"/>
      <c r="BB60" s="1013"/>
      <c r="BC60" s="1013"/>
      <c r="BD60" s="1012"/>
    </row>
    <row r="61" spans="1:56" ht="14.25">
      <c r="A61" s="59" t="s">
        <v>527</v>
      </c>
      <c r="B61" s="59"/>
      <c r="C61" s="58"/>
      <c r="D61" s="58"/>
      <c r="E61" s="58"/>
      <c r="F61" s="58"/>
      <c r="G61" s="58"/>
      <c r="H61" s="58"/>
      <c r="I61" s="58"/>
      <c r="J61" s="58"/>
      <c r="K61" s="58"/>
      <c r="L61" s="41" t="e">
        <f t="shared" si="2"/>
        <v>#N/A</v>
      </c>
      <c r="M61" s="78"/>
      <c r="N61" s="1" t="str">
        <f t="shared" si="5"/>
        <v>労働福祉（高齢者雇用）</v>
      </c>
      <c r="O61" s="1243" t="e">
        <f>CONCATENATE("　○労働福祉関連の状況(a 高齢者の雇用確保)　（様式-",L61,"）")</f>
        <v>#N/A</v>
      </c>
      <c r="P61" s="1244"/>
      <c r="Q61" s="1244"/>
      <c r="R61" s="1244"/>
      <c r="S61" s="1244"/>
      <c r="T61" s="1244"/>
      <c r="U61" s="1244"/>
      <c r="V61" s="1245"/>
      <c r="W61" s="58"/>
      <c r="X61" s="58"/>
      <c r="Y61" s="58"/>
      <c r="Z61" s="58"/>
      <c r="AA61" s="58"/>
      <c r="AB61" s="58"/>
      <c r="AC61" s="58"/>
      <c r="AD61" s="58"/>
      <c r="AE61" s="58"/>
      <c r="AF61" s="58"/>
      <c r="AG61" s="58"/>
      <c r="AH61" s="58"/>
      <c r="AI61" s="58"/>
      <c r="AJ61" s="1012"/>
      <c r="AK61" s="1012"/>
      <c r="AL61" s="1012"/>
      <c r="AM61" s="1012"/>
      <c r="AN61" s="1012"/>
      <c r="AO61" s="1012"/>
      <c r="AP61" s="1012"/>
      <c r="AQ61" s="1012"/>
      <c r="AR61" s="1012"/>
      <c r="AS61" s="1012"/>
      <c r="AT61" s="1012"/>
      <c r="AU61" s="1012"/>
      <c r="AV61" s="1012"/>
      <c r="AW61" s="1012"/>
      <c r="AX61" s="1013"/>
      <c r="AY61" s="1013"/>
      <c r="AZ61" s="1013"/>
      <c r="BA61" s="1013"/>
      <c r="BB61" s="1013"/>
      <c r="BC61" s="1013"/>
      <c r="BD61" s="1012"/>
    </row>
    <row r="62" spans="1:56">
      <c r="A62" s="58"/>
      <c r="B62" s="65" t="s">
        <v>484</v>
      </c>
      <c r="C62" s="58"/>
      <c r="D62" s="58"/>
      <c r="E62" s="58"/>
      <c r="F62" s="58"/>
      <c r="G62" s="58"/>
      <c r="H62" s="58"/>
      <c r="I62" s="58"/>
      <c r="J62" s="58"/>
      <c r="K62" s="58"/>
      <c r="L62" s="41" t="str">
        <f t="shared" si="2"/>
        <v>１３</v>
      </c>
      <c r="M62" s="78"/>
      <c r="N62" s="1" t="str">
        <f t="shared" si="5"/>
        <v>労働福祉（障がい者雇用）</v>
      </c>
      <c r="O62" s="1243" t="str">
        <f>CONCATENATE("　○労働福祉関連の状況(b 障がい者雇用の実態)　（様式-",L62,"）")</f>
        <v>　○労働福祉関連の状況(b 障がい者雇用の実態)　（様式-１３）</v>
      </c>
      <c r="P62" s="1244"/>
      <c r="Q62" s="1244"/>
      <c r="R62" s="1244"/>
      <c r="S62" s="1244"/>
      <c r="T62" s="1244"/>
      <c r="U62" s="1244"/>
      <c r="V62" s="1245"/>
      <c r="W62" s="58"/>
      <c r="X62" s="58"/>
      <c r="Y62" s="58"/>
      <c r="Z62" s="58"/>
      <c r="AA62" s="58"/>
      <c r="AB62" s="58"/>
      <c r="AC62" s="58"/>
      <c r="AD62" s="58"/>
      <c r="AE62" s="58"/>
      <c r="AF62" s="58"/>
      <c r="AG62" s="58"/>
      <c r="AH62" s="58"/>
      <c r="AI62" s="58"/>
      <c r="AJ62" s="1012"/>
      <c r="AK62" s="1012"/>
      <c r="AL62" s="1012"/>
      <c r="AM62" s="1012"/>
      <c r="AN62" s="1012"/>
      <c r="AO62" s="1012"/>
      <c r="AP62" s="1012"/>
      <c r="AQ62" s="1012"/>
      <c r="AR62" s="1012"/>
      <c r="AS62" s="1012"/>
      <c r="AT62" s="1012"/>
      <c r="AU62" s="1012"/>
      <c r="AV62" s="1012"/>
      <c r="AW62" s="1012"/>
      <c r="AX62" s="1013"/>
      <c r="AY62" s="1013"/>
      <c r="AZ62" s="1013"/>
      <c r="BA62" s="1013"/>
      <c r="BB62" s="1013"/>
      <c r="BC62" s="1013"/>
      <c r="BD62" s="1012"/>
    </row>
    <row r="63" spans="1:56">
      <c r="A63" s="58"/>
      <c r="B63" s="58"/>
      <c r="C63" s="58"/>
      <c r="D63" s="58"/>
      <c r="E63" s="58"/>
      <c r="F63" s="58"/>
      <c r="G63" s="58"/>
      <c r="H63" s="58"/>
      <c r="I63" s="58"/>
      <c r="J63" s="58"/>
      <c r="K63" s="58"/>
      <c r="L63" s="41" t="str">
        <f t="shared" si="2"/>
        <v>１４</v>
      </c>
      <c r="M63" s="78"/>
      <c r="N63" s="1" t="str">
        <f t="shared" si="5"/>
        <v>労働福祉（育児介護制度）</v>
      </c>
      <c r="O63" s="1243" t="str">
        <f>CONCATENATE("　○労働福祉関連の状況(c 育児・介護休業に関する制度)　（様式-",L63,"）")</f>
        <v>　○労働福祉関連の状況(c 育児・介護休業に関する制度)　（様式-１４）</v>
      </c>
      <c r="P63" s="1244"/>
      <c r="Q63" s="1244"/>
      <c r="R63" s="1244"/>
      <c r="S63" s="1244"/>
      <c r="T63" s="1244"/>
      <c r="U63" s="1244"/>
      <c r="V63" s="1245"/>
      <c r="W63" s="58"/>
      <c r="X63" s="58"/>
      <c r="Y63" s="58"/>
      <c r="Z63" s="58"/>
      <c r="AA63" s="58"/>
      <c r="AB63" s="58"/>
      <c r="AC63" s="58"/>
      <c r="AD63" s="58"/>
      <c r="AE63" s="58"/>
      <c r="AF63" s="58"/>
      <c r="AG63" s="58"/>
      <c r="AH63" s="58"/>
      <c r="AI63" s="58"/>
      <c r="AJ63" s="1012"/>
      <c r="AK63" s="1012"/>
      <c r="AL63" s="1012"/>
      <c r="AM63" s="1012"/>
      <c r="AN63" s="1012"/>
      <c r="AO63" s="1012"/>
      <c r="AP63" s="1012"/>
      <c r="AQ63" s="1012"/>
      <c r="AR63" s="1012"/>
      <c r="AS63" s="1012"/>
      <c r="AT63" s="1012"/>
      <c r="AU63" s="1012"/>
      <c r="AV63" s="1012"/>
      <c r="AW63" s="1012"/>
      <c r="AX63" s="1013"/>
      <c r="AY63" s="1013"/>
      <c r="AZ63" s="1013"/>
      <c r="BA63" s="1013"/>
      <c r="BB63" s="1013"/>
      <c r="BC63" s="1013"/>
      <c r="BD63" s="1012"/>
    </row>
    <row r="64" spans="1:56" ht="13.5" customHeight="1">
      <c r="A64" s="59" t="s">
        <v>528</v>
      </c>
      <c r="B64" s="59"/>
      <c r="C64" s="58"/>
      <c r="D64" s="58"/>
      <c r="E64" s="58"/>
      <c r="F64" s="58"/>
      <c r="G64" s="58"/>
      <c r="H64" s="58"/>
      <c r="I64" s="58"/>
      <c r="J64" s="58"/>
      <c r="K64" s="58"/>
      <c r="L64" s="41" t="str">
        <f t="shared" si="2"/>
        <v>１５</v>
      </c>
      <c r="M64" s="78"/>
      <c r="N64" s="1" t="str">
        <f t="shared" si="5"/>
        <v>育児介護チェック表</v>
      </c>
      <c r="O64" s="1243" t="str">
        <f>CONCATENATE("　○育児・介護休業に関する制度　チェック表　（様式-",L64,"）")</f>
        <v>　○育児・介護休業に関する制度　チェック表　（様式-１５）</v>
      </c>
      <c r="P64" s="1244"/>
      <c r="Q64" s="1244"/>
      <c r="R64" s="1244"/>
      <c r="S64" s="1244"/>
      <c r="T64" s="1244"/>
      <c r="U64" s="1244"/>
      <c r="V64" s="1245"/>
      <c r="W64" s="58"/>
      <c r="X64" s="58"/>
      <c r="Y64" s="58"/>
      <c r="Z64" s="58"/>
      <c r="AA64" s="58"/>
      <c r="AB64" s="58"/>
      <c r="AC64" s="58"/>
      <c r="AD64" s="58"/>
      <c r="AE64" s="58"/>
      <c r="AF64" s="58"/>
      <c r="AG64" s="58"/>
      <c r="AH64" s="58"/>
      <c r="AI64" s="58"/>
      <c r="AJ64" s="1012"/>
      <c r="AK64" s="1012"/>
      <c r="AL64" s="1012"/>
      <c r="AM64" s="1012"/>
      <c r="AN64" s="1012"/>
      <c r="AO64" s="1012"/>
      <c r="AP64" s="1012"/>
      <c r="AQ64" s="1012"/>
      <c r="AR64" s="1012"/>
      <c r="AS64" s="1012"/>
      <c r="AT64" s="1012"/>
      <c r="AU64" s="1012"/>
      <c r="AV64" s="1012"/>
      <c r="AW64" s="1012"/>
      <c r="AX64" s="1013"/>
      <c r="AY64" s="1013"/>
      <c r="AZ64" s="1013"/>
      <c r="BA64" s="1013"/>
      <c r="BB64" s="1013"/>
      <c r="BC64" s="1013"/>
      <c r="BD64" s="1012"/>
    </row>
    <row r="65" spans="1:56" ht="16.5" customHeight="1">
      <c r="A65" s="58"/>
      <c r="B65" s="58" t="s">
        <v>732</v>
      </c>
      <c r="C65" s="58"/>
      <c r="D65" s="58"/>
      <c r="E65" s="58"/>
      <c r="F65" s="58"/>
      <c r="G65" s="58"/>
      <c r="H65" s="58"/>
      <c r="I65" s="58"/>
      <c r="J65" s="58"/>
      <c r="K65" s="58"/>
      <c r="L65" s="41" t="e">
        <f t="shared" si="2"/>
        <v>#N/A</v>
      </c>
      <c r="M65" s="78"/>
      <c r="N65" s="1" t="str">
        <f t="shared" si="5"/>
        <v>労働福祉（若手技術者雇用）</v>
      </c>
      <c r="O65" s="1243" t="e">
        <f>CONCATENATE("　○労働福祉関連の状況(d 若手技術者の新規雇用)　（様式-",L65,"）")</f>
        <v>#N/A</v>
      </c>
      <c r="P65" s="1244"/>
      <c r="Q65" s="1244"/>
      <c r="R65" s="1244"/>
      <c r="S65" s="1244"/>
      <c r="T65" s="1244"/>
      <c r="U65" s="1244"/>
      <c r="V65" s="1245"/>
      <c r="W65" s="58"/>
      <c r="X65" s="58"/>
      <c r="Y65" s="58"/>
      <c r="Z65" s="58"/>
      <c r="AA65" s="58"/>
      <c r="AB65" s="58"/>
      <c r="AC65" s="58"/>
      <c r="AD65" s="58"/>
      <c r="AE65" s="58"/>
      <c r="AF65" s="58"/>
      <c r="AG65" s="58"/>
      <c r="AH65" s="58"/>
      <c r="AI65" s="58"/>
      <c r="AJ65" s="1012"/>
      <c r="AK65" s="1012"/>
      <c r="AL65" s="1012"/>
      <c r="AM65" s="1012"/>
      <c r="AN65" s="1012"/>
      <c r="AO65" s="1012"/>
      <c r="AP65" s="1012"/>
      <c r="AQ65" s="1012"/>
      <c r="AR65" s="1012"/>
      <c r="AS65" s="1012"/>
      <c r="AT65" s="1012"/>
      <c r="AU65" s="1012"/>
      <c r="AV65" s="1012"/>
      <c r="AW65" s="1012"/>
      <c r="AX65" s="1013"/>
      <c r="AY65" s="1013"/>
      <c r="AZ65" s="1013"/>
      <c r="BA65" s="1013"/>
      <c r="BB65" s="1013"/>
      <c r="BC65" s="1013"/>
      <c r="BD65" s="1012"/>
    </row>
    <row r="66" spans="1:56">
      <c r="A66" s="58"/>
      <c r="B66" s="65" t="s">
        <v>491</v>
      </c>
      <c r="C66" s="58"/>
      <c r="D66" s="58"/>
      <c r="E66" s="58"/>
      <c r="F66" s="58"/>
      <c r="G66" s="58"/>
      <c r="H66" s="58"/>
      <c r="I66" s="58"/>
      <c r="J66" s="58"/>
      <c r="K66" s="58"/>
      <c r="L66" s="41" t="e">
        <f t="shared" si="2"/>
        <v>#N/A</v>
      </c>
      <c r="M66" s="78"/>
      <c r="N66" s="1" t="str">
        <f t="shared" si="5"/>
        <v>消防団協力事業所</v>
      </c>
      <c r="O66" s="1243" t="e">
        <f>CONCATENATE("　○消防団協力事業所の認定　（様式-",L66,"）")</f>
        <v>#N/A</v>
      </c>
      <c r="P66" s="1244"/>
      <c r="Q66" s="1244"/>
      <c r="R66" s="1244"/>
      <c r="S66" s="1244"/>
      <c r="T66" s="1244"/>
      <c r="U66" s="1244"/>
      <c r="V66" s="1245"/>
      <c r="W66" s="58"/>
      <c r="X66" s="58"/>
      <c r="Y66" s="58"/>
      <c r="Z66" s="58"/>
      <c r="AA66" s="58"/>
      <c r="AB66" s="58"/>
      <c r="AC66" s="58"/>
      <c r="AD66" s="58"/>
      <c r="AE66" s="58"/>
      <c r="AF66" s="58"/>
      <c r="AG66" s="58"/>
      <c r="AH66" s="58"/>
      <c r="AI66" s="58"/>
      <c r="AJ66" s="1012"/>
      <c r="AK66" s="1012"/>
      <c r="AL66" s="1012"/>
      <c r="AM66" s="1012"/>
      <c r="AN66" s="1012"/>
      <c r="AO66" s="1012"/>
      <c r="AP66" s="1012"/>
      <c r="AQ66" s="1012"/>
      <c r="AR66" s="1012"/>
      <c r="AS66" s="1012"/>
      <c r="AT66" s="1012"/>
      <c r="AU66" s="1012"/>
      <c r="AV66" s="1012"/>
      <c r="AW66" s="1012"/>
      <c r="AX66" s="1013"/>
      <c r="AY66" s="1013"/>
      <c r="AZ66" s="1013"/>
      <c r="BA66" s="1013"/>
      <c r="BB66" s="1013"/>
      <c r="BC66" s="1013"/>
      <c r="BD66" s="1012"/>
    </row>
    <row r="67" spans="1:56">
      <c r="A67" s="58"/>
      <c r="B67" s="65" t="s">
        <v>691</v>
      </c>
      <c r="C67" s="58"/>
      <c r="D67" s="58"/>
      <c r="E67" s="58"/>
      <c r="F67" s="58"/>
      <c r="G67" s="58"/>
      <c r="H67" s="58"/>
      <c r="I67" s="58"/>
      <c r="J67" s="58"/>
      <c r="K67" s="58"/>
      <c r="L67" s="41" t="e">
        <f t="shared" si="2"/>
        <v>#N/A</v>
      </c>
      <c r="M67" s="78"/>
      <c r="N67" s="1" t="str">
        <f t="shared" si="5"/>
        <v>海上援助活動</v>
      </c>
      <c r="O67" s="1243" t="e">
        <f>CONCATENATE("　○海上援助活動の実績　（様式-",L67,"）")</f>
        <v>#N/A</v>
      </c>
      <c r="P67" s="1244"/>
      <c r="Q67" s="1244"/>
      <c r="R67" s="1244"/>
      <c r="S67" s="1244"/>
      <c r="T67" s="1244"/>
      <c r="U67" s="1244"/>
      <c r="V67" s="1245"/>
      <c r="W67" s="58"/>
      <c r="X67" s="58"/>
      <c r="Y67" s="58"/>
      <c r="Z67" s="58"/>
      <c r="AA67" s="58"/>
      <c r="AB67" s="58"/>
      <c r="AC67" s="58"/>
      <c r="AD67" s="58"/>
      <c r="AE67" s="58"/>
      <c r="AF67" s="58"/>
      <c r="AG67" s="58"/>
      <c r="AH67" s="58"/>
      <c r="AI67" s="58"/>
      <c r="AJ67" s="1012"/>
      <c r="AK67" s="1012"/>
      <c r="AL67" s="1012"/>
      <c r="AM67" s="1012"/>
      <c r="AN67" s="1012"/>
      <c r="AO67" s="1012"/>
      <c r="AP67" s="1012"/>
      <c r="AQ67" s="1012"/>
      <c r="AR67" s="1012"/>
      <c r="AS67" s="1012"/>
      <c r="AT67" s="1012"/>
      <c r="AU67" s="1012"/>
      <c r="AV67" s="1012"/>
      <c r="AW67" s="1012"/>
      <c r="AX67" s="1013"/>
      <c r="AY67" s="1013"/>
      <c r="AZ67" s="1013"/>
      <c r="BA67" s="1013"/>
      <c r="BB67" s="1013"/>
      <c r="BC67" s="1013"/>
      <c r="BD67" s="1012"/>
    </row>
    <row r="68" spans="1:56">
      <c r="A68" s="58"/>
      <c r="B68" s="65" t="s">
        <v>692</v>
      </c>
      <c r="C68" s="58"/>
      <c r="D68" s="58"/>
      <c r="E68" s="58"/>
      <c r="F68" s="58"/>
      <c r="G68" s="58"/>
      <c r="H68" s="58"/>
      <c r="I68" s="58"/>
      <c r="J68" s="58"/>
      <c r="K68" s="58"/>
      <c r="L68" s="41" t="e">
        <f t="shared" si="2"/>
        <v>#N/A</v>
      </c>
      <c r="M68" s="78"/>
      <c r="N68" s="1" t="str">
        <f t="shared" si="5"/>
        <v>応急危険度判定士</v>
      </c>
      <c r="O68" s="1243" t="e">
        <f>CONCATENATE("　○島根県地震被災建築物応急危険度判定士の登録　（様式-",L68,"）")</f>
        <v>#N/A</v>
      </c>
      <c r="P68" s="1244"/>
      <c r="Q68" s="1244"/>
      <c r="R68" s="1244"/>
      <c r="S68" s="1244"/>
      <c r="T68" s="1244"/>
      <c r="U68" s="1244"/>
      <c r="V68" s="1245"/>
      <c r="W68" s="58"/>
      <c r="X68" s="58"/>
      <c r="Y68" s="58"/>
      <c r="Z68" s="58"/>
      <c r="AA68" s="58"/>
      <c r="AB68" s="58"/>
      <c r="AC68" s="58"/>
      <c r="AD68" s="58"/>
      <c r="AE68" s="58"/>
      <c r="AF68" s="58"/>
      <c r="AG68" s="58"/>
      <c r="AH68" s="58"/>
      <c r="AI68" s="58"/>
      <c r="AJ68" s="1012"/>
      <c r="AK68" s="1012"/>
      <c r="AL68" s="1012"/>
      <c r="AM68" s="1012"/>
      <c r="AN68" s="1012"/>
      <c r="AO68" s="1012"/>
      <c r="AP68" s="1012"/>
      <c r="AQ68" s="1012"/>
      <c r="AR68" s="1012"/>
      <c r="AS68" s="1012"/>
      <c r="AT68" s="1012"/>
      <c r="AU68" s="1012"/>
      <c r="AV68" s="1012"/>
      <c r="AW68" s="1012"/>
      <c r="AX68" s="1013"/>
      <c r="AY68" s="1013"/>
      <c r="AZ68" s="1013"/>
      <c r="BA68" s="1013"/>
      <c r="BB68" s="1013"/>
      <c r="BC68" s="1013"/>
      <c r="BD68" s="1012"/>
    </row>
    <row r="69" spans="1:56">
      <c r="A69" s="58"/>
      <c r="B69" s="65" t="s">
        <v>497</v>
      </c>
      <c r="C69" s="58"/>
      <c r="D69" s="58"/>
      <c r="E69" s="58"/>
      <c r="F69" s="58"/>
      <c r="G69" s="58"/>
      <c r="H69" s="58"/>
      <c r="I69" s="58"/>
      <c r="J69" s="58"/>
      <c r="K69" s="58"/>
      <c r="L69" s="41" t="e">
        <f t="shared" si="2"/>
        <v>#N/A</v>
      </c>
      <c r="M69" s="78"/>
      <c r="N69" s="1" t="str">
        <f t="shared" si="5"/>
        <v>若手・中堅技術者配置</v>
      </c>
      <c r="O69" s="1243" t="e">
        <f>CONCATENATE("　○若手・中堅技術者の配置　（様式-",L69,"）")</f>
        <v>#N/A</v>
      </c>
      <c r="P69" s="1244"/>
      <c r="Q69" s="1244"/>
      <c r="R69" s="1244"/>
      <c r="S69" s="1244"/>
      <c r="T69" s="1244"/>
      <c r="U69" s="1244"/>
      <c r="V69" s="1245"/>
      <c r="W69" s="58"/>
      <c r="X69" s="58"/>
      <c r="Y69" s="58"/>
      <c r="Z69" s="58"/>
      <c r="AA69" s="58"/>
      <c r="AB69" s="58"/>
      <c r="AC69" s="58"/>
      <c r="AD69" s="58"/>
      <c r="AE69" s="58"/>
      <c r="AF69" s="58"/>
      <c r="AG69" s="58"/>
      <c r="AH69" s="58"/>
      <c r="AI69" s="58"/>
      <c r="AJ69" s="1012"/>
      <c r="AK69" s="1012"/>
      <c r="AL69" s="1012"/>
      <c r="AM69" s="1012"/>
      <c r="AN69" s="1012"/>
      <c r="AO69" s="1012"/>
      <c r="AP69" s="1012"/>
      <c r="AQ69" s="1012"/>
      <c r="AR69" s="1012"/>
      <c r="AS69" s="1012"/>
      <c r="AT69" s="1012"/>
      <c r="AU69" s="1012"/>
      <c r="AV69" s="1012"/>
      <c r="AW69" s="1012"/>
      <c r="AX69" s="1013"/>
      <c r="AY69" s="1013"/>
      <c r="AZ69" s="1013"/>
      <c r="BA69" s="1013"/>
      <c r="BB69" s="1013"/>
      <c r="BC69" s="1013"/>
      <c r="BD69" s="1012"/>
    </row>
    <row r="70" spans="1:56">
      <c r="A70" s="58"/>
      <c r="B70" s="65"/>
      <c r="C70" s="58"/>
      <c r="D70" s="58"/>
      <c r="E70" s="58"/>
      <c r="F70" s="58"/>
      <c r="G70" s="58"/>
      <c r="H70" s="58"/>
      <c r="I70" s="58"/>
      <c r="J70" s="58"/>
      <c r="K70" s="58"/>
      <c r="L70" s="41" t="e">
        <f t="shared" si="2"/>
        <v>#N/A</v>
      </c>
      <c r="M70" s="78"/>
      <c r="N70" s="1" t="str">
        <f t="shared" si="5"/>
        <v>建設機械保有状況</v>
      </c>
      <c r="O70" s="1243" t="e">
        <f>CONCATENATE("　○建設機械の保有状況　（様式-",L70,"）")</f>
        <v>#N/A</v>
      </c>
      <c r="P70" s="1244"/>
      <c r="Q70" s="1244"/>
      <c r="R70" s="1244"/>
      <c r="S70" s="1244"/>
      <c r="T70" s="1244"/>
      <c r="U70" s="1244"/>
      <c r="V70" s="1245"/>
      <c r="W70" s="58"/>
      <c r="X70" s="58"/>
      <c r="Y70" s="58"/>
      <c r="Z70" s="58"/>
      <c r="AA70" s="58"/>
      <c r="AB70" s="58"/>
      <c r="AC70" s="58"/>
      <c r="AD70" s="58"/>
      <c r="AE70" s="58"/>
      <c r="AF70" s="58"/>
      <c r="AG70" s="58"/>
      <c r="AH70" s="58"/>
      <c r="AI70" s="58"/>
      <c r="AJ70" s="1012"/>
      <c r="AK70" s="1012"/>
      <c r="AL70" s="1012"/>
      <c r="AM70" s="1012"/>
      <c r="AN70" s="1012"/>
      <c r="AO70" s="1012"/>
      <c r="AP70" s="1012"/>
      <c r="AQ70" s="1012"/>
      <c r="AR70" s="1012"/>
      <c r="AS70" s="1012"/>
      <c r="AT70" s="1012"/>
      <c r="AU70" s="1012"/>
      <c r="AV70" s="1012"/>
      <c r="AW70" s="1012"/>
      <c r="AX70" s="1013"/>
      <c r="AY70" s="1013"/>
      <c r="AZ70" s="1013"/>
      <c r="BA70" s="1013"/>
      <c r="BB70" s="1013"/>
      <c r="BC70" s="1013"/>
      <c r="BD70" s="1012"/>
    </row>
    <row r="71" spans="1:56" ht="14.25">
      <c r="A71" s="59" t="s">
        <v>576</v>
      </c>
      <c r="B71" s="59"/>
      <c r="C71" s="58"/>
      <c r="D71" s="58"/>
      <c r="E71" s="58"/>
      <c r="F71" s="58"/>
      <c r="G71" s="58"/>
      <c r="H71" s="58"/>
      <c r="I71" s="58"/>
      <c r="J71" s="58"/>
      <c r="K71" s="58"/>
      <c r="L71" s="41" t="e">
        <f t="shared" si="2"/>
        <v>#N/A</v>
      </c>
      <c r="M71" s="78"/>
      <c r="N71" s="1" t="str">
        <f t="shared" si="5"/>
        <v>BCP認定</v>
      </c>
      <c r="O71" s="1243" t="e">
        <f>CONCATENATE("　○事業継続計画（BCP）の認定　（様式-",L71,"）")</f>
        <v>#N/A</v>
      </c>
      <c r="P71" s="1244"/>
      <c r="Q71" s="1244"/>
      <c r="R71" s="1244"/>
      <c r="S71" s="1244"/>
      <c r="T71" s="1244"/>
      <c r="U71" s="1244"/>
      <c r="V71" s="1245"/>
      <c r="W71" s="58"/>
      <c r="X71" s="58"/>
      <c r="Y71" s="58"/>
      <c r="Z71" s="58"/>
      <c r="AA71" s="58"/>
      <c r="AB71" s="58"/>
      <c r="AC71" s="58"/>
      <c r="AD71" s="58"/>
      <c r="AE71" s="58"/>
      <c r="AF71" s="58"/>
      <c r="AG71" s="58"/>
      <c r="AH71" s="58"/>
      <c r="AI71" s="58"/>
      <c r="AJ71" s="1012"/>
      <c r="AK71" s="1012"/>
      <c r="AL71" s="1012"/>
      <c r="AM71" s="1012"/>
      <c r="AN71" s="1012"/>
      <c r="AO71" s="1012"/>
      <c r="AP71" s="1012"/>
      <c r="AQ71" s="1012"/>
      <c r="AR71" s="1012"/>
      <c r="AS71" s="1012"/>
      <c r="AT71" s="1012"/>
      <c r="AU71" s="1012"/>
      <c r="AV71" s="1012"/>
      <c r="AW71" s="1012"/>
      <c r="AX71" s="1013"/>
      <c r="AY71" s="1013"/>
      <c r="AZ71" s="1013"/>
      <c r="BA71" s="1013"/>
      <c r="BB71" s="1013"/>
      <c r="BC71" s="1013"/>
      <c r="BD71" s="1012"/>
    </row>
    <row r="72" spans="1:56" ht="13.5" customHeight="1">
      <c r="A72" s="58"/>
      <c r="B72" s="65" t="s">
        <v>520</v>
      </c>
      <c r="C72" s="58"/>
      <c r="D72" s="58"/>
      <c r="E72" s="58"/>
      <c r="F72" s="58"/>
      <c r="G72" s="58"/>
      <c r="H72" s="58"/>
      <c r="I72" s="58"/>
      <c r="J72" s="58"/>
      <c r="K72" s="58"/>
      <c r="L72" s="41" t="e">
        <f t="shared" si="2"/>
        <v>#N/A</v>
      </c>
      <c r="M72" s="78"/>
      <c r="N72" s="1" t="str">
        <f t="shared" si="5"/>
        <v>登録基幹技能者</v>
      </c>
      <c r="O72" s="1243" t="e">
        <f>CONCATENATE("　○登録基幹技能者の配置　（様式-",L72,"）")</f>
        <v>#N/A</v>
      </c>
      <c r="P72" s="1244"/>
      <c r="Q72" s="1244"/>
      <c r="R72" s="1244"/>
      <c r="S72" s="1244"/>
      <c r="T72" s="1244"/>
      <c r="U72" s="1244"/>
      <c r="V72" s="1245"/>
      <c r="W72" s="58"/>
      <c r="X72" s="58"/>
      <c r="Y72" s="58"/>
      <c r="Z72" s="58"/>
      <c r="AA72" s="58"/>
      <c r="AB72" s="58"/>
      <c r="AC72" s="58"/>
      <c r="AD72" s="58"/>
      <c r="AE72" s="58"/>
      <c r="AF72" s="58"/>
      <c r="AG72" s="58"/>
      <c r="AH72" s="58"/>
      <c r="AI72" s="58"/>
      <c r="AJ72" s="1012"/>
      <c r="AK72" s="1012"/>
      <c r="AL72" s="1012"/>
      <c r="AM72" s="1012"/>
      <c r="AN72" s="1012"/>
      <c r="AO72" s="1012"/>
      <c r="AP72" s="1012"/>
      <c r="AQ72" s="1012"/>
      <c r="AR72" s="1012"/>
      <c r="AS72" s="1012"/>
      <c r="AT72" s="1012"/>
      <c r="AU72" s="1012"/>
      <c r="AV72" s="1012"/>
      <c r="AW72" s="1012"/>
      <c r="AX72" s="1013"/>
      <c r="AY72" s="1013"/>
      <c r="AZ72" s="1013"/>
      <c r="BA72" s="1013"/>
      <c r="BB72" s="1013"/>
      <c r="BC72" s="1013"/>
      <c r="BD72" s="1012"/>
    </row>
    <row r="73" spans="1:56" ht="13.5" customHeight="1">
      <c r="A73" s="58"/>
      <c r="B73" s="65" t="s">
        <v>523</v>
      </c>
      <c r="C73" s="58"/>
      <c r="D73" s="58"/>
      <c r="E73" s="58"/>
      <c r="F73" s="58"/>
      <c r="G73" s="58"/>
      <c r="H73" s="58"/>
      <c r="I73" s="58"/>
      <c r="J73" s="58"/>
      <c r="K73" s="58"/>
      <c r="L73" s="41" t="e">
        <f t="shared" si="2"/>
        <v>#N/A</v>
      </c>
      <c r="M73" s="78"/>
      <c r="N73" s="1" t="str">
        <f t="shared" si="5"/>
        <v>災害復旧工事</v>
      </c>
      <c r="O73" s="1243" t="e">
        <f>CONCATENATE("　○災害復旧工事の契約実績　（様式-",L73,"）")</f>
        <v>#N/A</v>
      </c>
      <c r="P73" s="1244"/>
      <c r="Q73" s="1244"/>
      <c r="R73" s="1244"/>
      <c r="S73" s="1244"/>
      <c r="T73" s="1244"/>
      <c r="U73" s="1244"/>
      <c r="V73" s="1245"/>
      <c r="W73" s="58"/>
      <c r="X73" s="58"/>
      <c r="Y73" s="58"/>
      <c r="Z73" s="58"/>
      <c r="AA73" s="58"/>
      <c r="AB73" s="58"/>
      <c r="AC73" s="58"/>
      <c r="AD73" s="58"/>
      <c r="AE73" s="58"/>
      <c r="AF73" s="58"/>
      <c r="AG73" s="58"/>
      <c r="AH73" s="58"/>
      <c r="AI73" s="58"/>
      <c r="AJ73" s="1012"/>
      <c r="AK73" s="1012"/>
      <c r="AL73" s="1012"/>
      <c r="AM73" s="1012"/>
      <c r="AN73" s="1012"/>
      <c r="AO73" s="1012"/>
      <c r="AP73" s="1012"/>
      <c r="AQ73" s="1012"/>
      <c r="AR73" s="1012"/>
      <c r="AS73" s="1012"/>
      <c r="AT73" s="1012"/>
      <c r="AU73" s="1012"/>
      <c r="AV73" s="1012"/>
      <c r="AW73" s="1012"/>
      <c r="AX73" s="1013"/>
      <c r="AY73" s="1013"/>
      <c r="AZ73" s="1013"/>
      <c r="BA73" s="1013"/>
      <c r="BB73" s="1013"/>
      <c r="BC73" s="1013"/>
      <c r="BD73" s="1012"/>
    </row>
    <row r="74" spans="1:56" ht="13.5" customHeight="1">
      <c r="A74" s="58"/>
      <c r="B74" s="58"/>
      <c r="C74" s="58"/>
      <c r="D74" s="58"/>
      <c r="E74" s="58"/>
      <c r="F74" s="58"/>
      <c r="G74" s="58"/>
      <c r="H74" s="58"/>
      <c r="I74" s="58"/>
      <c r="J74" s="58"/>
      <c r="K74" s="58"/>
      <c r="L74" s="41" t="e">
        <f t="shared" si="2"/>
        <v>#N/A</v>
      </c>
      <c r="M74" s="78"/>
      <c r="N74" s="1" t="str">
        <f t="shared" si="5"/>
        <v>-</v>
      </c>
      <c r="O74" s="1246" t="s">
        <v>532</v>
      </c>
      <c r="P74" s="1247"/>
      <c r="Q74" s="1247"/>
      <c r="R74" s="1247"/>
      <c r="S74" s="1247"/>
      <c r="T74" s="1247"/>
      <c r="U74" s="1247"/>
      <c r="V74" s="1248"/>
      <c r="W74" s="58"/>
      <c r="X74" s="58"/>
      <c r="Y74" s="58"/>
      <c r="Z74" s="58"/>
      <c r="AA74" s="58"/>
      <c r="AB74" s="58"/>
      <c r="AC74" s="58"/>
      <c r="AD74" s="58"/>
      <c r="AE74" s="58"/>
      <c r="AF74" s="58"/>
      <c r="AG74" s="58"/>
      <c r="AH74" s="58"/>
      <c r="AI74" s="58"/>
      <c r="AJ74" s="1012"/>
      <c r="AK74" s="1012"/>
      <c r="AL74" s="1012"/>
      <c r="AM74" s="1012"/>
      <c r="AN74" s="1012"/>
      <c r="AO74" s="1012"/>
      <c r="AP74" s="1012"/>
      <c r="AQ74" s="1012"/>
      <c r="AR74" s="1012"/>
      <c r="AS74" s="1012"/>
      <c r="AT74" s="1012"/>
      <c r="AU74" s="1012"/>
      <c r="AV74" s="1012"/>
      <c r="AW74" s="1012"/>
      <c r="AX74" s="1013"/>
      <c r="AY74" s="1013"/>
      <c r="AZ74" s="1013"/>
      <c r="BA74" s="1013"/>
      <c r="BB74" s="1013"/>
      <c r="BC74" s="1013"/>
      <c r="BD74" s="1012"/>
    </row>
    <row r="75" spans="1:56" ht="13.5" customHeight="1">
      <c r="A75" s="58"/>
      <c r="B75" s="58" t="s">
        <v>521</v>
      </c>
      <c r="C75" s="58"/>
      <c r="D75" s="58"/>
      <c r="E75" s="58"/>
      <c r="F75" s="58"/>
      <c r="G75" s="58"/>
      <c r="H75" s="58"/>
      <c r="I75" s="58"/>
      <c r="J75" s="58"/>
      <c r="K75" s="58"/>
      <c r="L75" s="41" t="e">
        <f t="shared" si="2"/>
        <v>#N/A</v>
      </c>
      <c r="M75" s="78"/>
      <c r="N75" s="1">
        <f t="shared" si="5"/>
        <v>0</v>
      </c>
      <c r="O75" s="1261" t="s">
        <v>514</v>
      </c>
      <c r="P75" s="1262"/>
      <c r="Q75" s="1262"/>
      <c r="R75" s="1262"/>
      <c r="S75" s="1262"/>
      <c r="T75" s="1262"/>
      <c r="U75" s="1262"/>
      <c r="V75" s="1263"/>
      <c r="W75" s="58"/>
      <c r="X75" s="58"/>
      <c r="Y75" s="58"/>
      <c r="Z75" s="58"/>
      <c r="AA75" s="58"/>
      <c r="AB75" s="58"/>
      <c r="AC75" s="58"/>
      <c r="AD75" s="58"/>
      <c r="AE75" s="58"/>
      <c r="AF75" s="58"/>
      <c r="AG75" s="58"/>
      <c r="AH75" s="58"/>
      <c r="AI75" s="58"/>
      <c r="AJ75" s="1012"/>
      <c r="AK75" s="1012"/>
      <c r="AL75" s="1012"/>
      <c r="AM75" s="1012"/>
      <c r="AN75" s="1012"/>
      <c r="AO75" s="1012"/>
      <c r="AP75" s="1012"/>
      <c r="AQ75" s="1012"/>
      <c r="AR75" s="1012"/>
      <c r="AS75" s="1012"/>
      <c r="AT75" s="1012"/>
      <c r="AU75" s="1012"/>
      <c r="AV75" s="1012"/>
      <c r="AW75" s="1012"/>
      <c r="AX75" s="1013"/>
      <c r="AY75" s="1013"/>
      <c r="AZ75" s="1013"/>
      <c r="BA75" s="1013"/>
      <c r="BB75" s="1013"/>
      <c r="BC75" s="1013"/>
      <c r="BD75" s="1012"/>
    </row>
    <row r="76" spans="1:56">
      <c r="A76" s="58"/>
      <c r="B76" s="65" t="s">
        <v>524</v>
      </c>
      <c r="C76" s="58"/>
      <c r="D76" s="58"/>
      <c r="E76" s="58"/>
      <c r="F76" s="58"/>
      <c r="G76" s="58"/>
      <c r="H76" s="58"/>
      <c r="I76" s="58"/>
      <c r="J76" s="58"/>
      <c r="K76" s="58"/>
      <c r="L76" s="41" t="e">
        <f t="shared" si="2"/>
        <v>#N/A</v>
      </c>
      <c r="M76" s="77" t="s">
        <v>422</v>
      </c>
      <c r="N76" s="1" t="str">
        <f t="shared" ref="N76:N81" si="6">O6</f>
        <v>近隣施工実績</v>
      </c>
      <c r="O76" s="1246" t="e">
        <f>CONCATENATE("　○地理的条件（近隣地域での施工実績）　（様式-",L76,"）")</f>
        <v>#N/A</v>
      </c>
      <c r="P76" s="1247"/>
      <c r="Q76" s="1247"/>
      <c r="R76" s="1247"/>
      <c r="S76" s="1247"/>
      <c r="T76" s="1247"/>
      <c r="U76" s="1247"/>
      <c r="V76" s="1248"/>
      <c r="W76" s="58"/>
      <c r="X76" s="58"/>
      <c r="Y76" s="58"/>
      <c r="Z76" s="58"/>
      <c r="AA76" s="58"/>
      <c r="AB76" s="58"/>
      <c r="AC76" s="58"/>
      <c r="AD76" s="58"/>
      <c r="AE76" s="58"/>
      <c r="AF76" s="58"/>
      <c r="AG76" s="58"/>
      <c r="AH76" s="58"/>
      <c r="AI76" s="58"/>
      <c r="AJ76" s="1012"/>
      <c r="AK76" s="1012"/>
      <c r="AL76" s="1012"/>
      <c r="AM76" s="1012"/>
      <c r="AN76" s="1012"/>
      <c r="AO76" s="1012"/>
      <c r="AP76" s="1012"/>
      <c r="AQ76" s="1012"/>
      <c r="AR76" s="1012"/>
      <c r="AS76" s="1012"/>
      <c r="AT76" s="1012"/>
      <c r="AU76" s="1012"/>
      <c r="AV76" s="1012"/>
      <c r="AW76" s="1012"/>
      <c r="AX76" s="1013"/>
      <c r="AY76" s="1013"/>
      <c r="AZ76" s="1013"/>
      <c r="BA76" s="1013"/>
      <c r="BB76" s="1013"/>
      <c r="BC76" s="1013"/>
      <c r="BD76" s="1012"/>
    </row>
    <row r="77" spans="1:56">
      <c r="A77" s="58"/>
      <c r="B77" s="58" t="s">
        <v>577</v>
      </c>
      <c r="C77" s="58"/>
      <c r="D77" s="58"/>
      <c r="E77" s="58"/>
      <c r="F77" s="58"/>
      <c r="G77" s="58"/>
      <c r="H77" s="58"/>
      <c r="I77" s="58"/>
      <c r="J77" s="58"/>
      <c r="K77" s="58"/>
      <c r="L77" s="41" t="e">
        <f t="shared" si="2"/>
        <v>#N/A</v>
      </c>
      <c r="M77" s="78"/>
      <c r="N77" s="1" t="str">
        <f t="shared" si="6"/>
        <v>会社所在地</v>
      </c>
      <c r="O77" s="1246" t="e">
        <f>CONCATENATE("　○地理的条件（会社所在地）　（様式-",L77,"）")</f>
        <v>#N/A</v>
      </c>
      <c r="P77" s="1247"/>
      <c r="Q77" s="1247"/>
      <c r="R77" s="1247"/>
      <c r="S77" s="1247"/>
      <c r="T77" s="1247"/>
      <c r="U77" s="1247"/>
      <c r="V77" s="1248"/>
      <c r="W77" s="58"/>
      <c r="X77" s="58"/>
      <c r="Y77" s="58"/>
      <c r="Z77" s="58"/>
      <c r="AA77" s="58"/>
      <c r="AB77" s="58"/>
      <c r="AC77" s="58"/>
      <c r="AD77" s="58"/>
      <c r="AE77" s="58"/>
      <c r="AF77" s="58"/>
      <c r="AG77" s="58"/>
      <c r="AH77" s="58"/>
      <c r="AI77" s="58"/>
      <c r="AJ77" s="1012"/>
      <c r="AK77" s="1012"/>
      <c r="AL77" s="1012"/>
      <c r="AM77" s="1012"/>
      <c r="AN77" s="1012"/>
      <c r="AO77" s="1012"/>
      <c r="AP77" s="1012"/>
      <c r="AQ77" s="1012"/>
      <c r="AR77" s="1012"/>
      <c r="AS77" s="1012"/>
      <c r="AT77" s="1012"/>
      <c r="AU77" s="1012"/>
      <c r="AV77" s="1012"/>
      <c r="AW77" s="1012"/>
      <c r="AX77" s="1013"/>
      <c r="AY77" s="1013"/>
      <c r="AZ77" s="1013"/>
      <c r="BA77" s="1013"/>
      <c r="BB77" s="1013"/>
      <c r="BC77" s="1013"/>
      <c r="BD77" s="1012"/>
    </row>
    <row r="78" spans="1:56">
      <c r="A78" s="58"/>
      <c r="B78" s="58"/>
      <c r="C78" s="58"/>
      <c r="D78" s="58"/>
      <c r="E78" s="58"/>
      <c r="F78" s="58"/>
      <c r="G78" s="58"/>
      <c r="H78" s="58"/>
      <c r="I78" s="58"/>
      <c r="J78" s="58"/>
      <c r="K78" s="58"/>
      <c r="L78" s="41" t="e">
        <f t="shared" si="2"/>
        <v>#N/A</v>
      </c>
      <c r="M78" s="78"/>
      <c r="N78" s="1" t="str">
        <f t="shared" si="6"/>
        <v>工場・会社所在地</v>
      </c>
      <c r="O78" s="1246" t="e">
        <f>CONCATENATE("　○地理的条件（橋梁用桁製作の機能を有する工場及び建設業法上の営業所所在地）　（様式-",L78,"）")</f>
        <v>#N/A</v>
      </c>
      <c r="P78" s="1247"/>
      <c r="Q78" s="1247"/>
      <c r="R78" s="1247"/>
      <c r="S78" s="1247"/>
      <c r="T78" s="1247"/>
      <c r="U78" s="1247"/>
      <c r="V78" s="1248"/>
      <c r="W78" s="58"/>
      <c r="X78" s="58"/>
      <c r="Y78" s="58"/>
      <c r="Z78" s="58"/>
      <c r="AA78" s="58"/>
      <c r="AB78" s="58"/>
      <c r="AC78" s="58"/>
      <c r="AD78" s="58"/>
      <c r="AE78" s="58"/>
      <c r="AF78" s="58"/>
      <c r="AG78" s="58"/>
      <c r="AH78" s="58"/>
      <c r="AI78" s="58"/>
      <c r="AJ78" s="1012"/>
      <c r="AK78" s="1012"/>
      <c r="AL78" s="1012"/>
      <c r="AM78" s="1012"/>
      <c r="AN78" s="1012"/>
      <c r="AO78" s="1012"/>
      <c r="AP78" s="1012"/>
      <c r="AQ78" s="1012"/>
      <c r="AR78" s="1012"/>
      <c r="AS78" s="1012"/>
      <c r="AT78" s="1012"/>
      <c r="AU78" s="1012"/>
      <c r="AV78" s="1012"/>
      <c r="AW78" s="1012"/>
      <c r="AX78" s="1013"/>
      <c r="AY78" s="1013"/>
      <c r="AZ78" s="1013"/>
      <c r="BA78" s="1013"/>
      <c r="BB78" s="1013"/>
      <c r="BC78" s="1013"/>
      <c r="BD78" s="1012"/>
    </row>
    <row r="79" spans="1:56">
      <c r="A79" s="58"/>
      <c r="B79" s="58" t="s">
        <v>522</v>
      </c>
      <c r="C79" s="58"/>
      <c r="D79" s="58"/>
      <c r="E79" s="58"/>
      <c r="F79" s="58"/>
      <c r="G79" s="58"/>
      <c r="H79" s="58"/>
      <c r="I79" s="58"/>
      <c r="J79" s="58"/>
      <c r="K79" s="58"/>
      <c r="L79" s="41" t="e">
        <f t="shared" si="2"/>
        <v>#N/A</v>
      </c>
      <c r="M79" s="78"/>
      <c r="N79" s="1" t="str">
        <f t="shared" si="6"/>
        <v>サポート拠点</v>
      </c>
      <c r="O79" s="1246" t="e">
        <f>CONCATENATE("　○地理的条件（サポート拠点の所在地及び技術者の在籍）　（様式-",L79,"）")</f>
        <v>#N/A</v>
      </c>
      <c r="P79" s="1247"/>
      <c r="Q79" s="1247"/>
      <c r="R79" s="1247"/>
      <c r="S79" s="1247"/>
      <c r="T79" s="1247"/>
      <c r="U79" s="1247"/>
      <c r="V79" s="1248"/>
      <c r="W79" s="58"/>
      <c r="X79" s="58"/>
      <c r="Y79" s="58"/>
      <c r="Z79" s="58"/>
      <c r="AA79" s="58"/>
      <c r="AB79" s="58"/>
      <c r="AC79" s="58"/>
      <c r="AD79" s="58"/>
      <c r="AE79" s="58"/>
      <c r="AF79" s="58"/>
      <c r="AG79" s="58"/>
      <c r="AH79" s="58"/>
      <c r="AI79" s="58"/>
      <c r="AJ79" s="1012"/>
      <c r="AK79" s="1012"/>
      <c r="AL79" s="1012"/>
      <c r="AM79" s="1012"/>
      <c r="AN79" s="1012"/>
      <c r="AO79" s="1012"/>
      <c r="AP79" s="1012"/>
      <c r="AQ79" s="1012"/>
      <c r="AR79" s="1012"/>
      <c r="AS79" s="1012"/>
      <c r="AT79" s="1012"/>
      <c r="AU79" s="1012"/>
      <c r="AV79" s="1012"/>
      <c r="AW79" s="1012"/>
      <c r="AX79" s="1013"/>
      <c r="AY79" s="1013"/>
      <c r="AZ79" s="1013"/>
      <c r="BA79" s="1013"/>
      <c r="BB79" s="1013"/>
      <c r="BC79" s="1013"/>
      <c r="BD79" s="1012"/>
    </row>
    <row r="80" spans="1:56">
      <c r="A80" s="58"/>
      <c r="B80" s="58" t="s">
        <v>578</v>
      </c>
      <c r="C80" s="58"/>
      <c r="D80" s="58"/>
      <c r="E80" s="58"/>
      <c r="F80" s="58"/>
      <c r="G80" s="58"/>
      <c r="H80" s="58"/>
      <c r="I80" s="58"/>
      <c r="J80" s="58"/>
      <c r="K80" s="58"/>
      <c r="L80" s="41" t="e">
        <f t="shared" si="2"/>
        <v>#N/A</v>
      </c>
      <c r="M80" s="78"/>
      <c r="N80" s="1" t="str">
        <f t="shared" si="6"/>
        <v>-</v>
      </c>
      <c r="O80" s="1246" t="s">
        <v>427</v>
      </c>
      <c r="P80" s="1247"/>
      <c r="Q80" s="1247"/>
      <c r="R80" s="1247"/>
      <c r="S80" s="1247"/>
      <c r="T80" s="1247"/>
      <c r="U80" s="1247"/>
      <c r="V80" s="1248"/>
      <c r="W80" s="58"/>
      <c r="X80" s="58"/>
      <c r="Y80" s="58"/>
      <c r="Z80" s="58"/>
      <c r="AA80" s="58"/>
      <c r="AB80" s="58"/>
      <c r="AC80" s="58"/>
      <c r="AD80" s="58"/>
      <c r="AE80" s="58"/>
      <c r="AF80" s="58"/>
      <c r="AG80" s="58"/>
      <c r="AH80" s="58"/>
      <c r="AI80" s="58"/>
      <c r="AJ80" s="1012"/>
      <c r="AK80" s="1012"/>
      <c r="AL80" s="1012"/>
      <c r="AM80" s="1012"/>
      <c r="AN80" s="1012"/>
      <c r="AO80" s="1012"/>
      <c r="AP80" s="1012"/>
      <c r="AQ80" s="1012"/>
      <c r="AR80" s="1012"/>
      <c r="AS80" s="1012"/>
      <c r="AT80" s="1012"/>
      <c r="AU80" s="1012"/>
      <c r="AV80" s="1012"/>
      <c r="AW80" s="1012"/>
      <c r="AX80" s="1013"/>
      <c r="AY80" s="1013"/>
      <c r="AZ80" s="1013"/>
      <c r="BA80" s="1013"/>
      <c r="BB80" s="1013"/>
      <c r="BC80" s="1013"/>
      <c r="BD80" s="1012"/>
    </row>
    <row r="81" spans="1:56" ht="14.25" thickBot="1">
      <c r="A81" s="58"/>
      <c r="B81" s="58" t="s">
        <v>579</v>
      </c>
      <c r="C81" s="58"/>
      <c r="D81" s="58"/>
      <c r="E81" s="58"/>
      <c r="F81" s="58"/>
      <c r="G81" s="58"/>
      <c r="H81" s="58"/>
      <c r="I81" s="58"/>
      <c r="J81" s="58"/>
      <c r="K81" s="58"/>
      <c r="L81" s="41" t="e">
        <f t="shared" si="2"/>
        <v>#N/A</v>
      </c>
      <c r="M81" s="79"/>
      <c r="N81" s="1">
        <f t="shared" si="6"/>
        <v>0</v>
      </c>
      <c r="O81" s="1258" t="s">
        <v>462</v>
      </c>
      <c r="P81" s="1259"/>
      <c r="Q81" s="1259"/>
      <c r="R81" s="1259"/>
      <c r="S81" s="1259"/>
      <c r="T81" s="1259"/>
      <c r="U81" s="1259"/>
      <c r="V81" s="1260"/>
      <c r="W81" s="58"/>
      <c r="X81" s="58"/>
      <c r="Y81" s="58"/>
      <c r="Z81" s="58"/>
      <c r="AA81" s="58"/>
      <c r="AB81" s="58"/>
      <c r="AC81" s="58"/>
      <c r="AD81" s="58"/>
      <c r="AE81" s="58"/>
      <c r="AF81" s="58"/>
      <c r="AG81" s="58"/>
      <c r="AH81" s="58"/>
      <c r="AI81" s="58"/>
      <c r="AJ81" s="1012"/>
      <c r="AK81" s="1012"/>
      <c r="AL81" s="1012"/>
      <c r="AM81" s="1012"/>
      <c r="AN81" s="1012"/>
      <c r="AO81" s="1012"/>
      <c r="AP81" s="1012"/>
      <c r="AQ81" s="1012"/>
      <c r="AR81" s="1012"/>
      <c r="AS81" s="1012"/>
      <c r="AT81" s="1012"/>
      <c r="AU81" s="1012"/>
      <c r="AV81" s="1012"/>
      <c r="AW81" s="1012"/>
      <c r="AX81" s="1013"/>
      <c r="AY81" s="1013"/>
      <c r="AZ81" s="1013"/>
      <c r="BA81" s="1013"/>
      <c r="BB81" s="1013"/>
      <c r="BC81" s="1013"/>
      <c r="BD81" s="1012"/>
    </row>
    <row r="82" spans="1:56" ht="14.25" thickTop="1">
      <c r="A82" s="58"/>
      <c r="B82" s="58"/>
      <c r="C82" s="58"/>
      <c r="D82" s="58"/>
      <c r="E82" s="58"/>
      <c r="F82" s="58"/>
      <c r="G82" s="58"/>
      <c r="H82" s="58"/>
      <c r="I82" s="58"/>
      <c r="J82" s="58"/>
      <c r="K82" s="58"/>
      <c r="L82" s="58"/>
      <c r="M82" s="58"/>
      <c r="N82" s="58"/>
      <c r="O82" s="58"/>
      <c r="P82" s="58"/>
      <c r="Q82" s="58"/>
      <c r="R82" s="58"/>
      <c r="S82" s="58"/>
      <c r="T82" s="58"/>
      <c r="U82" s="358"/>
      <c r="V82" s="58"/>
      <c r="W82" s="58"/>
      <c r="X82" s="58"/>
      <c r="Y82" s="58"/>
      <c r="Z82" s="58"/>
      <c r="AA82" s="58"/>
      <c r="AB82" s="58"/>
      <c r="AC82" s="58"/>
      <c r="AD82" s="58"/>
      <c r="AE82" s="58"/>
      <c r="AF82" s="58"/>
      <c r="AG82" s="58"/>
      <c r="AH82" s="58"/>
      <c r="AI82" s="58"/>
      <c r="AJ82" s="1012"/>
      <c r="AK82" s="1012"/>
      <c r="AL82" s="1012"/>
      <c r="AM82" s="1012"/>
      <c r="AN82" s="1012"/>
      <c r="AO82" s="1012"/>
      <c r="AP82" s="1012"/>
      <c r="AQ82" s="1012"/>
      <c r="AR82" s="1012"/>
      <c r="AS82" s="1012"/>
      <c r="AT82" s="1012"/>
      <c r="AU82" s="1012"/>
      <c r="AV82" s="1012"/>
      <c r="AW82" s="1012"/>
      <c r="AX82" s="1013"/>
      <c r="AY82" s="1013"/>
      <c r="AZ82" s="1013"/>
      <c r="BA82" s="1013"/>
      <c r="BB82" s="1013"/>
      <c r="BC82" s="1013"/>
      <c r="BD82" s="1012"/>
    </row>
    <row r="83" spans="1:56" ht="14.25">
      <c r="A83" s="59" t="s">
        <v>529</v>
      </c>
      <c r="B83" s="58"/>
      <c r="C83" s="58"/>
      <c r="D83" s="58"/>
      <c r="E83" s="58"/>
      <c r="F83" s="58"/>
      <c r="G83" s="58"/>
      <c r="H83" s="58"/>
      <c r="I83" s="58"/>
      <c r="J83" s="58"/>
      <c r="K83" s="58"/>
      <c r="L83" s="58"/>
      <c r="M83" s="58"/>
      <c r="N83" s="58"/>
      <c r="O83" s="58"/>
      <c r="P83" s="58"/>
      <c r="Q83" s="58"/>
      <c r="R83" s="58"/>
      <c r="S83" s="58"/>
      <c r="T83" s="58"/>
      <c r="U83" s="358"/>
      <c r="V83" s="58"/>
      <c r="W83" s="58"/>
      <c r="X83" s="58"/>
      <c r="Y83" s="58"/>
      <c r="Z83" s="58"/>
      <c r="AA83" s="58"/>
      <c r="AB83" s="58"/>
      <c r="AC83" s="58"/>
      <c r="AD83" s="58"/>
      <c r="AE83" s="58"/>
      <c r="AF83" s="58"/>
      <c r="AG83" s="58"/>
      <c r="AH83" s="58"/>
      <c r="AI83" s="58"/>
      <c r="AJ83" s="1012"/>
      <c r="AK83" s="1012"/>
      <c r="AL83" s="1012"/>
      <c r="AM83" s="1012"/>
      <c r="AN83" s="1012"/>
      <c r="AO83" s="1012"/>
      <c r="AP83" s="1012"/>
      <c r="AQ83" s="1012"/>
      <c r="AR83" s="1012"/>
      <c r="AS83" s="1012"/>
      <c r="AT83" s="1012"/>
      <c r="AU83" s="1012"/>
      <c r="AV83" s="1012"/>
      <c r="AW83" s="1012"/>
      <c r="AX83" s="1013"/>
      <c r="AY83" s="1013"/>
      <c r="AZ83" s="1013"/>
      <c r="BA83" s="1013"/>
      <c r="BB83" s="1013"/>
      <c r="BC83" s="1013"/>
      <c r="BD83" s="1012"/>
    </row>
    <row r="84" spans="1:56">
      <c r="A84" s="58"/>
      <c r="B84" s="58"/>
      <c r="C84" s="58"/>
      <c r="D84" s="58"/>
      <c r="E84" s="58"/>
      <c r="F84" s="58"/>
      <c r="G84" s="58"/>
      <c r="H84" s="58"/>
      <c r="I84" s="58"/>
      <c r="J84" s="58"/>
      <c r="K84" s="58"/>
      <c r="L84" s="58"/>
      <c r="M84" s="58"/>
      <c r="N84" s="58"/>
      <c r="O84" s="58"/>
      <c r="P84" s="58"/>
      <c r="Q84" s="58"/>
      <c r="R84" s="58"/>
      <c r="S84" s="58"/>
      <c r="T84" s="58"/>
      <c r="U84" s="358"/>
      <c r="V84" s="58"/>
      <c r="W84" s="58"/>
      <c r="X84" s="58"/>
      <c r="Y84" s="58"/>
      <c r="Z84" s="58"/>
      <c r="AA84" s="58"/>
      <c r="AB84" s="58"/>
      <c r="AC84" s="58"/>
      <c r="AD84" s="58"/>
      <c r="AE84" s="58"/>
      <c r="AF84" s="58"/>
      <c r="AG84" s="58"/>
      <c r="AH84" s="58"/>
      <c r="AI84" s="58"/>
      <c r="AJ84" s="1012"/>
      <c r="AK84" s="1012"/>
      <c r="AL84" s="1012"/>
      <c r="AM84" s="1012"/>
      <c r="AN84" s="1012"/>
      <c r="AO84" s="1012"/>
      <c r="AP84" s="1012"/>
      <c r="AQ84" s="1012"/>
      <c r="AR84" s="1012"/>
      <c r="AS84" s="1012"/>
      <c r="AT84" s="1012"/>
      <c r="AU84" s="1012"/>
      <c r="AV84" s="1012"/>
      <c r="AW84" s="1012"/>
      <c r="AX84" s="1013"/>
      <c r="AY84" s="1013"/>
      <c r="AZ84" s="1013"/>
      <c r="BA84" s="1013"/>
      <c r="BB84" s="1013"/>
      <c r="BC84" s="1013"/>
      <c r="BD84" s="1012"/>
    </row>
    <row r="85" spans="1:56">
      <c r="A85" s="58"/>
      <c r="B85" s="58"/>
      <c r="C85" s="58"/>
      <c r="D85" s="58"/>
      <c r="E85" s="58"/>
      <c r="F85" s="58"/>
      <c r="G85" s="58"/>
      <c r="H85" s="58"/>
      <c r="I85" s="58"/>
      <c r="J85" s="58"/>
      <c r="K85" s="58"/>
      <c r="L85" s="58"/>
      <c r="M85" s="58"/>
      <c r="N85" s="58"/>
      <c r="O85" s="58"/>
      <c r="P85" s="58"/>
      <c r="Q85" s="58"/>
      <c r="R85" s="58"/>
      <c r="S85" s="58"/>
      <c r="T85" s="58"/>
      <c r="U85" s="358"/>
      <c r="V85" s="58"/>
      <c r="W85" s="58"/>
      <c r="X85" s="58"/>
      <c r="Y85" s="58"/>
      <c r="Z85" s="58"/>
      <c r="AA85" s="58"/>
      <c r="AB85" s="58"/>
      <c r="AC85" s="58"/>
      <c r="AD85" s="58"/>
      <c r="AE85" s="58"/>
      <c r="AF85" s="58"/>
      <c r="AG85" s="58"/>
      <c r="AH85" s="58"/>
      <c r="AI85" s="58"/>
      <c r="AJ85" s="1012"/>
      <c r="AK85" s="1012"/>
      <c r="AL85" s="1012"/>
      <c r="AM85" s="1012"/>
      <c r="AN85" s="1012"/>
      <c r="AO85" s="1012"/>
      <c r="AP85" s="1012"/>
      <c r="AQ85" s="1012"/>
      <c r="AR85" s="1012"/>
      <c r="AS85" s="1012"/>
      <c r="AT85" s="1012"/>
      <c r="AU85" s="1012"/>
      <c r="AV85" s="1012"/>
      <c r="AW85" s="1012"/>
      <c r="AX85" s="1013"/>
      <c r="AY85" s="1013"/>
      <c r="AZ85" s="1013"/>
      <c r="BA85" s="1013"/>
      <c r="BB85" s="1013"/>
      <c r="BC85" s="1013"/>
      <c r="BD85" s="1012"/>
    </row>
    <row r="86" spans="1:56">
      <c r="A86" s="58"/>
      <c r="B86" s="58"/>
      <c r="C86" s="58"/>
      <c r="D86" s="58"/>
      <c r="E86" s="58"/>
      <c r="F86" s="58"/>
      <c r="G86" s="58"/>
      <c r="H86" s="58"/>
      <c r="I86" s="58"/>
      <c r="J86" s="58"/>
      <c r="K86" s="58"/>
      <c r="L86" s="58"/>
      <c r="M86" s="58"/>
      <c r="N86" s="58"/>
      <c r="O86" s="58"/>
      <c r="P86" s="58"/>
      <c r="Q86" s="58"/>
      <c r="R86" s="58"/>
      <c r="S86" s="58"/>
      <c r="T86" s="58"/>
      <c r="U86" s="358"/>
      <c r="V86" s="58"/>
      <c r="W86" s="58"/>
      <c r="X86" s="58"/>
      <c r="Y86" s="58"/>
      <c r="Z86" s="58"/>
      <c r="AA86" s="58"/>
      <c r="AB86" s="58"/>
      <c r="AC86" s="58"/>
      <c r="AD86" s="58"/>
      <c r="AE86" s="58"/>
      <c r="AF86" s="58"/>
      <c r="AG86" s="58"/>
      <c r="AH86" s="58"/>
      <c r="AI86" s="58"/>
      <c r="AJ86" s="1012"/>
      <c r="AK86" s="1012"/>
      <c r="AL86" s="1012"/>
      <c r="AM86" s="1012"/>
      <c r="AN86" s="1012"/>
      <c r="AO86" s="1012"/>
      <c r="AP86" s="1012"/>
      <c r="AQ86" s="1012"/>
      <c r="AR86" s="1012"/>
      <c r="AS86" s="1012"/>
      <c r="AT86" s="1012"/>
      <c r="AU86" s="1012"/>
      <c r="AV86" s="1012"/>
      <c r="AW86" s="1012"/>
      <c r="AX86" s="1013"/>
      <c r="AY86" s="1013"/>
      <c r="AZ86" s="1013"/>
      <c r="BA86" s="1013"/>
      <c r="BB86" s="1013"/>
      <c r="BC86" s="1013"/>
      <c r="BD86" s="1012"/>
    </row>
    <row r="87" spans="1:56">
      <c r="A87" s="58"/>
      <c r="B87" s="58"/>
      <c r="C87" s="58"/>
      <c r="D87" s="58"/>
      <c r="E87" s="58"/>
      <c r="F87" s="58"/>
      <c r="G87" s="58"/>
      <c r="H87" s="58"/>
      <c r="I87" s="58"/>
      <c r="J87" s="58"/>
      <c r="K87" s="58"/>
      <c r="L87" s="58"/>
      <c r="M87" s="58"/>
      <c r="N87" s="58"/>
      <c r="O87" s="58"/>
      <c r="P87" s="58"/>
      <c r="Q87" s="58"/>
      <c r="R87" s="58"/>
      <c r="S87" s="58"/>
      <c r="T87" s="58"/>
      <c r="U87" s="358"/>
      <c r="V87" s="58"/>
      <c r="W87" s="58"/>
      <c r="X87" s="58"/>
      <c r="Y87" s="58"/>
      <c r="Z87" s="58"/>
      <c r="AA87" s="58"/>
      <c r="AB87" s="58"/>
      <c r="AC87" s="58"/>
      <c r="AD87" s="58"/>
      <c r="AE87" s="58"/>
      <c r="AF87" s="58"/>
      <c r="AG87" s="58"/>
      <c r="AH87" s="58"/>
      <c r="AI87" s="58"/>
      <c r="AJ87" s="1012"/>
      <c r="AK87" s="1012"/>
      <c r="AL87" s="1012"/>
      <c r="AM87" s="1012"/>
      <c r="AN87" s="1012"/>
      <c r="AO87" s="1012"/>
      <c r="AP87" s="1012"/>
      <c r="AQ87" s="1012"/>
      <c r="AR87" s="1012"/>
      <c r="AS87" s="1012"/>
      <c r="AT87" s="1012"/>
      <c r="AU87" s="1012"/>
      <c r="AV87" s="1012"/>
      <c r="AW87" s="1012"/>
      <c r="AX87" s="1013"/>
      <c r="AY87" s="1013"/>
      <c r="AZ87" s="1013"/>
      <c r="BA87" s="1013"/>
      <c r="BB87" s="1013"/>
      <c r="BC87" s="1013"/>
      <c r="BD87" s="1012"/>
    </row>
    <row r="88" spans="1:56">
      <c r="A88" s="58"/>
      <c r="B88" s="58"/>
      <c r="C88" s="58"/>
      <c r="D88" s="58"/>
      <c r="E88" s="58"/>
      <c r="F88" s="58"/>
      <c r="G88" s="58"/>
      <c r="H88" s="58"/>
      <c r="I88" s="58"/>
      <c r="J88" s="58"/>
      <c r="K88" s="58"/>
      <c r="L88" s="58"/>
      <c r="M88" s="58"/>
      <c r="N88" s="58"/>
      <c r="O88" s="58"/>
      <c r="P88" s="58"/>
      <c r="Q88" s="58"/>
      <c r="R88" s="58"/>
      <c r="S88" s="58"/>
      <c r="T88" s="58"/>
      <c r="U88" s="358"/>
      <c r="V88" s="58"/>
      <c r="W88" s="58"/>
      <c r="X88" s="58"/>
      <c r="Y88" s="58"/>
      <c r="Z88" s="58"/>
      <c r="AA88" s="58"/>
      <c r="AB88" s="58"/>
      <c r="AC88" s="58"/>
      <c r="AD88" s="58"/>
      <c r="AE88" s="58"/>
      <c r="AF88" s="58"/>
      <c r="AG88" s="58"/>
      <c r="AH88" s="58"/>
      <c r="AI88" s="58"/>
      <c r="AJ88" s="1012"/>
      <c r="AK88" s="1012"/>
      <c r="AL88" s="1012"/>
      <c r="AM88" s="1012"/>
      <c r="AN88" s="1012"/>
      <c r="AO88" s="1012"/>
      <c r="AP88" s="1012"/>
      <c r="AQ88" s="1012"/>
      <c r="AR88" s="1012"/>
      <c r="AS88" s="1012"/>
      <c r="AT88" s="1012"/>
      <c r="AU88" s="1012"/>
      <c r="AV88" s="1012"/>
      <c r="AW88" s="1012"/>
      <c r="AX88" s="1013"/>
      <c r="AY88" s="1013"/>
      <c r="AZ88" s="1013"/>
      <c r="BA88" s="1013"/>
      <c r="BB88" s="1013"/>
      <c r="BC88" s="1013"/>
      <c r="BD88" s="1012"/>
    </row>
    <row r="89" spans="1:56">
      <c r="A89" s="58"/>
      <c r="B89" s="58"/>
      <c r="C89" s="58"/>
      <c r="D89" s="58"/>
      <c r="E89" s="58"/>
      <c r="F89" s="58"/>
      <c r="G89" s="58"/>
      <c r="H89" s="58"/>
      <c r="I89" s="58"/>
      <c r="J89" s="58"/>
      <c r="K89" s="58"/>
      <c r="L89" s="58"/>
      <c r="M89" s="58"/>
      <c r="N89" s="58"/>
      <c r="O89" s="58"/>
      <c r="P89" s="58"/>
      <c r="Q89" s="58"/>
      <c r="R89" s="58"/>
      <c r="S89" s="58"/>
      <c r="T89" s="58"/>
      <c r="U89" s="358"/>
      <c r="V89" s="58"/>
      <c r="W89" s="58"/>
      <c r="X89" s="58"/>
      <c r="Y89" s="58"/>
      <c r="Z89" s="58"/>
      <c r="AA89" s="58"/>
      <c r="AB89" s="58"/>
      <c r="AC89" s="58"/>
      <c r="AD89" s="58"/>
      <c r="AE89" s="58"/>
      <c r="AF89" s="58"/>
      <c r="AG89" s="58"/>
      <c r="AH89" s="58"/>
      <c r="AI89" s="58"/>
      <c r="AJ89" s="1012"/>
      <c r="AK89" s="1012"/>
      <c r="AL89" s="1012"/>
      <c r="AM89" s="1012"/>
      <c r="AN89" s="1012"/>
      <c r="AO89" s="1012"/>
      <c r="AP89" s="1012"/>
      <c r="AQ89" s="1012"/>
      <c r="AR89" s="1012"/>
      <c r="AS89" s="1012"/>
      <c r="AT89" s="1012"/>
      <c r="AU89" s="1012"/>
      <c r="AV89" s="1012"/>
      <c r="AW89" s="1012"/>
      <c r="AX89" s="1013"/>
      <c r="AY89" s="1013"/>
      <c r="AZ89" s="1013"/>
      <c r="BA89" s="1013"/>
      <c r="BB89" s="1013"/>
      <c r="BC89" s="1013"/>
      <c r="BD89" s="1012"/>
    </row>
    <row r="90" spans="1:56">
      <c r="A90" s="58"/>
      <c r="B90" s="58"/>
      <c r="C90" s="58"/>
      <c r="D90" s="58"/>
      <c r="E90" s="58"/>
      <c r="F90" s="58"/>
      <c r="G90" s="58"/>
      <c r="H90" s="58"/>
      <c r="I90" s="58"/>
      <c r="J90" s="58"/>
      <c r="K90" s="58"/>
      <c r="L90" s="58"/>
      <c r="M90" s="58"/>
      <c r="N90" s="58"/>
      <c r="O90" s="58"/>
      <c r="P90" s="58"/>
      <c r="Q90" s="58"/>
      <c r="R90" s="58"/>
      <c r="S90" s="58"/>
      <c r="T90" s="58"/>
      <c r="U90" s="358"/>
      <c r="V90" s="58"/>
      <c r="W90" s="58"/>
      <c r="X90" s="58"/>
      <c r="Y90" s="58"/>
      <c r="Z90" s="58"/>
      <c r="AA90" s="58"/>
      <c r="AB90" s="58"/>
      <c r="AC90" s="58"/>
      <c r="AD90" s="58"/>
      <c r="AE90" s="58"/>
      <c r="AF90" s="58"/>
      <c r="AG90" s="58"/>
      <c r="AH90" s="58"/>
      <c r="AI90" s="58"/>
      <c r="AJ90" s="1012"/>
      <c r="AK90" s="1012"/>
      <c r="AL90" s="1012"/>
      <c r="AM90" s="1012"/>
      <c r="AN90" s="1012"/>
      <c r="AO90" s="1012"/>
      <c r="AP90" s="1012"/>
      <c r="AQ90" s="1012"/>
      <c r="AR90" s="1012"/>
      <c r="AS90" s="1012"/>
      <c r="AT90" s="1012"/>
      <c r="AU90" s="1012"/>
      <c r="AV90" s="1012"/>
      <c r="AW90" s="1012"/>
      <c r="AX90" s="1013"/>
      <c r="AY90" s="1013"/>
      <c r="AZ90" s="1013"/>
      <c r="BA90" s="1013"/>
      <c r="BB90" s="1013"/>
      <c r="BC90" s="1013"/>
      <c r="BD90" s="1012"/>
    </row>
    <row r="91" spans="1:56">
      <c r="A91" s="58"/>
      <c r="B91" s="58"/>
      <c r="C91" s="58"/>
      <c r="D91" s="58"/>
      <c r="E91" s="58"/>
      <c r="F91" s="58"/>
      <c r="G91" s="58"/>
      <c r="H91" s="58"/>
      <c r="I91" s="58"/>
      <c r="J91" s="58"/>
      <c r="K91" s="58"/>
      <c r="L91" s="58"/>
      <c r="M91" s="58"/>
      <c r="N91" s="58"/>
      <c r="O91" s="58"/>
      <c r="P91" s="58"/>
      <c r="Q91" s="58"/>
      <c r="R91" s="58"/>
      <c r="S91" s="58"/>
      <c r="T91" s="58"/>
      <c r="U91" s="358"/>
      <c r="V91" s="58"/>
      <c r="W91" s="58"/>
      <c r="X91" s="58"/>
      <c r="Y91" s="58"/>
      <c r="Z91" s="58"/>
      <c r="AA91" s="58"/>
      <c r="AB91" s="58"/>
      <c r="AC91" s="58"/>
      <c r="AD91" s="58"/>
      <c r="AE91" s="58"/>
      <c r="AF91" s="58"/>
      <c r="AG91" s="58"/>
      <c r="AH91" s="58"/>
      <c r="AI91" s="58"/>
      <c r="AJ91" s="1012"/>
      <c r="AK91" s="1012"/>
      <c r="AL91" s="1012"/>
      <c r="AM91" s="1012"/>
      <c r="AN91" s="1012"/>
      <c r="AO91" s="1012"/>
      <c r="AP91" s="1012"/>
      <c r="AQ91" s="1012"/>
      <c r="AR91" s="1012"/>
      <c r="AS91" s="1012"/>
      <c r="AT91" s="1012"/>
      <c r="AU91" s="1012"/>
      <c r="AV91" s="1012"/>
      <c r="AW91" s="1012"/>
      <c r="AX91" s="1013"/>
      <c r="AY91" s="1013"/>
      <c r="AZ91" s="1013"/>
      <c r="BA91" s="1013"/>
      <c r="BB91" s="1013"/>
      <c r="BC91" s="1013"/>
      <c r="BD91" s="1012"/>
    </row>
    <row r="92" spans="1:56">
      <c r="A92" s="80"/>
      <c r="B92" s="80"/>
      <c r="C92" s="80"/>
      <c r="D92" s="80"/>
      <c r="E92" s="80"/>
      <c r="F92" s="80"/>
      <c r="G92" s="80"/>
      <c r="H92" s="80"/>
      <c r="I92" s="80"/>
      <c r="J92" s="80"/>
      <c r="K92" s="80"/>
      <c r="L92" s="80"/>
      <c r="M92" s="80"/>
      <c r="N92" s="80"/>
      <c r="O92" s="80"/>
      <c r="P92" s="80"/>
      <c r="Q92" s="80"/>
      <c r="R92" s="80"/>
      <c r="S92" s="80"/>
      <c r="T92" s="80"/>
      <c r="U92" s="40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400"/>
      <c r="AY92" s="400"/>
      <c r="AZ92" s="400"/>
      <c r="BA92" s="400"/>
      <c r="BB92" s="400"/>
    </row>
    <row r="93" spans="1:56">
      <c r="A93" s="80"/>
      <c r="B93" s="80"/>
      <c r="C93" s="80"/>
      <c r="D93" s="80"/>
      <c r="E93" s="80"/>
      <c r="F93" s="80"/>
      <c r="G93" s="80"/>
      <c r="H93" s="80"/>
      <c r="I93" s="80"/>
      <c r="J93" s="80"/>
      <c r="K93" s="80"/>
      <c r="L93" s="80"/>
      <c r="M93" s="80"/>
      <c r="N93" s="80"/>
      <c r="O93" s="80"/>
      <c r="P93" s="80"/>
      <c r="Q93" s="80"/>
      <c r="R93" s="80"/>
      <c r="S93" s="80"/>
      <c r="T93" s="80"/>
      <c r="U93" s="40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400"/>
      <c r="AY93" s="400"/>
      <c r="AZ93" s="400"/>
      <c r="BA93" s="400"/>
      <c r="BB93" s="400"/>
    </row>
    <row r="94" spans="1:56">
      <c r="A94" s="80"/>
      <c r="B94" s="80"/>
      <c r="C94" s="80"/>
      <c r="D94" s="80"/>
      <c r="E94" s="80"/>
      <c r="F94" s="80"/>
      <c r="G94" s="80"/>
      <c r="H94" s="80"/>
      <c r="I94" s="80"/>
      <c r="J94" s="80"/>
      <c r="K94" s="80"/>
      <c r="L94" s="80"/>
      <c r="M94" s="80"/>
      <c r="N94" s="80"/>
      <c r="O94" s="80"/>
      <c r="P94" s="80"/>
      <c r="Q94" s="80"/>
      <c r="R94" s="80"/>
      <c r="S94" s="80"/>
      <c r="T94" s="80"/>
      <c r="U94" s="400"/>
      <c r="V94" s="80"/>
      <c r="W94" s="80"/>
      <c r="X94" s="80"/>
      <c r="Y94" s="80"/>
      <c r="Z94" s="80"/>
      <c r="AA94" s="80"/>
      <c r="AB94" s="80"/>
      <c r="AC94" s="80"/>
      <c r="AD94" s="80"/>
      <c r="AE94" s="80"/>
      <c r="AF94" s="80"/>
      <c r="AG94" s="80"/>
      <c r="AH94" s="80"/>
      <c r="AI94" s="80"/>
      <c r="AJ94" s="80"/>
      <c r="AK94" s="80"/>
    </row>
    <row r="95" spans="1:56">
      <c r="A95" s="80"/>
      <c r="B95" s="80"/>
      <c r="C95" s="80"/>
      <c r="D95" s="80"/>
      <c r="E95" s="80"/>
      <c r="F95" s="80"/>
      <c r="G95" s="80"/>
      <c r="H95" s="80"/>
      <c r="I95" s="80"/>
      <c r="J95" s="80"/>
      <c r="K95" s="80"/>
      <c r="L95" s="80"/>
      <c r="M95" s="80"/>
      <c r="N95" s="80"/>
      <c r="O95" s="80"/>
      <c r="P95" s="80"/>
      <c r="Q95" s="80"/>
      <c r="R95" s="80"/>
      <c r="S95" s="80"/>
      <c r="T95" s="80"/>
      <c r="U95" s="400"/>
      <c r="V95" s="80"/>
      <c r="W95" s="80"/>
      <c r="X95" s="80"/>
      <c r="Y95" s="80"/>
      <c r="Z95" s="80"/>
      <c r="AA95" s="80"/>
      <c r="AB95" s="80"/>
      <c r="AC95" s="80"/>
      <c r="AD95" s="80"/>
      <c r="AE95" s="80"/>
      <c r="AF95" s="80"/>
      <c r="AG95" s="80"/>
      <c r="AH95" s="80"/>
      <c r="AI95" s="80"/>
    </row>
    <row r="96" spans="1:56">
      <c r="A96" s="80"/>
      <c r="B96" s="80"/>
      <c r="C96" s="80"/>
      <c r="D96" s="80"/>
      <c r="E96" s="80"/>
      <c r="F96" s="80"/>
      <c r="G96" s="80"/>
      <c r="H96" s="80"/>
      <c r="I96" s="80"/>
      <c r="J96" s="80"/>
      <c r="K96" s="80"/>
      <c r="L96" s="80"/>
      <c r="M96" s="80"/>
      <c r="N96" s="80"/>
      <c r="O96" s="80"/>
      <c r="P96" s="80"/>
      <c r="Q96" s="80"/>
      <c r="R96" s="80"/>
      <c r="S96" s="80"/>
      <c r="T96" s="80"/>
      <c r="U96" s="400"/>
      <c r="V96" s="80"/>
      <c r="W96" s="80"/>
      <c r="X96" s="80"/>
      <c r="Y96" s="80"/>
      <c r="Z96" s="80"/>
      <c r="AA96" s="80"/>
      <c r="AB96" s="80"/>
      <c r="AC96" s="80"/>
      <c r="AD96" s="80"/>
      <c r="AE96" s="80"/>
      <c r="AF96" s="80"/>
      <c r="AG96" s="80"/>
      <c r="AH96" s="80"/>
      <c r="AI96" s="80"/>
    </row>
    <row r="97" spans="1:35">
      <c r="A97" s="80"/>
      <c r="B97" s="80"/>
      <c r="C97" s="80"/>
      <c r="D97" s="80"/>
      <c r="E97" s="80"/>
      <c r="F97" s="80"/>
      <c r="G97" s="80"/>
      <c r="H97" s="80"/>
      <c r="I97" s="80"/>
      <c r="J97" s="80"/>
      <c r="K97" s="80"/>
      <c r="L97" s="80"/>
      <c r="M97" s="80"/>
      <c r="N97" s="80"/>
      <c r="O97" s="80"/>
      <c r="P97" s="80"/>
      <c r="Q97" s="80"/>
      <c r="R97" s="80"/>
      <c r="S97" s="80"/>
      <c r="T97" s="80"/>
      <c r="U97" s="400"/>
      <c r="V97" s="80"/>
      <c r="W97" s="80"/>
      <c r="X97" s="80"/>
      <c r="Y97" s="80"/>
      <c r="Z97" s="80"/>
      <c r="AA97" s="80"/>
      <c r="AB97" s="80"/>
      <c r="AC97" s="80"/>
      <c r="AD97" s="80"/>
      <c r="AE97" s="80"/>
      <c r="AF97" s="80"/>
      <c r="AG97" s="80"/>
      <c r="AH97" s="80"/>
      <c r="AI97" s="80"/>
    </row>
    <row r="98" spans="1:35">
      <c r="A98" s="80"/>
      <c r="B98" s="80"/>
      <c r="C98" s="80"/>
      <c r="D98" s="80"/>
      <c r="E98" s="80"/>
      <c r="F98" s="80"/>
      <c r="G98" s="80"/>
      <c r="H98" s="80"/>
      <c r="I98" s="80"/>
      <c r="J98" s="80"/>
      <c r="K98" s="80"/>
      <c r="L98" s="80"/>
      <c r="M98" s="80"/>
      <c r="N98" s="80"/>
      <c r="O98" s="80"/>
      <c r="P98" s="80"/>
      <c r="Q98" s="80"/>
      <c r="R98" s="80"/>
      <c r="S98" s="80"/>
      <c r="T98" s="80"/>
      <c r="U98" s="400"/>
      <c r="V98" s="80"/>
      <c r="W98" s="80"/>
      <c r="X98" s="80"/>
      <c r="Y98" s="80"/>
      <c r="Z98" s="80"/>
      <c r="AA98" s="80"/>
      <c r="AB98" s="80"/>
      <c r="AC98" s="80"/>
      <c r="AD98" s="80"/>
      <c r="AE98" s="80"/>
      <c r="AF98" s="80"/>
      <c r="AG98" s="80"/>
      <c r="AH98" s="80"/>
      <c r="AI98" s="80"/>
    </row>
    <row r="99" spans="1:35">
      <c r="A99" s="80"/>
      <c r="B99" s="80"/>
      <c r="C99" s="80"/>
      <c r="D99" s="80"/>
      <c r="E99" s="80"/>
      <c r="F99" s="80"/>
      <c r="G99" s="80"/>
      <c r="H99" s="80"/>
      <c r="I99" s="80"/>
      <c r="J99" s="80"/>
      <c r="K99" s="80"/>
      <c r="L99" s="80"/>
      <c r="M99" s="80"/>
      <c r="N99" s="80"/>
      <c r="O99" s="80"/>
      <c r="P99" s="80"/>
      <c r="Q99" s="80"/>
      <c r="R99" s="80"/>
      <c r="S99" s="80"/>
      <c r="T99" s="80"/>
      <c r="U99" s="400"/>
      <c r="V99" s="80"/>
    </row>
    <row r="230" spans="6:6">
      <c r="F230" s="6"/>
    </row>
  </sheetData>
  <mergeCells count="46">
    <mergeCell ref="O44:V44"/>
    <mergeCell ref="O45:V45"/>
    <mergeCell ref="O46:V46"/>
    <mergeCell ref="O72:V72"/>
    <mergeCell ref="O47:V47"/>
    <mergeCell ref="O48:V48"/>
    <mergeCell ref="O49:V49"/>
    <mergeCell ref="O50:V50"/>
    <mergeCell ref="O51:V51"/>
    <mergeCell ref="O52:V52"/>
    <mergeCell ref="O53:V53"/>
    <mergeCell ref="O54:V54"/>
    <mergeCell ref="O55:V55"/>
    <mergeCell ref="O56:V56"/>
    <mergeCell ref="O57:V57"/>
    <mergeCell ref="O71:V71"/>
    <mergeCell ref="O81:V81"/>
    <mergeCell ref="O73:V73"/>
    <mergeCell ref="O75:V75"/>
    <mergeCell ref="O76:V76"/>
    <mergeCell ref="O77:V77"/>
    <mergeCell ref="O78:V78"/>
    <mergeCell ref="O79:V79"/>
    <mergeCell ref="O80:V80"/>
    <mergeCell ref="O74:V74"/>
    <mergeCell ref="O63:V63"/>
    <mergeCell ref="O64:V64"/>
    <mergeCell ref="O65:V65"/>
    <mergeCell ref="O66:V66"/>
    <mergeCell ref="O67:V67"/>
    <mergeCell ref="AK3:AL3"/>
    <mergeCell ref="C10:I10"/>
    <mergeCell ref="O68:V68"/>
    <mergeCell ref="O69:V69"/>
    <mergeCell ref="O70:V70"/>
    <mergeCell ref="O58:V58"/>
    <mergeCell ref="O59:V59"/>
    <mergeCell ref="O60:V60"/>
    <mergeCell ref="O61:V61"/>
    <mergeCell ref="O62:V62"/>
    <mergeCell ref="M41:M48"/>
    <mergeCell ref="M49:M55"/>
    <mergeCell ref="O41:V41"/>
    <mergeCell ref="O42:V42"/>
    <mergeCell ref="O40:V40"/>
    <mergeCell ref="O43:V43"/>
  </mergeCells>
  <phoneticPr fontId="2"/>
  <dataValidations count="9">
    <dataValidation type="list" showInputMessage="1" showErrorMessage="1" sqref="C28:C31">
      <formula1>【技術者】評価項目</formula1>
    </dataValidation>
    <dataValidation type="list" showInputMessage="1" showErrorMessage="1" sqref="C32:C41">
      <formula1>【地域貢献】評価項目</formula1>
    </dataValidation>
    <dataValidation type="list" showInputMessage="1" showErrorMessage="1" sqref="C23:C27">
      <formula1>【企業】評価項目</formula1>
    </dataValidation>
    <dataValidation type="list" showInputMessage="1" showErrorMessage="1" sqref="C42:C43">
      <formula1>【地理的条件】評価項目</formula1>
    </dataValidation>
    <dataValidation type="list" allowBlank="1" showInputMessage="1" showErrorMessage="1" sqref="F20:F43">
      <formula1>評価項目番号</formula1>
    </dataValidation>
    <dataValidation type="list" allowBlank="1" showInputMessage="1" showErrorMessage="1" sqref="G20:G43">
      <formula1>評価項目番号_枝番</formula1>
    </dataValidation>
    <dataValidation type="list" showInputMessage="1" showErrorMessage="1" sqref="E20:E47">
      <formula1>様式番号</formula1>
    </dataValidation>
    <dataValidation type="list" showInputMessage="1" showErrorMessage="1" sqref="C8">
      <formula1>工事種別</formula1>
    </dataValidation>
    <dataValidation type="list" showInputMessage="1" showErrorMessage="1" sqref="C9">
      <formula1>建設工事の種類</formula1>
    </dataValidation>
  </dataValidations>
  <pageMargins left="0" right="0" top="0" bottom="0" header="0.31496062992125984" footer="0.31496062992125984"/>
  <pageSetup paperSize="8" scale="70" fitToWidth="2" orientation="portrait" r:id="rId1"/>
  <colBreaks count="1" manualBreakCount="1">
    <brk id="11" max="97" man="1"/>
  </col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58"/>
  <sheetViews>
    <sheetView view="pageBreakPreview" topLeftCell="A30" zoomScaleNormal="100" zoomScaleSheetLayoutView="100" workbookViewId="0">
      <selection activeCell="A51" sqref="A51:Q56"/>
    </sheetView>
  </sheetViews>
  <sheetFormatPr defaultRowHeight="13.5"/>
  <cols>
    <col min="1" max="17" width="5.125" style="3" customWidth="1"/>
    <col min="18" max="18" width="5.125" style="303" customWidth="1"/>
    <col min="19" max="16384" width="9" style="3"/>
  </cols>
  <sheetData>
    <row r="1" spans="1:27">
      <c r="A1" s="3" t="s">
        <v>860</v>
      </c>
      <c r="H1" s="1518" t="s">
        <v>331</v>
      </c>
      <c r="I1" s="1518"/>
      <c r="J1" s="1518"/>
      <c r="K1" s="1519" t="str">
        <f>IF(企業入力シート!C7="","",企業入力シート!C7)</f>
        <v>島根土木</v>
      </c>
      <c r="L1" s="1519"/>
      <c r="M1" s="1519"/>
      <c r="N1" s="1519"/>
      <c r="O1" s="1519"/>
      <c r="P1" s="1519"/>
      <c r="Q1" s="1519"/>
      <c r="R1" s="321"/>
      <c r="U1" s="4" t="s">
        <v>463</v>
      </c>
      <c r="V1" s="4"/>
      <c r="W1" s="4"/>
      <c r="X1" s="4"/>
      <c r="Y1" s="4"/>
      <c r="Z1" s="4"/>
      <c r="AA1" s="4"/>
    </row>
    <row r="2" spans="1:27">
      <c r="A2" s="3" t="s">
        <v>854</v>
      </c>
      <c r="U2" s="4" t="s">
        <v>464</v>
      </c>
      <c r="V2" s="4"/>
      <c r="W2" s="4"/>
      <c r="X2" s="4"/>
      <c r="Y2" s="4"/>
      <c r="Z2" s="4"/>
      <c r="AA2" s="4"/>
    </row>
    <row r="3" spans="1:27" ht="14.25">
      <c r="A3" s="1520" t="s">
        <v>10</v>
      </c>
      <c r="B3" s="1520"/>
      <c r="C3" s="1520"/>
      <c r="D3" s="1520"/>
      <c r="E3" s="1520"/>
      <c r="F3" s="1520"/>
      <c r="G3" s="1520"/>
      <c r="H3" s="1520"/>
      <c r="I3" s="1520"/>
      <c r="J3" s="1520"/>
      <c r="K3" s="1520"/>
      <c r="L3" s="1520"/>
      <c r="M3" s="1520"/>
      <c r="N3" s="1520"/>
      <c r="O3" s="1520"/>
      <c r="P3" s="1520"/>
      <c r="Q3" s="1520"/>
      <c r="R3" s="330"/>
      <c r="U3" s="205"/>
      <c r="V3" s="4" t="s">
        <v>465</v>
      </c>
      <c r="W3" s="4"/>
      <c r="X3" s="4"/>
      <c r="Y3" s="4"/>
      <c r="Z3" s="4"/>
      <c r="AA3" s="4"/>
    </row>
    <row r="4" spans="1:27">
      <c r="A4" s="209" t="s">
        <v>196</v>
      </c>
      <c r="B4" s="1534" t="str">
        <f>IF(発注者入力シート!C22="","",発注者入力シート!C22)</f>
        <v>工事期間中の安全対策</v>
      </c>
      <c r="C4" s="1534"/>
      <c r="D4" s="1534"/>
      <c r="E4" s="1534"/>
      <c r="F4" s="1534"/>
      <c r="G4" s="1534"/>
      <c r="H4" s="1534"/>
      <c r="I4" s="1534"/>
      <c r="J4" s="1534"/>
      <c r="K4" s="1534"/>
      <c r="L4" s="1534"/>
      <c r="M4" s="1534"/>
      <c r="N4" s="1534"/>
      <c r="O4" s="1534"/>
      <c r="P4" s="1534"/>
      <c r="Q4" s="1535"/>
      <c r="R4" s="321"/>
      <c r="U4" s="191"/>
      <c r="V4" s="4" t="s">
        <v>466</v>
      </c>
      <c r="W4" s="4"/>
      <c r="X4" s="4"/>
      <c r="Y4" s="4"/>
      <c r="Z4" s="4"/>
      <c r="AA4" s="4"/>
    </row>
    <row r="5" spans="1:27">
      <c r="A5" s="215" t="s">
        <v>3</v>
      </c>
      <c r="B5" s="203"/>
      <c r="C5" s="203"/>
      <c r="D5" s="203"/>
      <c r="E5" s="203"/>
      <c r="F5" s="203"/>
      <c r="G5" s="203"/>
      <c r="H5" s="203"/>
      <c r="I5" s="203"/>
      <c r="J5" s="203"/>
      <c r="K5" s="203"/>
      <c r="L5" s="203"/>
      <c r="M5" s="203"/>
      <c r="N5" s="203"/>
      <c r="O5" s="203"/>
      <c r="P5" s="203"/>
      <c r="Q5" s="226"/>
      <c r="R5" s="202"/>
      <c r="U5" s="4"/>
      <c r="V5" s="4"/>
      <c r="W5" s="4"/>
      <c r="X5" s="4"/>
      <c r="Y5" s="4"/>
      <c r="Z5" s="4"/>
      <c r="AA5" s="4"/>
    </row>
    <row r="6" spans="1:27">
      <c r="A6" s="215" t="s">
        <v>11</v>
      </c>
      <c r="B6" s="203"/>
      <c r="C6" s="203"/>
      <c r="D6" s="203"/>
      <c r="E6" s="203"/>
      <c r="F6" s="203"/>
      <c r="G6" s="203"/>
      <c r="H6" s="203"/>
      <c r="I6" s="203"/>
      <c r="J6" s="203"/>
      <c r="K6" s="203"/>
      <c r="L6" s="203"/>
      <c r="M6" s="203"/>
      <c r="N6" s="203"/>
      <c r="O6" s="203"/>
      <c r="P6" s="203"/>
      <c r="Q6" s="226"/>
      <c r="R6" s="202"/>
      <c r="U6" s="4" t="s">
        <v>467</v>
      </c>
      <c r="V6" s="4"/>
      <c r="W6" s="4"/>
      <c r="X6" s="4"/>
      <c r="Y6" s="4"/>
      <c r="Z6" s="4"/>
      <c r="AA6" s="4"/>
    </row>
    <row r="7" spans="1:27">
      <c r="A7" s="542" t="s">
        <v>123</v>
      </c>
      <c r="B7" s="534" t="s">
        <v>124</v>
      </c>
      <c r="C7" s="534"/>
      <c r="D7" s="534"/>
      <c r="E7" s="534"/>
      <c r="F7" s="534"/>
      <c r="G7" s="534"/>
      <c r="H7" s="534"/>
      <c r="I7" s="534"/>
      <c r="J7" s="534"/>
      <c r="K7" s="534"/>
      <c r="L7" s="534"/>
      <c r="M7" s="534"/>
      <c r="N7" s="534"/>
      <c r="O7" s="534"/>
      <c r="P7" s="534"/>
      <c r="Q7" s="543"/>
      <c r="R7" s="202"/>
      <c r="U7" s="193"/>
      <c r="V7" s="4" t="s">
        <v>468</v>
      </c>
      <c r="W7" s="4"/>
      <c r="X7" s="4"/>
      <c r="Y7" s="4"/>
      <c r="Z7" s="4"/>
      <c r="AA7" s="4"/>
    </row>
    <row r="8" spans="1:27">
      <c r="A8" s="542" t="s">
        <v>123</v>
      </c>
      <c r="B8" s="1521" t="s">
        <v>812</v>
      </c>
      <c r="C8" s="1521"/>
      <c r="D8" s="1521"/>
      <c r="E8" s="1521"/>
      <c r="F8" s="1521"/>
      <c r="G8" s="1521"/>
      <c r="H8" s="1521"/>
      <c r="I8" s="1521"/>
      <c r="J8" s="1521"/>
      <c r="K8" s="1521"/>
      <c r="L8" s="1521"/>
      <c r="M8" s="1521"/>
      <c r="N8" s="1521"/>
      <c r="O8" s="1521"/>
      <c r="P8" s="1521"/>
      <c r="Q8" s="1522"/>
      <c r="R8" s="202"/>
      <c r="U8" s="194"/>
      <c r="V8" s="4" t="s">
        <v>466</v>
      </c>
      <c r="W8" s="4"/>
      <c r="X8" s="4"/>
      <c r="Y8" s="4"/>
      <c r="Z8" s="4"/>
      <c r="AA8" s="4"/>
    </row>
    <row r="9" spans="1:27">
      <c r="A9" s="542"/>
      <c r="B9" s="1521"/>
      <c r="C9" s="1521"/>
      <c r="D9" s="1521"/>
      <c r="E9" s="1521"/>
      <c r="F9" s="1521"/>
      <c r="G9" s="1521"/>
      <c r="H9" s="1521"/>
      <c r="I9" s="1521"/>
      <c r="J9" s="1521"/>
      <c r="K9" s="1521"/>
      <c r="L9" s="1521"/>
      <c r="M9" s="1521"/>
      <c r="N9" s="1521"/>
      <c r="O9" s="1521"/>
      <c r="P9" s="1521"/>
      <c r="Q9" s="1522"/>
      <c r="R9" s="202"/>
      <c r="U9" s="4"/>
      <c r="V9" s="4"/>
      <c r="W9" s="4"/>
      <c r="X9" s="4"/>
      <c r="Y9" s="4"/>
      <c r="Z9" s="4"/>
      <c r="AA9" s="4"/>
    </row>
    <row r="10" spans="1:27">
      <c r="A10" s="542"/>
      <c r="B10" s="1521"/>
      <c r="C10" s="1521"/>
      <c r="D10" s="1521"/>
      <c r="E10" s="1521"/>
      <c r="F10" s="1521"/>
      <c r="G10" s="1521"/>
      <c r="H10" s="1521"/>
      <c r="I10" s="1521"/>
      <c r="J10" s="1521"/>
      <c r="K10" s="1521"/>
      <c r="L10" s="1521"/>
      <c r="M10" s="1521"/>
      <c r="N10" s="1521"/>
      <c r="O10" s="1521"/>
      <c r="P10" s="1521"/>
      <c r="Q10" s="1522"/>
      <c r="R10" s="202"/>
      <c r="U10" s="4"/>
      <c r="V10" s="4"/>
      <c r="W10" s="4"/>
      <c r="X10" s="4"/>
      <c r="Y10" s="4"/>
      <c r="Z10" s="4"/>
      <c r="AA10" s="4"/>
    </row>
    <row r="11" spans="1:27">
      <c r="A11" s="542" t="s">
        <v>123</v>
      </c>
      <c r="B11" s="1542" t="s">
        <v>811</v>
      </c>
      <c r="C11" s="1542"/>
      <c r="D11" s="1542"/>
      <c r="E11" s="1542"/>
      <c r="F11" s="1542"/>
      <c r="G11" s="1542"/>
      <c r="H11" s="1542"/>
      <c r="I11" s="1542"/>
      <c r="J11" s="1542"/>
      <c r="K11" s="1542"/>
      <c r="L11" s="1542"/>
      <c r="M11" s="1542"/>
      <c r="N11" s="1542"/>
      <c r="O11" s="1542"/>
      <c r="P11" s="1542"/>
      <c r="Q11" s="1544"/>
      <c r="R11" s="202"/>
      <c r="U11" s="4"/>
      <c r="V11" s="4"/>
      <c r="W11" s="4"/>
      <c r="X11" s="4"/>
      <c r="Y11" s="4"/>
      <c r="Z11" s="4"/>
      <c r="AA11" s="4"/>
    </row>
    <row r="12" spans="1:27">
      <c r="A12" s="542"/>
      <c r="B12" s="1542"/>
      <c r="C12" s="1542"/>
      <c r="D12" s="1542"/>
      <c r="E12" s="1542"/>
      <c r="F12" s="1542"/>
      <c r="G12" s="1542"/>
      <c r="H12" s="1542"/>
      <c r="I12" s="1542"/>
      <c r="J12" s="1542"/>
      <c r="K12" s="1542"/>
      <c r="L12" s="1542"/>
      <c r="M12" s="1542"/>
      <c r="N12" s="1542"/>
      <c r="O12" s="1542"/>
      <c r="P12" s="1542"/>
      <c r="Q12" s="1544"/>
      <c r="R12" s="202"/>
      <c r="U12" s="207" t="s">
        <v>469</v>
      </c>
      <c r="V12" s="4"/>
      <c r="W12" s="4"/>
      <c r="X12" s="4"/>
      <c r="Y12" s="4"/>
      <c r="Z12" s="4"/>
      <c r="AA12" s="4"/>
    </row>
    <row r="13" spans="1:27" ht="13.5" customHeight="1">
      <c r="A13" s="542" t="s">
        <v>123</v>
      </c>
      <c r="B13" s="534" t="s">
        <v>126</v>
      </c>
      <c r="C13" s="534"/>
      <c r="D13" s="534"/>
      <c r="E13" s="534"/>
      <c r="F13" s="534"/>
      <c r="G13" s="534"/>
      <c r="H13" s="534"/>
      <c r="I13" s="534"/>
      <c r="J13" s="534"/>
      <c r="K13" s="534"/>
      <c r="L13" s="534"/>
      <c r="M13" s="534"/>
      <c r="N13" s="534"/>
      <c r="O13" s="534"/>
      <c r="P13" s="534"/>
      <c r="Q13" s="543"/>
      <c r="R13" s="300"/>
      <c r="U13" s="207" t="s">
        <v>470</v>
      </c>
      <c r="V13" s="4"/>
      <c r="W13" s="4"/>
      <c r="X13" s="4"/>
      <c r="Y13" s="4"/>
      <c r="Z13" s="4"/>
      <c r="AA13" s="4"/>
    </row>
    <row r="14" spans="1:27">
      <c r="A14" s="542" t="s">
        <v>123</v>
      </c>
      <c r="B14" s="534" t="s">
        <v>125</v>
      </c>
      <c r="C14" s="534"/>
      <c r="D14" s="534"/>
      <c r="E14" s="534"/>
      <c r="F14" s="534"/>
      <c r="G14" s="534"/>
      <c r="H14" s="534"/>
      <c r="I14" s="534"/>
      <c r="J14" s="534"/>
      <c r="K14" s="534"/>
      <c r="L14" s="534"/>
      <c r="M14" s="534"/>
      <c r="N14" s="534"/>
      <c r="O14" s="534"/>
      <c r="P14" s="534"/>
      <c r="Q14" s="543"/>
      <c r="R14" s="300"/>
      <c r="U14" s="207" t="s">
        <v>818</v>
      </c>
      <c r="V14" s="4"/>
      <c r="W14" s="4"/>
      <c r="X14" s="4"/>
      <c r="Y14" s="4"/>
      <c r="Z14" s="4"/>
      <c r="AA14" s="4"/>
    </row>
    <row r="15" spans="1:27">
      <c r="A15" s="228" t="s">
        <v>12</v>
      </c>
      <c r="B15" s="229"/>
      <c r="C15" s="229"/>
      <c r="D15" s="229"/>
      <c r="E15" s="229"/>
      <c r="F15" s="229"/>
      <c r="G15" s="229"/>
      <c r="H15" s="229"/>
      <c r="I15" s="229"/>
      <c r="J15" s="229"/>
      <c r="K15" s="229"/>
      <c r="L15" s="229"/>
      <c r="M15" s="229"/>
      <c r="N15" s="229"/>
      <c r="O15" s="229"/>
      <c r="P15" s="228" t="s">
        <v>4</v>
      </c>
      <c r="Q15" s="230"/>
      <c r="R15" s="202"/>
      <c r="U15" s="4"/>
      <c r="V15" s="207"/>
      <c r="W15" s="4"/>
      <c r="X15" s="4"/>
      <c r="Y15" s="4"/>
      <c r="Z15" s="4"/>
      <c r="AA15" s="4"/>
    </row>
    <row r="16" spans="1:27">
      <c r="A16" s="1578" t="s">
        <v>127</v>
      </c>
      <c r="B16" s="1579"/>
      <c r="C16" s="1579"/>
      <c r="D16" s="1579"/>
      <c r="E16" s="1579"/>
      <c r="F16" s="1579"/>
      <c r="G16" s="1579"/>
      <c r="H16" s="1579"/>
      <c r="I16" s="1579"/>
      <c r="J16" s="1579"/>
      <c r="K16" s="1579"/>
      <c r="L16" s="1579"/>
      <c r="M16" s="1579"/>
      <c r="N16" s="1579"/>
      <c r="O16" s="1580"/>
      <c r="P16" s="1505" t="s">
        <v>5</v>
      </c>
      <c r="Q16" s="1506"/>
      <c r="R16" s="198"/>
      <c r="U16" s="207" t="s">
        <v>814</v>
      </c>
      <c r="V16" s="207"/>
      <c r="W16" s="4"/>
      <c r="X16" s="4"/>
      <c r="Y16" s="4"/>
      <c r="Z16" s="4"/>
      <c r="AA16" s="4"/>
    </row>
    <row r="17" spans="1:28">
      <c r="A17" s="1581"/>
      <c r="B17" s="1582"/>
      <c r="C17" s="1582"/>
      <c r="D17" s="1582"/>
      <c r="E17" s="1582"/>
      <c r="F17" s="1582"/>
      <c r="G17" s="1582"/>
      <c r="H17" s="1582"/>
      <c r="I17" s="1582"/>
      <c r="J17" s="1582"/>
      <c r="K17" s="1582"/>
      <c r="L17" s="1582"/>
      <c r="M17" s="1582"/>
      <c r="N17" s="1582"/>
      <c r="O17" s="1583"/>
      <c r="P17" s="1507"/>
      <c r="Q17" s="1508"/>
      <c r="R17" s="198"/>
      <c r="U17" s="207" t="s">
        <v>813</v>
      </c>
      <c r="V17" s="207"/>
      <c r="W17" s="4"/>
      <c r="X17" s="4"/>
      <c r="Y17" s="4"/>
      <c r="Z17" s="4"/>
      <c r="AA17" s="4"/>
    </row>
    <row r="18" spans="1:28">
      <c r="A18" s="1551" t="s">
        <v>1640</v>
      </c>
      <c r="B18" s="1552"/>
      <c r="C18" s="1552"/>
      <c r="D18" s="1552"/>
      <c r="E18" s="1552"/>
      <c r="F18" s="1552"/>
      <c r="G18" s="1552"/>
      <c r="H18" s="1552"/>
      <c r="I18" s="1552"/>
      <c r="J18" s="1552"/>
      <c r="K18" s="1552"/>
      <c r="L18" s="1552"/>
      <c r="M18" s="1552"/>
      <c r="N18" s="1552"/>
      <c r="O18" s="1553"/>
      <c r="P18" s="1536"/>
      <c r="Q18" s="1537"/>
      <c r="R18" s="198"/>
      <c r="U18" s="207" t="s">
        <v>815</v>
      </c>
      <c r="V18" s="207"/>
      <c r="W18" s="4"/>
      <c r="X18" s="4"/>
      <c r="Y18" s="4"/>
      <c r="Z18" s="4"/>
      <c r="AA18" s="4"/>
    </row>
    <row r="19" spans="1:28">
      <c r="A19" s="1554"/>
      <c r="B19" s="1555"/>
      <c r="C19" s="1555"/>
      <c r="D19" s="1555"/>
      <c r="E19" s="1555"/>
      <c r="F19" s="1555"/>
      <c r="G19" s="1555"/>
      <c r="H19" s="1555"/>
      <c r="I19" s="1555"/>
      <c r="J19" s="1555"/>
      <c r="K19" s="1555"/>
      <c r="L19" s="1555"/>
      <c r="M19" s="1555"/>
      <c r="N19" s="1555"/>
      <c r="O19" s="1556"/>
      <c r="P19" s="1538"/>
      <c r="Q19" s="1539"/>
      <c r="R19" s="198"/>
      <c r="U19" s="207" t="s">
        <v>816</v>
      </c>
      <c r="V19" s="4"/>
      <c r="W19" s="4"/>
      <c r="X19" s="4"/>
      <c r="Y19" s="4"/>
      <c r="Z19" s="4"/>
      <c r="AA19" s="4"/>
    </row>
    <row r="20" spans="1:28">
      <c r="A20" s="1554"/>
      <c r="B20" s="1555"/>
      <c r="C20" s="1555"/>
      <c r="D20" s="1555"/>
      <c r="E20" s="1555"/>
      <c r="F20" s="1555"/>
      <c r="G20" s="1555"/>
      <c r="H20" s="1555"/>
      <c r="I20" s="1555"/>
      <c r="J20" s="1555"/>
      <c r="K20" s="1555"/>
      <c r="L20" s="1555"/>
      <c r="M20" s="1555"/>
      <c r="N20" s="1555"/>
      <c r="O20" s="1556"/>
      <c r="P20" s="1538"/>
      <c r="Q20" s="1539"/>
      <c r="R20" s="198"/>
      <c r="U20" s="207" t="s">
        <v>817</v>
      </c>
      <c r="V20" s="4"/>
      <c r="W20" s="4"/>
      <c r="X20" s="4"/>
      <c r="Y20" s="4"/>
      <c r="Z20" s="4"/>
      <c r="AA20" s="4"/>
    </row>
    <row r="21" spans="1:28">
      <c r="A21" s="1554"/>
      <c r="B21" s="1555"/>
      <c r="C21" s="1555"/>
      <c r="D21" s="1555"/>
      <c r="E21" s="1555"/>
      <c r="F21" s="1555"/>
      <c r="G21" s="1555"/>
      <c r="H21" s="1555"/>
      <c r="I21" s="1555"/>
      <c r="J21" s="1555"/>
      <c r="K21" s="1555"/>
      <c r="L21" s="1555"/>
      <c r="M21" s="1555"/>
      <c r="N21" s="1555"/>
      <c r="O21" s="1556"/>
      <c r="P21" s="1538"/>
      <c r="Q21" s="1539"/>
      <c r="R21" s="198"/>
      <c r="U21" s="4"/>
      <c r="V21" s="4"/>
      <c r="W21" s="4"/>
      <c r="X21" s="4"/>
      <c r="Y21" s="4"/>
      <c r="Z21" s="4"/>
      <c r="AA21" s="4"/>
    </row>
    <row r="22" spans="1:28">
      <c r="A22" s="1554"/>
      <c r="B22" s="1555"/>
      <c r="C22" s="1555"/>
      <c r="D22" s="1555"/>
      <c r="E22" s="1555"/>
      <c r="F22" s="1555"/>
      <c r="G22" s="1555"/>
      <c r="H22" s="1555"/>
      <c r="I22" s="1555"/>
      <c r="J22" s="1555"/>
      <c r="K22" s="1555"/>
      <c r="L22" s="1555"/>
      <c r="M22" s="1555"/>
      <c r="N22" s="1555"/>
      <c r="O22" s="1556"/>
      <c r="P22" s="1538"/>
      <c r="Q22" s="1539"/>
      <c r="R22" s="198"/>
    </row>
    <row r="23" spans="1:28">
      <c r="A23" s="1554"/>
      <c r="B23" s="1555"/>
      <c r="C23" s="1555"/>
      <c r="D23" s="1555"/>
      <c r="E23" s="1555"/>
      <c r="F23" s="1555"/>
      <c r="G23" s="1555"/>
      <c r="H23" s="1555"/>
      <c r="I23" s="1555"/>
      <c r="J23" s="1555"/>
      <c r="K23" s="1555"/>
      <c r="L23" s="1555"/>
      <c r="M23" s="1555"/>
      <c r="N23" s="1555"/>
      <c r="O23" s="1556"/>
      <c r="P23" s="1538"/>
      <c r="Q23" s="1539"/>
      <c r="R23" s="198"/>
      <c r="U23" s="1523" t="s">
        <v>339</v>
      </c>
      <c r="V23" s="1523"/>
      <c r="W23" s="1523"/>
      <c r="X23" s="1523"/>
      <c r="Y23" s="1523"/>
      <c r="Z23" s="4"/>
      <c r="AA23" s="4"/>
      <c r="AB23" s="4"/>
    </row>
    <row r="24" spans="1:28">
      <c r="A24" s="1554"/>
      <c r="B24" s="1555"/>
      <c r="C24" s="1555"/>
      <c r="D24" s="1555"/>
      <c r="E24" s="1555"/>
      <c r="F24" s="1555"/>
      <c r="G24" s="1555"/>
      <c r="H24" s="1555"/>
      <c r="I24" s="1555"/>
      <c r="J24" s="1555"/>
      <c r="K24" s="1555"/>
      <c r="L24" s="1555"/>
      <c r="M24" s="1555"/>
      <c r="N24" s="1555"/>
      <c r="O24" s="1556"/>
      <c r="P24" s="1538"/>
      <c r="Q24" s="1539"/>
      <c r="R24" s="198"/>
      <c r="U24" s="1523"/>
      <c r="V24" s="1523"/>
      <c r="W24" s="1523"/>
      <c r="X24" s="1523"/>
      <c r="Y24" s="1523"/>
      <c r="Z24" s="4"/>
      <c r="AA24" s="4"/>
      <c r="AB24" s="4"/>
    </row>
    <row r="25" spans="1:28">
      <c r="A25" s="1554"/>
      <c r="B25" s="1555"/>
      <c r="C25" s="1555"/>
      <c r="D25" s="1555"/>
      <c r="E25" s="1555"/>
      <c r="F25" s="1555"/>
      <c r="G25" s="1555"/>
      <c r="H25" s="1555"/>
      <c r="I25" s="1555"/>
      <c r="J25" s="1555"/>
      <c r="K25" s="1555"/>
      <c r="L25" s="1555"/>
      <c r="M25" s="1555"/>
      <c r="N25" s="1555"/>
      <c r="O25" s="1556"/>
      <c r="P25" s="1538"/>
      <c r="Q25" s="1539"/>
      <c r="R25" s="198"/>
      <c r="U25" s="1523"/>
      <c r="V25" s="1523"/>
      <c r="W25" s="1523"/>
      <c r="X25" s="1523"/>
      <c r="Y25" s="1523"/>
      <c r="Z25" s="4"/>
      <c r="AA25" s="4"/>
      <c r="AB25" s="4"/>
    </row>
    <row r="26" spans="1:28">
      <c r="A26" s="1554"/>
      <c r="B26" s="1555"/>
      <c r="C26" s="1555"/>
      <c r="D26" s="1555"/>
      <c r="E26" s="1555"/>
      <c r="F26" s="1555"/>
      <c r="G26" s="1555"/>
      <c r="H26" s="1555"/>
      <c r="I26" s="1555"/>
      <c r="J26" s="1555"/>
      <c r="K26" s="1555"/>
      <c r="L26" s="1555"/>
      <c r="M26" s="1555"/>
      <c r="N26" s="1555"/>
      <c r="O26" s="1556"/>
      <c r="P26" s="1538"/>
      <c r="Q26" s="1539"/>
      <c r="R26" s="198"/>
      <c r="U26" s="4" t="s">
        <v>353</v>
      </c>
      <c r="V26" s="4"/>
      <c r="W26" s="4"/>
      <c r="X26" s="4"/>
      <c r="Y26" s="4"/>
      <c r="Z26" s="4"/>
      <c r="AA26" s="4"/>
      <c r="AB26" s="4"/>
    </row>
    <row r="27" spans="1:28">
      <c r="A27" s="1554"/>
      <c r="B27" s="1555"/>
      <c r="C27" s="1555"/>
      <c r="D27" s="1555"/>
      <c r="E27" s="1555"/>
      <c r="F27" s="1555"/>
      <c r="G27" s="1555"/>
      <c r="H27" s="1555"/>
      <c r="I27" s="1555"/>
      <c r="J27" s="1555"/>
      <c r="K27" s="1555"/>
      <c r="L27" s="1555"/>
      <c r="M27" s="1555"/>
      <c r="N27" s="1555"/>
      <c r="O27" s="1556"/>
      <c r="P27" s="1538"/>
      <c r="Q27" s="1539"/>
      <c r="R27" s="198"/>
      <c r="U27" s="216" t="s">
        <v>340</v>
      </c>
      <c r="V27" s="216" t="s">
        <v>341</v>
      </c>
      <c r="W27" s="1504" t="s">
        <v>342</v>
      </c>
      <c r="X27" s="1504"/>
      <c r="Y27" s="217" t="s">
        <v>343</v>
      </c>
      <c r="Z27" s="211"/>
      <c r="AA27" s="211"/>
      <c r="AB27" s="212"/>
    </row>
    <row r="28" spans="1:28">
      <c r="A28" s="1557"/>
      <c r="B28" s="1558"/>
      <c r="C28" s="1558"/>
      <c r="D28" s="1558"/>
      <c r="E28" s="1558"/>
      <c r="F28" s="1558"/>
      <c r="G28" s="1558"/>
      <c r="H28" s="1558"/>
      <c r="I28" s="1558"/>
      <c r="J28" s="1558"/>
      <c r="K28" s="1558"/>
      <c r="L28" s="1558"/>
      <c r="M28" s="1558"/>
      <c r="N28" s="1558"/>
      <c r="O28" s="1559"/>
      <c r="P28" s="1540"/>
      <c r="Q28" s="1541"/>
      <c r="R28" s="198"/>
      <c r="U28" s="216" t="s">
        <v>1313</v>
      </c>
      <c r="V28" s="216" t="s">
        <v>62</v>
      </c>
      <c r="W28" s="1504" t="s">
        <v>344</v>
      </c>
      <c r="X28" s="1504"/>
      <c r="Y28" s="218" t="s">
        <v>345</v>
      </c>
      <c r="Z28" s="195"/>
      <c r="AA28" s="195"/>
      <c r="AB28" s="219"/>
    </row>
    <row r="29" spans="1:28">
      <c r="A29" s="1569" t="s">
        <v>1635</v>
      </c>
      <c r="B29" s="1570"/>
      <c r="C29" s="1570"/>
      <c r="D29" s="1570"/>
      <c r="E29" s="1570"/>
      <c r="F29" s="1570"/>
      <c r="G29" s="1570"/>
      <c r="H29" s="1570"/>
      <c r="I29" s="1570"/>
      <c r="J29" s="1570"/>
      <c r="K29" s="1570"/>
      <c r="L29" s="1570"/>
      <c r="M29" s="1570"/>
      <c r="N29" s="1570"/>
      <c r="O29" s="1571"/>
      <c r="P29" s="1536"/>
      <c r="Q29" s="1537"/>
      <c r="R29" s="198"/>
      <c r="U29" s="216" t="s">
        <v>346</v>
      </c>
      <c r="V29" s="216" t="s">
        <v>63</v>
      </c>
      <c r="W29" s="1504" t="s">
        <v>347</v>
      </c>
      <c r="X29" s="1504"/>
      <c r="Y29" s="220" t="s">
        <v>348</v>
      </c>
      <c r="Z29" s="195"/>
      <c r="AA29" s="195"/>
      <c r="AB29" s="219"/>
    </row>
    <row r="30" spans="1:28">
      <c r="A30" s="1572"/>
      <c r="B30" s="1573"/>
      <c r="C30" s="1573"/>
      <c r="D30" s="1573"/>
      <c r="E30" s="1573"/>
      <c r="F30" s="1573"/>
      <c r="G30" s="1573"/>
      <c r="H30" s="1573"/>
      <c r="I30" s="1573"/>
      <c r="J30" s="1573"/>
      <c r="K30" s="1573"/>
      <c r="L30" s="1573"/>
      <c r="M30" s="1573"/>
      <c r="N30" s="1573"/>
      <c r="O30" s="1574"/>
      <c r="P30" s="1538"/>
      <c r="Q30" s="1539"/>
      <c r="R30" s="198"/>
      <c r="U30" s="216" t="s">
        <v>349</v>
      </c>
      <c r="V30" s="216" t="s">
        <v>64</v>
      </c>
      <c r="W30" s="1504" t="s">
        <v>347</v>
      </c>
      <c r="X30" s="1504"/>
      <c r="Y30" s="221" t="s">
        <v>350</v>
      </c>
      <c r="Z30" s="197"/>
      <c r="AA30" s="197"/>
      <c r="AB30" s="222"/>
    </row>
    <row r="31" spans="1:28">
      <c r="A31" s="1572"/>
      <c r="B31" s="1573"/>
      <c r="C31" s="1573"/>
      <c r="D31" s="1573"/>
      <c r="E31" s="1573"/>
      <c r="F31" s="1573"/>
      <c r="G31" s="1573"/>
      <c r="H31" s="1573"/>
      <c r="I31" s="1573"/>
      <c r="J31" s="1573"/>
      <c r="K31" s="1573"/>
      <c r="L31" s="1573"/>
      <c r="M31" s="1573"/>
      <c r="N31" s="1573"/>
      <c r="O31" s="1574"/>
      <c r="P31" s="1538"/>
      <c r="Q31" s="1539"/>
      <c r="R31" s="198"/>
      <c r="U31" s="216" t="s">
        <v>351</v>
      </c>
      <c r="V31" s="216" t="s">
        <v>64</v>
      </c>
      <c r="W31" s="1504" t="s">
        <v>347</v>
      </c>
      <c r="X31" s="1504"/>
      <c r="Y31" s="220" t="s">
        <v>352</v>
      </c>
      <c r="Z31" s="195"/>
      <c r="AA31" s="195"/>
      <c r="AB31" s="219"/>
    </row>
    <row r="32" spans="1:28">
      <c r="A32" s="1572"/>
      <c r="B32" s="1573"/>
      <c r="C32" s="1573"/>
      <c r="D32" s="1573"/>
      <c r="E32" s="1573"/>
      <c r="F32" s="1573"/>
      <c r="G32" s="1573"/>
      <c r="H32" s="1573"/>
      <c r="I32" s="1573"/>
      <c r="J32" s="1573"/>
      <c r="K32" s="1573"/>
      <c r="L32" s="1573"/>
      <c r="M32" s="1573"/>
      <c r="N32" s="1573"/>
      <c r="O32" s="1574"/>
      <c r="P32" s="1538"/>
      <c r="Q32" s="1539"/>
      <c r="R32" s="198"/>
      <c r="U32" s="207"/>
      <c r="V32" s="4"/>
      <c r="W32" s="4"/>
      <c r="X32" s="4"/>
      <c r="Y32" s="4"/>
      <c r="Z32" s="4"/>
      <c r="AA32" s="4"/>
      <c r="AB32" s="4"/>
    </row>
    <row r="33" spans="1:28">
      <c r="A33" s="1572"/>
      <c r="B33" s="1573"/>
      <c r="C33" s="1573"/>
      <c r="D33" s="1573"/>
      <c r="E33" s="1573"/>
      <c r="F33" s="1573"/>
      <c r="G33" s="1573"/>
      <c r="H33" s="1573"/>
      <c r="I33" s="1573"/>
      <c r="J33" s="1573"/>
      <c r="K33" s="1573"/>
      <c r="L33" s="1573"/>
      <c r="M33" s="1573"/>
      <c r="N33" s="1573"/>
      <c r="O33" s="1574"/>
      <c r="P33" s="1538"/>
      <c r="Q33" s="1539"/>
      <c r="R33" s="198"/>
      <c r="U33" s="4"/>
      <c r="V33" s="4"/>
      <c r="W33" s="4"/>
      <c r="X33" s="4"/>
      <c r="Y33" s="4"/>
      <c r="Z33" s="4"/>
      <c r="AA33" s="4"/>
      <c r="AB33" s="4"/>
    </row>
    <row r="34" spans="1:28">
      <c r="A34" s="1572"/>
      <c r="B34" s="1573"/>
      <c r="C34" s="1573"/>
      <c r="D34" s="1573"/>
      <c r="E34" s="1573"/>
      <c r="F34" s="1573"/>
      <c r="G34" s="1573"/>
      <c r="H34" s="1573"/>
      <c r="I34" s="1573"/>
      <c r="J34" s="1573"/>
      <c r="K34" s="1573"/>
      <c r="L34" s="1573"/>
      <c r="M34" s="1573"/>
      <c r="N34" s="1573"/>
      <c r="O34" s="1574"/>
      <c r="P34" s="1538"/>
      <c r="Q34" s="1539"/>
      <c r="R34" s="198"/>
      <c r="U34" s="4"/>
      <c r="V34" s="4"/>
      <c r="W34" s="4"/>
      <c r="X34" s="4"/>
      <c r="Y34" s="4"/>
      <c r="Z34" s="4"/>
      <c r="AA34" s="4"/>
      <c r="AB34" s="4"/>
    </row>
    <row r="35" spans="1:28">
      <c r="A35" s="1572"/>
      <c r="B35" s="1573"/>
      <c r="C35" s="1573"/>
      <c r="D35" s="1573"/>
      <c r="E35" s="1573"/>
      <c r="F35" s="1573"/>
      <c r="G35" s="1573"/>
      <c r="H35" s="1573"/>
      <c r="I35" s="1573"/>
      <c r="J35" s="1573"/>
      <c r="K35" s="1573"/>
      <c r="L35" s="1573"/>
      <c r="M35" s="1573"/>
      <c r="N35" s="1573"/>
      <c r="O35" s="1574"/>
      <c r="P35" s="1538"/>
      <c r="Q35" s="1539"/>
      <c r="R35" s="198"/>
      <c r="U35" s="4"/>
      <c r="V35" s="4"/>
      <c r="W35" s="4"/>
      <c r="X35" s="4"/>
      <c r="Y35" s="4"/>
      <c r="Z35" s="4"/>
      <c r="AA35" s="4"/>
      <c r="AB35" s="4"/>
    </row>
    <row r="36" spans="1:28">
      <c r="A36" s="1572"/>
      <c r="B36" s="1573"/>
      <c r="C36" s="1573"/>
      <c r="D36" s="1573"/>
      <c r="E36" s="1573"/>
      <c r="F36" s="1573"/>
      <c r="G36" s="1573"/>
      <c r="H36" s="1573"/>
      <c r="I36" s="1573"/>
      <c r="J36" s="1573"/>
      <c r="K36" s="1573"/>
      <c r="L36" s="1573"/>
      <c r="M36" s="1573"/>
      <c r="N36" s="1573"/>
      <c r="O36" s="1574"/>
      <c r="P36" s="1538"/>
      <c r="Q36" s="1539"/>
      <c r="R36" s="198"/>
      <c r="U36" s="4"/>
      <c r="V36" s="4"/>
      <c r="W36" s="4"/>
      <c r="X36" s="4"/>
      <c r="Y36" s="4"/>
      <c r="Z36" s="4"/>
      <c r="AA36" s="4"/>
      <c r="AB36" s="4"/>
    </row>
    <row r="37" spans="1:28">
      <c r="A37" s="1572"/>
      <c r="B37" s="1573"/>
      <c r="C37" s="1573"/>
      <c r="D37" s="1573"/>
      <c r="E37" s="1573"/>
      <c r="F37" s="1573"/>
      <c r="G37" s="1573"/>
      <c r="H37" s="1573"/>
      <c r="I37" s="1573"/>
      <c r="J37" s="1573"/>
      <c r="K37" s="1573"/>
      <c r="L37" s="1573"/>
      <c r="M37" s="1573"/>
      <c r="N37" s="1573"/>
      <c r="O37" s="1574"/>
      <c r="P37" s="1538"/>
      <c r="Q37" s="1539"/>
      <c r="R37" s="198"/>
    </row>
    <row r="38" spans="1:28">
      <c r="A38" s="1572"/>
      <c r="B38" s="1573"/>
      <c r="C38" s="1573"/>
      <c r="D38" s="1573"/>
      <c r="E38" s="1573"/>
      <c r="F38" s="1573"/>
      <c r="G38" s="1573"/>
      <c r="H38" s="1573"/>
      <c r="I38" s="1573"/>
      <c r="J38" s="1573"/>
      <c r="K38" s="1573"/>
      <c r="L38" s="1573"/>
      <c r="M38" s="1573"/>
      <c r="N38" s="1573"/>
      <c r="O38" s="1574"/>
      <c r="P38" s="1538"/>
      <c r="Q38" s="1539"/>
      <c r="R38" s="198"/>
    </row>
    <row r="39" spans="1:28">
      <c r="A39" s="1575"/>
      <c r="B39" s="1576"/>
      <c r="C39" s="1576"/>
      <c r="D39" s="1576"/>
      <c r="E39" s="1576"/>
      <c r="F39" s="1576"/>
      <c r="G39" s="1576"/>
      <c r="H39" s="1576"/>
      <c r="I39" s="1576"/>
      <c r="J39" s="1576"/>
      <c r="K39" s="1576"/>
      <c r="L39" s="1576"/>
      <c r="M39" s="1576"/>
      <c r="N39" s="1576"/>
      <c r="O39" s="1577"/>
      <c r="P39" s="1540"/>
      <c r="Q39" s="1541"/>
      <c r="R39" s="198"/>
    </row>
    <row r="40" spans="1:28">
      <c r="A40" s="1569" t="s">
        <v>110</v>
      </c>
      <c r="B40" s="1570"/>
      <c r="C40" s="1570"/>
      <c r="D40" s="1570"/>
      <c r="E40" s="1570"/>
      <c r="F40" s="1570"/>
      <c r="G40" s="1570"/>
      <c r="H40" s="1570"/>
      <c r="I40" s="1570"/>
      <c r="J40" s="1570"/>
      <c r="K40" s="1570"/>
      <c r="L40" s="1570"/>
      <c r="M40" s="1570"/>
      <c r="N40" s="1570"/>
      <c r="O40" s="1571"/>
      <c r="P40" s="1536"/>
      <c r="Q40" s="1537"/>
      <c r="R40" s="198"/>
    </row>
    <row r="41" spans="1:28">
      <c r="A41" s="1572"/>
      <c r="B41" s="1573"/>
      <c r="C41" s="1573"/>
      <c r="D41" s="1573"/>
      <c r="E41" s="1573"/>
      <c r="F41" s="1573"/>
      <c r="G41" s="1573"/>
      <c r="H41" s="1573"/>
      <c r="I41" s="1573"/>
      <c r="J41" s="1573"/>
      <c r="K41" s="1573"/>
      <c r="L41" s="1573"/>
      <c r="M41" s="1573"/>
      <c r="N41" s="1573"/>
      <c r="O41" s="1574"/>
      <c r="P41" s="1538"/>
      <c r="Q41" s="1539"/>
      <c r="R41" s="198"/>
    </row>
    <row r="42" spans="1:28">
      <c r="A42" s="1572"/>
      <c r="B42" s="1573"/>
      <c r="C42" s="1573"/>
      <c r="D42" s="1573"/>
      <c r="E42" s="1573"/>
      <c r="F42" s="1573"/>
      <c r="G42" s="1573"/>
      <c r="H42" s="1573"/>
      <c r="I42" s="1573"/>
      <c r="J42" s="1573"/>
      <c r="K42" s="1573"/>
      <c r="L42" s="1573"/>
      <c r="M42" s="1573"/>
      <c r="N42" s="1573"/>
      <c r="O42" s="1574"/>
      <c r="P42" s="1538"/>
      <c r="Q42" s="1539"/>
      <c r="R42" s="198"/>
    </row>
    <row r="43" spans="1:28">
      <c r="A43" s="1572"/>
      <c r="B43" s="1573"/>
      <c r="C43" s="1573"/>
      <c r="D43" s="1573"/>
      <c r="E43" s="1573"/>
      <c r="F43" s="1573"/>
      <c r="G43" s="1573"/>
      <c r="H43" s="1573"/>
      <c r="I43" s="1573"/>
      <c r="J43" s="1573"/>
      <c r="K43" s="1573"/>
      <c r="L43" s="1573"/>
      <c r="M43" s="1573"/>
      <c r="N43" s="1573"/>
      <c r="O43" s="1574"/>
      <c r="P43" s="1538"/>
      <c r="Q43" s="1539"/>
      <c r="R43" s="198"/>
    </row>
    <row r="44" spans="1:28">
      <c r="A44" s="1572"/>
      <c r="B44" s="1573"/>
      <c r="C44" s="1573"/>
      <c r="D44" s="1573"/>
      <c r="E44" s="1573"/>
      <c r="F44" s="1573"/>
      <c r="G44" s="1573"/>
      <c r="H44" s="1573"/>
      <c r="I44" s="1573"/>
      <c r="J44" s="1573"/>
      <c r="K44" s="1573"/>
      <c r="L44" s="1573"/>
      <c r="M44" s="1573"/>
      <c r="N44" s="1573"/>
      <c r="O44" s="1574"/>
      <c r="P44" s="1538"/>
      <c r="Q44" s="1539"/>
      <c r="R44" s="198"/>
    </row>
    <row r="45" spans="1:28">
      <c r="A45" s="1572"/>
      <c r="B45" s="1573"/>
      <c r="C45" s="1573"/>
      <c r="D45" s="1573"/>
      <c r="E45" s="1573"/>
      <c r="F45" s="1573"/>
      <c r="G45" s="1573"/>
      <c r="H45" s="1573"/>
      <c r="I45" s="1573"/>
      <c r="J45" s="1573"/>
      <c r="K45" s="1573"/>
      <c r="L45" s="1573"/>
      <c r="M45" s="1573"/>
      <c r="N45" s="1573"/>
      <c r="O45" s="1574"/>
      <c r="P45" s="1538"/>
      <c r="Q45" s="1539"/>
      <c r="R45" s="198"/>
    </row>
    <row r="46" spans="1:28">
      <c r="A46" s="1572"/>
      <c r="B46" s="1573"/>
      <c r="C46" s="1573"/>
      <c r="D46" s="1573"/>
      <c r="E46" s="1573"/>
      <c r="F46" s="1573"/>
      <c r="G46" s="1573"/>
      <c r="H46" s="1573"/>
      <c r="I46" s="1573"/>
      <c r="J46" s="1573"/>
      <c r="K46" s="1573"/>
      <c r="L46" s="1573"/>
      <c r="M46" s="1573"/>
      <c r="N46" s="1573"/>
      <c r="O46" s="1574"/>
      <c r="P46" s="1538"/>
      <c r="Q46" s="1539"/>
      <c r="R46" s="198"/>
    </row>
    <row r="47" spans="1:28">
      <c r="A47" s="1572"/>
      <c r="B47" s="1573"/>
      <c r="C47" s="1573"/>
      <c r="D47" s="1573"/>
      <c r="E47" s="1573"/>
      <c r="F47" s="1573"/>
      <c r="G47" s="1573"/>
      <c r="H47" s="1573"/>
      <c r="I47" s="1573"/>
      <c r="J47" s="1573"/>
      <c r="K47" s="1573"/>
      <c r="L47" s="1573"/>
      <c r="M47" s="1573"/>
      <c r="N47" s="1573"/>
      <c r="O47" s="1574"/>
      <c r="P47" s="1538"/>
      <c r="Q47" s="1539"/>
      <c r="R47" s="198"/>
    </row>
    <row r="48" spans="1:28">
      <c r="A48" s="1572"/>
      <c r="B48" s="1573"/>
      <c r="C48" s="1573"/>
      <c r="D48" s="1573"/>
      <c r="E48" s="1573"/>
      <c r="F48" s="1573"/>
      <c r="G48" s="1573"/>
      <c r="H48" s="1573"/>
      <c r="I48" s="1573"/>
      <c r="J48" s="1573"/>
      <c r="K48" s="1573"/>
      <c r="L48" s="1573"/>
      <c r="M48" s="1573"/>
      <c r="N48" s="1573"/>
      <c r="O48" s="1574"/>
      <c r="P48" s="1538"/>
      <c r="Q48" s="1539"/>
      <c r="R48" s="198"/>
    </row>
    <row r="49" spans="1:19">
      <c r="A49" s="1572"/>
      <c r="B49" s="1573"/>
      <c r="C49" s="1573"/>
      <c r="D49" s="1573"/>
      <c r="E49" s="1573"/>
      <c r="F49" s="1573"/>
      <c r="G49" s="1573"/>
      <c r="H49" s="1573"/>
      <c r="I49" s="1573"/>
      <c r="J49" s="1573"/>
      <c r="K49" s="1573"/>
      <c r="L49" s="1573"/>
      <c r="M49" s="1573"/>
      <c r="N49" s="1573"/>
      <c r="O49" s="1574"/>
      <c r="P49" s="1538"/>
      <c r="Q49" s="1539"/>
      <c r="R49" s="198"/>
    </row>
    <row r="50" spans="1:19">
      <c r="A50" s="1575"/>
      <c r="B50" s="1576"/>
      <c r="C50" s="1576"/>
      <c r="D50" s="1576"/>
      <c r="E50" s="1576"/>
      <c r="F50" s="1576"/>
      <c r="G50" s="1576"/>
      <c r="H50" s="1576"/>
      <c r="I50" s="1576"/>
      <c r="J50" s="1576"/>
      <c r="K50" s="1576"/>
      <c r="L50" s="1576"/>
      <c r="M50" s="1576"/>
      <c r="N50" s="1576"/>
      <c r="O50" s="1577"/>
      <c r="P50" s="1540"/>
      <c r="Q50" s="1541"/>
      <c r="R50" s="198"/>
    </row>
    <row r="51" spans="1:19">
      <c r="A51" s="1560" t="s">
        <v>4</v>
      </c>
      <c r="B51" s="1561"/>
      <c r="C51" s="1561"/>
      <c r="D51" s="1561"/>
      <c r="E51" s="1561"/>
      <c r="F51" s="1561"/>
      <c r="G51" s="1561"/>
      <c r="H51" s="1561"/>
      <c r="I51" s="1561"/>
      <c r="J51" s="1561"/>
      <c r="K51" s="1561"/>
      <c r="L51" s="1561"/>
      <c r="M51" s="1561"/>
      <c r="N51" s="1561"/>
      <c r="O51" s="1561"/>
      <c r="P51" s="1561"/>
      <c r="Q51" s="1562"/>
      <c r="R51" s="334"/>
      <c r="S51" s="203"/>
    </row>
    <row r="52" spans="1:19">
      <c r="A52" s="1563"/>
      <c r="B52" s="1564"/>
      <c r="C52" s="1564"/>
      <c r="D52" s="1564"/>
      <c r="E52" s="1564"/>
      <c r="F52" s="1564"/>
      <c r="G52" s="1564"/>
      <c r="H52" s="1564"/>
      <c r="I52" s="1564"/>
      <c r="J52" s="1564"/>
      <c r="K52" s="1564"/>
      <c r="L52" s="1564"/>
      <c r="M52" s="1564"/>
      <c r="N52" s="1564"/>
      <c r="O52" s="1564"/>
      <c r="P52" s="1564"/>
      <c r="Q52" s="1565"/>
      <c r="R52" s="334"/>
      <c r="S52" s="203"/>
    </row>
    <row r="53" spans="1:19">
      <c r="A53" s="1563"/>
      <c r="B53" s="1564"/>
      <c r="C53" s="1564"/>
      <c r="D53" s="1564"/>
      <c r="E53" s="1564"/>
      <c r="F53" s="1564"/>
      <c r="G53" s="1564"/>
      <c r="H53" s="1564"/>
      <c r="I53" s="1564"/>
      <c r="J53" s="1564"/>
      <c r="K53" s="1564"/>
      <c r="L53" s="1564"/>
      <c r="M53" s="1564"/>
      <c r="N53" s="1564"/>
      <c r="O53" s="1564"/>
      <c r="P53" s="1564"/>
      <c r="Q53" s="1565"/>
      <c r="R53" s="334"/>
      <c r="S53" s="203"/>
    </row>
    <row r="54" spans="1:19">
      <c r="A54" s="1563"/>
      <c r="B54" s="1564"/>
      <c r="C54" s="1564"/>
      <c r="D54" s="1564"/>
      <c r="E54" s="1564"/>
      <c r="F54" s="1564"/>
      <c r="G54" s="1564"/>
      <c r="H54" s="1564"/>
      <c r="I54" s="1564"/>
      <c r="J54" s="1564"/>
      <c r="K54" s="1564"/>
      <c r="L54" s="1564"/>
      <c r="M54" s="1564"/>
      <c r="N54" s="1564"/>
      <c r="O54" s="1564"/>
      <c r="P54" s="1564"/>
      <c r="Q54" s="1565"/>
      <c r="R54" s="334"/>
      <c r="S54" s="203"/>
    </row>
    <row r="55" spans="1:19">
      <c r="A55" s="1563"/>
      <c r="B55" s="1564"/>
      <c r="C55" s="1564"/>
      <c r="D55" s="1564"/>
      <c r="E55" s="1564"/>
      <c r="F55" s="1564"/>
      <c r="G55" s="1564"/>
      <c r="H55" s="1564"/>
      <c r="I55" s="1564"/>
      <c r="J55" s="1564"/>
      <c r="K55" s="1564"/>
      <c r="L55" s="1564"/>
      <c r="M55" s="1564"/>
      <c r="N55" s="1564"/>
      <c r="O55" s="1564"/>
      <c r="P55" s="1564"/>
      <c r="Q55" s="1565"/>
      <c r="R55" s="334"/>
      <c r="S55" s="203"/>
    </row>
    <row r="56" spans="1:19">
      <c r="A56" s="1566"/>
      <c r="B56" s="1567"/>
      <c r="C56" s="1567"/>
      <c r="D56" s="1567"/>
      <c r="E56" s="1567"/>
      <c r="F56" s="1567"/>
      <c r="G56" s="1567"/>
      <c r="H56" s="1567"/>
      <c r="I56" s="1567"/>
      <c r="J56" s="1567"/>
      <c r="K56" s="1567"/>
      <c r="L56" s="1567"/>
      <c r="M56" s="1567"/>
      <c r="N56" s="1567"/>
      <c r="O56" s="1567"/>
      <c r="P56" s="1567"/>
      <c r="Q56" s="1568"/>
      <c r="R56" s="334"/>
      <c r="S56" s="203"/>
    </row>
    <row r="57" spans="1:19">
      <c r="A57" s="3" t="s">
        <v>115</v>
      </c>
      <c r="S57" s="203"/>
    </row>
    <row r="58" spans="1:19">
      <c r="A58" s="1524" t="s">
        <v>9</v>
      </c>
      <c r="B58" s="1524"/>
      <c r="C58" s="1524"/>
      <c r="D58" s="1524"/>
      <c r="E58" s="1524"/>
      <c r="F58" s="1524"/>
      <c r="G58" s="1524"/>
      <c r="H58" s="1524"/>
      <c r="I58" s="1524"/>
      <c r="J58" s="1524"/>
      <c r="K58" s="1524"/>
      <c r="L58" s="1524"/>
      <c r="M58" s="1524"/>
      <c r="N58" s="1524"/>
      <c r="O58" s="1524"/>
      <c r="P58" s="1524"/>
      <c r="Q58" s="1524"/>
      <c r="R58" s="333"/>
    </row>
  </sheetData>
  <mergeCells count="22">
    <mergeCell ref="A58:Q58"/>
    <mergeCell ref="A18:O28"/>
    <mergeCell ref="A29:O39"/>
    <mergeCell ref="A40:O50"/>
    <mergeCell ref="B4:Q4"/>
    <mergeCell ref="P18:Q28"/>
    <mergeCell ref="P29:Q39"/>
    <mergeCell ref="P40:Q50"/>
    <mergeCell ref="A16:O17"/>
    <mergeCell ref="H1:J1"/>
    <mergeCell ref="K1:Q1"/>
    <mergeCell ref="A3:Q3"/>
    <mergeCell ref="B8:Q10"/>
    <mergeCell ref="B11:Q12"/>
    <mergeCell ref="W29:X29"/>
    <mergeCell ref="W30:X30"/>
    <mergeCell ref="W31:X31"/>
    <mergeCell ref="P16:Q17"/>
    <mergeCell ref="A51:Q56"/>
    <mergeCell ref="U23:Y25"/>
    <mergeCell ref="W27:X27"/>
    <mergeCell ref="W28:X28"/>
  </mergeCells>
  <phoneticPr fontId="2"/>
  <pageMargins left="0.59055118110236227" right="0.70866141732283472" top="0.74803149606299213" bottom="0.74803149606299213" header="0.31496062992125984" footer="0.31496062992125984"/>
  <pageSetup paperSize="9" orientation="portrait" blackAndWhite="1"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FF"/>
  </sheetPr>
  <dimension ref="A1:S68"/>
  <sheetViews>
    <sheetView view="pageBreakPreview" zoomScaleNormal="100" zoomScaleSheetLayoutView="100" workbookViewId="0">
      <selection activeCell="G9" sqref="G9:P9"/>
    </sheetView>
  </sheetViews>
  <sheetFormatPr defaultRowHeight="13.5"/>
  <cols>
    <col min="1" max="6" width="5.125" style="4" customWidth="1"/>
    <col min="7" max="16" width="5.625" style="4" customWidth="1"/>
    <col min="17" max="17" width="5.625" style="251" customWidth="1"/>
    <col min="18" max="18" width="9" style="4"/>
    <col min="19" max="19" width="9" style="4" customWidth="1"/>
    <col min="20" max="16384" width="9" style="4"/>
  </cols>
  <sheetData>
    <row r="1" spans="1:19" ht="15.75" customHeight="1">
      <c r="A1" s="1495" t="str">
        <f>CONCATENATE("（様式-",INDEX(発注者入力シート!$B$23:$G$27,MATCH(発注者入力シート!L6,発注者入力シート!$C$23:$C$27,0),4),"-１）")</f>
        <v>（様式-３-１）</v>
      </c>
      <c r="B1" s="1495"/>
      <c r="C1" s="1495"/>
      <c r="D1" s="1495"/>
      <c r="E1" s="1495"/>
      <c r="F1" s="1495"/>
      <c r="R1" s="4" t="s">
        <v>463</v>
      </c>
    </row>
    <row r="2" spans="1:19" ht="15.75" customHeight="1">
      <c r="A2" s="1495" t="str">
        <f>CONCATENATE("評価項目",INDEX(発注者入力シート!$B$23:$G$27,MATCH(発注者入力シート!L6,発注者入力シート!$C$23:$C$27,0),5),"-",INDEX(発注者入力シート!$B$23:$G$27,MATCH(発注者入力シート!L6,発注者入力シート!$C$23:$C$27,0),6))</f>
        <v>評価項目（２）-①</v>
      </c>
      <c r="B2" s="1495"/>
      <c r="C2" s="1495"/>
      <c r="D2" s="1495"/>
      <c r="E2" s="1495"/>
      <c r="R2" s="4" t="s">
        <v>464</v>
      </c>
    </row>
    <row r="3" spans="1:19" ht="15.75" customHeight="1">
      <c r="A3" s="1632" t="s">
        <v>242</v>
      </c>
      <c r="B3" s="1632"/>
      <c r="C3" s="1632"/>
      <c r="D3" s="1632"/>
      <c r="E3" s="1632"/>
      <c r="F3" s="1632"/>
      <c r="G3" s="1632"/>
      <c r="H3" s="1632"/>
      <c r="I3" s="1632"/>
      <c r="J3" s="1632"/>
      <c r="K3" s="1632"/>
      <c r="L3" s="1632"/>
      <c r="M3" s="1632"/>
      <c r="N3" s="1632"/>
      <c r="O3" s="1632"/>
      <c r="P3" s="1632"/>
      <c r="Q3" s="335"/>
      <c r="R3" s="205"/>
      <c r="S3" s="4" t="s">
        <v>471</v>
      </c>
    </row>
    <row r="4" spans="1:19" ht="15.75" customHeight="1">
      <c r="B4" s="190"/>
      <c r="C4" s="190"/>
      <c r="D4" s="190"/>
      <c r="E4" s="190"/>
      <c r="F4" s="190"/>
      <c r="G4" s="190"/>
      <c r="H4" s="1518" t="s">
        <v>331</v>
      </c>
      <c r="I4" s="1518"/>
      <c r="J4" s="1518"/>
      <c r="K4" s="1519" t="str">
        <f>IF(企業入力シート!C7="","",企業入力シート!C7)</f>
        <v>島根土木</v>
      </c>
      <c r="L4" s="1519"/>
      <c r="M4" s="1519"/>
      <c r="N4" s="1519"/>
      <c r="O4" s="1519"/>
      <c r="P4" s="1519"/>
      <c r="Q4" s="321"/>
      <c r="R4" s="191"/>
      <c r="S4" s="4" t="s">
        <v>925</v>
      </c>
    </row>
    <row r="5" spans="1:19" ht="15.75" customHeight="1">
      <c r="B5" s="190"/>
      <c r="C5" s="190"/>
      <c r="D5" s="190"/>
      <c r="E5" s="190"/>
      <c r="F5" s="190"/>
      <c r="G5" s="190"/>
      <c r="H5" s="190"/>
      <c r="J5" s="190"/>
      <c r="R5" s="192"/>
      <c r="S5" s="4" t="s">
        <v>472</v>
      </c>
    </row>
    <row r="6" spans="1:19" ht="14.25" customHeight="1">
      <c r="A6" s="1592" t="s">
        <v>13</v>
      </c>
      <c r="B6" s="1592"/>
      <c r="C6" s="1592"/>
      <c r="D6" s="1595" t="s">
        <v>198</v>
      </c>
      <c r="E6" s="1595"/>
      <c r="F6" s="1595"/>
      <c r="G6" s="1596" t="s">
        <v>1478</v>
      </c>
      <c r="H6" s="1597"/>
      <c r="I6" s="1597"/>
      <c r="J6" s="1597"/>
      <c r="K6" s="1597"/>
      <c r="L6" s="1597"/>
      <c r="M6" s="1597"/>
      <c r="N6" s="1597"/>
      <c r="O6" s="1597"/>
      <c r="P6" s="1598"/>
      <c r="Q6" s="321"/>
      <c r="R6" s="4" t="s">
        <v>467</v>
      </c>
    </row>
    <row r="7" spans="1:19" ht="14.25" customHeight="1">
      <c r="A7" s="1592"/>
      <c r="B7" s="1592"/>
      <c r="C7" s="1592"/>
      <c r="D7" s="1594" t="s">
        <v>197</v>
      </c>
      <c r="E7" s="1594"/>
      <c r="F7" s="1594"/>
      <c r="G7" s="1599" t="s">
        <v>359</v>
      </c>
      <c r="H7" s="1600"/>
      <c r="I7" s="1600"/>
      <c r="J7" s="1600"/>
      <c r="K7" s="1600"/>
      <c r="L7" s="1600"/>
      <c r="M7" s="1600"/>
      <c r="N7" s="1600"/>
      <c r="O7" s="1600"/>
      <c r="P7" s="1601"/>
      <c r="Q7" s="321"/>
      <c r="R7" s="193"/>
      <c r="S7" s="4" t="s">
        <v>468</v>
      </c>
    </row>
    <row r="8" spans="1:19" ht="14.25" customHeight="1">
      <c r="A8" s="1592"/>
      <c r="B8" s="1592"/>
      <c r="C8" s="1592"/>
      <c r="D8" s="1594" t="s">
        <v>199</v>
      </c>
      <c r="E8" s="1594"/>
      <c r="F8" s="1594"/>
      <c r="G8" s="1602" t="str">
        <f>INDEX(発注者入力シート!$AX$3:$BC$31,MATCH(発注者入力シート!$AY$2,発注者入力シート!$AZ$3:$AZ$31,0),4)</f>
        <v>一般土木工事、維持修繕工事</v>
      </c>
      <c r="H8" s="1603"/>
      <c r="I8" s="1603"/>
      <c r="J8" s="1603"/>
      <c r="K8" s="1603"/>
      <c r="L8" s="1603"/>
      <c r="M8" s="1603"/>
      <c r="N8" s="1603"/>
      <c r="O8" s="1603"/>
      <c r="P8" s="1604"/>
      <c r="Q8" s="321"/>
      <c r="R8" s="194"/>
      <c r="S8" s="4" t="s">
        <v>466</v>
      </c>
    </row>
    <row r="9" spans="1:19" ht="14.25" customHeight="1">
      <c r="A9" s="1592"/>
      <c r="B9" s="1592"/>
      <c r="C9" s="1592"/>
      <c r="D9" s="1593" t="s">
        <v>200</v>
      </c>
      <c r="E9" s="1593"/>
      <c r="F9" s="1593"/>
      <c r="G9" s="1619" t="str">
        <f>INDEX(発注者入力シート!$AX$3:$BC$31,MATCH(発注者入力シート!$AY$2,発注者入力シート!$AZ$3:$AZ$31,0),5)</f>
        <v>土木一式工事、とび・土工・ｺﾝｸﾘｰﾄ工事、しゅんせつ工事</v>
      </c>
      <c r="H9" s="1620"/>
      <c r="I9" s="1620"/>
      <c r="J9" s="1620"/>
      <c r="K9" s="1620"/>
      <c r="L9" s="1620"/>
      <c r="M9" s="1620"/>
      <c r="N9" s="1620"/>
      <c r="O9" s="1620"/>
      <c r="P9" s="1621"/>
      <c r="Q9" s="321"/>
    </row>
    <row r="10" spans="1:19" ht="14.25" customHeight="1">
      <c r="A10" s="903"/>
      <c r="B10" s="903"/>
      <c r="C10" s="903"/>
      <c r="D10" s="496"/>
      <c r="E10" s="496"/>
      <c r="F10" s="496"/>
      <c r="G10" s="922"/>
      <c r="H10" s="922"/>
      <c r="I10" s="922"/>
      <c r="J10" s="922"/>
      <c r="K10" s="922"/>
      <c r="L10" s="922"/>
      <c r="M10" s="922"/>
      <c r="N10" s="922"/>
      <c r="O10" s="922"/>
      <c r="P10" s="922"/>
      <c r="Q10" s="510"/>
    </row>
    <row r="11" spans="1:19" ht="14.25" customHeight="1">
      <c r="A11" s="904"/>
      <c r="B11" s="904"/>
      <c r="C11" s="904"/>
      <c r="D11" s="905"/>
      <c r="E11" s="905"/>
      <c r="F11" s="905"/>
      <c r="G11" s="921"/>
      <c r="H11" s="921"/>
      <c r="I11" s="921"/>
      <c r="J11" s="921"/>
      <c r="K11" s="921"/>
      <c r="L11" s="921"/>
      <c r="M11" s="921"/>
      <c r="N11" s="921"/>
      <c r="O11" s="921"/>
      <c r="P11" s="921"/>
      <c r="Q11" s="510"/>
    </row>
    <row r="12" spans="1:19" hidden="1">
      <c r="A12" s="1622" t="s">
        <v>14</v>
      </c>
      <c r="B12" s="1623"/>
      <c r="C12" s="1624"/>
      <c r="D12" s="1631" t="s">
        <v>1609</v>
      </c>
      <c r="E12" s="1631"/>
      <c r="F12" s="1631"/>
      <c r="G12" s="234" t="str">
        <f>IF('評定点一覧(H28年度完成工事)'!P9="","",'評定点一覧(H28年度完成工事)'!P9)</f>
        <v/>
      </c>
      <c r="H12" s="235" t="str">
        <f>IF('評定点一覧(H28年度完成工事)'!P11="","",'評定点一覧(H28年度完成工事)'!P11)</f>
        <v/>
      </c>
      <c r="I12" s="235" t="str">
        <f>IF('評定点一覧(H28年度完成工事)'!P13="","",'評定点一覧(H28年度完成工事)'!P13)</f>
        <v/>
      </c>
      <c r="J12" s="235" t="str">
        <f>IF('評定点一覧(H28年度完成工事)'!P15="","",'評定点一覧(H28年度完成工事)'!P15)</f>
        <v/>
      </c>
      <c r="K12" s="235" t="str">
        <f>IF('評定点一覧(H28年度完成工事)'!P17="","",'評定点一覧(H28年度完成工事)'!P17)</f>
        <v/>
      </c>
      <c r="L12" s="235" t="str">
        <f>IF('評定点一覧(H28年度完成工事)'!P19="","",'評定点一覧(H28年度完成工事)'!P19)</f>
        <v/>
      </c>
      <c r="M12" s="235" t="str">
        <f>IF('評定点一覧(H28年度完成工事)'!P21="","",'評定点一覧(H28年度完成工事)'!P21)</f>
        <v/>
      </c>
      <c r="N12" s="235" t="str">
        <f>IF('評定点一覧(H28年度完成工事)'!P23="","",'評定点一覧(H28年度完成工事)'!P23)</f>
        <v/>
      </c>
      <c r="O12" s="235" t="str">
        <f>IF('評定点一覧(H28年度完成工事)'!P25="","",'評定点一覧(H28年度完成工事)'!P25)</f>
        <v/>
      </c>
      <c r="P12" s="236" t="str">
        <f>IF('評定点一覧(H28年度完成工事)'!P27="","",'評定点一覧(H28年度完成工事)'!P27)</f>
        <v/>
      </c>
      <c r="Q12" s="332"/>
    </row>
    <row r="13" spans="1:19" hidden="1">
      <c r="A13" s="1625"/>
      <c r="B13" s="1626"/>
      <c r="C13" s="1627"/>
      <c r="D13" s="1631"/>
      <c r="E13" s="1631"/>
      <c r="F13" s="1631"/>
      <c r="G13" s="237" t="str">
        <f>IF('評定点一覧(H28年度完成工事)'!P29="","",'評定点一覧(H28年度完成工事)'!P29)</f>
        <v/>
      </c>
      <c r="H13" s="238" t="str">
        <f>IF('評定点一覧(H28年度完成工事)'!P31="","",'評定点一覧(H28年度完成工事)'!P31)</f>
        <v/>
      </c>
      <c r="I13" s="238" t="str">
        <f>IF('評定点一覧(H28年度完成工事)'!P33="","",'評定点一覧(H28年度完成工事)'!P33)</f>
        <v/>
      </c>
      <c r="J13" s="238" t="str">
        <f>IF('評定点一覧(H28年度完成工事)'!P35="","",'評定点一覧(H28年度完成工事)'!P35)</f>
        <v/>
      </c>
      <c r="K13" s="238" t="str">
        <f>IF('評定点一覧(H28年度完成工事)'!P37="","",'評定点一覧(H28年度完成工事)'!P37)</f>
        <v/>
      </c>
      <c r="L13" s="238" t="str">
        <f>IF('評定点一覧(H28年度完成工事)'!P39="","",'評定点一覧(H28年度完成工事)'!P39)</f>
        <v/>
      </c>
      <c r="M13" s="238" t="str">
        <f>IF('評定点一覧(H28年度完成工事)'!P41="","",'評定点一覧(H28年度完成工事)'!P41)</f>
        <v/>
      </c>
      <c r="N13" s="238" t="str">
        <f>IF('評定点一覧(H28年度完成工事)'!P43="","",'評定点一覧(H28年度完成工事)'!P43)</f>
        <v/>
      </c>
      <c r="O13" s="238" t="str">
        <f>IF('評定点一覧(H28年度完成工事)'!P45="","",'評定点一覧(H28年度完成工事)'!P45)</f>
        <v/>
      </c>
      <c r="P13" s="239" t="str">
        <f>IF('評定点一覧(H28年度完成工事)'!P47="","",'評定点一覧(H28年度完成工事)'!P47)</f>
        <v/>
      </c>
      <c r="Q13" s="332"/>
    </row>
    <row r="14" spans="1:19" hidden="1">
      <c r="A14" s="1625"/>
      <c r="B14" s="1626"/>
      <c r="C14" s="1627"/>
      <c r="D14" s="1631"/>
      <c r="E14" s="1631"/>
      <c r="F14" s="1631"/>
      <c r="G14" s="240" t="str">
        <f>IF('評定点一覧(H28年度完成工事)'!P61="","",'評定点一覧(H28年度完成工事)'!P61)</f>
        <v/>
      </c>
      <c r="H14" s="241" t="str">
        <f>IF('評定点一覧(H28年度完成工事)'!P63="","",'評定点一覧(H28年度完成工事)'!P63)</f>
        <v/>
      </c>
      <c r="I14" s="241" t="str">
        <f>IF('評定点一覧(H28年度完成工事)'!P65="","",'評定点一覧(H28年度完成工事)'!P65)</f>
        <v/>
      </c>
      <c r="J14" s="241" t="str">
        <f>IF('評定点一覧(H28年度完成工事)'!P67="","",'評定点一覧(H28年度完成工事)'!P67)</f>
        <v/>
      </c>
      <c r="K14" s="241" t="str">
        <f>IF('評定点一覧(H28年度完成工事)'!P69="","",'評定点一覧(H28年度完成工事)'!P69)</f>
        <v/>
      </c>
      <c r="L14" s="241" t="str">
        <f>IF('評定点一覧(H28年度完成工事)'!P71="","",'評定点一覧(H28年度完成工事)'!P71)</f>
        <v/>
      </c>
      <c r="M14" s="241" t="str">
        <f>IF('評定点一覧(H28年度完成工事)'!P73="","",'評定点一覧(H28年度完成工事)'!P73)</f>
        <v/>
      </c>
      <c r="N14" s="241" t="str">
        <f>IF('評定点一覧(H28年度完成工事)'!P75="","",'評定点一覧(H28年度完成工事)'!P75)</f>
        <v/>
      </c>
      <c r="O14" s="241" t="str">
        <f>IF('評定点一覧(H28年度完成工事)'!P77="","",'評定点一覧(H28年度完成工事)'!P77)</f>
        <v/>
      </c>
      <c r="P14" s="242" t="str">
        <f>IF('評定点一覧(H28年度完成工事)'!P79="","",'評定点一覧(H28年度完成工事)'!P79)</f>
        <v/>
      </c>
      <c r="Q14" s="332"/>
    </row>
    <row r="15" spans="1:19" hidden="1">
      <c r="A15" s="1625"/>
      <c r="B15" s="1626"/>
      <c r="C15" s="1627"/>
      <c r="D15" s="1631"/>
      <c r="E15" s="1631"/>
      <c r="F15" s="1631"/>
      <c r="G15" s="240" t="str">
        <f>IF('評定点一覧(H28年度完成工事)'!P81="","",'評定点一覧(H28年度完成工事)'!P81)</f>
        <v/>
      </c>
      <c r="H15" s="241" t="str">
        <f>IF('評定点一覧(H28年度完成工事)'!P83="","",'評定点一覧(H28年度完成工事)'!P83)</f>
        <v/>
      </c>
      <c r="I15" s="241" t="str">
        <f>IF('評定点一覧(H28年度完成工事)'!P85="","",'評定点一覧(H28年度完成工事)'!P85)</f>
        <v/>
      </c>
      <c r="J15" s="241" t="str">
        <f>IF('評定点一覧(H28年度完成工事)'!P87="","",'評定点一覧(H28年度完成工事)'!P87)</f>
        <v/>
      </c>
      <c r="K15" s="241" t="str">
        <f>IF('評定点一覧(H28年度完成工事)'!P89="","",'評定点一覧(H28年度完成工事)'!P89)</f>
        <v/>
      </c>
      <c r="L15" s="241" t="str">
        <f>IF('評定点一覧(H28年度完成工事)'!P91="","",'評定点一覧(H28年度完成工事)'!P91)</f>
        <v/>
      </c>
      <c r="M15" s="241" t="str">
        <f>IF('評定点一覧(H28年度完成工事)'!P93="","",'評定点一覧(H28年度完成工事)'!P93)</f>
        <v/>
      </c>
      <c r="N15" s="241" t="str">
        <f>IF('評定点一覧(H28年度完成工事)'!P95="","",'評定点一覧(H28年度完成工事)'!P95)</f>
        <v/>
      </c>
      <c r="O15" s="241" t="str">
        <f>IF('評定点一覧(H28年度完成工事)'!P97="","",'評定点一覧(H28年度完成工事)'!P97)</f>
        <v/>
      </c>
      <c r="P15" s="242" t="str">
        <f>IF('評定点一覧(H28年度完成工事)'!P99="","",'評定点一覧(H28年度完成工事)'!P99)</f>
        <v/>
      </c>
      <c r="Q15" s="332"/>
    </row>
    <row r="16" spans="1:19" hidden="1">
      <c r="A16" s="1625"/>
      <c r="B16" s="1626"/>
      <c r="C16" s="1627"/>
      <c r="D16" s="1631"/>
      <c r="E16" s="1631"/>
      <c r="F16" s="1631"/>
      <c r="G16" s="240" t="str">
        <f>IF('評定点一覧(H28年度完成工事)'!P113="","",'評定点一覧(H28年度完成工事)'!P113)</f>
        <v/>
      </c>
      <c r="H16" s="241" t="str">
        <f>IF('評定点一覧(H28年度完成工事)'!P115="","",'評定点一覧(H28年度完成工事)'!P115)</f>
        <v/>
      </c>
      <c r="I16" s="241" t="str">
        <f>IF('評定点一覧(H28年度完成工事)'!P117="","",'評定点一覧(H28年度完成工事)'!P117)</f>
        <v/>
      </c>
      <c r="J16" s="241" t="str">
        <f>IF('評定点一覧(H28年度完成工事)'!P119="","",'評定点一覧(H28年度完成工事)'!P119)</f>
        <v/>
      </c>
      <c r="K16" s="241" t="str">
        <f>IF('評定点一覧(H28年度完成工事)'!P121="","",'評定点一覧(H28年度完成工事)'!P121)</f>
        <v/>
      </c>
      <c r="L16" s="241" t="str">
        <f>IF('評定点一覧(H28年度完成工事)'!P123="","",'評定点一覧(H28年度完成工事)'!P123)</f>
        <v/>
      </c>
      <c r="M16" s="241" t="str">
        <f>IF('評定点一覧(H28年度完成工事)'!P125="","",'評定点一覧(H28年度完成工事)'!P125)</f>
        <v/>
      </c>
      <c r="N16" s="241" t="str">
        <f>IF('評定点一覧(H28年度完成工事)'!P127="","",'評定点一覧(H28年度完成工事)'!P127)</f>
        <v/>
      </c>
      <c r="O16" s="241" t="str">
        <f>IF('評定点一覧(H28年度完成工事)'!P129="","",'評定点一覧(H28年度完成工事)'!P129)</f>
        <v/>
      </c>
      <c r="P16" s="242" t="str">
        <f>IF('評定点一覧(H28年度完成工事)'!P131="","",'評定点一覧(H28年度完成工事)'!P131)</f>
        <v/>
      </c>
      <c r="Q16" s="332"/>
    </row>
    <row r="17" spans="1:18" hidden="1">
      <c r="A17" s="1625"/>
      <c r="B17" s="1626"/>
      <c r="C17" s="1627"/>
      <c r="D17" s="1631"/>
      <c r="E17" s="1631"/>
      <c r="F17" s="1631"/>
      <c r="G17" s="243" t="str">
        <f>IF('評定点一覧(H28年度完成工事)'!P133="","",'評定点一覧(H28年度完成工事)'!P133)</f>
        <v/>
      </c>
      <c r="H17" s="244" t="str">
        <f>IF('評定点一覧(H28年度完成工事)'!P135="","",'評定点一覧(H28年度完成工事)'!P135)</f>
        <v/>
      </c>
      <c r="I17" s="244" t="str">
        <f>IF('評定点一覧(H28年度完成工事)'!P137="","",'評定点一覧(H28年度完成工事)'!P137)</f>
        <v/>
      </c>
      <c r="J17" s="244" t="str">
        <f>IF('評定点一覧(H28年度完成工事)'!P139="","",'評定点一覧(H28年度完成工事)'!P139)</f>
        <v/>
      </c>
      <c r="K17" s="244" t="str">
        <f>IF('評定点一覧(H28年度完成工事)'!P141="","",'評定点一覧(H28年度完成工事)'!P141)</f>
        <v/>
      </c>
      <c r="L17" s="244" t="str">
        <f>IF('評定点一覧(H28年度完成工事)'!P143="","",'評定点一覧(H28年度完成工事)'!P143)</f>
        <v/>
      </c>
      <c r="M17" s="244" t="str">
        <f>IF('評定点一覧(H28年度完成工事)'!P145="","",'評定点一覧(H28年度完成工事)'!P145)</f>
        <v/>
      </c>
      <c r="N17" s="244" t="str">
        <f>IF('評定点一覧(H28年度完成工事)'!P147="","",'評定点一覧(H28年度完成工事)'!P147)</f>
        <v/>
      </c>
      <c r="O17" s="244" t="str">
        <f>IF('評定点一覧(H28年度完成工事)'!P149="","",'評定点一覧(H28年度完成工事)'!P149)</f>
        <v/>
      </c>
      <c r="P17" s="245" t="str">
        <f>IF('評定点一覧(H28年度完成工事)'!P151="","",'評定点一覧(H28年度完成工事)'!P151)</f>
        <v/>
      </c>
      <c r="Q17" s="332"/>
    </row>
    <row r="18" spans="1:18" hidden="1">
      <c r="A18" s="1625"/>
      <c r="B18" s="1626"/>
      <c r="C18" s="1627"/>
      <c r="D18" s="1631" t="s">
        <v>1610</v>
      </c>
      <c r="E18" s="1631"/>
      <c r="F18" s="1631"/>
      <c r="G18" s="234" t="str">
        <f>IF('評定点一覧 (H29年度完成工事)'!P9="","",'評定点一覧 (H29年度完成工事)'!P9)</f>
        <v/>
      </c>
      <c r="H18" s="235" t="str">
        <f>IF('評定点一覧 (H29年度完成工事)'!P11="","",'評定点一覧 (H29年度完成工事)'!P11)</f>
        <v/>
      </c>
      <c r="I18" s="235" t="str">
        <f>IF('評定点一覧 (H29年度完成工事)'!P13="","",'評定点一覧 (H29年度完成工事)'!P13)</f>
        <v/>
      </c>
      <c r="J18" s="235" t="str">
        <f>IF('評定点一覧 (H29年度完成工事)'!P15="","",'評定点一覧 (H29年度完成工事)'!P15)</f>
        <v/>
      </c>
      <c r="K18" s="235" t="str">
        <f>IF('評定点一覧 (H29年度完成工事)'!P17="","",'評定点一覧 (H29年度完成工事)'!P17)</f>
        <v/>
      </c>
      <c r="L18" s="235" t="str">
        <f>IF('評定点一覧 (H29年度完成工事)'!P19="","",'評定点一覧 (H29年度完成工事)'!P19)</f>
        <v/>
      </c>
      <c r="M18" s="235" t="str">
        <f>IF('評定点一覧 (H29年度完成工事)'!P21="","",'評定点一覧 (H29年度完成工事)'!P21)</f>
        <v/>
      </c>
      <c r="N18" s="235" t="str">
        <f>IF('評定点一覧 (H29年度完成工事)'!P23="","",'評定点一覧 (H29年度完成工事)'!P23)</f>
        <v/>
      </c>
      <c r="O18" s="235" t="str">
        <f>IF('評定点一覧 (H29年度完成工事)'!P25="","",'評定点一覧 (H29年度完成工事)'!P25)</f>
        <v/>
      </c>
      <c r="P18" s="236" t="str">
        <f>IF('評定点一覧 (H29年度完成工事)'!P27="","",'評定点一覧 (H29年度完成工事)'!P27)</f>
        <v/>
      </c>
      <c r="Q18" s="332"/>
    </row>
    <row r="19" spans="1:18" hidden="1">
      <c r="A19" s="1625"/>
      <c r="B19" s="1626"/>
      <c r="C19" s="1627"/>
      <c r="D19" s="1631"/>
      <c r="E19" s="1631"/>
      <c r="F19" s="1631"/>
      <c r="G19" s="246" t="str">
        <f>IF('評定点一覧 (H29年度完成工事)'!P29="","",'評定点一覧 (H29年度完成工事)'!P29)</f>
        <v/>
      </c>
      <c r="H19" s="247" t="str">
        <f>IF('評定点一覧 (H29年度完成工事)'!P31="","",'評定点一覧 (H29年度完成工事)'!P31)</f>
        <v/>
      </c>
      <c r="I19" s="247" t="str">
        <f>IF('評定点一覧 (H29年度完成工事)'!P33="","",'評定点一覧 (H29年度完成工事)'!P33)</f>
        <v/>
      </c>
      <c r="J19" s="247" t="str">
        <f>IF('評定点一覧 (H29年度完成工事)'!P35="","",'評定点一覧 (H29年度完成工事)'!P35)</f>
        <v/>
      </c>
      <c r="K19" s="247" t="str">
        <f>IF('評定点一覧 (H29年度完成工事)'!P37="","",'評定点一覧 (H29年度完成工事)'!P37)</f>
        <v/>
      </c>
      <c r="L19" s="247" t="str">
        <f>IF('評定点一覧 (H29年度完成工事)'!P39="","",'評定点一覧 (H29年度完成工事)'!P39)</f>
        <v/>
      </c>
      <c r="M19" s="247" t="str">
        <f>IF('評定点一覧 (H29年度完成工事)'!P41="","",'評定点一覧 (H29年度完成工事)'!P41)</f>
        <v/>
      </c>
      <c r="N19" s="247" t="str">
        <f>IF('評定点一覧 (H29年度完成工事)'!P43="","",'評定点一覧 (H29年度完成工事)'!P43)</f>
        <v/>
      </c>
      <c r="O19" s="247" t="str">
        <f>IF('評定点一覧 (H29年度完成工事)'!P45="","",'評定点一覧 (H29年度完成工事)'!P45)</f>
        <v/>
      </c>
      <c r="P19" s="248" t="str">
        <f>IF('評定点一覧 (H29年度完成工事)'!P47="","",'評定点一覧 (H29年度完成工事)'!P47)</f>
        <v/>
      </c>
      <c r="Q19" s="332"/>
    </row>
    <row r="20" spans="1:18" hidden="1">
      <c r="A20" s="1625"/>
      <c r="B20" s="1626"/>
      <c r="C20" s="1627"/>
      <c r="D20" s="1631"/>
      <c r="E20" s="1631"/>
      <c r="F20" s="1631"/>
      <c r="G20" s="246" t="str">
        <f>IF('評定点一覧 (H29年度完成工事)'!P61="","",'評定点一覧 (H29年度完成工事)'!P61)</f>
        <v/>
      </c>
      <c r="H20" s="247" t="str">
        <f>IF('評定点一覧 (H29年度完成工事)'!P63="","",'評定点一覧 (H29年度完成工事)'!P63)</f>
        <v/>
      </c>
      <c r="I20" s="247" t="str">
        <f>IF('評定点一覧 (H29年度完成工事)'!P65="","",'評定点一覧 (H29年度完成工事)'!P65)</f>
        <v/>
      </c>
      <c r="J20" s="247" t="str">
        <f>IF('評定点一覧 (H29年度完成工事)'!P67="","",'評定点一覧 (H29年度完成工事)'!P67)</f>
        <v/>
      </c>
      <c r="K20" s="247" t="str">
        <f>IF('評定点一覧 (H29年度完成工事)'!P69="","",'評定点一覧 (H29年度完成工事)'!P69)</f>
        <v/>
      </c>
      <c r="L20" s="247" t="str">
        <f>IF('評定点一覧 (H29年度完成工事)'!P71="","",'評定点一覧 (H29年度完成工事)'!P71)</f>
        <v/>
      </c>
      <c r="M20" s="247" t="str">
        <f>IF('評定点一覧 (H29年度完成工事)'!P73="","",'評定点一覧 (H29年度完成工事)'!P73)</f>
        <v/>
      </c>
      <c r="N20" s="247" t="str">
        <f>IF('評定点一覧 (H29年度完成工事)'!P75="","",'評定点一覧 (H29年度完成工事)'!P75)</f>
        <v/>
      </c>
      <c r="O20" s="247" t="str">
        <f>IF('評定点一覧 (H29年度完成工事)'!P77="","",'評定点一覧 (H29年度完成工事)'!P77)</f>
        <v/>
      </c>
      <c r="P20" s="248" t="str">
        <f>IF('評定点一覧 (H29年度完成工事)'!P79="","",'評定点一覧 (H29年度完成工事)'!P79)</f>
        <v/>
      </c>
      <c r="Q20" s="332"/>
    </row>
    <row r="21" spans="1:18" hidden="1">
      <c r="A21" s="1625"/>
      <c r="B21" s="1626"/>
      <c r="C21" s="1627"/>
      <c r="D21" s="1631"/>
      <c r="E21" s="1631"/>
      <c r="F21" s="1631"/>
      <c r="G21" s="246" t="str">
        <f>IF('評定点一覧 (H29年度完成工事)'!P81="","",'評定点一覧 (H29年度完成工事)'!P81)</f>
        <v/>
      </c>
      <c r="H21" s="247" t="str">
        <f>IF('評定点一覧 (H29年度完成工事)'!P83="","",'評定点一覧 (H29年度完成工事)'!P83)</f>
        <v/>
      </c>
      <c r="I21" s="247" t="str">
        <f>IF('評定点一覧 (H29年度完成工事)'!P85="","",'評定点一覧 (H29年度完成工事)'!P85)</f>
        <v/>
      </c>
      <c r="J21" s="247" t="str">
        <f>IF('評定点一覧 (H29年度完成工事)'!P87="","",'評定点一覧 (H29年度完成工事)'!P87)</f>
        <v/>
      </c>
      <c r="K21" s="247" t="str">
        <f>IF('評定点一覧 (H29年度完成工事)'!P89="","",'評定点一覧 (H29年度完成工事)'!P89)</f>
        <v/>
      </c>
      <c r="L21" s="247" t="str">
        <f>IF('評定点一覧 (H29年度完成工事)'!P91="","",'評定点一覧 (H29年度完成工事)'!P91)</f>
        <v/>
      </c>
      <c r="M21" s="247" t="str">
        <f>IF('評定点一覧 (H29年度完成工事)'!P93="","",'評定点一覧 (H29年度完成工事)'!P93)</f>
        <v/>
      </c>
      <c r="N21" s="247" t="str">
        <f>IF('評定点一覧 (H29年度完成工事)'!P95="","",'評定点一覧 (H29年度完成工事)'!P95)</f>
        <v/>
      </c>
      <c r="O21" s="247" t="str">
        <f>IF('評定点一覧 (H29年度完成工事)'!P97="","",'評定点一覧 (H29年度完成工事)'!P97)</f>
        <v/>
      </c>
      <c r="P21" s="248" t="str">
        <f>IF('評定点一覧 (H29年度完成工事)'!P99="","",'評定点一覧 (H29年度完成工事)'!P99)</f>
        <v/>
      </c>
      <c r="Q21" s="332"/>
    </row>
    <row r="22" spans="1:18" hidden="1">
      <c r="A22" s="1625"/>
      <c r="B22" s="1626"/>
      <c r="C22" s="1627"/>
      <c r="D22" s="1631"/>
      <c r="E22" s="1631"/>
      <c r="F22" s="1631"/>
      <c r="G22" s="237" t="str">
        <f>IF('評定点一覧 (H29年度完成工事)'!P113="","",'評定点一覧 (H29年度完成工事)'!P113)</f>
        <v/>
      </c>
      <c r="H22" s="238" t="str">
        <f>IF('評定点一覧 (H29年度完成工事)'!P115="","",'評定点一覧 (H29年度完成工事)'!P115)</f>
        <v/>
      </c>
      <c r="I22" s="238" t="str">
        <f>IF('評定点一覧 (H29年度完成工事)'!P117="","",'評定点一覧 (H29年度完成工事)'!P117)</f>
        <v/>
      </c>
      <c r="J22" s="238" t="str">
        <f>IF('評定点一覧 (H29年度完成工事)'!P119="","",'評定点一覧 (H29年度完成工事)'!P119)</f>
        <v/>
      </c>
      <c r="K22" s="238" t="str">
        <f>IF('評定点一覧 (H29年度完成工事)'!P121="","",'評定点一覧 (H29年度完成工事)'!P121)</f>
        <v/>
      </c>
      <c r="L22" s="238" t="str">
        <f>IF('評定点一覧 (H29年度完成工事)'!P123="","",'評定点一覧 (H29年度完成工事)'!P123)</f>
        <v/>
      </c>
      <c r="M22" s="238" t="str">
        <f>IF('評定点一覧 (H29年度完成工事)'!P125="","",'評定点一覧 (H29年度完成工事)'!P125)</f>
        <v/>
      </c>
      <c r="N22" s="238" t="str">
        <f>IF('評定点一覧 (H29年度完成工事)'!P127="","",'評定点一覧 (H29年度完成工事)'!P127)</f>
        <v/>
      </c>
      <c r="O22" s="238" t="str">
        <f>IF('評定点一覧 (H29年度完成工事)'!P129="","",'評定点一覧 (H29年度完成工事)'!P129)</f>
        <v/>
      </c>
      <c r="P22" s="239" t="str">
        <f>IF('評定点一覧 (H29年度完成工事)'!P131="","",'評定点一覧 (H29年度完成工事)'!P131)</f>
        <v/>
      </c>
      <c r="Q22" s="332"/>
    </row>
    <row r="23" spans="1:18" hidden="1">
      <c r="A23" s="1628"/>
      <c r="B23" s="1629"/>
      <c r="C23" s="1630"/>
      <c r="D23" s="1631"/>
      <c r="E23" s="1631"/>
      <c r="F23" s="1631"/>
      <c r="G23" s="243" t="str">
        <f>IF('評定点一覧 (H29年度完成工事)'!P133="","",'評定点一覧 (H29年度完成工事)'!P133)</f>
        <v/>
      </c>
      <c r="H23" s="244" t="str">
        <f>IF('評定点一覧 (H29年度完成工事)'!P135="","",'評定点一覧 (H29年度完成工事)'!P135)</f>
        <v/>
      </c>
      <c r="I23" s="244" t="str">
        <f>IF('評定点一覧 (H29年度完成工事)'!P137="","",'評定点一覧 (H29年度完成工事)'!P137)</f>
        <v/>
      </c>
      <c r="J23" s="244" t="str">
        <f>IF('評定点一覧 (H29年度完成工事)'!P139="","",'評定点一覧 (H29年度完成工事)'!P139)</f>
        <v/>
      </c>
      <c r="K23" s="244" t="str">
        <f>IF('評定点一覧 (H29年度完成工事)'!P141="","",'評定点一覧 (H29年度完成工事)'!P141)</f>
        <v/>
      </c>
      <c r="L23" s="244" t="str">
        <f>IF('評定点一覧 (H29年度完成工事)'!P143="","",'評定点一覧 (H29年度完成工事)'!P143)</f>
        <v/>
      </c>
      <c r="M23" s="244" t="str">
        <f>IF('評定点一覧 (H29年度完成工事)'!P145="","",'評定点一覧 (H29年度完成工事)'!P145)</f>
        <v/>
      </c>
      <c r="N23" s="244" t="str">
        <f>IF('評定点一覧 (H29年度完成工事)'!P147="","",'評定点一覧 (H29年度完成工事)'!P147)</f>
        <v/>
      </c>
      <c r="O23" s="244" t="str">
        <f>IF('評定点一覧 (H29年度完成工事)'!P149="","",'評定点一覧 (H29年度完成工事)'!P149)</f>
        <v/>
      </c>
      <c r="P23" s="245" t="str">
        <f>IF('評定点一覧 (H29年度完成工事)'!P151="","",'評定点一覧 (H29年度完成工事)'!P151)</f>
        <v/>
      </c>
      <c r="Q23" s="332"/>
    </row>
    <row r="24" spans="1:18" ht="14.25" customHeight="1">
      <c r="A24" s="214" t="s">
        <v>15</v>
      </c>
      <c r="B24" s="190"/>
      <c r="C24" s="190"/>
      <c r="D24" s="201"/>
      <c r="E24" s="201"/>
      <c r="F24" s="201"/>
      <c r="G24" s="1588" t="str">
        <f>IF((COUNTA(G12:P23)-COUNTBLANK(G12:P23))=0,"",COUNTA(G12:P23)-COUNTBLANK(G12:P23))</f>
        <v/>
      </c>
      <c r="H24" s="1589"/>
      <c r="I24" s="1586" t="s">
        <v>212</v>
      </c>
      <c r="J24" s="1584" t="str">
        <f>IF(OR(G24="",G24=0),"",ROUND(AVERAGE(G12:P23),1))</f>
        <v/>
      </c>
      <c r="K24" s="1584"/>
      <c r="L24" s="1584"/>
      <c r="M24" s="1606" t="s">
        <v>201</v>
      </c>
      <c r="N24" s="1606"/>
      <c r="O24" s="1606"/>
      <c r="P24" s="1607"/>
      <c r="Q24" s="321"/>
      <c r="R24" s="207" t="s">
        <v>469</v>
      </c>
    </row>
    <row r="25" spans="1:18" ht="14.25" customHeight="1">
      <c r="A25" s="223" t="s">
        <v>16</v>
      </c>
      <c r="B25" s="224"/>
      <c r="C25" s="225"/>
      <c r="D25" s="225"/>
      <c r="E25" s="225"/>
      <c r="F25" s="225"/>
      <c r="G25" s="1590"/>
      <c r="H25" s="1591"/>
      <c r="I25" s="1587"/>
      <c r="J25" s="1585"/>
      <c r="K25" s="1585"/>
      <c r="L25" s="1585"/>
      <c r="M25" s="1608"/>
      <c r="N25" s="1608"/>
      <c r="O25" s="1608"/>
      <c r="P25" s="1609"/>
      <c r="Q25" s="321"/>
      <c r="R25" s="207" t="s">
        <v>470</v>
      </c>
    </row>
    <row r="26" spans="1:18" s="530" customFormat="1">
      <c r="A26" s="267" t="s">
        <v>81</v>
      </c>
      <c r="B26" s="530" t="s">
        <v>120</v>
      </c>
      <c r="Q26" s="533"/>
      <c r="R26" s="207" t="s">
        <v>918</v>
      </c>
    </row>
    <row r="27" spans="1:18" s="530" customFormat="1">
      <c r="A27" s="267" t="s">
        <v>82</v>
      </c>
      <c r="B27" s="1543" t="s">
        <v>122</v>
      </c>
      <c r="C27" s="1543"/>
      <c r="D27" s="1543"/>
      <c r="E27" s="1543"/>
      <c r="F27" s="1543"/>
      <c r="G27" s="1543"/>
      <c r="H27" s="1543"/>
      <c r="I27" s="1543"/>
      <c r="J27" s="1543"/>
      <c r="K27" s="1543"/>
      <c r="L27" s="1543"/>
      <c r="M27" s="1543"/>
      <c r="N27" s="1543"/>
      <c r="O27" s="1543"/>
      <c r="P27" s="1543"/>
      <c r="Q27" s="532"/>
    </row>
    <row r="28" spans="1:18" s="530" customFormat="1">
      <c r="A28" s="267"/>
      <c r="B28" s="1543"/>
      <c r="C28" s="1543"/>
      <c r="D28" s="1543"/>
      <c r="E28" s="1543"/>
      <c r="F28" s="1543"/>
      <c r="G28" s="1543"/>
      <c r="H28" s="1543"/>
      <c r="I28" s="1543"/>
      <c r="J28" s="1543"/>
      <c r="K28" s="1543"/>
      <c r="L28" s="1543"/>
      <c r="M28" s="1543"/>
      <c r="N28" s="1543"/>
      <c r="O28" s="1543"/>
      <c r="P28" s="1543"/>
      <c r="Q28" s="532"/>
    </row>
    <row r="29" spans="1:18" s="530" customFormat="1" ht="13.5" customHeight="1">
      <c r="A29" s="267" t="s">
        <v>83</v>
      </c>
      <c r="B29" s="1633" t="s">
        <v>950</v>
      </c>
      <c r="C29" s="1633"/>
      <c r="D29" s="1633"/>
      <c r="E29" s="1633"/>
      <c r="F29" s="1633"/>
      <c r="G29" s="1633"/>
      <c r="H29" s="1633"/>
      <c r="I29" s="1633"/>
      <c r="J29" s="1633"/>
      <c r="K29" s="1633"/>
      <c r="L29" s="1633"/>
      <c r="M29" s="1633"/>
      <c r="N29" s="1633"/>
      <c r="O29" s="1633"/>
      <c r="P29" s="1633"/>
      <c r="Q29" s="328"/>
    </row>
    <row r="30" spans="1:18" s="530" customFormat="1" ht="13.5" customHeight="1">
      <c r="A30" s="267"/>
      <c r="B30" s="1633"/>
      <c r="C30" s="1633"/>
      <c r="D30" s="1633"/>
      <c r="E30" s="1633"/>
      <c r="F30" s="1633"/>
      <c r="G30" s="1633"/>
      <c r="H30" s="1633"/>
      <c r="I30" s="1633"/>
      <c r="J30" s="1633"/>
      <c r="K30" s="1633"/>
      <c r="L30" s="1633"/>
      <c r="M30" s="1633"/>
      <c r="N30" s="1633"/>
      <c r="O30" s="1633"/>
      <c r="P30" s="1633"/>
      <c r="Q30" s="328"/>
    </row>
    <row r="31" spans="1:18" s="530" customFormat="1">
      <c r="A31" s="267" t="s">
        <v>94</v>
      </c>
      <c r="B31" s="530" t="s">
        <v>790</v>
      </c>
      <c r="Q31" s="533"/>
    </row>
    <row r="32" spans="1:18" s="530" customFormat="1">
      <c r="A32" s="267" t="s">
        <v>95</v>
      </c>
      <c r="B32" s="530" t="s">
        <v>121</v>
      </c>
      <c r="Q32" s="533"/>
    </row>
    <row r="33" spans="1:17">
      <c r="A33" s="194" t="s">
        <v>17</v>
      </c>
      <c r="B33" s="194"/>
      <c r="C33" s="194"/>
      <c r="D33" s="194"/>
      <c r="E33" s="194"/>
      <c r="F33" s="194"/>
      <c r="G33" s="194"/>
      <c r="H33" s="194"/>
      <c r="I33" s="194"/>
      <c r="J33" s="194"/>
      <c r="K33" s="194"/>
      <c r="L33" s="194"/>
      <c r="M33" s="194"/>
      <c r="N33" s="194"/>
      <c r="O33" s="194"/>
      <c r="P33" s="194"/>
    </row>
    <row r="34" spans="1:17" ht="13.5" customHeight="1">
      <c r="A34" s="194"/>
      <c r="B34" s="1637" t="s">
        <v>1603</v>
      </c>
      <c r="C34" s="1637"/>
      <c r="D34" s="1637"/>
      <c r="E34" s="1637"/>
      <c r="F34" s="1637"/>
      <c r="G34" s="1637"/>
      <c r="H34" s="1637"/>
      <c r="I34" s="1637"/>
      <c r="J34" s="1637"/>
      <c r="K34" s="1637"/>
      <c r="L34" s="1637"/>
      <c r="M34" s="1637"/>
      <c r="N34" s="1637"/>
      <c r="O34" s="1637"/>
      <c r="P34" s="1637"/>
      <c r="Q34" s="279"/>
    </row>
    <row r="35" spans="1:17" ht="13.5" customHeight="1">
      <c r="A35" s="194"/>
      <c r="B35" s="1637"/>
      <c r="C35" s="1637"/>
      <c r="D35" s="1637"/>
      <c r="E35" s="1637"/>
      <c r="F35" s="1637"/>
      <c r="G35" s="1637"/>
      <c r="H35" s="1637"/>
      <c r="I35" s="1637"/>
      <c r="J35" s="1637"/>
      <c r="K35" s="1637"/>
      <c r="L35" s="1637"/>
      <c r="M35" s="1637"/>
      <c r="N35" s="1637"/>
      <c r="O35" s="1637"/>
      <c r="P35" s="1637"/>
      <c r="Q35" s="279"/>
    </row>
    <row r="36" spans="1:17">
      <c r="A36" s="194"/>
      <c r="B36" s="1637"/>
      <c r="C36" s="1637"/>
      <c r="D36" s="1637"/>
      <c r="E36" s="1637"/>
      <c r="F36" s="1637"/>
      <c r="G36" s="1637"/>
      <c r="H36" s="1637"/>
      <c r="I36" s="1637"/>
      <c r="J36" s="1637"/>
      <c r="K36" s="1637"/>
      <c r="L36" s="1637"/>
      <c r="M36" s="1637"/>
      <c r="N36" s="1637"/>
      <c r="O36" s="1637"/>
      <c r="P36" s="1637"/>
      <c r="Q36" s="279"/>
    </row>
    <row r="37" spans="1:17">
      <c r="A37" s="194"/>
      <c r="B37" s="1637"/>
      <c r="C37" s="1637"/>
      <c r="D37" s="1637"/>
      <c r="E37" s="1637"/>
      <c r="F37" s="1637"/>
      <c r="G37" s="1637"/>
      <c r="H37" s="1637"/>
      <c r="I37" s="1637"/>
      <c r="J37" s="1637"/>
      <c r="K37" s="1637"/>
      <c r="L37" s="1637"/>
      <c r="M37" s="1637"/>
      <c r="N37" s="1637"/>
      <c r="O37" s="1637"/>
      <c r="P37" s="1637"/>
      <c r="Q37" s="279"/>
    </row>
    <row r="38" spans="1:17" ht="15.75" customHeight="1">
      <c r="A38" s="200"/>
      <c r="B38" s="200"/>
      <c r="C38" s="200"/>
      <c r="D38" s="200"/>
      <c r="E38" s="200"/>
      <c r="F38" s="200"/>
      <c r="G38" s="200"/>
      <c r="H38" s="200"/>
      <c r="I38" s="200"/>
      <c r="J38" s="200"/>
      <c r="K38" s="200"/>
      <c r="L38" s="200"/>
      <c r="M38" s="200"/>
      <c r="N38" s="200"/>
      <c r="O38" s="200"/>
      <c r="P38" s="200"/>
      <c r="Q38" s="197"/>
    </row>
    <row r="39" spans="1:17" ht="15.75" customHeight="1">
      <c r="A39" s="1635" t="s">
        <v>151</v>
      </c>
      <c r="B39" s="1635"/>
      <c r="C39" s="1635"/>
      <c r="D39" s="1635"/>
      <c r="E39" s="1638" t="str">
        <f>IF(発注者入力シート!C10="","",発注者入力シート!C10)</f>
        <v>県道○線　道路改良工事</v>
      </c>
      <c r="F39" s="1638"/>
      <c r="G39" s="1638"/>
      <c r="H39" s="1638"/>
      <c r="I39" s="1638"/>
      <c r="J39" s="1638"/>
      <c r="K39" s="1638"/>
      <c r="L39" s="1638"/>
      <c r="M39" s="1638"/>
      <c r="N39" s="1638"/>
      <c r="O39" s="1638"/>
      <c r="P39" s="1638"/>
      <c r="Q39" s="321"/>
    </row>
    <row r="40" spans="1:17" ht="15.75" customHeight="1"/>
    <row r="41" spans="1:17" ht="15.75" customHeight="1">
      <c r="A41" s="1634" t="s">
        <v>152</v>
      </c>
      <c r="B41" s="1635"/>
      <c r="C41" s="1635"/>
      <c r="D41" s="1635"/>
      <c r="E41" s="1638" t="str">
        <f>IF(発注者入力シート!C6="","",発注者入力シート!C6)</f>
        <v>○○県土整備事務所</v>
      </c>
      <c r="F41" s="1638"/>
      <c r="G41" s="1638"/>
      <c r="H41" s="1638"/>
      <c r="I41" s="1638"/>
      <c r="J41" s="1638"/>
      <c r="K41" s="1638"/>
      <c r="L41" s="1638"/>
      <c r="M41" s="1638"/>
      <c r="N41" s="1638"/>
      <c r="O41" s="1638"/>
      <c r="P41" s="1638"/>
      <c r="Q41" s="321"/>
    </row>
    <row r="42" spans="1:17" ht="15.75" customHeight="1"/>
    <row r="43" spans="1:17" ht="15.75" customHeight="1">
      <c r="A43" s="1635" t="s">
        <v>153</v>
      </c>
      <c r="B43" s="1635"/>
      <c r="C43" s="1635"/>
      <c r="D43" s="1635"/>
      <c r="E43" s="1639" t="s">
        <v>1479</v>
      </c>
      <c r="F43" s="1639"/>
      <c r="G43" s="1639"/>
      <c r="H43" s="1639"/>
      <c r="I43" s="1639"/>
      <c r="J43" s="1639"/>
      <c r="K43" s="1639"/>
      <c r="L43" s="1639"/>
      <c r="M43" s="1639"/>
      <c r="N43" s="1639"/>
      <c r="O43" s="1639"/>
      <c r="P43" s="1639"/>
      <c r="Q43" s="321"/>
    </row>
    <row r="44" spans="1:17" ht="15.75" customHeight="1"/>
    <row r="45" spans="1:17" ht="15.75" customHeight="1">
      <c r="A45" s="1636" t="str">
        <f>CONCATENATE("　今後、",発注者入力シート!C6,"が発注する工事においては、本書の写しをもって「企業の工事成績評定点」の貴社技術資料とみなし、その他添付資料の提出は不要とする。")</f>
        <v>　今後、○○県土整備事務所が発注する工事においては、本書の写しをもって「企業の工事成績評定点」の貴社技術資料とみなし、その他添付資料の提出は不要とする。</v>
      </c>
      <c r="B45" s="1636"/>
      <c r="C45" s="1636"/>
      <c r="D45" s="1636"/>
      <c r="E45" s="1636"/>
      <c r="F45" s="1636"/>
      <c r="G45" s="1636"/>
      <c r="H45" s="1636"/>
      <c r="I45" s="1636"/>
      <c r="J45" s="1636"/>
      <c r="K45" s="1636"/>
      <c r="L45" s="1636"/>
      <c r="M45" s="1636"/>
      <c r="N45" s="1636"/>
      <c r="O45" s="1636"/>
      <c r="P45" s="1636"/>
      <c r="Q45" s="279"/>
    </row>
    <row r="46" spans="1:17" ht="15.75" customHeight="1">
      <c r="A46" s="1636"/>
      <c r="B46" s="1636"/>
      <c r="C46" s="1636"/>
      <c r="D46" s="1636"/>
      <c r="E46" s="1636"/>
      <c r="F46" s="1636"/>
      <c r="G46" s="1636"/>
      <c r="H46" s="1636"/>
      <c r="I46" s="1636"/>
      <c r="J46" s="1636"/>
      <c r="K46" s="1636"/>
      <c r="L46" s="1636"/>
      <c r="M46" s="1636"/>
      <c r="N46" s="1636"/>
      <c r="O46" s="1636"/>
      <c r="P46" s="1636"/>
      <c r="Q46" s="279"/>
    </row>
    <row r="47" spans="1:17" ht="15.75" customHeight="1">
      <c r="M47" s="1499" t="s">
        <v>1386</v>
      </c>
      <c r="N47" s="1499"/>
    </row>
    <row r="48" spans="1:17" ht="15.75" customHeight="1">
      <c r="B48" s="3" t="s">
        <v>948</v>
      </c>
      <c r="L48" s="210"/>
      <c r="M48" s="211"/>
      <c r="N48" s="211"/>
      <c r="O48" s="212"/>
    </row>
    <row r="49" spans="1:17" ht="15.75" customHeight="1">
      <c r="B49" s="1610" t="str">
        <f>IF(INDEX(発注者入力シート!$B$23:$J$27,MATCH(発注者入力シート!L6,発注者入力シート!$C$23:$C$27,0),7)="未記入",発注者入力シート!$AL$9,IF(INDEX(発注者入力シート!$B$23:$J$27,MATCH(発注者入力シート!L6,発注者入力シート!$C$23:$C$27,0),7)="無",発注者入力シート!$AL$10,IF(INDEX(発注者入力シート!$B$23:$J$27,MATCH(発注者入力シート!L6,発注者入力シート!$C$23:$C$27,0),7)="有",発注者入力シート!$AL$11)))</f>
        <v>本技術資料により提出します</v>
      </c>
      <c r="C49" s="1611"/>
      <c r="D49" s="1611"/>
      <c r="E49" s="1611"/>
      <c r="F49" s="1611"/>
      <c r="G49" s="1611"/>
      <c r="H49" s="1611"/>
      <c r="I49" s="1612"/>
      <c r="L49" s="214"/>
      <c r="M49" s="190"/>
      <c r="N49" s="190"/>
      <c r="O49" s="1103"/>
    </row>
    <row r="50" spans="1:17" ht="15.75" customHeight="1">
      <c r="A50" s="4" t="s">
        <v>18</v>
      </c>
      <c r="B50" s="1613"/>
      <c r="C50" s="1614"/>
      <c r="D50" s="1614"/>
      <c r="E50" s="1614"/>
      <c r="F50" s="1614"/>
      <c r="G50" s="1614"/>
      <c r="H50" s="1614"/>
      <c r="I50" s="1615"/>
      <c r="L50" s="214"/>
      <c r="M50" s="190"/>
      <c r="N50" s="190"/>
      <c r="O50" s="1103"/>
    </row>
    <row r="51" spans="1:17" ht="15.75" customHeight="1">
      <c r="A51" s="203"/>
      <c r="B51" s="1613"/>
      <c r="C51" s="1614"/>
      <c r="D51" s="1614"/>
      <c r="E51" s="1614"/>
      <c r="F51" s="1614"/>
      <c r="G51" s="1614"/>
      <c r="H51" s="1614"/>
      <c r="I51" s="1615"/>
      <c r="L51" s="214"/>
      <c r="M51" s="190"/>
      <c r="N51" s="190"/>
      <c r="O51" s="1103"/>
    </row>
    <row r="52" spans="1:17" ht="15.75" customHeight="1">
      <c r="B52" s="1613"/>
      <c r="C52" s="1614"/>
      <c r="D52" s="1614"/>
      <c r="E52" s="1614"/>
      <c r="F52" s="1614"/>
      <c r="G52" s="1614"/>
      <c r="H52" s="1614"/>
      <c r="I52" s="1615"/>
      <c r="L52" s="214"/>
      <c r="M52" s="190"/>
      <c r="N52" s="190"/>
      <c r="O52" s="1103"/>
    </row>
    <row r="53" spans="1:17" ht="15.75" customHeight="1">
      <c r="B53" s="1616"/>
      <c r="C53" s="1617"/>
      <c r="D53" s="1617"/>
      <c r="E53" s="1617"/>
      <c r="F53" s="1617"/>
      <c r="G53" s="1617"/>
      <c r="H53" s="1617"/>
      <c r="I53" s="1618"/>
      <c r="L53" s="214"/>
      <c r="M53" s="190"/>
      <c r="N53" s="190"/>
      <c r="O53" s="1103"/>
    </row>
    <row r="54" spans="1:17" ht="15.75" customHeight="1">
      <c r="A54" s="537" t="s">
        <v>955</v>
      </c>
      <c r="B54" s="1605" t="s">
        <v>956</v>
      </c>
      <c r="C54" s="1605"/>
      <c r="D54" s="1605"/>
      <c r="E54" s="1605"/>
      <c r="F54" s="1605"/>
      <c r="G54" s="1605"/>
      <c r="H54" s="1605"/>
      <c r="I54" s="1605"/>
      <c r="L54" s="214"/>
      <c r="M54" s="190"/>
      <c r="N54" s="190"/>
      <c r="O54" s="1103"/>
    </row>
    <row r="55" spans="1:17" ht="15.75" customHeight="1">
      <c r="A55" s="537"/>
      <c r="B55" s="1521"/>
      <c r="C55" s="1521"/>
      <c r="D55" s="1521"/>
      <c r="E55" s="1521"/>
      <c r="F55" s="1521"/>
      <c r="G55" s="1521"/>
      <c r="H55" s="1521"/>
      <c r="I55" s="1521"/>
      <c r="L55" s="223"/>
      <c r="M55" s="224"/>
      <c r="N55" s="224"/>
      <c r="O55" s="1104"/>
    </row>
    <row r="56" spans="1:17" ht="15.75" customHeight="1">
      <c r="A56" s="537"/>
      <c r="B56" s="875"/>
      <c r="C56" s="875"/>
      <c r="D56" s="875"/>
      <c r="E56" s="875"/>
      <c r="F56" s="875"/>
      <c r="G56" s="875"/>
      <c r="H56" s="875"/>
      <c r="I56" s="875"/>
    </row>
    <row r="57" spans="1:17" ht="15.75" customHeight="1">
      <c r="A57" s="1543" t="s">
        <v>1618</v>
      </c>
      <c r="B57" s="1543"/>
      <c r="C57" s="1543"/>
      <c r="D57" s="1543"/>
      <c r="E57" s="1543"/>
      <c r="F57" s="1543"/>
      <c r="G57" s="1543"/>
      <c r="H57" s="1543"/>
      <c r="I57" s="1543"/>
      <c r="J57" s="1543"/>
      <c r="K57" s="1543"/>
      <c r="L57" s="1543"/>
      <c r="M57" s="1543"/>
      <c r="N57" s="1543"/>
      <c r="O57" s="1543"/>
      <c r="P57" s="1543"/>
      <c r="Q57" s="1235"/>
    </row>
    <row r="58" spans="1:17" ht="15.75" customHeight="1">
      <c r="A58" s="1543"/>
      <c r="B58" s="1543"/>
      <c r="C58" s="1543"/>
      <c r="D58" s="1543"/>
      <c r="E58" s="1543"/>
      <c r="F58" s="1543"/>
      <c r="G58" s="1543"/>
      <c r="H58" s="1543"/>
      <c r="I58" s="1543"/>
      <c r="J58" s="1543"/>
      <c r="K58" s="1543"/>
      <c r="L58" s="1543"/>
      <c r="M58" s="1543"/>
      <c r="N58" s="1543"/>
      <c r="O58" s="1543"/>
      <c r="P58" s="1543"/>
      <c r="Q58" s="1235"/>
    </row>
    <row r="59" spans="1:17" ht="15.75" customHeight="1">
      <c r="A59" s="1543"/>
      <c r="B59" s="1543"/>
      <c r="C59" s="1543"/>
      <c r="D59" s="1543"/>
      <c r="E59" s="1543"/>
      <c r="F59" s="1543"/>
      <c r="G59" s="1543"/>
      <c r="H59" s="1543"/>
      <c r="I59" s="1543"/>
      <c r="J59" s="1543"/>
      <c r="K59" s="1543"/>
      <c r="L59" s="1543"/>
      <c r="M59" s="1543"/>
      <c r="N59" s="1543"/>
      <c r="O59" s="1543"/>
      <c r="P59" s="1543"/>
      <c r="Q59" s="1235"/>
    </row>
    <row r="60" spans="1:17" ht="15.75" customHeight="1">
      <c r="A60" s="537"/>
      <c r="B60" s="875"/>
      <c r="C60" s="875"/>
      <c r="D60" s="875"/>
      <c r="E60" s="875"/>
      <c r="F60" s="875"/>
      <c r="G60" s="875"/>
      <c r="H60" s="875"/>
      <c r="I60" s="875"/>
    </row>
    <row r="61" spans="1:17" ht="15.75" customHeight="1">
      <c r="A61" s="537"/>
      <c r="B61" s="875"/>
      <c r="C61" s="875"/>
      <c r="D61" s="875"/>
      <c r="E61" s="875"/>
      <c r="F61" s="875"/>
      <c r="G61" s="875"/>
      <c r="H61" s="875"/>
      <c r="I61" s="875"/>
    </row>
    <row r="62" spans="1:17" ht="15.75" customHeight="1">
      <c r="A62" s="537"/>
      <c r="B62" s="875"/>
      <c r="C62" s="875"/>
      <c r="D62" s="875"/>
      <c r="E62" s="875"/>
      <c r="F62" s="875"/>
      <c r="G62" s="875"/>
      <c r="H62" s="875"/>
      <c r="I62" s="875"/>
    </row>
    <row r="63" spans="1:17" ht="15.75" customHeight="1">
      <c r="A63" s="537"/>
      <c r="B63" s="875"/>
      <c r="C63" s="875"/>
      <c r="D63" s="875"/>
      <c r="E63" s="875"/>
      <c r="F63" s="875"/>
      <c r="G63" s="875"/>
      <c r="H63" s="875"/>
      <c r="I63" s="875"/>
    </row>
    <row r="64" spans="1:17" ht="15.75" customHeight="1">
      <c r="A64" s="537"/>
      <c r="B64" s="875"/>
      <c r="C64" s="875"/>
      <c r="D64" s="875"/>
      <c r="E64" s="875"/>
      <c r="F64" s="875"/>
      <c r="G64" s="875"/>
      <c r="H64" s="875"/>
      <c r="I64" s="875"/>
    </row>
    <row r="65" spans="1:9" ht="15.75" customHeight="1">
      <c r="A65" s="848"/>
      <c r="B65" s="876"/>
      <c r="C65" s="876"/>
      <c r="D65" s="876"/>
      <c r="E65" s="876"/>
      <c r="F65" s="876"/>
      <c r="G65" s="876"/>
      <c r="H65" s="876"/>
      <c r="I65" s="876"/>
    </row>
    <row r="66" spans="1:9" ht="15.75" customHeight="1"/>
    <row r="67" spans="1:9" ht="15.75" customHeight="1"/>
    <row r="68" spans="1:9" ht="15.75" customHeight="1"/>
  </sheetData>
  <mergeCells count="35">
    <mergeCell ref="B29:P30"/>
    <mergeCell ref="M47:N47"/>
    <mergeCell ref="A41:D41"/>
    <mergeCell ref="K4:P4"/>
    <mergeCell ref="A45:P46"/>
    <mergeCell ref="B34:P37"/>
    <mergeCell ref="A39:D39"/>
    <mergeCell ref="A43:D43"/>
    <mergeCell ref="E41:P41"/>
    <mergeCell ref="E43:P43"/>
    <mergeCell ref="E39:P39"/>
    <mergeCell ref="H4:J4"/>
    <mergeCell ref="A1:F1"/>
    <mergeCell ref="A2:E2"/>
    <mergeCell ref="G9:P9"/>
    <mergeCell ref="A12:C23"/>
    <mergeCell ref="D12:F17"/>
    <mergeCell ref="D18:F23"/>
    <mergeCell ref="A3:P3"/>
    <mergeCell ref="A57:P59"/>
    <mergeCell ref="J24:L25"/>
    <mergeCell ref="I24:I25"/>
    <mergeCell ref="G24:H25"/>
    <mergeCell ref="A6:C9"/>
    <mergeCell ref="D9:F9"/>
    <mergeCell ref="D8:F8"/>
    <mergeCell ref="D7:F7"/>
    <mergeCell ref="D6:F6"/>
    <mergeCell ref="G6:P6"/>
    <mergeCell ref="G7:P7"/>
    <mergeCell ref="G8:P8"/>
    <mergeCell ref="B54:I55"/>
    <mergeCell ref="M24:P25"/>
    <mergeCell ref="B27:P28"/>
    <mergeCell ref="B49:I53"/>
  </mergeCells>
  <phoneticPr fontId="2"/>
  <pageMargins left="0.59055118110236227" right="0.70866141732283472" top="0.74803149606299213" bottom="0.74803149606299213" header="0.31496062992125984" footer="0.31496062992125984"/>
  <pageSetup paperSize="9" orientation="portrait" blackAndWhite="1"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FF"/>
  </sheetPr>
  <dimension ref="A1:T158"/>
  <sheetViews>
    <sheetView view="pageBreakPreview" topLeftCell="A43" zoomScaleNormal="100" zoomScaleSheetLayoutView="100" workbookViewId="0">
      <selection activeCell="P13" sqref="P13:P14"/>
    </sheetView>
  </sheetViews>
  <sheetFormatPr defaultRowHeight="13.5"/>
  <cols>
    <col min="1" max="17" width="5.125" style="203" customWidth="1"/>
    <col min="18" max="18" width="5.125" style="202" customWidth="1"/>
    <col min="19" max="16384" width="9" style="203"/>
  </cols>
  <sheetData>
    <row r="1" spans="1:20" ht="15.75" customHeight="1">
      <c r="A1" s="1495" t="str">
        <f>CONCATENATE("（様式-",INDEX(発注者入力シート!$B$23:$G$27,MATCH(発注者入力シート!L6,発注者入力シート!$C$23:$C$27,0),4),"-２）")</f>
        <v>（様式-３-２）</v>
      </c>
      <c r="B1" s="1495"/>
      <c r="C1" s="1495"/>
      <c r="D1" s="1495"/>
      <c r="E1" s="1495"/>
      <c r="F1" s="1495"/>
      <c r="Q1" s="250" t="s">
        <v>1387</v>
      </c>
      <c r="R1" s="336"/>
      <c r="S1" s="4" t="s">
        <v>463</v>
      </c>
      <c r="T1" s="4"/>
    </row>
    <row r="2" spans="1:20" ht="15.75" customHeight="1">
      <c r="A2" s="1495" t="str">
        <f>CONCATENATE("評価項目",INDEX(発注者入力シート!$B$23:$G$27,MATCH(発注者入力シート!L6,発注者入力シート!$C$23:$C$27,0),5),"-",INDEX(発注者入力シート!$B$23:$G$27,MATCH(発注者入力シート!L6,発注者入力シート!$C$23:$C$27,0),6))</f>
        <v>評価項目（２）-①</v>
      </c>
      <c r="B2" s="1495"/>
      <c r="C2" s="1495"/>
      <c r="D2" s="1495"/>
      <c r="E2" s="1495"/>
      <c r="S2" s="4" t="s">
        <v>464</v>
      </c>
      <c r="T2" s="4"/>
    </row>
    <row r="3" spans="1:20" ht="15.75" customHeight="1">
      <c r="A3" s="1520" t="s">
        <v>154</v>
      </c>
      <c r="B3" s="1520"/>
      <c r="C3" s="1520"/>
      <c r="D3" s="1520"/>
      <c r="E3" s="1520"/>
      <c r="F3" s="1520"/>
      <c r="G3" s="1520"/>
      <c r="H3" s="1520"/>
      <c r="I3" s="1520"/>
      <c r="J3" s="1520"/>
      <c r="K3" s="1520"/>
      <c r="L3" s="1520"/>
      <c r="M3" s="1520"/>
      <c r="N3" s="1520"/>
      <c r="O3" s="1520"/>
      <c r="P3" s="1520"/>
      <c r="Q3" s="1520"/>
      <c r="R3" s="330"/>
      <c r="S3" s="205"/>
      <c r="T3" s="4" t="s">
        <v>471</v>
      </c>
    </row>
    <row r="4" spans="1:20" ht="15.75" customHeight="1">
      <c r="H4" s="1640" t="s">
        <v>331</v>
      </c>
      <c r="I4" s="1640"/>
      <c r="J4" s="1640"/>
      <c r="K4" s="1519" t="str">
        <f>IF(企業入力シート!C7="","",企業入力シート!C7)</f>
        <v>島根土木</v>
      </c>
      <c r="L4" s="1519"/>
      <c r="M4" s="1519"/>
      <c r="N4" s="1519"/>
      <c r="O4" s="1519"/>
      <c r="P4" s="1519"/>
      <c r="Q4" s="1519"/>
      <c r="R4" s="330"/>
      <c r="S4" s="191"/>
      <c r="T4" s="4" t="s">
        <v>466</v>
      </c>
    </row>
    <row r="5" spans="1:20" ht="15.75" customHeight="1">
      <c r="R5" s="321"/>
      <c r="S5" s="251"/>
      <c r="T5" s="4"/>
    </row>
    <row r="6" spans="1:20" ht="15.75" customHeight="1">
      <c r="S6" s="4" t="s">
        <v>467</v>
      </c>
      <c r="T6" s="4"/>
    </row>
    <row r="7" spans="1:20" ht="15.75" customHeight="1">
      <c r="A7" s="252" t="s">
        <v>19</v>
      </c>
      <c r="B7" s="253" t="s">
        <v>21</v>
      </c>
      <c r="C7" s="1665" t="s">
        <v>23</v>
      </c>
      <c r="D7" s="1665"/>
      <c r="E7" s="1664" t="s">
        <v>24</v>
      </c>
      <c r="F7" s="1665"/>
      <c r="G7" s="1667"/>
      <c r="H7" s="1664" t="s">
        <v>25</v>
      </c>
      <c r="I7" s="1665"/>
      <c r="J7" s="1665"/>
      <c r="K7" s="1665"/>
      <c r="L7" s="1665"/>
      <c r="M7" s="1665"/>
      <c r="N7" s="1665"/>
      <c r="O7" s="1667"/>
      <c r="P7" s="1664" t="s">
        <v>85</v>
      </c>
      <c r="Q7" s="1667"/>
      <c r="S7" s="193"/>
      <c r="T7" s="4" t="s">
        <v>468</v>
      </c>
    </row>
    <row r="8" spans="1:20" ht="15.75" customHeight="1">
      <c r="A8" s="254" t="s">
        <v>20</v>
      </c>
      <c r="B8" s="255" t="s">
        <v>22</v>
      </c>
      <c r="C8" s="1666"/>
      <c r="D8" s="1666"/>
      <c r="E8" s="1668" t="s">
        <v>819</v>
      </c>
      <c r="F8" s="1669"/>
      <c r="G8" s="1670"/>
      <c r="H8" s="1507"/>
      <c r="I8" s="1671"/>
      <c r="J8" s="1671"/>
      <c r="K8" s="1671"/>
      <c r="L8" s="1671"/>
      <c r="M8" s="1671"/>
      <c r="N8" s="1671"/>
      <c r="O8" s="1508"/>
      <c r="P8" s="1505" t="s">
        <v>84</v>
      </c>
      <c r="Q8" s="1506"/>
      <c r="R8" s="198"/>
      <c r="S8" s="194"/>
      <c r="T8" s="4" t="s">
        <v>466</v>
      </c>
    </row>
    <row r="9" spans="1:20" ht="15.75" customHeight="1">
      <c r="A9" s="1664">
        <v>1</v>
      </c>
      <c r="B9" s="1641">
        <v>28</v>
      </c>
      <c r="C9" s="1643"/>
      <c r="D9" s="1644"/>
      <c r="E9" s="1647"/>
      <c r="F9" s="1648"/>
      <c r="G9" s="1649"/>
      <c r="H9" s="1662"/>
      <c r="I9" s="1526"/>
      <c r="J9" s="1526"/>
      <c r="K9" s="1526"/>
      <c r="L9" s="1526"/>
      <c r="M9" s="1526"/>
      <c r="N9" s="1526"/>
      <c r="O9" s="1527"/>
      <c r="P9" s="1656"/>
      <c r="Q9" s="1654" t="s">
        <v>157</v>
      </c>
      <c r="R9" s="198"/>
      <c r="S9" s="4"/>
      <c r="T9" s="4"/>
    </row>
    <row r="10" spans="1:20" ht="15.75" customHeight="1">
      <c r="A10" s="1507"/>
      <c r="B10" s="1642"/>
      <c r="C10" s="1645"/>
      <c r="D10" s="1646"/>
      <c r="E10" s="1650"/>
      <c r="F10" s="1651"/>
      <c r="G10" s="1652"/>
      <c r="H10" s="1531"/>
      <c r="I10" s="1532"/>
      <c r="J10" s="1532"/>
      <c r="K10" s="1532"/>
      <c r="L10" s="1532"/>
      <c r="M10" s="1532"/>
      <c r="N10" s="1532"/>
      <c r="O10" s="1533"/>
      <c r="P10" s="1657"/>
      <c r="Q10" s="1655"/>
      <c r="R10" s="198"/>
      <c r="S10" s="207" t="s">
        <v>469</v>
      </c>
      <c r="T10" s="4"/>
    </row>
    <row r="11" spans="1:20" ht="15.75" customHeight="1">
      <c r="A11" s="1505">
        <v>2</v>
      </c>
      <c r="B11" s="1641">
        <f>B9</f>
        <v>28</v>
      </c>
      <c r="C11" s="1643"/>
      <c r="D11" s="1644"/>
      <c r="E11" s="1647"/>
      <c r="F11" s="1648"/>
      <c r="G11" s="1649"/>
      <c r="H11" s="1663"/>
      <c r="I11" s="1526"/>
      <c r="J11" s="1526"/>
      <c r="K11" s="1526"/>
      <c r="L11" s="1526"/>
      <c r="M11" s="1526"/>
      <c r="N11" s="1526"/>
      <c r="O11" s="1527"/>
      <c r="P11" s="1656"/>
      <c r="Q11" s="1654" t="s">
        <v>157</v>
      </c>
      <c r="R11" s="198"/>
      <c r="S11" s="207" t="s">
        <v>470</v>
      </c>
      <c r="T11" s="4"/>
    </row>
    <row r="12" spans="1:20" ht="15.75" customHeight="1">
      <c r="A12" s="1505"/>
      <c r="B12" s="1642"/>
      <c r="C12" s="1645"/>
      <c r="D12" s="1646"/>
      <c r="E12" s="1650"/>
      <c r="F12" s="1651"/>
      <c r="G12" s="1652"/>
      <c r="H12" s="1531"/>
      <c r="I12" s="1532"/>
      <c r="J12" s="1532"/>
      <c r="K12" s="1532"/>
      <c r="L12" s="1532"/>
      <c r="M12" s="1532"/>
      <c r="N12" s="1532"/>
      <c r="O12" s="1533"/>
      <c r="P12" s="1657"/>
      <c r="Q12" s="1655"/>
      <c r="R12" s="198"/>
      <c r="S12" s="207" t="s">
        <v>918</v>
      </c>
    </row>
    <row r="13" spans="1:20" ht="15.75" customHeight="1">
      <c r="A13" s="1664">
        <v>3</v>
      </c>
      <c r="B13" s="1641">
        <f t="shared" ref="B13" si="0">B11</f>
        <v>28</v>
      </c>
      <c r="C13" s="1643"/>
      <c r="D13" s="1644"/>
      <c r="E13" s="1647"/>
      <c r="F13" s="1648"/>
      <c r="G13" s="1649"/>
      <c r="H13" s="1663"/>
      <c r="I13" s="1526"/>
      <c r="J13" s="1526"/>
      <c r="K13" s="1526"/>
      <c r="L13" s="1526"/>
      <c r="M13" s="1526"/>
      <c r="N13" s="1526"/>
      <c r="O13" s="1527"/>
      <c r="P13" s="1656"/>
      <c r="Q13" s="1654" t="s">
        <v>157</v>
      </c>
      <c r="R13" s="198"/>
    </row>
    <row r="14" spans="1:20" ht="15.75" customHeight="1">
      <c r="A14" s="1507"/>
      <c r="B14" s="1642"/>
      <c r="C14" s="1645"/>
      <c r="D14" s="1646"/>
      <c r="E14" s="1650"/>
      <c r="F14" s="1651"/>
      <c r="G14" s="1652"/>
      <c r="H14" s="1531"/>
      <c r="I14" s="1532"/>
      <c r="J14" s="1532"/>
      <c r="K14" s="1532"/>
      <c r="L14" s="1532"/>
      <c r="M14" s="1532"/>
      <c r="N14" s="1532"/>
      <c r="O14" s="1533"/>
      <c r="P14" s="1657"/>
      <c r="Q14" s="1655"/>
      <c r="R14" s="198"/>
    </row>
    <row r="15" spans="1:20" ht="15.75" customHeight="1">
      <c r="A15" s="1505">
        <v>4</v>
      </c>
      <c r="B15" s="1641">
        <f t="shared" ref="B15" si="1">B13</f>
        <v>28</v>
      </c>
      <c r="C15" s="1643"/>
      <c r="D15" s="1644"/>
      <c r="E15" s="1647"/>
      <c r="F15" s="1648"/>
      <c r="G15" s="1649"/>
      <c r="H15" s="1525"/>
      <c r="I15" s="1526"/>
      <c r="J15" s="1526"/>
      <c r="K15" s="1526"/>
      <c r="L15" s="1526"/>
      <c r="M15" s="1526"/>
      <c r="N15" s="1526"/>
      <c r="O15" s="1527"/>
      <c r="P15" s="1656"/>
      <c r="Q15" s="1654" t="s">
        <v>157</v>
      </c>
      <c r="R15" s="198"/>
    </row>
    <row r="16" spans="1:20" ht="15.75" customHeight="1">
      <c r="A16" s="1505"/>
      <c r="B16" s="1642"/>
      <c r="C16" s="1645"/>
      <c r="D16" s="1646"/>
      <c r="E16" s="1650"/>
      <c r="F16" s="1651"/>
      <c r="G16" s="1652"/>
      <c r="H16" s="1531"/>
      <c r="I16" s="1532"/>
      <c r="J16" s="1532"/>
      <c r="K16" s="1532"/>
      <c r="L16" s="1532"/>
      <c r="M16" s="1532"/>
      <c r="N16" s="1532"/>
      <c r="O16" s="1533"/>
      <c r="P16" s="1657"/>
      <c r="Q16" s="1655"/>
      <c r="R16" s="198"/>
    </row>
    <row r="17" spans="1:18" ht="15.75" customHeight="1">
      <c r="A17" s="1664">
        <v>5</v>
      </c>
      <c r="B17" s="1641">
        <f t="shared" ref="B17" si="2">B15</f>
        <v>28</v>
      </c>
      <c r="C17" s="1643"/>
      <c r="D17" s="1644"/>
      <c r="E17" s="1647"/>
      <c r="F17" s="1648"/>
      <c r="G17" s="1649"/>
      <c r="H17" s="1525"/>
      <c r="I17" s="1526"/>
      <c r="J17" s="1526"/>
      <c r="K17" s="1526"/>
      <c r="L17" s="1526"/>
      <c r="M17" s="1526"/>
      <c r="N17" s="1526"/>
      <c r="O17" s="1527"/>
      <c r="P17" s="1656"/>
      <c r="Q17" s="1654" t="s">
        <v>157</v>
      </c>
      <c r="R17" s="198"/>
    </row>
    <row r="18" spans="1:18" ht="15.75" customHeight="1">
      <c r="A18" s="1507"/>
      <c r="B18" s="1642"/>
      <c r="C18" s="1645"/>
      <c r="D18" s="1646"/>
      <c r="E18" s="1650"/>
      <c r="F18" s="1651"/>
      <c r="G18" s="1652"/>
      <c r="H18" s="1531"/>
      <c r="I18" s="1532"/>
      <c r="J18" s="1532"/>
      <c r="K18" s="1532"/>
      <c r="L18" s="1532"/>
      <c r="M18" s="1532"/>
      <c r="N18" s="1532"/>
      <c r="O18" s="1533"/>
      <c r="P18" s="1657"/>
      <c r="Q18" s="1655"/>
      <c r="R18" s="198"/>
    </row>
    <row r="19" spans="1:18" ht="15.75" customHeight="1">
      <c r="A19" s="1505">
        <v>6</v>
      </c>
      <c r="B19" s="1641">
        <f t="shared" ref="B19" si="3">B17</f>
        <v>28</v>
      </c>
      <c r="C19" s="1643"/>
      <c r="D19" s="1644"/>
      <c r="E19" s="1647"/>
      <c r="F19" s="1648"/>
      <c r="G19" s="1649"/>
      <c r="H19" s="1525"/>
      <c r="I19" s="1526"/>
      <c r="J19" s="1526"/>
      <c r="K19" s="1526"/>
      <c r="L19" s="1526"/>
      <c r="M19" s="1526"/>
      <c r="N19" s="1526"/>
      <c r="O19" s="1527"/>
      <c r="P19" s="1656"/>
      <c r="Q19" s="1654" t="s">
        <v>157</v>
      </c>
      <c r="R19" s="198"/>
    </row>
    <row r="20" spans="1:18" ht="15.75" customHeight="1">
      <c r="A20" s="1505"/>
      <c r="B20" s="1642"/>
      <c r="C20" s="1645"/>
      <c r="D20" s="1646"/>
      <c r="E20" s="1650"/>
      <c r="F20" s="1651"/>
      <c r="G20" s="1652"/>
      <c r="H20" s="1531"/>
      <c r="I20" s="1532"/>
      <c r="J20" s="1532"/>
      <c r="K20" s="1532"/>
      <c r="L20" s="1532"/>
      <c r="M20" s="1532"/>
      <c r="N20" s="1532"/>
      <c r="O20" s="1533"/>
      <c r="P20" s="1657"/>
      <c r="Q20" s="1655"/>
      <c r="R20" s="198"/>
    </row>
    <row r="21" spans="1:18" ht="15.75" customHeight="1">
      <c r="A21" s="1664">
        <v>7</v>
      </c>
      <c r="B21" s="1641">
        <f t="shared" ref="B21" si="4">B19</f>
        <v>28</v>
      </c>
      <c r="C21" s="1643"/>
      <c r="D21" s="1644"/>
      <c r="E21" s="1647"/>
      <c r="F21" s="1648"/>
      <c r="G21" s="1649"/>
      <c r="H21" s="1525"/>
      <c r="I21" s="1526"/>
      <c r="J21" s="1526"/>
      <c r="K21" s="1526"/>
      <c r="L21" s="1526"/>
      <c r="M21" s="1526"/>
      <c r="N21" s="1526"/>
      <c r="O21" s="1527"/>
      <c r="P21" s="1656"/>
      <c r="Q21" s="1654" t="s">
        <v>157</v>
      </c>
      <c r="R21" s="198"/>
    </row>
    <row r="22" spans="1:18" ht="15.75" customHeight="1">
      <c r="A22" s="1507"/>
      <c r="B22" s="1642"/>
      <c r="C22" s="1645"/>
      <c r="D22" s="1646"/>
      <c r="E22" s="1650"/>
      <c r="F22" s="1651"/>
      <c r="G22" s="1652"/>
      <c r="H22" s="1531"/>
      <c r="I22" s="1532"/>
      <c r="J22" s="1532"/>
      <c r="K22" s="1532"/>
      <c r="L22" s="1532"/>
      <c r="M22" s="1532"/>
      <c r="N22" s="1532"/>
      <c r="O22" s="1533"/>
      <c r="P22" s="1657"/>
      <c r="Q22" s="1655"/>
      <c r="R22" s="198"/>
    </row>
    <row r="23" spans="1:18" ht="15.75" customHeight="1">
      <c r="A23" s="1505">
        <v>8</v>
      </c>
      <c r="B23" s="1641">
        <f t="shared" ref="B23" si="5">B21</f>
        <v>28</v>
      </c>
      <c r="C23" s="1643"/>
      <c r="D23" s="1644"/>
      <c r="E23" s="1647"/>
      <c r="F23" s="1648"/>
      <c r="G23" s="1649"/>
      <c r="H23" s="1525"/>
      <c r="I23" s="1526"/>
      <c r="J23" s="1526"/>
      <c r="K23" s="1526"/>
      <c r="L23" s="1526"/>
      <c r="M23" s="1526"/>
      <c r="N23" s="1526"/>
      <c r="O23" s="1527"/>
      <c r="P23" s="1656"/>
      <c r="Q23" s="1654" t="s">
        <v>157</v>
      </c>
      <c r="R23" s="198"/>
    </row>
    <row r="24" spans="1:18" ht="15.75" customHeight="1">
      <c r="A24" s="1505"/>
      <c r="B24" s="1642"/>
      <c r="C24" s="1645"/>
      <c r="D24" s="1646"/>
      <c r="E24" s="1650"/>
      <c r="F24" s="1651"/>
      <c r="G24" s="1652"/>
      <c r="H24" s="1531"/>
      <c r="I24" s="1532"/>
      <c r="J24" s="1532"/>
      <c r="K24" s="1532"/>
      <c r="L24" s="1532"/>
      <c r="M24" s="1532"/>
      <c r="N24" s="1532"/>
      <c r="O24" s="1533"/>
      <c r="P24" s="1657"/>
      <c r="Q24" s="1655"/>
      <c r="R24" s="198"/>
    </row>
    <row r="25" spans="1:18" ht="15.75" customHeight="1">
      <c r="A25" s="1664">
        <v>9</v>
      </c>
      <c r="B25" s="1641">
        <f t="shared" ref="B25" si="6">B23</f>
        <v>28</v>
      </c>
      <c r="C25" s="1643"/>
      <c r="D25" s="1644"/>
      <c r="E25" s="1647"/>
      <c r="F25" s="1648"/>
      <c r="G25" s="1649"/>
      <c r="H25" s="1525"/>
      <c r="I25" s="1526"/>
      <c r="J25" s="1526"/>
      <c r="K25" s="1526"/>
      <c r="L25" s="1526"/>
      <c r="M25" s="1526"/>
      <c r="N25" s="1526"/>
      <c r="O25" s="1527"/>
      <c r="P25" s="1656"/>
      <c r="Q25" s="1654" t="s">
        <v>157</v>
      </c>
      <c r="R25" s="198"/>
    </row>
    <row r="26" spans="1:18" ht="15.75" customHeight="1">
      <c r="A26" s="1507"/>
      <c r="B26" s="1642"/>
      <c r="C26" s="1645"/>
      <c r="D26" s="1646"/>
      <c r="E26" s="1650"/>
      <c r="F26" s="1651"/>
      <c r="G26" s="1652"/>
      <c r="H26" s="1531"/>
      <c r="I26" s="1532"/>
      <c r="J26" s="1532"/>
      <c r="K26" s="1532"/>
      <c r="L26" s="1532"/>
      <c r="M26" s="1532"/>
      <c r="N26" s="1532"/>
      <c r="O26" s="1533"/>
      <c r="P26" s="1657"/>
      <c r="Q26" s="1655"/>
      <c r="R26" s="198"/>
    </row>
    <row r="27" spans="1:18" ht="15.75" customHeight="1">
      <c r="A27" s="1505">
        <v>10</v>
      </c>
      <c r="B27" s="1641">
        <f t="shared" ref="B27" si="7">B25</f>
        <v>28</v>
      </c>
      <c r="C27" s="1643"/>
      <c r="D27" s="1644"/>
      <c r="E27" s="1647"/>
      <c r="F27" s="1648"/>
      <c r="G27" s="1649"/>
      <c r="H27" s="1525"/>
      <c r="I27" s="1526"/>
      <c r="J27" s="1526"/>
      <c r="K27" s="1526"/>
      <c r="L27" s="1526"/>
      <c r="M27" s="1526"/>
      <c r="N27" s="1526"/>
      <c r="O27" s="1527"/>
      <c r="P27" s="1656"/>
      <c r="Q27" s="1654" t="s">
        <v>157</v>
      </c>
      <c r="R27" s="198"/>
    </row>
    <row r="28" spans="1:18" ht="15.75" customHeight="1">
      <c r="A28" s="1505"/>
      <c r="B28" s="1642"/>
      <c r="C28" s="1645"/>
      <c r="D28" s="1646"/>
      <c r="E28" s="1650"/>
      <c r="F28" s="1651"/>
      <c r="G28" s="1652"/>
      <c r="H28" s="1531"/>
      <c r="I28" s="1532"/>
      <c r="J28" s="1532"/>
      <c r="K28" s="1532"/>
      <c r="L28" s="1532"/>
      <c r="M28" s="1532"/>
      <c r="N28" s="1532"/>
      <c r="O28" s="1533"/>
      <c r="P28" s="1657"/>
      <c r="Q28" s="1655"/>
      <c r="R28" s="198"/>
    </row>
    <row r="29" spans="1:18" ht="15.75" customHeight="1">
      <c r="A29" s="1664">
        <v>11</v>
      </c>
      <c r="B29" s="1641">
        <f t="shared" ref="B29" si="8">B27</f>
        <v>28</v>
      </c>
      <c r="C29" s="1643"/>
      <c r="D29" s="1644"/>
      <c r="E29" s="1647"/>
      <c r="F29" s="1648"/>
      <c r="G29" s="1649"/>
      <c r="H29" s="1525"/>
      <c r="I29" s="1526"/>
      <c r="J29" s="1526"/>
      <c r="K29" s="1526"/>
      <c r="L29" s="1526"/>
      <c r="M29" s="1526"/>
      <c r="N29" s="1526"/>
      <c r="O29" s="1527"/>
      <c r="P29" s="1656"/>
      <c r="Q29" s="1654" t="s">
        <v>157</v>
      </c>
      <c r="R29" s="198"/>
    </row>
    <row r="30" spans="1:18" ht="15.75" customHeight="1">
      <c r="A30" s="1507"/>
      <c r="B30" s="1642"/>
      <c r="C30" s="1645"/>
      <c r="D30" s="1646"/>
      <c r="E30" s="1650"/>
      <c r="F30" s="1651"/>
      <c r="G30" s="1652"/>
      <c r="H30" s="1531"/>
      <c r="I30" s="1532"/>
      <c r="J30" s="1532"/>
      <c r="K30" s="1532"/>
      <c r="L30" s="1532"/>
      <c r="M30" s="1532"/>
      <c r="N30" s="1532"/>
      <c r="O30" s="1533"/>
      <c r="P30" s="1657"/>
      <c r="Q30" s="1655"/>
      <c r="R30" s="198"/>
    </row>
    <row r="31" spans="1:18" ht="15.75" customHeight="1">
      <c r="A31" s="1505">
        <v>12</v>
      </c>
      <c r="B31" s="1641">
        <f t="shared" ref="B31" si="9">B29</f>
        <v>28</v>
      </c>
      <c r="C31" s="1643"/>
      <c r="D31" s="1644"/>
      <c r="E31" s="1647"/>
      <c r="F31" s="1648"/>
      <c r="G31" s="1649"/>
      <c r="H31" s="1525"/>
      <c r="I31" s="1526"/>
      <c r="J31" s="1526"/>
      <c r="K31" s="1526"/>
      <c r="L31" s="1526"/>
      <c r="M31" s="1526"/>
      <c r="N31" s="1526"/>
      <c r="O31" s="1527"/>
      <c r="P31" s="1656"/>
      <c r="Q31" s="1654" t="s">
        <v>157</v>
      </c>
      <c r="R31" s="198"/>
    </row>
    <row r="32" spans="1:18" ht="15.75" customHeight="1">
      <c r="A32" s="1505"/>
      <c r="B32" s="1642"/>
      <c r="C32" s="1645"/>
      <c r="D32" s="1646"/>
      <c r="E32" s="1650"/>
      <c r="F32" s="1651"/>
      <c r="G32" s="1652"/>
      <c r="H32" s="1531"/>
      <c r="I32" s="1532"/>
      <c r="J32" s="1532"/>
      <c r="K32" s="1532"/>
      <c r="L32" s="1532"/>
      <c r="M32" s="1532"/>
      <c r="N32" s="1532"/>
      <c r="O32" s="1533"/>
      <c r="P32" s="1657"/>
      <c r="Q32" s="1655"/>
      <c r="R32" s="198"/>
    </row>
    <row r="33" spans="1:18" ht="15.75" customHeight="1">
      <c r="A33" s="1664">
        <v>13</v>
      </c>
      <c r="B33" s="1641">
        <f t="shared" ref="B33" si="10">B31</f>
        <v>28</v>
      </c>
      <c r="C33" s="1643"/>
      <c r="D33" s="1644"/>
      <c r="E33" s="1647"/>
      <c r="F33" s="1648"/>
      <c r="G33" s="1649"/>
      <c r="H33" s="1525"/>
      <c r="I33" s="1526"/>
      <c r="J33" s="1526"/>
      <c r="K33" s="1526"/>
      <c r="L33" s="1526"/>
      <c r="M33" s="1526"/>
      <c r="N33" s="1526"/>
      <c r="O33" s="1527"/>
      <c r="P33" s="1656"/>
      <c r="Q33" s="1654" t="s">
        <v>157</v>
      </c>
      <c r="R33" s="198"/>
    </row>
    <row r="34" spans="1:18" ht="15.75" customHeight="1">
      <c r="A34" s="1507"/>
      <c r="B34" s="1642"/>
      <c r="C34" s="1645"/>
      <c r="D34" s="1646"/>
      <c r="E34" s="1650"/>
      <c r="F34" s="1651"/>
      <c r="G34" s="1652"/>
      <c r="H34" s="1531"/>
      <c r="I34" s="1532"/>
      <c r="J34" s="1532"/>
      <c r="K34" s="1532"/>
      <c r="L34" s="1532"/>
      <c r="M34" s="1532"/>
      <c r="N34" s="1532"/>
      <c r="O34" s="1533"/>
      <c r="P34" s="1657"/>
      <c r="Q34" s="1655"/>
      <c r="R34" s="198"/>
    </row>
    <row r="35" spans="1:18" ht="15.75" customHeight="1">
      <c r="A35" s="1505">
        <v>14</v>
      </c>
      <c r="B35" s="1641">
        <f t="shared" ref="B35" si="11">B33</f>
        <v>28</v>
      </c>
      <c r="C35" s="1643"/>
      <c r="D35" s="1644"/>
      <c r="E35" s="1647"/>
      <c r="F35" s="1648"/>
      <c r="G35" s="1649"/>
      <c r="H35" s="1525"/>
      <c r="I35" s="1526"/>
      <c r="J35" s="1526"/>
      <c r="K35" s="1526"/>
      <c r="L35" s="1526"/>
      <c r="M35" s="1526"/>
      <c r="N35" s="1526"/>
      <c r="O35" s="1527"/>
      <c r="P35" s="1656"/>
      <c r="Q35" s="1654" t="s">
        <v>157</v>
      </c>
      <c r="R35" s="198"/>
    </row>
    <row r="36" spans="1:18" ht="15.75" customHeight="1">
      <c r="A36" s="1505"/>
      <c r="B36" s="1642"/>
      <c r="C36" s="1645"/>
      <c r="D36" s="1646"/>
      <c r="E36" s="1650"/>
      <c r="F36" s="1651"/>
      <c r="G36" s="1652"/>
      <c r="H36" s="1531"/>
      <c r="I36" s="1532"/>
      <c r="J36" s="1532"/>
      <c r="K36" s="1532"/>
      <c r="L36" s="1532"/>
      <c r="M36" s="1532"/>
      <c r="N36" s="1532"/>
      <c r="O36" s="1533"/>
      <c r="P36" s="1657"/>
      <c r="Q36" s="1655"/>
      <c r="R36" s="198"/>
    </row>
    <row r="37" spans="1:18" ht="15.75" customHeight="1">
      <c r="A37" s="1664">
        <v>15</v>
      </c>
      <c r="B37" s="1641">
        <f t="shared" ref="B37" si="12">B35</f>
        <v>28</v>
      </c>
      <c r="C37" s="1643"/>
      <c r="D37" s="1644"/>
      <c r="E37" s="1647"/>
      <c r="F37" s="1648"/>
      <c r="G37" s="1649"/>
      <c r="H37" s="1525"/>
      <c r="I37" s="1526"/>
      <c r="J37" s="1526"/>
      <c r="K37" s="1526"/>
      <c r="L37" s="1526"/>
      <c r="M37" s="1526"/>
      <c r="N37" s="1526"/>
      <c r="O37" s="1527"/>
      <c r="P37" s="1656"/>
      <c r="Q37" s="1654" t="s">
        <v>157</v>
      </c>
      <c r="R37" s="198"/>
    </row>
    <row r="38" spans="1:18" ht="15.75" customHeight="1">
      <c r="A38" s="1507"/>
      <c r="B38" s="1642"/>
      <c r="C38" s="1645"/>
      <c r="D38" s="1646"/>
      <c r="E38" s="1650"/>
      <c r="F38" s="1651"/>
      <c r="G38" s="1652"/>
      <c r="H38" s="1531"/>
      <c r="I38" s="1532"/>
      <c r="J38" s="1532"/>
      <c r="K38" s="1532"/>
      <c r="L38" s="1532"/>
      <c r="M38" s="1532"/>
      <c r="N38" s="1532"/>
      <c r="O38" s="1533"/>
      <c r="P38" s="1657"/>
      <c r="Q38" s="1655"/>
      <c r="R38" s="198"/>
    </row>
    <row r="39" spans="1:18" ht="15.75" customHeight="1">
      <c r="A39" s="1505">
        <v>16</v>
      </c>
      <c r="B39" s="1641">
        <f t="shared" ref="B39" si="13">B37</f>
        <v>28</v>
      </c>
      <c r="C39" s="1643"/>
      <c r="D39" s="1644"/>
      <c r="E39" s="1647"/>
      <c r="F39" s="1648"/>
      <c r="G39" s="1649"/>
      <c r="H39" s="1525"/>
      <c r="I39" s="1526"/>
      <c r="J39" s="1526"/>
      <c r="K39" s="1526"/>
      <c r="L39" s="1526"/>
      <c r="M39" s="1526"/>
      <c r="N39" s="1526"/>
      <c r="O39" s="1527"/>
      <c r="P39" s="1656"/>
      <c r="Q39" s="1654" t="s">
        <v>157</v>
      </c>
      <c r="R39" s="198"/>
    </row>
    <row r="40" spans="1:18" ht="15.75" customHeight="1">
      <c r="A40" s="1505"/>
      <c r="B40" s="1642"/>
      <c r="C40" s="1645"/>
      <c r="D40" s="1646"/>
      <c r="E40" s="1650"/>
      <c r="F40" s="1651"/>
      <c r="G40" s="1652"/>
      <c r="H40" s="1531"/>
      <c r="I40" s="1532"/>
      <c r="J40" s="1532"/>
      <c r="K40" s="1532"/>
      <c r="L40" s="1532"/>
      <c r="M40" s="1532"/>
      <c r="N40" s="1532"/>
      <c r="O40" s="1533"/>
      <c r="P40" s="1657"/>
      <c r="Q40" s="1655"/>
      <c r="R40" s="198"/>
    </row>
    <row r="41" spans="1:18" ht="15.75" customHeight="1">
      <c r="A41" s="1664">
        <v>17</v>
      </c>
      <c r="B41" s="1641">
        <f t="shared" ref="B41" si="14">B39</f>
        <v>28</v>
      </c>
      <c r="C41" s="1643"/>
      <c r="D41" s="1644"/>
      <c r="E41" s="1647"/>
      <c r="F41" s="1648"/>
      <c r="G41" s="1649"/>
      <c r="H41" s="1525"/>
      <c r="I41" s="1526"/>
      <c r="J41" s="1526"/>
      <c r="K41" s="1526"/>
      <c r="L41" s="1526"/>
      <c r="M41" s="1526"/>
      <c r="N41" s="1526"/>
      <c r="O41" s="1527"/>
      <c r="P41" s="1656"/>
      <c r="Q41" s="1654" t="s">
        <v>157</v>
      </c>
      <c r="R41" s="198"/>
    </row>
    <row r="42" spans="1:18" ht="15.75" customHeight="1">
      <c r="A42" s="1507"/>
      <c r="B42" s="1642"/>
      <c r="C42" s="1645"/>
      <c r="D42" s="1646"/>
      <c r="E42" s="1650"/>
      <c r="F42" s="1651"/>
      <c r="G42" s="1652"/>
      <c r="H42" s="1531"/>
      <c r="I42" s="1532"/>
      <c r="J42" s="1532"/>
      <c r="K42" s="1532"/>
      <c r="L42" s="1532"/>
      <c r="M42" s="1532"/>
      <c r="N42" s="1532"/>
      <c r="O42" s="1533"/>
      <c r="P42" s="1657"/>
      <c r="Q42" s="1655"/>
      <c r="R42" s="198"/>
    </row>
    <row r="43" spans="1:18" ht="15.75" customHeight="1">
      <c r="A43" s="1505">
        <v>18</v>
      </c>
      <c r="B43" s="1641">
        <f t="shared" ref="B43" si="15">B41</f>
        <v>28</v>
      </c>
      <c r="C43" s="1643"/>
      <c r="D43" s="1644"/>
      <c r="E43" s="1647"/>
      <c r="F43" s="1648"/>
      <c r="G43" s="1649"/>
      <c r="H43" s="1525"/>
      <c r="I43" s="1526"/>
      <c r="J43" s="1526"/>
      <c r="K43" s="1526"/>
      <c r="L43" s="1526"/>
      <c r="M43" s="1526"/>
      <c r="N43" s="1526"/>
      <c r="O43" s="1527"/>
      <c r="P43" s="1656"/>
      <c r="Q43" s="1654" t="s">
        <v>157</v>
      </c>
      <c r="R43" s="198"/>
    </row>
    <row r="44" spans="1:18" ht="15.75" customHeight="1">
      <c r="A44" s="1505"/>
      <c r="B44" s="1642"/>
      <c r="C44" s="1645"/>
      <c r="D44" s="1646"/>
      <c r="E44" s="1650"/>
      <c r="F44" s="1651"/>
      <c r="G44" s="1652"/>
      <c r="H44" s="1531"/>
      <c r="I44" s="1532"/>
      <c r="J44" s="1532"/>
      <c r="K44" s="1532"/>
      <c r="L44" s="1532"/>
      <c r="M44" s="1532"/>
      <c r="N44" s="1532"/>
      <c r="O44" s="1533"/>
      <c r="P44" s="1657"/>
      <c r="Q44" s="1655"/>
      <c r="R44" s="198"/>
    </row>
    <row r="45" spans="1:18" ht="15.75" customHeight="1">
      <c r="A45" s="1664">
        <v>19</v>
      </c>
      <c r="B45" s="1641">
        <f t="shared" ref="B45" si="16">B43</f>
        <v>28</v>
      </c>
      <c r="C45" s="1643"/>
      <c r="D45" s="1644"/>
      <c r="E45" s="1647"/>
      <c r="F45" s="1648"/>
      <c r="G45" s="1649"/>
      <c r="H45" s="1525"/>
      <c r="I45" s="1526"/>
      <c r="J45" s="1526"/>
      <c r="K45" s="1526"/>
      <c r="L45" s="1526"/>
      <c r="M45" s="1526"/>
      <c r="N45" s="1526"/>
      <c r="O45" s="1527"/>
      <c r="P45" s="1656"/>
      <c r="Q45" s="1654" t="s">
        <v>157</v>
      </c>
      <c r="R45" s="198"/>
    </row>
    <row r="46" spans="1:18" ht="15.75" customHeight="1">
      <c r="A46" s="1507"/>
      <c r="B46" s="1642"/>
      <c r="C46" s="1645"/>
      <c r="D46" s="1646"/>
      <c r="E46" s="1650"/>
      <c r="F46" s="1651"/>
      <c r="G46" s="1652"/>
      <c r="H46" s="1531"/>
      <c r="I46" s="1532"/>
      <c r="J46" s="1532"/>
      <c r="K46" s="1532"/>
      <c r="L46" s="1532"/>
      <c r="M46" s="1532"/>
      <c r="N46" s="1532"/>
      <c r="O46" s="1533"/>
      <c r="P46" s="1657"/>
      <c r="Q46" s="1655"/>
      <c r="R46" s="198"/>
    </row>
    <row r="47" spans="1:18" ht="15.75" customHeight="1">
      <c r="A47" s="1505">
        <v>20</v>
      </c>
      <c r="B47" s="1641">
        <f t="shared" ref="B47" si="17">B45</f>
        <v>28</v>
      </c>
      <c r="C47" s="1643"/>
      <c r="D47" s="1644"/>
      <c r="E47" s="1647"/>
      <c r="F47" s="1648"/>
      <c r="G47" s="1649"/>
      <c r="H47" s="1525"/>
      <c r="I47" s="1526"/>
      <c r="J47" s="1526"/>
      <c r="K47" s="1526"/>
      <c r="L47" s="1526"/>
      <c r="M47" s="1526"/>
      <c r="N47" s="1526"/>
      <c r="O47" s="1527"/>
      <c r="P47" s="1656"/>
      <c r="Q47" s="1654" t="s">
        <v>157</v>
      </c>
      <c r="R47" s="198"/>
    </row>
    <row r="48" spans="1:18" ht="15.75" customHeight="1">
      <c r="A48" s="1507"/>
      <c r="B48" s="1642"/>
      <c r="C48" s="1645"/>
      <c r="D48" s="1646"/>
      <c r="E48" s="1650"/>
      <c r="F48" s="1651"/>
      <c r="G48" s="1652"/>
      <c r="H48" s="1531"/>
      <c r="I48" s="1532"/>
      <c r="J48" s="1532"/>
      <c r="K48" s="1532"/>
      <c r="L48" s="1532"/>
      <c r="M48" s="1532"/>
      <c r="N48" s="1532"/>
      <c r="O48" s="1533"/>
      <c r="P48" s="1657"/>
      <c r="Q48" s="1655"/>
      <c r="R48" s="198"/>
    </row>
    <row r="49" spans="1:20" ht="15.75" customHeight="1">
      <c r="A49" s="270" t="s">
        <v>81</v>
      </c>
      <c r="B49" s="1660" t="s">
        <v>616</v>
      </c>
      <c r="C49" s="1661"/>
      <c r="D49" s="1661"/>
      <c r="E49" s="1661"/>
      <c r="F49" s="1661"/>
      <c r="G49" s="1661"/>
      <c r="H49" s="1661"/>
      <c r="I49" s="1661"/>
      <c r="J49" s="1661"/>
      <c r="K49" s="1661"/>
      <c r="L49" s="1661"/>
      <c r="M49" s="1661"/>
      <c r="N49" s="1661"/>
      <c r="O49" s="1661"/>
      <c r="P49" s="1661"/>
      <c r="Q49" s="318"/>
      <c r="R49" s="198"/>
    </row>
    <row r="50" spans="1:20">
      <c r="A50" s="270" t="s">
        <v>82</v>
      </c>
      <c r="B50" s="1653" t="s">
        <v>1023</v>
      </c>
      <c r="C50" s="1653"/>
      <c r="D50" s="1653"/>
      <c r="E50" s="1653"/>
      <c r="F50" s="1653"/>
      <c r="G50" s="1653"/>
      <c r="H50" s="1653"/>
      <c r="I50" s="1653"/>
      <c r="J50" s="1653"/>
      <c r="K50" s="1653"/>
      <c r="L50" s="1653"/>
      <c r="M50" s="1653"/>
      <c r="N50" s="1653"/>
      <c r="O50" s="1653"/>
      <c r="P50" s="1653"/>
      <c r="Q50" s="1653"/>
      <c r="R50" s="333"/>
    </row>
    <row r="51" spans="1:20">
      <c r="A51" s="270"/>
      <c r="B51" s="1653"/>
      <c r="C51" s="1653"/>
      <c r="D51" s="1653"/>
      <c r="E51" s="1653"/>
      <c r="F51" s="1653"/>
      <c r="G51" s="1653"/>
      <c r="H51" s="1653"/>
      <c r="I51" s="1653"/>
      <c r="J51" s="1653"/>
      <c r="K51" s="1653"/>
      <c r="L51" s="1653"/>
      <c r="M51" s="1653"/>
      <c r="N51" s="1653"/>
      <c r="O51" s="1653"/>
      <c r="P51" s="1653"/>
      <c r="Q51" s="1653"/>
      <c r="R51" s="973"/>
    </row>
    <row r="52" spans="1:20">
      <c r="R52" s="333"/>
    </row>
    <row r="53" spans="1:20" ht="15.75" customHeight="1">
      <c r="A53" s="1495" t="str">
        <f>CONCATENATE("（様式-",INDEX(発注者入力シート!$B$23:$G$27,MATCH(発注者入力シート!L6,発注者入力シート!$C$23:$C$27,0),4),"-２）")</f>
        <v>（様式-３-２）</v>
      </c>
      <c r="B53" s="1495"/>
      <c r="C53" s="1495"/>
      <c r="D53" s="1495"/>
      <c r="E53" s="1495"/>
      <c r="F53" s="1495"/>
      <c r="Q53" s="250" t="str">
        <f>Q1</f>
        <v>【平成28年度完成工事分】</v>
      </c>
      <c r="S53" s="4" t="s">
        <v>463</v>
      </c>
      <c r="T53" s="4"/>
    </row>
    <row r="54" spans="1:20" ht="15.75" customHeight="1">
      <c r="A54" s="1495" t="str">
        <f>CONCATENATE("評価項目",INDEX(発注者入力シート!$B$23:$G$27,MATCH(発注者入力シート!L6,発注者入力シート!$C$23:$C$27,0),5),"-",INDEX(発注者入力シート!$B$23:$G$27,MATCH(発注者入力シート!L6,発注者入力シート!$C$23:$C$27,0),6))</f>
        <v>評価項目（２）-①</v>
      </c>
      <c r="B54" s="1495"/>
      <c r="C54" s="1495"/>
      <c r="D54" s="1495"/>
      <c r="E54" s="1495"/>
      <c r="R54" s="336"/>
      <c r="S54" s="4" t="s">
        <v>464</v>
      </c>
      <c r="T54" s="4"/>
    </row>
    <row r="55" spans="1:20" ht="15.75" customHeight="1">
      <c r="A55" s="1520" t="s">
        <v>155</v>
      </c>
      <c r="B55" s="1520"/>
      <c r="C55" s="1520"/>
      <c r="D55" s="1520"/>
      <c r="E55" s="1520"/>
      <c r="F55" s="1520"/>
      <c r="G55" s="1520"/>
      <c r="H55" s="1520"/>
      <c r="I55" s="1520"/>
      <c r="J55" s="1520"/>
      <c r="K55" s="1520"/>
      <c r="L55" s="1520"/>
      <c r="M55" s="1520"/>
      <c r="N55" s="1520"/>
      <c r="O55" s="1520"/>
      <c r="P55" s="1520"/>
      <c r="Q55" s="1520"/>
      <c r="S55" s="205"/>
      <c r="T55" s="4" t="s">
        <v>471</v>
      </c>
    </row>
    <row r="56" spans="1:20" ht="15.75" customHeight="1">
      <c r="H56" s="1640" t="s">
        <v>331</v>
      </c>
      <c r="I56" s="1640"/>
      <c r="J56" s="1640"/>
      <c r="K56" s="1519" t="str">
        <f>IF(企業入力シート!C7="","",企業入力シート!C7)</f>
        <v>島根土木</v>
      </c>
      <c r="L56" s="1519"/>
      <c r="M56" s="1519"/>
      <c r="N56" s="1519"/>
      <c r="O56" s="1519"/>
      <c r="P56" s="1519"/>
      <c r="Q56" s="1519"/>
      <c r="R56" s="330"/>
      <c r="S56" s="191"/>
      <c r="T56" s="4" t="s">
        <v>466</v>
      </c>
    </row>
    <row r="57" spans="1:20" ht="15.75" customHeight="1">
      <c r="R57" s="330"/>
      <c r="S57" s="251"/>
      <c r="T57" s="4"/>
    </row>
    <row r="58" spans="1:20" ht="15.75" customHeight="1">
      <c r="R58" s="321"/>
      <c r="S58" s="4" t="s">
        <v>467</v>
      </c>
      <c r="T58" s="4"/>
    </row>
    <row r="59" spans="1:20" ht="15.75" customHeight="1">
      <c r="A59" s="252" t="s">
        <v>19</v>
      </c>
      <c r="B59" s="253" t="s">
        <v>21</v>
      </c>
      <c r="C59" s="1665" t="s">
        <v>23</v>
      </c>
      <c r="D59" s="1665"/>
      <c r="E59" s="1664" t="s">
        <v>24</v>
      </c>
      <c r="F59" s="1665"/>
      <c r="G59" s="1667"/>
      <c r="H59" s="1664" t="s">
        <v>25</v>
      </c>
      <c r="I59" s="1665"/>
      <c r="J59" s="1665"/>
      <c r="K59" s="1665"/>
      <c r="L59" s="1665"/>
      <c r="M59" s="1665"/>
      <c r="N59" s="1665"/>
      <c r="O59" s="1667"/>
      <c r="P59" s="1664" t="s">
        <v>85</v>
      </c>
      <c r="Q59" s="1667"/>
      <c r="S59" s="193"/>
      <c r="T59" s="4" t="s">
        <v>468</v>
      </c>
    </row>
    <row r="60" spans="1:20" ht="15.75" customHeight="1">
      <c r="A60" s="254" t="s">
        <v>20</v>
      </c>
      <c r="B60" s="255" t="s">
        <v>22</v>
      </c>
      <c r="C60" s="1666"/>
      <c r="D60" s="1666"/>
      <c r="E60" s="1668" t="s">
        <v>819</v>
      </c>
      <c r="F60" s="1669"/>
      <c r="G60" s="1670"/>
      <c r="H60" s="1507"/>
      <c r="I60" s="1671"/>
      <c r="J60" s="1671"/>
      <c r="K60" s="1671"/>
      <c r="L60" s="1671"/>
      <c r="M60" s="1671"/>
      <c r="N60" s="1671"/>
      <c r="O60" s="1508"/>
      <c r="P60" s="1505" t="s">
        <v>84</v>
      </c>
      <c r="Q60" s="1506"/>
      <c r="S60" s="194"/>
      <c r="T60" s="4" t="s">
        <v>466</v>
      </c>
    </row>
    <row r="61" spans="1:20" ht="15.75" customHeight="1">
      <c r="A61" s="1664">
        <v>21</v>
      </c>
      <c r="B61" s="1641">
        <f>B47</f>
        <v>28</v>
      </c>
      <c r="C61" s="1643"/>
      <c r="D61" s="1644"/>
      <c r="E61" s="1647"/>
      <c r="F61" s="1648"/>
      <c r="G61" s="1649"/>
      <c r="H61" s="1525"/>
      <c r="I61" s="1526"/>
      <c r="J61" s="1526"/>
      <c r="K61" s="1526"/>
      <c r="L61" s="1526"/>
      <c r="M61" s="1526"/>
      <c r="N61" s="1526"/>
      <c r="O61" s="1527"/>
      <c r="P61" s="1656"/>
      <c r="Q61" s="1654" t="s">
        <v>157</v>
      </c>
      <c r="R61" s="198"/>
      <c r="S61" s="4"/>
      <c r="T61" s="4"/>
    </row>
    <row r="62" spans="1:20" ht="15.75" customHeight="1">
      <c r="A62" s="1507"/>
      <c r="B62" s="1642"/>
      <c r="C62" s="1645"/>
      <c r="D62" s="1646"/>
      <c r="E62" s="1650"/>
      <c r="F62" s="1651"/>
      <c r="G62" s="1652"/>
      <c r="H62" s="1531"/>
      <c r="I62" s="1532"/>
      <c r="J62" s="1532"/>
      <c r="K62" s="1532"/>
      <c r="L62" s="1532"/>
      <c r="M62" s="1532"/>
      <c r="N62" s="1532"/>
      <c r="O62" s="1533"/>
      <c r="P62" s="1657"/>
      <c r="Q62" s="1655"/>
      <c r="R62" s="198"/>
      <c r="S62" s="207" t="s">
        <v>469</v>
      </c>
      <c r="T62" s="4"/>
    </row>
    <row r="63" spans="1:20" ht="15.75" customHeight="1">
      <c r="A63" s="1505">
        <v>22</v>
      </c>
      <c r="B63" s="1641">
        <f>B61</f>
        <v>28</v>
      </c>
      <c r="C63" s="1643"/>
      <c r="D63" s="1644"/>
      <c r="E63" s="1647"/>
      <c r="F63" s="1648"/>
      <c r="G63" s="1649"/>
      <c r="H63" s="1525"/>
      <c r="I63" s="1526"/>
      <c r="J63" s="1526"/>
      <c r="K63" s="1526"/>
      <c r="L63" s="1526"/>
      <c r="M63" s="1526"/>
      <c r="N63" s="1526"/>
      <c r="O63" s="1527"/>
      <c r="P63" s="1656"/>
      <c r="Q63" s="1654" t="s">
        <v>157</v>
      </c>
      <c r="R63" s="198"/>
      <c r="S63" s="207" t="s">
        <v>470</v>
      </c>
      <c r="T63" s="4"/>
    </row>
    <row r="64" spans="1:20" ht="15.75" customHeight="1">
      <c r="A64" s="1505"/>
      <c r="B64" s="1642"/>
      <c r="C64" s="1645"/>
      <c r="D64" s="1646"/>
      <c r="E64" s="1650"/>
      <c r="F64" s="1651"/>
      <c r="G64" s="1652"/>
      <c r="H64" s="1531"/>
      <c r="I64" s="1532"/>
      <c r="J64" s="1532"/>
      <c r="K64" s="1532"/>
      <c r="L64" s="1532"/>
      <c r="M64" s="1532"/>
      <c r="N64" s="1532"/>
      <c r="O64" s="1533"/>
      <c r="P64" s="1657"/>
      <c r="Q64" s="1655"/>
      <c r="R64" s="198"/>
      <c r="S64" s="207" t="s">
        <v>918</v>
      </c>
    </row>
    <row r="65" spans="1:18" ht="15.75" customHeight="1">
      <c r="A65" s="1664">
        <v>23</v>
      </c>
      <c r="B65" s="1641">
        <f t="shared" ref="B65" si="18">B63</f>
        <v>28</v>
      </c>
      <c r="C65" s="1643"/>
      <c r="D65" s="1644"/>
      <c r="E65" s="1647"/>
      <c r="F65" s="1648"/>
      <c r="G65" s="1649"/>
      <c r="H65" s="1525"/>
      <c r="I65" s="1526"/>
      <c r="J65" s="1526"/>
      <c r="K65" s="1526"/>
      <c r="L65" s="1526"/>
      <c r="M65" s="1526"/>
      <c r="N65" s="1526"/>
      <c r="O65" s="1527"/>
      <c r="P65" s="1656"/>
      <c r="Q65" s="1654" t="s">
        <v>157</v>
      </c>
      <c r="R65" s="198"/>
    </row>
    <row r="66" spans="1:18" ht="15.75" customHeight="1">
      <c r="A66" s="1507"/>
      <c r="B66" s="1642"/>
      <c r="C66" s="1645"/>
      <c r="D66" s="1646"/>
      <c r="E66" s="1650"/>
      <c r="F66" s="1651"/>
      <c r="G66" s="1652"/>
      <c r="H66" s="1531"/>
      <c r="I66" s="1532"/>
      <c r="J66" s="1532"/>
      <c r="K66" s="1532"/>
      <c r="L66" s="1532"/>
      <c r="M66" s="1532"/>
      <c r="N66" s="1532"/>
      <c r="O66" s="1533"/>
      <c r="P66" s="1657"/>
      <c r="Q66" s="1655"/>
      <c r="R66" s="198"/>
    </row>
    <row r="67" spans="1:18" ht="15.75" customHeight="1">
      <c r="A67" s="1505">
        <v>24</v>
      </c>
      <c r="B67" s="1641">
        <f t="shared" ref="B67" si="19">B65</f>
        <v>28</v>
      </c>
      <c r="C67" s="1643"/>
      <c r="D67" s="1644"/>
      <c r="E67" s="1647"/>
      <c r="F67" s="1648"/>
      <c r="G67" s="1649"/>
      <c r="H67" s="1525"/>
      <c r="I67" s="1526"/>
      <c r="J67" s="1526"/>
      <c r="K67" s="1526"/>
      <c r="L67" s="1526"/>
      <c r="M67" s="1526"/>
      <c r="N67" s="1526"/>
      <c r="O67" s="1527"/>
      <c r="P67" s="1656"/>
      <c r="Q67" s="1654" t="s">
        <v>157</v>
      </c>
      <c r="R67" s="198"/>
    </row>
    <row r="68" spans="1:18" ht="15.75" customHeight="1">
      <c r="A68" s="1505"/>
      <c r="B68" s="1642"/>
      <c r="C68" s="1645"/>
      <c r="D68" s="1646"/>
      <c r="E68" s="1650"/>
      <c r="F68" s="1651"/>
      <c r="G68" s="1652"/>
      <c r="H68" s="1531"/>
      <c r="I68" s="1532"/>
      <c r="J68" s="1532"/>
      <c r="K68" s="1532"/>
      <c r="L68" s="1532"/>
      <c r="M68" s="1532"/>
      <c r="N68" s="1532"/>
      <c r="O68" s="1533"/>
      <c r="P68" s="1657"/>
      <c r="Q68" s="1655"/>
      <c r="R68" s="198"/>
    </row>
    <row r="69" spans="1:18" ht="15.75" customHeight="1">
      <c r="A69" s="1664">
        <v>25</v>
      </c>
      <c r="B69" s="1641">
        <f t="shared" ref="B69" si="20">B67</f>
        <v>28</v>
      </c>
      <c r="C69" s="1643"/>
      <c r="D69" s="1644"/>
      <c r="E69" s="1647"/>
      <c r="F69" s="1648"/>
      <c r="G69" s="1649"/>
      <c r="H69" s="1525"/>
      <c r="I69" s="1526"/>
      <c r="J69" s="1526"/>
      <c r="K69" s="1526"/>
      <c r="L69" s="1526"/>
      <c r="M69" s="1526"/>
      <c r="N69" s="1526"/>
      <c r="O69" s="1527"/>
      <c r="P69" s="1656"/>
      <c r="Q69" s="1654" t="s">
        <v>157</v>
      </c>
      <c r="R69" s="198"/>
    </row>
    <row r="70" spans="1:18" ht="15.75" customHeight="1">
      <c r="A70" s="1507"/>
      <c r="B70" s="1642"/>
      <c r="C70" s="1645"/>
      <c r="D70" s="1646"/>
      <c r="E70" s="1650"/>
      <c r="F70" s="1651"/>
      <c r="G70" s="1652"/>
      <c r="H70" s="1531"/>
      <c r="I70" s="1532"/>
      <c r="J70" s="1532"/>
      <c r="K70" s="1532"/>
      <c r="L70" s="1532"/>
      <c r="M70" s="1532"/>
      <c r="N70" s="1532"/>
      <c r="O70" s="1533"/>
      <c r="P70" s="1657"/>
      <c r="Q70" s="1655"/>
      <c r="R70" s="198"/>
    </row>
    <row r="71" spans="1:18" ht="15.75" customHeight="1">
      <c r="A71" s="1505">
        <v>26</v>
      </c>
      <c r="B71" s="1641">
        <f t="shared" ref="B71" si="21">B69</f>
        <v>28</v>
      </c>
      <c r="C71" s="1643"/>
      <c r="D71" s="1644"/>
      <c r="E71" s="1647"/>
      <c r="F71" s="1648"/>
      <c r="G71" s="1649"/>
      <c r="H71" s="1525"/>
      <c r="I71" s="1526"/>
      <c r="J71" s="1526"/>
      <c r="K71" s="1526"/>
      <c r="L71" s="1526"/>
      <c r="M71" s="1526"/>
      <c r="N71" s="1526"/>
      <c r="O71" s="1527"/>
      <c r="P71" s="1656"/>
      <c r="Q71" s="1654" t="s">
        <v>157</v>
      </c>
      <c r="R71" s="198"/>
    </row>
    <row r="72" spans="1:18" ht="15.75" customHeight="1">
      <c r="A72" s="1505"/>
      <c r="B72" s="1642"/>
      <c r="C72" s="1645"/>
      <c r="D72" s="1646"/>
      <c r="E72" s="1650"/>
      <c r="F72" s="1651"/>
      <c r="G72" s="1652"/>
      <c r="H72" s="1531"/>
      <c r="I72" s="1532"/>
      <c r="J72" s="1532"/>
      <c r="K72" s="1532"/>
      <c r="L72" s="1532"/>
      <c r="M72" s="1532"/>
      <c r="N72" s="1532"/>
      <c r="O72" s="1533"/>
      <c r="P72" s="1657"/>
      <c r="Q72" s="1655"/>
      <c r="R72" s="198"/>
    </row>
    <row r="73" spans="1:18" ht="15.75" customHeight="1">
      <c r="A73" s="1664">
        <v>27</v>
      </c>
      <c r="B73" s="1641">
        <f t="shared" ref="B73" si="22">B71</f>
        <v>28</v>
      </c>
      <c r="C73" s="1643"/>
      <c r="D73" s="1644"/>
      <c r="E73" s="1647"/>
      <c r="F73" s="1648"/>
      <c r="G73" s="1649"/>
      <c r="H73" s="1525"/>
      <c r="I73" s="1526"/>
      <c r="J73" s="1526"/>
      <c r="K73" s="1526"/>
      <c r="L73" s="1526"/>
      <c r="M73" s="1526"/>
      <c r="N73" s="1526"/>
      <c r="O73" s="1527"/>
      <c r="P73" s="1656"/>
      <c r="Q73" s="1654" t="s">
        <v>157</v>
      </c>
      <c r="R73" s="198"/>
    </row>
    <row r="74" spans="1:18" ht="15.75" customHeight="1">
      <c r="A74" s="1507"/>
      <c r="B74" s="1642"/>
      <c r="C74" s="1645"/>
      <c r="D74" s="1646"/>
      <c r="E74" s="1650"/>
      <c r="F74" s="1651"/>
      <c r="G74" s="1652"/>
      <c r="H74" s="1531"/>
      <c r="I74" s="1532"/>
      <c r="J74" s="1532"/>
      <c r="K74" s="1532"/>
      <c r="L74" s="1532"/>
      <c r="M74" s="1532"/>
      <c r="N74" s="1532"/>
      <c r="O74" s="1533"/>
      <c r="P74" s="1657"/>
      <c r="Q74" s="1655"/>
      <c r="R74" s="198"/>
    </row>
    <row r="75" spans="1:18" ht="15.75" customHeight="1">
      <c r="A75" s="1505">
        <v>28</v>
      </c>
      <c r="B75" s="1641">
        <f t="shared" ref="B75" si="23">B73</f>
        <v>28</v>
      </c>
      <c r="C75" s="1643"/>
      <c r="D75" s="1644"/>
      <c r="E75" s="1647"/>
      <c r="F75" s="1648"/>
      <c r="G75" s="1649"/>
      <c r="H75" s="1525"/>
      <c r="I75" s="1526"/>
      <c r="J75" s="1526"/>
      <c r="K75" s="1526"/>
      <c r="L75" s="1526"/>
      <c r="M75" s="1526"/>
      <c r="N75" s="1526"/>
      <c r="O75" s="1527"/>
      <c r="P75" s="1656"/>
      <c r="Q75" s="1654" t="s">
        <v>157</v>
      </c>
      <c r="R75" s="198"/>
    </row>
    <row r="76" spans="1:18" ht="15.75" customHeight="1">
      <c r="A76" s="1505"/>
      <c r="B76" s="1642"/>
      <c r="C76" s="1645"/>
      <c r="D76" s="1646"/>
      <c r="E76" s="1650"/>
      <c r="F76" s="1651"/>
      <c r="G76" s="1652"/>
      <c r="H76" s="1531"/>
      <c r="I76" s="1532"/>
      <c r="J76" s="1532"/>
      <c r="K76" s="1532"/>
      <c r="L76" s="1532"/>
      <c r="M76" s="1532"/>
      <c r="N76" s="1532"/>
      <c r="O76" s="1533"/>
      <c r="P76" s="1657"/>
      <c r="Q76" s="1655"/>
      <c r="R76" s="198"/>
    </row>
    <row r="77" spans="1:18" ht="15.75" customHeight="1">
      <c r="A77" s="1664">
        <v>29</v>
      </c>
      <c r="B77" s="1641">
        <f t="shared" ref="B77" si="24">B75</f>
        <v>28</v>
      </c>
      <c r="C77" s="1643"/>
      <c r="D77" s="1644"/>
      <c r="E77" s="1647"/>
      <c r="F77" s="1648"/>
      <c r="G77" s="1649"/>
      <c r="H77" s="1525"/>
      <c r="I77" s="1526"/>
      <c r="J77" s="1526"/>
      <c r="K77" s="1526"/>
      <c r="L77" s="1526"/>
      <c r="M77" s="1526"/>
      <c r="N77" s="1526"/>
      <c r="O77" s="1527"/>
      <c r="P77" s="1656"/>
      <c r="Q77" s="1654" t="s">
        <v>157</v>
      </c>
      <c r="R77" s="198"/>
    </row>
    <row r="78" spans="1:18" ht="15.75" customHeight="1">
      <c r="A78" s="1507"/>
      <c r="B78" s="1642"/>
      <c r="C78" s="1645"/>
      <c r="D78" s="1646"/>
      <c r="E78" s="1650"/>
      <c r="F78" s="1651"/>
      <c r="G78" s="1652"/>
      <c r="H78" s="1531"/>
      <c r="I78" s="1532"/>
      <c r="J78" s="1532"/>
      <c r="K78" s="1532"/>
      <c r="L78" s="1532"/>
      <c r="M78" s="1532"/>
      <c r="N78" s="1532"/>
      <c r="O78" s="1533"/>
      <c r="P78" s="1657"/>
      <c r="Q78" s="1655"/>
      <c r="R78" s="198"/>
    </row>
    <row r="79" spans="1:18" ht="15.75" customHeight="1">
      <c r="A79" s="1505">
        <v>30</v>
      </c>
      <c r="B79" s="1641">
        <f t="shared" ref="B79" si="25">B77</f>
        <v>28</v>
      </c>
      <c r="C79" s="1643"/>
      <c r="D79" s="1644"/>
      <c r="E79" s="1647"/>
      <c r="F79" s="1648"/>
      <c r="G79" s="1649"/>
      <c r="H79" s="1525"/>
      <c r="I79" s="1526"/>
      <c r="J79" s="1526"/>
      <c r="K79" s="1526"/>
      <c r="L79" s="1526"/>
      <c r="M79" s="1526"/>
      <c r="N79" s="1526"/>
      <c r="O79" s="1527"/>
      <c r="P79" s="1656"/>
      <c r="Q79" s="1654" t="s">
        <v>157</v>
      </c>
      <c r="R79" s="198"/>
    </row>
    <row r="80" spans="1:18" ht="15.75" customHeight="1">
      <c r="A80" s="1505"/>
      <c r="B80" s="1642"/>
      <c r="C80" s="1645"/>
      <c r="D80" s="1646"/>
      <c r="E80" s="1650"/>
      <c r="F80" s="1651"/>
      <c r="G80" s="1652"/>
      <c r="H80" s="1531"/>
      <c r="I80" s="1532"/>
      <c r="J80" s="1532"/>
      <c r="K80" s="1532"/>
      <c r="L80" s="1532"/>
      <c r="M80" s="1532"/>
      <c r="N80" s="1532"/>
      <c r="O80" s="1533"/>
      <c r="P80" s="1657"/>
      <c r="Q80" s="1655"/>
      <c r="R80" s="198"/>
    </row>
    <row r="81" spans="1:18" ht="15.75" customHeight="1">
      <c r="A81" s="1664">
        <v>31</v>
      </c>
      <c r="B81" s="1641">
        <f t="shared" ref="B81" si="26">B79</f>
        <v>28</v>
      </c>
      <c r="C81" s="1643"/>
      <c r="D81" s="1644"/>
      <c r="E81" s="1647"/>
      <c r="F81" s="1648"/>
      <c r="G81" s="1649"/>
      <c r="H81" s="1525"/>
      <c r="I81" s="1526"/>
      <c r="J81" s="1526"/>
      <c r="K81" s="1526"/>
      <c r="L81" s="1526"/>
      <c r="M81" s="1526"/>
      <c r="N81" s="1526"/>
      <c r="O81" s="1527"/>
      <c r="P81" s="1656"/>
      <c r="Q81" s="1654" t="s">
        <v>157</v>
      </c>
      <c r="R81" s="198"/>
    </row>
    <row r="82" spans="1:18" ht="15.75" customHeight="1">
      <c r="A82" s="1507"/>
      <c r="B82" s="1642"/>
      <c r="C82" s="1645"/>
      <c r="D82" s="1646"/>
      <c r="E82" s="1650"/>
      <c r="F82" s="1651"/>
      <c r="G82" s="1652"/>
      <c r="H82" s="1531"/>
      <c r="I82" s="1532"/>
      <c r="J82" s="1532"/>
      <c r="K82" s="1532"/>
      <c r="L82" s="1532"/>
      <c r="M82" s="1532"/>
      <c r="N82" s="1532"/>
      <c r="O82" s="1533"/>
      <c r="P82" s="1657"/>
      <c r="Q82" s="1655"/>
      <c r="R82" s="198"/>
    </row>
    <row r="83" spans="1:18" ht="15.75" customHeight="1">
      <c r="A83" s="1505">
        <v>32</v>
      </c>
      <c r="B83" s="1641">
        <f t="shared" ref="B83" si="27">B81</f>
        <v>28</v>
      </c>
      <c r="C83" s="1643"/>
      <c r="D83" s="1644"/>
      <c r="E83" s="1647"/>
      <c r="F83" s="1648"/>
      <c r="G83" s="1649"/>
      <c r="H83" s="1525"/>
      <c r="I83" s="1526"/>
      <c r="J83" s="1526"/>
      <c r="K83" s="1526"/>
      <c r="L83" s="1526"/>
      <c r="M83" s="1526"/>
      <c r="N83" s="1526"/>
      <c r="O83" s="1527"/>
      <c r="P83" s="1656"/>
      <c r="Q83" s="1654" t="s">
        <v>157</v>
      </c>
      <c r="R83" s="198"/>
    </row>
    <row r="84" spans="1:18" ht="15.75" customHeight="1">
      <c r="A84" s="1505"/>
      <c r="B84" s="1642"/>
      <c r="C84" s="1645"/>
      <c r="D84" s="1646"/>
      <c r="E84" s="1650"/>
      <c r="F84" s="1651"/>
      <c r="G84" s="1652"/>
      <c r="H84" s="1531"/>
      <c r="I84" s="1532"/>
      <c r="J84" s="1532"/>
      <c r="K84" s="1532"/>
      <c r="L84" s="1532"/>
      <c r="M84" s="1532"/>
      <c r="N84" s="1532"/>
      <c r="O84" s="1533"/>
      <c r="P84" s="1657"/>
      <c r="Q84" s="1655"/>
      <c r="R84" s="198"/>
    </row>
    <row r="85" spans="1:18" ht="15.75" customHeight="1">
      <c r="A85" s="1664">
        <v>33</v>
      </c>
      <c r="B85" s="1641">
        <f t="shared" ref="B85" si="28">B83</f>
        <v>28</v>
      </c>
      <c r="C85" s="1643"/>
      <c r="D85" s="1644"/>
      <c r="E85" s="1647"/>
      <c r="F85" s="1648"/>
      <c r="G85" s="1649"/>
      <c r="H85" s="1525"/>
      <c r="I85" s="1526"/>
      <c r="J85" s="1526"/>
      <c r="K85" s="1526"/>
      <c r="L85" s="1526"/>
      <c r="M85" s="1526"/>
      <c r="N85" s="1526"/>
      <c r="O85" s="1527"/>
      <c r="P85" s="1656"/>
      <c r="Q85" s="1654" t="s">
        <v>157</v>
      </c>
      <c r="R85" s="198"/>
    </row>
    <row r="86" spans="1:18" ht="15.75" customHeight="1">
      <c r="A86" s="1507"/>
      <c r="B86" s="1642"/>
      <c r="C86" s="1645"/>
      <c r="D86" s="1646"/>
      <c r="E86" s="1650"/>
      <c r="F86" s="1651"/>
      <c r="G86" s="1652"/>
      <c r="H86" s="1531"/>
      <c r="I86" s="1532"/>
      <c r="J86" s="1532"/>
      <c r="K86" s="1532"/>
      <c r="L86" s="1532"/>
      <c r="M86" s="1532"/>
      <c r="N86" s="1532"/>
      <c r="O86" s="1533"/>
      <c r="P86" s="1657"/>
      <c r="Q86" s="1655"/>
      <c r="R86" s="198"/>
    </row>
    <row r="87" spans="1:18" ht="15.75" customHeight="1">
      <c r="A87" s="1505">
        <v>34</v>
      </c>
      <c r="B87" s="1641">
        <f t="shared" ref="B87" si="29">B85</f>
        <v>28</v>
      </c>
      <c r="C87" s="1643"/>
      <c r="D87" s="1644"/>
      <c r="E87" s="1647"/>
      <c r="F87" s="1648"/>
      <c r="G87" s="1649"/>
      <c r="H87" s="1525"/>
      <c r="I87" s="1526"/>
      <c r="J87" s="1526"/>
      <c r="K87" s="1526"/>
      <c r="L87" s="1526"/>
      <c r="M87" s="1526"/>
      <c r="N87" s="1526"/>
      <c r="O87" s="1527"/>
      <c r="P87" s="1656"/>
      <c r="Q87" s="1654" t="s">
        <v>157</v>
      </c>
      <c r="R87" s="198"/>
    </row>
    <row r="88" spans="1:18" ht="15.75" customHeight="1">
      <c r="A88" s="1505"/>
      <c r="B88" s="1642"/>
      <c r="C88" s="1645"/>
      <c r="D88" s="1646"/>
      <c r="E88" s="1650"/>
      <c r="F88" s="1651"/>
      <c r="G88" s="1652"/>
      <c r="H88" s="1531"/>
      <c r="I88" s="1532"/>
      <c r="J88" s="1532"/>
      <c r="K88" s="1532"/>
      <c r="L88" s="1532"/>
      <c r="M88" s="1532"/>
      <c r="N88" s="1532"/>
      <c r="O88" s="1533"/>
      <c r="P88" s="1657"/>
      <c r="Q88" s="1655"/>
      <c r="R88" s="198"/>
    </row>
    <row r="89" spans="1:18" ht="15.75" customHeight="1">
      <c r="A89" s="1664">
        <v>35</v>
      </c>
      <c r="B89" s="1641">
        <f t="shared" ref="B89" si="30">B87</f>
        <v>28</v>
      </c>
      <c r="C89" s="1643"/>
      <c r="D89" s="1644"/>
      <c r="E89" s="1647"/>
      <c r="F89" s="1648"/>
      <c r="G89" s="1649"/>
      <c r="H89" s="1525"/>
      <c r="I89" s="1526"/>
      <c r="J89" s="1526"/>
      <c r="K89" s="1526"/>
      <c r="L89" s="1526"/>
      <c r="M89" s="1526"/>
      <c r="N89" s="1526"/>
      <c r="O89" s="1527"/>
      <c r="P89" s="1656"/>
      <c r="Q89" s="1654" t="s">
        <v>157</v>
      </c>
      <c r="R89" s="198"/>
    </row>
    <row r="90" spans="1:18" ht="15.75" customHeight="1">
      <c r="A90" s="1507"/>
      <c r="B90" s="1642"/>
      <c r="C90" s="1645"/>
      <c r="D90" s="1646"/>
      <c r="E90" s="1650"/>
      <c r="F90" s="1651"/>
      <c r="G90" s="1652"/>
      <c r="H90" s="1531"/>
      <c r="I90" s="1532"/>
      <c r="J90" s="1532"/>
      <c r="K90" s="1532"/>
      <c r="L90" s="1532"/>
      <c r="M90" s="1532"/>
      <c r="N90" s="1532"/>
      <c r="O90" s="1533"/>
      <c r="P90" s="1657"/>
      <c r="Q90" s="1655"/>
      <c r="R90" s="198"/>
    </row>
    <row r="91" spans="1:18" ht="15.75" customHeight="1">
      <c r="A91" s="1505">
        <v>36</v>
      </c>
      <c r="B91" s="1641">
        <f t="shared" ref="B91" si="31">B89</f>
        <v>28</v>
      </c>
      <c r="C91" s="1643"/>
      <c r="D91" s="1644"/>
      <c r="E91" s="1647"/>
      <c r="F91" s="1648"/>
      <c r="G91" s="1649"/>
      <c r="H91" s="1525"/>
      <c r="I91" s="1526"/>
      <c r="J91" s="1526"/>
      <c r="K91" s="1526"/>
      <c r="L91" s="1526"/>
      <c r="M91" s="1526"/>
      <c r="N91" s="1526"/>
      <c r="O91" s="1527"/>
      <c r="P91" s="1656"/>
      <c r="Q91" s="1654" t="s">
        <v>157</v>
      </c>
      <c r="R91" s="198"/>
    </row>
    <row r="92" spans="1:18" ht="15.75" customHeight="1">
      <c r="A92" s="1505"/>
      <c r="B92" s="1642"/>
      <c r="C92" s="1645"/>
      <c r="D92" s="1646"/>
      <c r="E92" s="1650"/>
      <c r="F92" s="1651"/>
      <c r="G92" s="1652"/>
      <c r="H92" s="1531"/>
      <c r="I92" s="1532"/>
      <c r="J92" s="1532"/>
      <c r="K92" s="1532"/>
      <c r="L92" s="1532"/>
      <c r="M92" s="1532"/>
      <c r="N92" s="1532"/>
      <c r="O92" s="1533"/>
      <c r="P92" s="1657"/>
      <c r="Q92" s="1655"/>
      <c r="R92" s="198"/>
    </row>
    <row r="93" spans="1:18" ht="15.75" customHeight="1">
      <c r="A93" s="1664">
        <v>37</v>
      </c>
      <c r="B93" s="1641">
        <f t="shared" ref="B93" si="32">B91</f>
        <v>28</v>
      </c>
      <c r="C93" s="1643"/>
      <c r="D93" s="1644"/>
      <c r="E93" s="1647"/>
      <c r="F93" s="1648"/>
      <c r="G93" s="1649"/>
      <c r="H93" s="1525"/>
      <c r="I93" s="1526"/>
      <c r="J93" s="1526"/>
      <c r="K93" s="1526"/>
      <c r="L93" s="1526"/>
      <c r="M93" s="1526"/>
      <c r="N93" s="1526"/>
      <c r="O93" s="1527"/>
      <c r="P93" s="1656"/>
      <c r="Q93" s="1654" t="s">
        <v>157</v>
      </c>
      <c r="R93" s="198"/>
    </row>
    <row r="94" spans="1:18" ht="15.75" customHeight="1">
      <c r="A94" s="1507"/>
      <c r="B94" s="1642"/>
      <c r="C94" s="1645"/>
      <c r="D94" s="1646"/>
      <c r="E94" s="1650"/>
      <c r="F94" s="1651"/>
      <c r="G94" s="1652"/>
      <c r="H94" s="1531"/>
      <c r="I94" s="1532"/>
      <c r="J94" s="1532"/>
      <c r="K94" s="1532"/>
      <c r="L94" s="1532"/>
      <c r="M94" s="1532"/>
      <c r="N94" s="1532"/>
      <c r="O94" s="1533"/>
      <c r="P94" s="1657"/>
      <c r="Q94" s="1655"/>
      <c r="R94" s="198"/>
    </row>
    <row r="95" spans="1:18" ht="15.75" customHeight="1">
      <c r="A95" s="1505">
        <v>38</v>
      </c>
      <c r="B95" s="1641">
        <f t="shared" ref="B95" si="33">B93</f>
        <v>28</v>
      </c>
      <c r="C95" s="1643"/>
      <c r="D95" s="1644"/>
      <c r="E95" s="1647"/>
      <c r="F95" s="1648"/>
      <c r="G95" s="1649"/>
      <c r="H95" s="1525"/>
      <c r="I95" s="1526"/>
      <c r="J95" s="1526"/>
      <c r="K95" s="1526"/>
      <c r="L95" s="1526"/>
      <c r="M95" s="1526"/>
      <c r="N95" s="1526"/>
      <c r="O95" s="1527"/>
      <c r="P95" s="1656"/>
      <c r="Q95" s="1654" t="s">
        <v>157</v>
      </c>
      <c r="R95" s="198"/>
    </row>
    <row r="96" spans="1:18" ht="15.75" customHeight="1">
      <c r="A96" s="1505"/>
      <c r="B96" s="1642"/>
      <c r="C96" s="1645"/>
      <c r="D96" s="1646"/>
      <c r="E96" s="1650"/>
      <c r="F96" s="1651"/>
      <c r="G96" s="1652"/>
      <c r="H96" s="1531"/>
      <c r="I96" s="1532"/>
      <c r="J96" s="1532"/>
      <c r="K96" s="1532"/>
      <c r="L96" s="1532"/>
      <c r="M96" s="1532"/>
      <c r="N96" s="1532"/>
      <c r="O96" s="1533"/>
      <c r="P96" s="1657"/>
      <c r="Q96" s="1655"/>
      <c r="R96" s="198"/>
    </row>
    <row r="97" spans="1:20" ht="15.75" customHeight="1">
      <c r="A97" s="1664">
        <v>39</v>
      </c>
      <c r="B97" s="1641">
        <f t="shared" ref="B97" si="34">B95</f>
        <v>28</v>
      </c>
      <c r="C97" s="1643"/>
      <c r="D97" s="1644"/>
      <c r="E97" s="1647"/>
      <c r="F97" s="1648"/>
      <c r="G97" s="1649"/>
      <c r="H97" s="1525"/>
      <c r="I97" s="1526"/>
      <c r="J97" s="1526"/>
      <c r="K97" s="1526"/>
      <c r="L97" s="1526"/>
      <c r="M97" s="1526"/>
      <c r="N97" s="1526"/>
      <c r="O97" s="1527"/>
      <c r="P97" s="1656"/>
      <c r="Q97" s="1654" t="s">
        <v>157</v>
      </c>
      <c r="R97" s="198"/>
    </row>
    <row r="98" spans="1:20" ht="15.75" customHeight="1">
      <c r="A98" s="1507"/>
      <c r="B98" s="1642"/>
      <c r="C98" s="1645"/>
      <c r="D98" s="1646"/>
      <c r="E98" s="1650"/>
      <c r="F98" s="1651"/>
      <c r="G98" s="1652"/>
      <c r="H98" s="1531"/>
      <c r="I98" s="1532"/>
      <c r="J98" s="1532"/>
      <c r="K98" s="1532"/>
      <c r="L98" s="1532"/>
      <c r="M98" s="1532"/>
      <c r="N98" s="1532"/>
      <c r="O98" s="1533"/>
      <c r="P98" s="1657"/>
      <c r="Q98" s="1655"/>
      <c r="R98" s="198"/>
    </row>
    <row r="99" spans="1:20" ht="15.75" customHeight="1">
      <c r="A99" s="1658">
        <v>40</v>
      </c>
      <c r="B99" s="1641">
        <f t="shared" ref="B99" si="35">B97</f>
        <v>28</v>
      </c>
      <c r="C99" s="1643"/>
      <c r="D99" s="1644"/>
      <c r="E99" s="1647"/>
      <c r="F99" s="1648"/>
      <c r="G99" s="1649"/>
      <c r="H99" s="1525"/>
      <c r="I99" s="1526"/>
      <c r="J99" s="1526"/>
      <c r="K99" s="1526"/>
      <c r="L99" s="1526"/>
      <c r="M99" s="1526"/>
      <c r="N99" s="1526"/>
      <c r="O99" s="1527"/>
      <c r="P99" s="1656"/>
      <c r="Q99" s="1654" t="s">
        <v>157</v>
      </c>
      <c r="R99" s="198"/>
    </row>
    <row r="100" spans="1:20" ht="15.75" customHeight="1">
      <c r="A100" s="1659"/>
      <c r="B100" s="1642"/>
      <c r="C100" s="1645"/>
      <c r="D100" s="1646"/>
      <c r="E100" s="1650"/>
      <c r="F100" s="1651"/>
      <c r="G100" s="1652"/>
      <c r="H100" s="1531"/>
      <c r="I100" s="1532"/>
      <c r="J100" s="1532"/>
      <c r="K100" s="1532"/>
      <c r="L100" s="1532"/>
      <c r="M100" s="1532"/>
      <c r="N100" s="1532"/>
      <c r="O100" s="1533"/>
      <c r="P100" s="1657"/>
      <c r="Q100" s="1655"/>
      <c r="R100" s="198"/>
    </row>
    <row r="101" spans="1:20" ht="15.75" customHeight="1">
      <c r="A101" s="270" t="s">
        <v>81</v>
      </c>
      <c r="B101" s="1660" t="s">
        <v>616</v>
      </c>
      <c r="C101" s="1661"/>
      <c r="D101" s="1661"/>
      <c r="E101" s="1661"/>
      <c r="F101" s="1661"/>
      <c r="G101" s="1661"/>
      <c r="H101" s="1661"/>
      <c r="I101" s="1661"/>
      <c r="J101" s="1661"/>
      <c r="K101" s="1661"/>
      <c r="L101" s="1661"/>
      <c r="M101" s="1661"/>
      <c r="N101" s="1661"/>
      <c r="O101" s="1661"/>
      <c r="P101" s="1661"/>
      <c r="Q101" s="318"/>
      <c r="R101" s="198"/>
    </row>
    <row r="102" spans="1:20" ht="15.75" customHeight="1">
      <c r="A102" s="270" t="s">
        <v>82</v>
      </c>
      <c r="B102" s="1653" t="s">
        <v>1023</v>
      </c>
      <c r="C102" s="1653"/>
      <c r="D102" s="1653"/>
      <c r="E102" s="1653"/>
      <c r="F102" s="1653"/>
      <c r="G102" s="1653"/>
      <c r="H102" s="1653"/>
      <c r="I102" s="1653"/>
      <c r="J102" s="1653"/>
      <c r="K102" s="1653"/>
      <c r="L102" s="1653"/>
      <c r="M102" s="1653"/>
      <c r="N102" s="1653"/>
      <c r="O102" s="1653"/>
      <c r="P102" s="1653"/>
      <c r="Q102" s="1653"/>
      <c r="R102" s="198"/>
    </row>
    <row r="103" spans="1:20">
      <c r="B103" s="1653"/>
      <c r="C103" s="1653"/>
      <c r="D103" s="1653"/>
      <c r="E103" s="1653"/>
      <c r="F103" s="1653"/>
      <c r="G103" s="1653"/>
      <c r="H103" s="1653"/>
      <c r="I103" s="1653"/>
      <c r="J103" s="1653"/>
      <c r="K103" s="1653"/>
      <c r="L103" s="1653"/>
      <c r="M103" s="1653"/>
      <c r="N103" s="1653"/>
      <c r="O103" s="1653"/>
      <c r="P103" s="1653"/>
      <c r="Q103" s="1653"/>
      <c r="R103" s="333"/>
    </row>
    <row r="104" spans="1:20">
      <c r="R104" s="973"/>
    </row>
    <row r="105" spans="1:20">
      <c r="A105" s="1495" t="str">
        <f>CONCATENATE("（様式-",INDEX(発注者入力シート!$B$23:$G$27,MATCH(発注者入力シート!L6,発注者入力シート!$C$23:$C$27,0),4),"-２）")</f>
        <v>（様式-３-２）</v>
      </c>
      <c r="B105" s="1495"/>
      <c r="C105" s="1495"/>
      <c r="D105" s="1495"/>
      <c r="E105" s="1495"/>
      <c r="F105" s="1495"/>
      <c r="Q105" s="250" t="str">
        <f>Q1</f>
        <v>【平成28年度完成工事分】</v>
      </c>
      <c r="R105" s="333"/>
      <c r="S105" s="4" t="s">
        <v>463</v>
      </c>
      <c r="T105" s="4"/>
    </row>
    <row r="106" spans="1:20" ht="15.75" customHeight="1">
      <c r="A106" s="1495" t="str">
        <f>CONCATENATE("評価項目",INDEX(発注者入力シート!$B$23:$G$27,MATCH(発注者入力シート!L6,発注者入力シート!$C$23:$C$27,0),5),"-",INDEX(発注者入力シート!$B$23:$G$27,MATCH(発注者入力シート!L6,発注者入力シート!$C$23:$C$27,0),6))</f>
        <v>評価項目（２）-①</v>
      </c>
      <c r="B106" s="1495"/>
      <c r="C106" s="1495"/>
      <c r="D106" s="1495"/>
      <c r="E106" s="1495"/>
      <c r="S106" s="4" t="s">
        <v>464</v>
      </c>
      <c r="T106" s="4"/>
    </row>
    <row r="107" spans="1:20" ht="15.75" customHeight="1">
      <c r="A107" s="1520" t="s">
        <v>156</v>
      </c>
      <c r="B107" s="1520"/>
      <c r="C107" s="1520"/>
      <c r="D107" s="1520"/>
      <c r="E107" s="1520"/>
      <c r="F107" s="1520"/>
      <c r="G107" s="1520"/>
      <c r="H107" s="1520"/>
      <c r="I107" s="1520"/>
      <c r="J107" s="1520"/>
      <c r="K107" s="1520"/>
      <c r="L107" s="1520"/>
      <c r="M107" s="1520"/>
      <c r="N107" s="1520"/>
      <c r="O107" s="1520"/>
      <c r="P107" s="1520"/>
      <c r="Q107" s="1520"/>
      <c r="R107" s="336"/>
      <c r="S107" s="205"/>
      <c r="T107" s="4" t="s">
        <v>471</v>
      </c>
    </row>
    <row r="108" spans="1:20" ht="15.75" customHeight="1">
      <c r="H108" s="1640" t="s">
        <v>331</v>
      </c>
      <c r="I108" s="1640"/>
      <c r="J108" s="1640"/>
      <c r="K108" s="1519" t="str">
        <f>IF(企業入力シート!C7="","",企業入力シート!C7)</f>
        <v>島根土木</v>
      </c>
      <c r="L108" s="1519"/>
      <c r="M108" s="1519"/>
      <c r="N108" s="1519"/>
      <c r="O108" s="1519"/>
      <c r="P108" s="1519"/>
      <c r="Q108" s="1519"/>
      <c r="S108" s="191"/>
      <c r="T108" s="4" t="s">
        <v>466</v>
      </c>
    </row>
    <row r="109" spans="1:20" ht="15.75" customHeight="1">
      <c r="R109" s="330"/>
      <c r="S109" s="251"/>
      <c r="T109" s="4"/>
    </row>
    <row r="110" spans="1:20" ht="15.75" customHeight="1">
      <c r="R110" s="330"/>
      <c r="S110" s="4" t="s">
        <v>467</v>
      </c>
      <c r="T110" s="4"/>
    </row>
    <row r="111" spans="1:20" ht="15.75" customHeight="1">
      <c r="A111" s="252" t="s">
        <v>19</v>
      </c>
      <c r="B111" s="253" t="s">
        <v>21</v>
      </c>
      <c r="C111" s="1665" t="s">
        <v>23</v>
      </c>
      <c r="D111" s="1665"/>
      <c r="E111" s="1664" t="s">
        <v>24</v>
      </c>
      <c r="F111" s="1665"/>
      <c r="G111" s="1667"/>
      <c r="H111" s="1664" t="s">
        <v>25</v>
      </c>
      <c r="I111" s="1665"/>
      <c r="J111" s="1665"/>
      <c r="K111" s="1665"/>
      <c r="L111" s="1665"/>
      <c r="M111" s="1665"/>
      <c r="N111" s="1665"/>
      <c r="O111" s="1667"/>
      <c r="P111" s="1664" t="s">
        <v>85</v>
      </c>
      <c r="Q111" s="1667"/>
      <c r="R111" s="321"/>
      <c r="S111" s="193"/>
      <c r="T111" s="4" t="s">
        <v>468</v>
      </c>
    </row>
    <row r="112" spans="1:20" ht="15.75" customHeight="1">
      <c r="A112" s="254" t="s">
        <v>20</v>
      </c>
      <c r="B112" s="255" t="s">
        <v>22</v>
      </c>
      <c r="C112" s="1666"/>
      <c r="D112" s="1666"/>
      <c r="E112" s="1668" t="s">
        <v>819</v>
      </c>
      <c r="F112" s="1669"/>
      <c r="G112" s="1670"/>
      <c r="H112" s="1507"/>
      <c r="I112" s="1671"/>
      <c r="J112" s="1671"/>
      <c r="K112" s="1671"/>
      <c r="L112" s="1671"/>
      <c r="M112" s="1671"/>
      <c r="N112" s="1671"/>
      <c r="O112" s="1508"/>
      <c r="P112" s="1505" t="s">
        <v>84</v>
      </c>
      <c r="Q112" s="1506"/>
      <c r="S112" s="194"/>
      <c r="T112" s="4" t="s">
        <v>466</v>
      </c>
    </row>
    <row r="113" spans="1:20" ht="15.75" customHeight="1">
      <c r="A113" s="1664">
        <v>41</v>
      </c>
      <c r="B113" s="1641">
        <f>B99</f>
        <v>28</v>
      </c>
      <c r="C113" s="1643"/>
      <c r="D113" s="1644"/>
      <c r="E113" s="1647"/>
      <c r="F113" s="1648"/>
      <c r="G113" s="1649"/>
      <c r="H113" s="1525"/>
      <c r="I113" s="1526"/>
      <c r="J113" s="1526"/>
      <c r="K113" s="1526"/>
      <c r="L113" s="1526"/>
      <c r="M113" s="1526"/>
      <c r="N113" s="1526"/>
      <c r="O113" s="1527"/>
      <c r="P113" s="1656"/>
      <c r="Q113" s="1654" t="s">
        <v>157</v>
      </c>
      <c r="S113" s="4"/>
      <c r="T113" s="4"/>
    </row>
    <row r="114" spans="1:20" ht="15.75" customHeight="1">
      <c r="A114" s="1507"/>
      <c r="B114" s="1642"/>
      <c r="C114" s="1645"/>
      <c r="D114" s="1646"/>
      <c r="E114" s="1650"/>
      <c r="F114" s="1651"/>
      <c r="G114" s="1652"/>
      <c r="H114" s="1531"/>
      <c r="I114" s="1532"/>
      <c r="J114" s="1532"/>
      <c r="K114" s="1532"/>
      <c r="L114" s="1532"/>
      <c r="M114" s="1532"/>
      <c r="N114" s="1532"/>
      <c r="O114" s="1533"/>
      <c r="P114" s="1657"/>
      <c r="Q114" s="1655"/>
      <c r="R114" s="198"/>
      <c r="S114" s="207" t="s">
        <v>469</v>
      </c>
      <c r="T114" s="4"/>
    </row>
    <row r="115" spans="1:20" ht="15.75" customHeight="1">
      <c r="A115" s="1505">
        <v>42</v>
      </c>
      <c r="B115" s="1641">
        <f>B113</f>
        <v>28</v>
      </c>
      <c r="C115" s="1643"/>
      <c r="D115" s="1644"/>
      <c r="E115" s="1647"/>
      <c r="F115" s="1648"/>
      <c r="G115" s="1649"/>
      <c r="H115" s="1525"/>
      <c r="I115" s="1526"/>
      <c r="J115" s="1526"/>
      <c r="K115" s="1526"/>
      <c r="L115" s="1526"/>
      <c r="M115" s="1526"/>
      <c r="N115" s="1526"/>
      <c r="O115" s="1527"/>
      <c r="P115" s="1656"/>
      <c r="Q115" s="1654" t="s">
        <v>157</v>
      </c>
      <c r="R115" s="198"/>
      <c r="S115" s="207" t="s">
        <v>470</v>
      </c>
      <c r="T115" s="4"/>
    </row>
    <row r="116" spans="1:20" ht="15.75" customHeight="1">
      <c r="A116" s="1505"/>
      <c r="B116" s="1642"/>
      <c r="C116" s="1645"/>
      <c r="D116" s="1646"/>
      <c r="E116" s="1650"/>
      <c r="F116" s="1651"/>
      <c r="G116" s="1652"/>
      <c r="H116" s="1531"/>
      <c r="I116" s="1532"/>
      <c r="J116" s="1532"/>
      <c r="K116" s="1532"/>
      <c r="L116" s="1532"/>
      <c r="M116" s="1532"/>
      <c r="N116" s="1532"/>
      <c r="O116" s="1533"/>
      <c r="P116" s="1657"/>
      <c r="Q116" s="1655"/>
      <c r="R116" s="198"/>
      <c r="S116" s="207" t="s">
        <v>918</v>
      </c>
    </row>
    <row r="117" spans="1:20" ht="15.75" customHeight="1">
      <c r="A117" s="1664">
        <v>43</v>
      </c>
      <c r="B117" s="1641">
        <f t="shared" ref="B117" si="36">B115</f>
        <v>28</v>
      </c>
      <c r="C117" s="1643"/>
      <c r="D117" s="1644"/>
      <c r="E117" s="1647"/>
      <c r="F117" s="1648"/>
      <c r="G117" s="1649"/>
      <c r="H117" s="1525"/>
      <c r="I117" s="1526"/>
      <c r="J117" s="1526"/>
      <c r="K117" s="1526"/>
      <c r="L117" s="1526"/>
      <c r="M117" s="1526"/>
      <c r="N117" s="1526"/>
      <c r="O117" s="1527"/>
      <c r="P117" s="1656"/>
      <c r="Q117" s="1654" t="s">
        <v>157</v>
      </c>
      <c r="R117" s="198"/>
    </row>
    <row r="118" spans="1:20" ht="15.75" customHeight="1">
      <c r="A118" s="1507"/>
      <c r="B118" s="1642"/>
      <c r="C118" s="1645"/>
      <c r="D118" s="1646"/>
      <c r="E118" s="1650"/>
      <c r="F118" s="1651"/>
      <c r="G118" s="1652"/>
      <c r="H118" s="1531"/>
      <c r="I118" s="1532"/>
      <c r="J118" s="1532"/>
      <c r="K118" s="1532"/>
      <c r="L118" s="1532"/>
      <c r="M118" s="1532"/>
      <c r="N118" s="1532"/>
      <c r="O118" s="1533"/>
      <c r="P118" s="1657"/>
      <c r="Q118" s="1655"/>
      <c r="R118" s="198"/>
    </row>
    <row r="119" spans="1:20" ht="15.75" customHeight="1">
      <c r="A119" s="1505">
        <v>44</v>
      </c>
      <c r="B119" s="1641">
        <f t="shared" ref="B119" si="37">B117</f>
        <v>28</v>
      </c>
      <c r="C119" s="1643"/>
      <c r="D119" s="1644"/>
      <c r="E119" s="1647"/>
      <c r="F119" s="1648"/>
      <c r="G119" s="1649"/>
      <c r="H119" s="1525"/>
      <c r="I119" s="1526"/>
      <c r="J119" s="1526"/>
      <c r="K119" s="1526"/>
      <c r="L119" s="1526"/>
      <c r="M119" s="1526"/>
      <c r="N119" s="1526"/>
      <c r="O119" s="1527"/>
      <c r="P119" s="1656"/>
      <c r="Q119" s="1654" t="s">
        <v>157</v>
      </c>
      <c r="R119" s="198"/>
    </row>
    <row r="120" spans="1:20" ht="15.75" customHeight="1">
      <c r="A120" s="1505"/>
      <c r="B120" s="1642"/>
      <c r="C120" s="1645"/>
      <c r="D120" s="1646"/>
      <c r="E120" s="1650"/>
      <c r="F120" s="1651"/>
      <c r="G120" s="1652"/>
      <c r="H120" s="1531"/>
      <c r="I120" s="1532"/>
      <c r="J120" s="1532"/>
      <c r="K120" s="1532"/>
      <c r="L120" s="1532"/>
      <c r="M120" s="1532"/>
      <c r="N120" s="1532"/>
      <c r="O120" s="1533"/>
      <c r="P120" s="1657"/>
      <c r="Q120" s="1655"/>
      <c r="R120" s="198"/>
    </row>
    <row r="121" spans="1:20" ht="15.75" customHeight="1">
      <c r="A121" s="1664">
        <v>45</v>
      </c>
      <c r="B121" s="1641">
        <f t="shared" ref="B121" si="38">B119</f>
        <v>28</v>
      </c>
      <c r="C121" s="1643"/>
      <c r="D121" s="1644"/>
      <c r="E121" s="1647"/>
      <c r="F121" s="1648"/>
      <c r="G121" s="1649"/>
      <c r="H121" s="1525"/>
      <c r="I121" s="1526"/>
      <c r="J121" s="1526"/>
      <c r="K121" s="1526"/>
      <c r="L121" s="1526"/>
      <c r="M121" s="1526"/>
      <c r="N121" s="1526"/>
      <c r="O121" s="1527"/>
      <c r="P121" s="1656"/>
      <c r="Q121" s="1654" t="s">
        <v>157</v>
      </c>
      <c r="R121" s="198"/>
    </row>
    <row r="122" spans="1:20" ht="15.75" customHeight="1">
      <c r="A122" s="1507"/>
      <c r="B122" s="1642"/>
      <c r="C122" s="1645"/>
      <c r="D122" s="1646"/>
      <c r="E122" s="1650"/>
      <c r="F122" s="1651"/>
      <c r="G122" s="1652"/>
      <c r="H122" s="1531"/>
      <c r="I122" s="1532"/>
      <c r="J122" s="1532"/>
      <c r="K122" s="1532"/>
      <c r="L122" s="1532"/>
      <c r="M122" s="1532"/>
      <c r="N122" s="1532"/>
      <c r="O122" s="1533"/>
      <c r="P122" s="1657"/>
      <c r="Q122" s="1655"/>
      <c r="R122" s="198"/>
    </row>
    <row r="123" spans="1:20" ht="15.75" customHeight="1">
      <c r="A123" s="1505">
        <v>46</v>
      </c>
      <c r="B123" s="1641">
        <f t="shared" ref="B123" si="39">B121</f>
        <v>28</v>
      </c>
      <c r="C123" s="1643"/>
      <c r="D123" s="1644"/>
      <c r="E123" s="1647"/>
      <c r="F123" s="1648"/>
      <c r="G123" s="1649"/>
      <c r="H123" s="1525"/>
      <c r="I123" s="1526"/>
      <c r="J123" s="1526"/>
      <c r="K123" s="1526"/>
      <c r="L123" s="1526"/>
      <c r="M123" s="1526"/>
      <c r="N123" s="1526"/>
      <c r="O123" s="1527"/>
      <c r="P123" s="1656"/>
      <c r="Q123" s="1654" t="s">
        <v>157</v>
      </c>
      <c r="R123" s="198"/>
    </row>
    <row r="124" spans="1:20" ht="15.75" customHeight="1">
      <c r="A124" s="1505"/>
      <c r="B124" s="1642"/>
      <c r="C124" s="1645"/>
      <c r="D124" s="1646"/>
      <c r="E124" s="1650"/>
      <c r="F124" s="1651"/>
      <c r="G124" s="1652"/>
      <c r="H124" s="1531"/>
      <c r="I124" s="1532"/>
      <c r="J124" s="1532"/>
      <c r="K124" s="1532"/>
      <c r="L124" s="1532"/>
      <c r="M124" s="1532"/>
      <c r="N124" s="1532"/>
      <c r="O124" s="1533"/>
      <c r="P124" s="1657"/>
      <c r="Q124" s="1655"/>
      <c r="R124" s="198"/>
    </row>
    <row r="125" spans="1:20" ht="15.75" customHeight="1">
      <c r="A125" s="1664">
        <v>47</v>
      </c>
      <c r="B125" s="1641">
        <f t="shared" ref="B125" si="40">B123</f>
        <v>28</v>
      </c>
      <c r="C125" s="1643"/>
      <c r="D125" s="1644"/>
      <c r="E125" s="1647"/>
      <c r="F125" s="1648"/>
      <c r="G125" s="1649"/>
      <c r="H125" s="1525"/>
      <c r="I125" s="1526"/>
      <c r="J125" s="1526"/>
      <c r="K125" s="1526"/>
      <c r="L125" s="1526"/>
      <c r="M125" s="1526"/>
      <c r="N125" s="1526"/>
      <c r="O125" s="1527"/>
      <c r="P125" s="1656"/>
      <c r="Q125" s="1654" t="s">
        <v>157</v>
      </c>
      <c r="R125" s="198"/>
    </row>
    <row r="126" spans="1:20" ht="15.75" customHeight="1">
      <c r="A126" s="1507"/>
      <c r="B126" s="1642"/>
      <c r="C126" s="1645"/>
      <c r="D126" s="1646"/>
      <c r="E126" s="1650"/>
      <c r="F126" s="1651"/>
      <c r="G126" s="1652"/>
      <c r="H126" s="1531"/>
      <c r="I126" s="1532"/>
      <c r="J126" s="1532"/>
      <c r="K126" s="1532"/>
      <c r="L126" s="1532"/>
      <c r="M126" s="1532"/>
      <c r="N126" s="1532"/>
      <c r="O126" s="1533"/>
      <c r="P126" s="1657"/>
      <c r="Q126" s="1655"/>
      <c r="R126" s="198"/>
    </row>
    <row r="127" spans="1:20" ht="15.75" customHeight="1">
      <c r="A127" s="1505">
        <v>48</v>
      </c>
      <c r="B127" s="1641">
        <f t="shared" ref="B127" si="41">B125</f>
        <v>28</v>
      </c>
      <c r="C127" s="1643"/>
      <c r="D127" s="1644"/>
      <c r="E127" s="1647"/>
      <c r="F127" s="1648"/>
      <c r="G127" s="1649"/>
      <c r="H127" s="1525"/>
      <c r="I127" s="1526"/>
      <c r="J127" s="1526"/>
      <c r="K127" s="1526"/>
      <c r="L127" s="1526"/>
      <c r="M127" s="1526"/>
      <c r="N127" s="1526"/>
      <c r="O127" s="1527"/>
      <c r="P127" s="1656"/>
      <c r="Q127" s="1654" t="s">
        <v>157</v>
      </c>
      <c r="R127" s="198"/>
    </row>
    <row r="128" spans="1:20" ht="15.75" customHeight="1">
      <c r="A128" s="1505"/>
      <c r="B128" s="1642"/>
      <c r="C128" s="1645"/>
      <c r="D128" s="1646"/>
      <c r="E128" s="1650"/>
      <c r="F128" s="1651"/>
      <c r="G128" s="1652"/>
      <c r="H128" s="1531"/>
      <c r="I128" s="1532"/>
      <c r="J128" s="1532"/>
      <c r="K128" s="1532"/>
      <c r="L128" s="1532"/>
      <c r="M128" s="1532"/>
      <c r="N128" s="1532"/>
      <c r="O128" s="1533"/>
      <c r="P128" s="1657"/>
      <c r="Q128" s="1655"/>
      <c r="R128" s="198"/>
    </row>
    <row r="129" spans="1:18" ht="15.75" customHeight="1">
      <c r="A129" s="1664">
        <v>49</v>
      </c>
      <c r="B129" s="1641">
        <f t="shared" ref="B129" si="42">B127</f>
        <v>28</v>
      </c>
      <c r="C129" s="1643"/>
      <c r="D129" s="1644"/>
      <c r="E129" s="1647"/>
      <c r="F129" s="1648"/>
      <c r="G129" s="1649"/>
      <c r="H129" s="1525"/>
      <c r="I129" s="1526"/>
      <c r="J129" s="1526"/>
      <c r="K129" s="1526"/>
      <c r="L129" s="1526"/>
      <c r="M129" s="1526"/>
      <c r="N129" s="1526"/>
      <c r="O129" s="1527"/>
      <c r="P129" s="1656"/>
      <c r="Q129" s="1654" t="s">
        <v>157</v>
      </c>
      <c r="R129" s="198"/>
    </row>
    <row r="130" spans="1:18" ht="15.75" customHeight="1">
      <c r="A130" s="1507"/>
      <c r="B130" s="1642"/>
      <c r="C130" s="1645"/>
      <c r="D130" s="1646"/>
      <c r="E130" s="1650"/>
      <c r="F130" s="1651"/>
      <c r="G130" s="1652"/>
      <c r="H130" s="1531"/>
      <c r="I130" s="1532"/>
      <c r="J130" s="1532"/>
      <c r="K130" s="1532"/>
      <c r="L130" s="1532"/>
      <c r="M130" s="1532"/>
      <c r="N130" s="1532"/>
      <c r="O130" s="1533"/>
      <c r="P130" s="1657"/>
      <c r="Q130" s="1655"/>
      <c r="R130" s="198"/>
    </row>
    <row r="131" spans="1:18" ht="15.75" customHeight="1">
      <c r="A131" s="1505">
        <v>50</v>
      </c>
      <c r="B131" s="1641">
        <f t="shared" ref="B131" si="43">B129</f>
        <v>28</v>
      </c>
      <c r="C131" s="1643"/>
      <c r="D131" s="1644"/>
      <c r="E131" s="1647"/>
      <c r="F131" s="1648"/>
      <c r="G131" s="1649"/>
      <c r="H131" s="1525"/>
      <c r="I131" s="1526"/>
      <c r="J131" s="1526"/>
      <c r="K131" s="1526"/>
      <c r="L131" s="1526"/>
      <c r="M131" s="1526"/>
      <c r="N131" s="1526"/>
      <c r="O131" s="1527"/>
      <c r="P131" s="1656"/>
      <c r="Q131" s="1654" t="s">
        <v>157</v>
      </c>
      <c r="R131" s="198"/>
    </row>
    <row r="132" spans="1:18" ht="15.75" customHeight="1">
      <c r="A132" s="1505"/>
      <c r="B132" s="1642"/>
      <c r="C132" s="1645"/>
      <c r="D132" s="1646"/>
      <c r="E132" s="1650"/>
      <c r="F132" s="1651"/>
      <c r="G132" s="1652"/>
      <c r="H132" s="1531"/>
      <c r="I132" s="1532"/>
      <c r="J132" s="1532"/>
      <c r="K132" s="1532"/>
      <c r="L132" s="1532"/>
      <c r="M132" s="1532"/>
      <c r="N132" s="1532"/>
      <c r="O132" s="1533"/>
      <c r="P132" s="1657"/>
      <c r="Q132" s="1655"/>
      <c r="R132" s="198"/>
    </row>
    <row r="133" spans="1:18" ht="15.75" customHeight="1">
      <c r="A133" s="1664">
        <v>51</v>
      </c>
      <c r="B133" s="1641">
        <f t="shared" ref="B133" si="44">B131</f>
        <v>28</v>
      </c>
      <c r="C133" s="1643"/>
      <c r="D133" s="1644"/>
      <c r="E133" s="1647"/>
      <c r="F133" s="1648"/>
      <c r="G133" s="1649"/>
      <c r="H133" s="1525"/>
      <c r="I133" s="1526"/>
      <c r="J133" s="1526"/>
      <c r="K133" s="1526"/>
      <c r="L133" s="1526"/>
      <c r="M133" s="1526"/>
      <c r="N133" s="1526"/>
      <c r="O133" s="1527"/>
      <c r="P133" s="1656"/>
      <c r="Q133" s="1654" t="s">
        <v>157</v>
      </c>
      <c r="R133" s="198"/>
    </row>
    <row r="134" spans="1:18" ht="15.75" customHeight="1">
      <c r="A134" s="1507"/>
      <c r="B134" s="1642"/>
      <c r="C134" s="1645"/>
      <c r="D134" s="1646"/>
      <c r="E134" s="1650"/>
      <c r="F134" s="1651"/>
      <c r="G134" s="1652"/>
      <c r="H134" s="1531"/>
      <c r="I134" s="1532"/>
      <c r="J134" s="1532"/>
      <c r="K134" s="1532"/>
      <c r="L134" s="1532"/>
      <c r="M134" s="1532"/>
      <c r="N134" s="1532"/>
      <c r="O134" s="1533"/>
      <c r="P134" s="1657"/>
      <c r="Q134" s="1655"/>
      <c r="R134" s="198"/>
    </row>
    <row r="135" spans="1:18" ht="15.75" customHeight="1">
      <c r="A135" s="1505">
        <v>52</v>
      </c>
      <c r="B135" s="1641">
        <f t="shared" ref="B135" si="45">B133</f>
        <v>28</v>
      </c>
      <c r="C135" s="1643"/>
      <c r="D135" s="1644"/>
      <c r="E135" s="1647"/>
      <c r="F135" s="1648"/>
      <c r="G135" s="1649"/>
      <c r="H135" s="1525"/>
      <c r="I135" s="1526"/>
      <c r="J135" s="1526"/>
      <c r="K135" s="1526"/>
      <c r="L135" s="1526"/>
      <c r="M135" s="1526"/>
      <c r="N135" s="1526"/>
      <c r="O135" s="1527"/>
      <c r="P135" s="1656"/>
      <c r="Q135" s="1654" t="s">
        <v>157</v>
      </c>
      <c r="R135" s="198"/>
    </row>
    <row r="136" spans="1:18" ht="15.75" customHeight="1">
      <c r="A136" s="1505"/>
      <c r="B136" s="1642"/>
      <c r="C136" s="1645"/>
      <c r="D136" s="1646"/>
      <c r="E136" s="1650"/>
      <c r="F136" s="1651"/>
      <c r="G136" s="1652"/>
      <c r="H136" s="1531"/>
      <c r="I136" s="1532"/>
      <c r="J136" s="1532"/>
      <c r="K136" s="1532"/>
      <c r="L136" s="1532"/>
      <c r="M136" s="1532"/>
      <c r="N136" s="1532"/>
      <c r="O136" s="1533"/>
      <c r="P136" s="1657"/>
      <c r="Q136" s="1655"/>
      <c r="R136" s="198"/>
    </row>
    <row r="137" spans="1:18" ht="15.75" customHeight="1">
      <c r="A137" s="1664">
        <v>53</v>
      </c>
      <c r="B137" s="1641">
        <f t="shared" ref="B137" si="46">B135</f>
        <v>28</v>
      </c>
      <c r="C137" s="1643"/>
      <c r="D137" s="1644"/>
      <c r="E137" s="1647"/>
      <c r="F137" s="1648"/>
      <c r="G137" s="1649"/>
      <c r="H137" s="1525"/>
      <c r="I137" s="1526"/>
      <c r="J137" s="1526"/>
      <c r="K137" s="1526"/>
      <c r="L137" s="1526"/>
      <c r="M137" s="1526"/>
      <c r="N137" s="1526"/>
      <c r="O137" s="1527"/>
      <c r="P137" s="1656"/>
      <c r="Q137" s="1654" t="s">
        <v>157</v>
      </c>
      <c r="R137" s="198"/>
    </row>
    <row r="138" spans="1:18" ht="15.75" customHeight="1">
      <c r="A138" s="1507"/>
      <c r="B138" s="1642"/>
      <c r="C138" s="1645"/>
      <c r="D138" s="1646"/>
      <c r="E138" s="1650"/>
      <c r="F138" s="1651"/>
      <c r="G138" s="1652"/>
      <c r="H138" s="1531"/>
      <c r="I138" s="1532"/>
      <c r="J138" s="1532"/>
      <c r="K138" s="1532"/>
      <c r="L138" s="1532"/>
      <c r="M138" s="1532"/>
      <c r="N138" s="1532"/>
      <c r="O138" s="1533"/>
      <c r="P138" s="1657"/>
      <c r="Q138" s="1655"/>
      <c r="R138" s="198"/>
    </row>
    <row r="139" spans="1:18" ht="15.75" customHeight="1">
      <c r="A139" s="1505">
        <v>54</v>
      </c>
      <c r="B139" s="1641">
        <f t="shared" ref="B139" si="47">B137</f>
        <v>28</v>
      </c>
      <c r="C139" s="1643"/>
      <c r="D139" s="1644"/>
      <c r="E139" s="1647"/>
      <c r="F139" s="1648"/>
      <c r="G139" s="1649"/>
      <c r="H139" s="1525"/>
      <c r="I139" s="1526"/>
      <c r="J139" s="1526"/>
      <c r="K139" s="1526"/>
      <c r="L139" s="1526"/>
      <c r="M139" s="1526"/>
      <c r="N139" s="1526"/>
      <c r="O139" s="1527"/>
      <c r="P139" s="1656"/>
      <c r="Q139" s="1654" t="s">
        <v>157</v>
      </c>
      <c r="R139" s="198"/>
    </row>
    <row r="140" spans="1:18" ht="15.75" customHeight="1">
      <c r="A140" s="1505"/>
      <c r="B140" s="1642"/>
      <c r="C140" s="1645"/>
      <c r="D140" s="1646"/>
      <c r="E140" s="1650"/>
      <c r="F140" s="1651"/>
      <c r="G140" s="1652"/>
      <c r="H140" s="1531"/>
      <c r="I140" s="1532"/>
      <c r="J140" s="1532"/>
      <c r="K140" s="1532"/>
      <c r="L140" s="1532"/>
      <c r="M140" s="1532"/>
      <c r="N140" s="1532"/>
      <c r="O140" s="1533"/>
      <c r="P140" s="1657"/>
      <c r="Q140" s="1655"/>
      <c r="R140" s="198"/>
    </row>
    <row r="141" spans="1:18" ht="15.75" customHeight="1">
      <c r="A141" s="1664">
        <v>55</v>
      </c>
      <c r="B141" s="1641">
        <f t="shared" ref="B141" si="48">B139</f>
        <v>28</v>
      </c>
      <c r="C141" s="1643"/>
      <c r="D141" s="1644"/>
      <c r="E141" s="1647"/>
      <c r="F141" s="1648"/>
      <c r="G141" s="1649"/>
      <c r="H141" s="1525"/>
      <c r="I141" s="1526"/>
      <c r="J141" s="1526"/>
      <c r="K141" s="1526"/>
      <c r="L141" s="1526"/>
      <c r="M141" s="1526"/>
      <c r="N141" s="1526"/>
      <c r="O141" s="1527"/>
      <c r="P141" s="1656"/>
      <c r="Q141" s="1654" t="s">
        <v>157</v>
      </c>
      <c r="R141" s="198"/>
    </row>
    <row r="142" spans="1:18" ht="15.75" customHeight="1">
      <c r="A142" s="1507"/>
      <c r="B142" s="1642"/>
      <c r="C142" s="1645"/>
      <c r="D142" s="1646"/>
      <c r="E142" s="1650"/>
      <c r="F142" s="1651"/>
      <c r="G142" s="1652"/>
      <c r="H142" s="1531"/>
      <c r="I142" s="1532"/>
      <c r="J142" s="1532"/>
      <c r="K142" s="1532"/>
      <c r="L142" s="1532"/>
      <c r="M142" s="1532"/>
      <c r="N142" s="1532"/>
      <c r="O142" s="1533"/>
      <c r="P142" s="1657"/>
      <c r="Q142" s="1655"/>
      <c r="R142" s="198"/>
    </row>
    <row r="143" spans="1:18" ht="15.75" customHeight="1">
      <c r="A143" s="1505">
        <v>56</v>
      </c>
      <c r="B143" s="1641">
        <f t="shared" ref="B143" si="49">B141</f>
        <v>28</v>
      </c>
      <c r="C143" s="1643"/>
      <c r="D143" s="1644"/>
      <c r="E143" s="1647"/>
      <c r="F143" s="1648"/>
      <c r="G143" s="1649"/>
      <c r="H143" s="1525"/>
      <c r="I143" s="1526"/>
      <c r="J143" s="1526"/>
      <c r="K143" s="1526"/>
      <c r="L143" s="1526"/>
      <c r="M143" s="1526"/>
      <c r="N143" s="1526"/>
      <c r="O143" s="1527"/>
      <c r="P143" s="1656"/>
      <c r="Q143" s="1654" t="s">
        <v>157</v>
      </c>
      <c r="R143" s="198"/>
    </row>
    <row r="144" spans="1:18" ht="15.75" customHeight="1">
      <c r="A144" s="1505"/>
      <c r="B144" s="1642"/>
      <c r="C144" s="1645"/>
      <c r="D144" s="1646"/>
      <c r="E144" s="1650"/>
      <c r="F144" s="1651"/>
      <c r="G144" s="1652"/>
      <c r="H144" s="1531"/>
      <c r="I144" s="1532"/>
      <c r="J144" s="1532"/>
      <c r="K144" s="1532"/>
      <c r="L144" s="1532"/>
      <c r="M144" s="1532"/>
      <c r="N144" s="1532"/>
      <c r="O144" s="1533"/>
      <c r="P144" s="1657"/>
      <c r="Q144" s="1655"/>
      <c r="R144" s="198"/>
    </row>
    <row r="145" spans="1:18" ht="15.75" customHeight="1">
      <c r="A145" s="1664">
        <v>57</v>
      </c>
      <c r="B145" s="1641">
        <f t="shared" ref="B145" si="50">B143</f>
        <v>28</v>
      </c>
      <c r="C145" s="1643"/>
      <c r="D145" s="1644"/>
      <c r="E145" s="1647"/>
      <c r="F145" s="1648"/>
      <c r="G145" s="1649"/>
      <c r="H145" s="1525"/>
      <c r="I145" s="1526"/>
      <c r="J145" s="1526"/>
      <c r="K145" s="1526"/>
      <c r="L145" s="1526"/>
      <c r="M145" s="1526"/>
      <c r="N145" s="1526"/>
      <c r="O145" s="1527"/>
      <c r="P145" s="1656"/>
      <c r="Q145" s="1654" t="s">
        <v>157</v>
      </c>
      <c r="R145" s="198"/>
    </row>
    <row r="146" spans="1:18" ht="15.75" customHeight="1">
      <c r="A146" s="1507"/>
      <c r="B146" s="1642"/>
      <c r="C146" s="1645"/>
      <c r="D146" s="1646"/>
      <c r="E146" s="1650"/>
      <c r="F146" s="1651"/>
      <c r="G146" s="1652"/>
      <c r="H146" s="1531"/>
      <c r="I146" s="1532"/>
      <c r="J146" s="1532"/>
      <c r="K146" s="1532"/>
      <c r="L146" s="1532"/>
      <c r="M146" s="1532"/>
      <c r="N146" s="1532"/>
      <c r="O146" s="1533"/>
      <c r="P146" s="1657"/>
      <c r="Q146" s="1655"/>
      <c r="R146" s="198"/>
    </row>
    <row r="147" spans="1:18" ht="15.75" customHeight="1">
      <c r="A147" s="1505">
        <v>58</v>
      </c>
      <c r="B147" s="1641">
        <f t="shared" ref="B147" si="51">B145</f>
        <v>28</v>
      </c>
      <c r="C147" s="1643"/>
      <c r="D147" s="1644"/>
      <c r="E147" s="1647"/>
      <c r="F147" s="1648"/>
      <c r="G147" s="1649"/>
      <c r="H147" s="1525"/>
      <c r="I147" s="1526"/>
      <c r="J147" s="1526"/>
      <c r="K147" s="1526"/>
      <c r="L147" s="1526"/>
      <c r="M147" s="1526"/>
      <c r="N147" s="1526"/>
      <c r="O147" s="1527"/>
      <c r="P147" s="1656"/>
      <c r="Q147" s="1654" t="s">
        <v>157</v>
      </c>
      <c r="R147" s="198"/>
    </row>
    <row r="148" spans="1:18" ht="15.75" customHeight="1">
      <c r="A148" s="1505"/>
      <c r="B148" s="1642"/>
      <c r="C148" s="1645"/>
      <c r="D148" s="1646"/>
      <c r="E148" s="1650"/>
      <c r="F148" s="1651"/>
      <c r="G148" s="1652"/>
      <c r="H148" s="1531"/>
      <c r="I148" s="1532"/>
      <c r="J148" s="1532"/>
      <c r="K148" s="1532"/>
      <c r="L148" s="1532"/>
      <c r="M148" s="1532"/>
      <c r="N148" s="1532"/>
      <c r="O148" s="1533"/>
      <c r="P148" s="1657"/>
      <c r="Q148" s="1655"/>
      <c r="R148" s="198"/>
    </row>
    <row r="149" spans="1:18" ht="15.75" customHeight="1">
      <c r="A149" s="1664">
        <v>59</v>
      </c>
      <c r="B149" s="1641">
        <f t="shared" ref="B149" si="52">B147</f>
        <v>28</v>
      </c>
      <c r="C149" s="1643"/>
      <c r="D149" s="1644"/>
      <c r="E149" s="1647"/>
      <c r="F149" s="1648"/>
      <c r="G149" s="1649"/>
      <c r="H149" s="1525"/>
      <c r="I149" s="1526"/>
      <c r="J149" s="1526"/>
      <c r="K149" s="1526"/>
      <c r="L149" s="1526"/>
      <c r="M149" s="1526"/>
      <c r="N149" s="1526"/>
      <c r="O149" s="1527"/>
      <c r="P149" s="1656"/>
      <c r="Q149" s="1654" t="s">
        <v>157</v>
      </c>
      <c r="R149" s="198"/>
    </row>
    <row r="150" spans="1:18" ht="15.75" customHeight="1">
      <c r="A150" s="1507"/>
      <c r="B150" s="1642"/>
      <c r="C150" s="1645"/>
      <c r="D150" s="1646"/>
      <c r="E150" s="1650"/>
      <c r="F150" s="1651"/>
      <c r="G150" s="1652"/>
      <c r="H150" s="1531"/>
      <c r="I150" s="1532"/>
      <c r="J150" s="1532"/>
      <c r="K150" s="1532"/>
      <c r="L150" s="1532"/>
      <c r="M150" s="1532"/>
      <c r="N150" s="1532"/>
      <c r="O150" s="1533"/>
      <c r="P150" s="1657"/>
      <c r="Q150" s="1655"/>
      <c r="R150" s="198"/>
    </row>
    <row r="151" spans="1:18" ht="15.75" customHeight="1">
      <c r="A151" s="1658">
        <v>60</v>
      </c>
      <c r="B151" s="1641">
        <f t="shared" ref="B151" si="53">B149</f>
        <v>28</v>
      </c>
      <c r="C151" s="1643"/>
      <c r="D151" s="1644"/>
      <c r="E151" s="1647"/>
      <c r="F151" s="1648"/>
      <c r="G151" s="1649"/>
      <c r="H151" s="1525"/>
      <c r="I151" s="1526"/>
      <c r="J151" s="1526"/>
      <c r="K151" s="1526"/>
      <c r="L151" s="1526"/>
      <c r="M151" s="1526"/>
      <c r="N151" s="1526"/>
      <c r="O151" s="1527"/>
      <c r="P151" s="1656"/>
      <c r="Q151" s="1654" t="s">
        <v>157</v>
      </c>
      <c r="R151" s="198"/>
    </row>
    <row r="152" spans="1:18" ht="15.75" customHeight="1">
      <c r="A152" s="1659"/>
      <c r="B152" s="1642"/>
      <c r="C152" s="1645"/>
      <c r="D152" s="1646"/>
      <c r="E152" s="1650"/>
      <c r="F152" s="1651"/>
      <c r="G152" s="1652"/>
      <c r="H152" s="1531"/>
      <c r="I152" s="1532"/>
      <c r="J152" s="1532"/>
      <c r="K152" s="1532"/>
      <c r="L152" s="1532"/>
      <c r="M152" s="1532"/>
      <c r="N152" s="1532"/>
      <c r="O152" s="1533"/>
      <c r="P152" s="1657"/>
      <c r="Q152" s="1655"/>
      <c r="R152" s="198"/>
    </row>
    <row r="153" spans="1:18" ht="15.75" customHeight="1">
      <c r="A153" s="270" t="s">
        <v>81</v>
      </c>
      <c r="B153" s="1660" t="s">
        <v>616</v>
      </c>
      <c r="C153" s="1661"/>
      <c r="D153" s="1661"/>
      <c r="E153" s="1661"/>
      <c r="F153" s="1661"/>
      <c r="G153" s="1661"/>
      <c r="H153" s="1661"/>
      <c r="I153" s="1661"/>
      <c r="J153" s="1661"/>
      <c r="K153" s="1661"/>
      <c r="L153" s="1661"/>
      <c r="M153" s="1661"/>
      <c r="N153" s="1661"/>
      <c r="O153" s="1661"/>
      <c r="P153" s="1661"/>
      <c r="Q153" s="318"/>
      <c r="R153" s="198"/>
    </row>
    <row r="154" spans="1:18" ht="15.75" customHeight="1">
      <c r="A154" s="270" t="s">
        <v>82</v>
      </c>
      <c r="B154" s="1653" t="s">
        <v>1023</v>
      </c>
      <c r="C154" s="1653"/>
      <c r="D154" s="1653"/>
      <c r="E154" s="1653"/>
      <c r="F154" s="1653"/>
      <c r="G154" s="1653"/>
      <c r="H154" s="1653"/>
      <c r="I154" s="1653"/>
      <c r="J154" s="1653"/>
      <c r="K154" s="1653"/>
      <c r="L154" s="1653"/>
      <c r="M154" s="1653"/>
      <c r="N154" s="1653"/>
      <c r="O154" s="1653"/>
      <c r="P154" s="1653"/>
      <c r="Q154" s="1653"/>
      <c r="R154" s="198"/>
    </row>
    <row r="155" spans="1:18" ht="15.75" customHeight="1">
      <c r="B155" s="1653"/>
      <c r="C155" s="1653"/>
      <c r="D155" s="1653"/>
      <c r="E155" s="1653"/>
      <c r="F155" s="1653"/>
      <c r="G155" s="1653"/>
      <c r="H155" s="1653"/>
      <c r="I155" s="1653"/>
      <c r="J155" s="1653"/>
      <c r="K155" s="1653"/>
      <c r="L155" s="1653"/>
      <c r="M155" s="1653"/>
      <c r="N155" s="1653"/>
      <c r="O155" s="1653"/>
      <c r="P155" s="1653"/>
      <c r="Q155" s="1653"/>
      <c r="R155" s="198"/>
    </row>
    <row r="156" spans="1:18">
      <c r="R156" s="333"/>
    </row>
    <row r="157" spans="1:18">
      <c r="R157" s="333"/>
    </row>
    <row r="158" spans="1:18" ht="15.75" customHeight="1"/>
  </sheetData>
  <mergeCells count="519">
    <mergeCell ref="B154:Q155"/>
    <mergeCell ref="A1:F1"/>
    <mergeCell ref="A2:E2"/>
    <mergeCell ref="A53:F53"/>
    <mergeCell ref="A54:E54"/>
    <mergeCell ref="A105:F105"/>
    <mergeCell ref="A106:E106"/>
    <mergeCell ref="A21:A22"/>
    <mergeCell ref="C11:D12"/>
    <mergeCell ref="C13:D14"/>
    <mergeCell ref="A25:A26"/>
    <mergeCell ref="A27:A28"/>
    <mergeCell ref="A3:Q3"/>
    <mergeCell ref="Q15:Q16"/>
    <mergeCell ref="P17:P18"/>
    <mergeCell ref="Q17:Q18"/>
    <mergeCell ref="P19:P20"/>
    <mergeCell ref="Q19:Q20"/>
    <mergeCell ref="P21:P22"/>
    <mergeCell ref="Q21:Q22"/>
    <mergeCell ref="P23:P24"/>
    <mergeCell ref="E11:G11"/>
    <mergeCell ref="E12:G12"/>
    <mergeCell ref="E13:G13"/>
    <mergeCell ref="E14:G14"/>
    <mergeCell ref="A37:A38"/>
    <mergeCell ref="A39:A40"/>
    <mergeCell ref="A41:A42"/>
    <mergeCell ref="A43:A44"/>
    <mergeCell ref="A45:A46"/>
    <mergeCell ref="Q29:Q30"/>
    <mergeCell ref="A47:A48"/>
    <mergeCell ref="A29:A30"/>
    <mergeCell ref="A31:A32"/>
    <mergeCell ref="A33:A34"/>
    <mergeCell ref="A35:A36"/>
    <mergeCell ref="B47:B48"/>
    <mergeCell ref="B39:B40"/>
    <mergeCell ref="B41:B42"/>
    <mergeCell ref="H39:O40"/>
    <mergeCell ref="H41:O42"/>
    <mergeCell ref="Q39:Q40"/>
    <mergeCell ref="P41:P42"/>
    <mergeCell ref="Q41:Q42"/>
    <mergeCell ref="P31:P32"/>
    <mergeCell ref="Q31:Q32"/>
    <mergeCell ref="P33:P34"/>
    <mergeCell ref="Q33:Q34"/>
    <mergeCell ref="P35:P36"/>
    <mergeCell ref="C7:D8"/>
    <mergeCell ref="A23:A24"/>
    <mergeCell ref="A9:A10"/>
    <mergeCell ref="A11:A12"/>
    <mergeCell ref="A13:A14"/>
    <mergeCell ref="A15:A16"/>
    <mergeCell ref="A17:A18"/>
    <mergeCell ref="A19:A20"/>
    <mergeCell ref="P8:Q8"/>
    <mergeCell ref="Q9:Q10"/>
    <mergeCell ref="P11:P12"/>
    <mergeCell ref="Q11:Q12"/>
    <mergeCell ref="P13:P14"/>
    <mergeCell ref="Q13:Q14"/>
    <mergeCell ref="P15:P16"/>
    <mergeCell ref="H7:O8"/>
    <mergeCell ref="C9:D10"/>
    <mergeCell ref="E7:G7"/>
    <mergeCell ref="E8:G8"/>
    <mergeCell ref="E9:G9"/>
    <mergeCell ref="E10:G10"/>
    <mergeCell ref="Q23:Q24"/>
    <mergeCell ref="P7:Q7"/>
    <mergeCell ref="C15:D16"/>
    <mergeCell ref="C17:D18"/>
    <mergeCell ref="C19:D20"/>
    <mergeCell ref="C21:D22"/>
    <mergeCell ref="C23:D24"/>
    <mergeCell ref="E17:G17"/>
    <mergeCell ref="E18:G18"/>
    <mergeCell ref="E19:G19"/>
    <mergeCell ref="E20:G20"/>
    <mergeCell ref="E21:G21"/>
    <mergeCell ref="E22:G22"/>
    <mergeCell ref="E23:G23"/>
    <mergeCell ref="E24:G24"/>
    <mergeCell ref="E15:G15"/>
    <mergeCell ref="E16:G16"/>
    <mergeCell ref="C37:D38"/>
    <mergeCell ref="C39:D40"/>
    <mergeCell ref="C41:D42"/>
    <mergeCell ref="C43:D44"/>
    <mergeCell ref="Q35:Q36"/>
    <mergeCell ref="P29:P30"/>
    <mergeCell ref="H33:O34"/>
    <mergeCell ref="H35:O36"/>
    <mergeCell ref="P25:P26"/>
    <mergeCell ref="Q25:Q26"/>
    <mergeCell ref="P27:P28"/>
    <mergeCell ref="Q27:Q28"/>
    <mergeCell ref="C25:D26"/>
    <mergeCell ref="E35:G35"/>
    <mergeCell ref="E36:G36"/>
    <mergeCell ref="C35:D36"/>
    <mergeCell ref="E30:G30"/>
    <mergeCell ref="E31:G31"/>
    <mergeCell ref="E32:G32"/>
    <mergeCell ref="E33:G33"/>
    <mergeCell ref="E34:G34"/>
    <mergeCell ref="E25:G25"/>
    <mergeCell ref="E26:G26"/>
    <mergeCell ref="E27:G27"/>
    <mergeCell ref="E28:G28"/>
    <mergeCell ref="C29:D30"/>
    <mergeCell ref="C31:D32"/>
    <mergeCell ref="C33:D34"/>
    <mergeCell ref="E29:G29"/>
    <mergeCell ref="C27:D28"/>
    <mergeCell ref="B49:P49"/>
    <mergeCell ref="H43:O44"/>
    <mergeCell ref="H45:O46"/>
    <mergeCell ref="H47:O48"/>
    <mergeCell ref="H37:O38"/>
    <mergeCell ref="P39:P40"/>
    <mergeCell ref="B37:B38"/>
    <mergeCell ref="E47:G47"/>
    <mergeCell ref="E48:G48"/>
    <mergeCell ref="E42:G42"/>
    <mergeCell ref="E43:G43"/>
    <mergeCell ref="E44:G44"/>
    <mergeCell ref="E37:G37"/>
    <mergeCell ref="E38:G38"/>
    <mergeCell ref="E39:G39"/>
    <mergeCell ref="E45:G45"/>
    <mergeCell ref="E46:G46"/>
    <mergeCell ref="E40:G40"/>
    <mergeCell ref="E41:G41"/>
    <mergeCell ref="B43:B44"/>
    <mergeCell ref="B45:B46"/>
    <mergeCell ref="C45:D46"/>
    <mergeCell ref="C47:D48"/>
    <mergeCell ref="E61:G61"/>
    <mergeCell ref="B50:Q51"/>
    <mergeCell ref="E62:G62"/>
    <mergeCell ref="P61:P62"/>
    <mergeCell ref="Q61:Q62"/>
    <mergeCell ref="A55:Q55"/>
    <mergeCell ref="C59:D60"/>
    <mergeCell ref="E59:G59"/>
    <mergeCell ref="P59:Q59"/>
    <mergeCell ref="E60:G60"/>
    <mergeCell ref="P60:Q60"/>
    <mergeCell ref="B61:B62"/>
    <mergeCell ref="H61:O62"/>
    <mergeCell ref="H59:O60"/>
    <mergeCell ref="A61:A62"/>
    <mergeCell ref="C61:D62"/>
    <mergeCell ref="A63:A64"/>
    <mergeCell ref="A65:A66"/>
    <mergeCell ref="A67:A68"/>
    <mergeCell ref="H65:O66"/>
    <mergeCell ref="H67:O68"/>
    <mergeCell ref="P63:P64"/>
    <mergeCell ref="Q63:Q64"/>
    <mergeCell ref="P65:P66"/>
    <mergeCell ref="Q65:Q66"/>
    <mergeCell ref="P67:P68"/>
    <mergeCell ref="Q67:Q68"/>
    <mergeCell ref="C63:D64"/>
    <mergeCell ref="E63:G63"/>
    <mergeCell ref="E64:G64"/>
    <mergeCell ref="C65:D66"/>
    <mergeCell ref="E65:G65"/>
    <mergeCell ref="E66:G66"/>
    <mergeCell ref="C67:D68"/>
    <mergeCell ref="E67:G67"/>
    <mergeCell ref="E68:G68"/>
    <mergeCell ref="B63:B64"/>
    <mergeCell ref="B65:B66"/>
    <mergeCell ref="B67:B68"/>
    <mergeCell ref="H63:O64"/>
    <mergeCell ref="A69:A70"/>
    <mergeCell ref="A71:A72"/>
    <mergeCell ref="A73:A74"/>
    <mergeCell ref="H69:O70"/>
    <mergeCell ref="H71:O72"/>
    <mergeCell ref="H73:O74"/>
    <mergeCell ref="P69:P70"/>
    <mergeCell ref="Q69:Q70"/>
    <mergeCell ref="P71:P72"/>
    <mergeCell ref="Q71:Q72"/>
    <mergeCell ref="P73:P74"/>
    <mergeCell ref="Q73:Q74"/>
    <mergeCell ref="B69:B70"/>
    <mergeCell ref="C69:D70"/>
    <mergeCell ref="E69:G69"/>
    <mergeCell ref="E70:G70"/>
    <mergeCell ref="B71:B72"/>
    <mergeCell ref="C71:D72"/>
    <mergeCell ref="E71:G71"/>
    <mergeCell ref="E72:G72"/>
    <mergeCell ref="B73:B74"/>
    <mergeCell ref="C73:D74"/>
    <mergeCell ref="E73:G73"/>
    <mergeCell ref="E74:G74"/>
    <mergeCell ref="A75:A76"/>
    <mergeCell ref="A77:A78"/>
    <mergeCell ref="A79:A80"/>
    <mergeCell ref="H75:O76"/>
    <mergeCell ref="H77:O78"/>
    <mergeCell ref="H79:O80"/>
    <mergeCell ref="P75:P76"/>
    <mergeCell ref="Q75:Q76"/>
    <mergeCell ref="P77:P78"/>
    <mergeCell ref="Q77:Q78"/>
    <mergeCell ref="P79:P80"/>
    <mergeCell ref="Q79:Q80"/>
    <mergeCell ref="B77:B78"/>
    <mergeCell ref="C77:D78"/>
    <mergeCell ref="E77:G77"/>
    <mergeCell ref="E78:G78"/>
    <mergeCell ref="B79:B80"/>
    <mergeCell ref="C79:D80"/>
    <mergeCell ref="E79:G79"/>
    <mergeCell ref="E80:G80"/>
    <mergeCell ref="B75:B76"/>
    <mergeCell ref="C75:D76"/>
    <mergeCell ref="E75:G75"/>
    <mergeCell ref="E76:G76"/>
    <mergeCell ref="A81:A82"/>
    <mergeCell ref="A83:A84"/>
    <mergeCell ref="A85:A86"/>
    <mergeCell ref="H81:O82"/>
    <mergeCell ref="H83:O84"/>
    <mergeCell ref="H85:O86"/>
    <mergeCell ref="P81:P82"/>
    <mergeCell ref="Q81:Q82"/>
    <mergeCell ref="P83:P84"/>
    <mergeCell ref="Q83:Q84"/>
    <mergeCell ref="P85:P86"/>
    <mergeCell ref="Q85:Q86"/>
    <mergeCell ref="B81:B82"/>
    <mergeCell ref="B85:B86"/>
    <mergeCell ref="C85:D86"/>
    <mergeCell ref="E85:G85"/>
    <mergeCell ref="E86:G86"/>
    <mergeCell ref="C81:D82"/>
    <mergeCell ref="E81:G81"/>
    <mergeCell ref="E82:G82"/>
    <mergeCell ref="B83:B84"/>
    <mergeCell ref="C83:D84"/>
    <mergeCell ref="E83:G83"/>
    <mergeCell ref="E84:G84"/>
    <mergeCell ref="A87:A88"/>
    <mergeCell ref="A89:A90"/>
    <mergeCell ref="A91:A92"/>
    <mergeCell ref="H87:O88"/>
    <mergeCell ref="H89:O90"/>
    <mergeCell ref="H91:O92"/>
    <mergeCell ref="P87:P88"/>
    <mergeCell ref="Q87:Q88"/>
    <mergeCell ref="P89:P90"/>
    <mergeCell ref="Q89:Q90"/>
    <mergeCell ref="P91:P92"/>
    <mergeCell ref="Q91:Q92"/>
    <mergeCell ref="B89:B90"/>
    <mergeCell ref="B87:B88"/>
    <mergeCell ref="C87:D88"/>
    <mergeCell ref="E87:G87"/>
    <mergeCell ref="E88:G88"/>
    <mergeCell ref="B91:B92"/>
    <mergeCell ref="A99:A100"/>
    <mergeCell ref="B101:P101"/>
    <mergeCell ref="A107:Q107"/>
    <mergeCell ref="H99:O100"/>
    <mergeCell ref="P99:P100"/>
    <mergeCell ref="Q99:Q100"/>
    <mergeCell ref="A93:A94"/>
    <mergeCell ref="A95:A96"/>
    <mergeCell ref="A97:A98"/>
    <mergeCell ref="H93:O94"/>
    <mergeCell ref="H95:O96"/>
    <mergeCell ref="H97:O98"/>
    <mergeCell ref="P93:P94"/>
    <mergeCell ref="Q93:Q94"/>
    <mergeCell ref="P95:P96"/>
    <mergeCell ref="Q95:Q96"/>
    <mergeCell ref="P97:P98"/>
    <mergeCell ref="Q97:Q98"/>
    <mergeCell ref="B93:B94"/>
    <mergeCell ref="C93:D94"/>
    <mergeCell ref="E93:G93"/>
    <mergeCell ref="E94:G94"/>
    <mergeCell ref="B95:B96"/>
    <mergeCell ref="E95:G95"/>
    <mergeCell ref="A113:A114"/>
    <mergeCell ref="C113:D114"/>
    <mergeCell ref="E113:G113"/>
    <mergeCell ref="E114:G114"/>
    <mergeCell ref="H113:O114"/>
    <mergeCell ref="P113:P114"/>
    <mergeCell ref="Q113:Q114"/>
    <mergeCell ref="C111:D112"/>
    <mergeCell ref="E111:G111"/>
    <mergeCell ref="P111:Q111"/>
    <mergeCell ref="E112:G112"/>
    <mergeCell ref="P112:Q112"/>
    <mergeCell ref="H111:O112"/>
    <mergeCell ref="A115:A116"/>
    <mergeCell ref="A117:A118"/>
    <mergeCell ref="A119:A120"/>
    <mergeCell ref="H115:O116"/>
    <mergeCell ref="H117:O118"/>
    <mergeCell ref="H119:O120"/>
    <mergeCell ref="P115:P116"/>
    <mergeCell ref="Q115:Q116"/>
    <mergeCell ref="P117:P118"/>
    <mergeCell ref="Q117:Q118"/>
    <mergeCell ref="P119:P120"/>
    <mergeCell ref="Q119:Q120"/>
    <mergeCell ref="B115:B116"/>
    <mergeCell ref="C115:D116"/>
    <mergeCell ref="E115:G115"/>
    <mergeCell ref="E116:G116"/>
    <mergeCell ref="B117:B118"/>
    <mergeCell ref="C117:D118"/>
    <mergeCell ref="E117:G117"/>
    <mergeCell ref="E118:G118"/>
    <mergeCell ref="A121:A122"/>
    <mergeCell ref="A123:A124"/>
    <mergeCell ref="A125:A126"/>
    <mergeCell ref="H121:O122"/>
    <mergeCell ref="H123:O124"/>
    <mergeCell ref="H125:O126"/>
    <mergeCell ref="P121:P122"/>
    <mergeCell ref="Q121:Q122"/>
    <mergeCell ref="P123:P124"/>
    <mergeCell ref="Q123:Q124"/>
    <mergeCell ref="P125:P126"/>
    <mergeCell ref="Q125:Q126"/>
    <mergeCell ref="B123:B124"/>
    <mergeCell ref="B125:B126"/>
    <mergeCell ref="C125:D126"/>
    <mergeCell ref="E125:G125"/>
    <mergeCell ref="E126:G126"/>
    <mergeCell ref="C121:D122"/>
    <mergeCell ref="E121:G121"/>
    <mergeCell ref="E122:G122"/>
    <mergeCell ref="A127:A128"/>
    <mergeCell ref="A129:A130"/>
    <mergeCell ref="A131:A132"/>
    <mergeCell ref="H127:O128"/>
    <mergeCell ref="H129:O130"/>
    <mergeCell ref="H131:O132"/>
    <mergeCell ref="P127:P128"/>
    <mergeCell ref="Q127:Q128"/>
    <mergeCell ref="P129:P130"/>
    <mergeCell ref="Q129:Q130"/>
    <mergeCell ref="P131:P132"/>
    <mergeCell ref="Q131:Q132"/>
    <mergeCell ref="B127:B128"/>
    <mergeCell ref="B131:B132"/>
    <mergeCell ref="C131:D132"/>
    <mergeCell ref="E131:G131"/>
    <mergeCell ref="E132:G132"/>
    <mergeCell ref="C127:D128"/>
    <mergeCell ref="E127:G127"/>
    <mergeCell ref="E128:G128"/>
    <mergeCell ref="B129:B130"/>
    <mergeCell ref="C129:D130"/>
    <mergeCell ref="E129:G129"/>
    <mergeCell ref="E130:G130"/>
    <mergeCell ref="A133:A134"/>
    <mergeCell ref="A135:A136"/>
    <mergeCell ref="A137:A138"/>
    <mergeCell ref="H133:O134"/>
    <mergeCell ref="H135:O136"/>
    <mergeCell ref="H137:O138"/>
    <mergeCell ref="P133:P134"/>
    <mergeCell ref="Q133:Q134"/>
    <mergeCell ref="P135:P136"/>
    <mergeCell ref="Q135:Q136"/>
    <mergeCell ref="P137:P138"/>
    <mergeCell ref="Q137:Q138"/>
    <mergeCell ref="B135:B136"/>
    <mergeCell ref="B133:B134"/>
    <mergeCell ref="C133:D134"/>
    <mergeCell ref="E133:G133"/>
    <mergeCell ref="E134:G134"/>
    <mergeCell ref="C135:D136"/>
    <mergeCell ref="E135:G135"/>
    <mergeCell ref="E136:G136"/>
    <mergeCell ref="B137:B138"/>
    <mergeCell ref="C137:D138"/>
    <mergeCell ref="E137:G137"/>
    <mergeCell ref="E138:G138"/>
    <mergeCell ref="Q145:Q146"/>
    <mergeCell ref="P147:P148"/>
    <mergeCell ref="Q147:Q148"/>
    <mergeCell ref="P149:P150"/>
    <mergeCell ref="Q149:Q150"/>
    <mergeCell ref="B147:B148"/>
    <mergeCell ref="A139:A140"/>
    <mergeCell ref="A141:A142"/>
    <mergeCell ref="A143:A144"/>
    <mergeCell ref="H139:O140"/>
    <mergeCell ref="H141:O142"/>
    <mergeCell ref="H143:O144"/>
    <mergeCell ref="P139:P140"/>
    <mergeCell ref="Q139:Q140"/>
    <mergeCell ref="P141:P142"/>
    <mergeCell ref="Q141:Q142"/>
    <mergeCell ref="P143:P144"/>
    <mergeCell ref="Q143:Q144"/>
    <mergeCell ref="B139:B140"/>
    <mergeCell ref="C141:D142"/>
    <mergeCell ref="E141:G141"/>
    <mergeCell ref="E142:G142"/>
    <mergeCell ref="E139:G139"/>
    <mergeCell ref="E140:G140"/>
    <mergeCell ref="A151:A152"/>
    <mergeCell ref="B153:P153"/>
    <mergeCell ref="H9:O10"/>
    <mergeCell ref="H11:O12"/>
    <mergeCell ref="H13:O14"/>
    <mergeCell ref="H15:O16"/>
    <mergeCell ref="H17:O18"/>
    <mergeCell ref="H19:O20"/>
    <mergeCell ref="H21:O22"/>
    <mergeCell ref="H23:O24"/>
    <mergeCell ref="H25:O26"/>
    <mergeCell ref="H27:O28"/>
    <mergeCell ref="H29:O30"/>
    <mergeCell ref="H31:O32"/>
    <mergeCell ref="A145:A146"/>
    <mergeCell ref="A147:A148"/>
    <mergeCell ref="A149:A150"/>
    <mergeCell ref="H145:O146"/>
    <mergeCell ref="H147:O148"/>
    <mergeCell ref="H149:O150"/>
    <mergeCell ref="P145:P146"/>
    <mergeCell ref="H151:O152"/>
    <mergeCell ref="P9:P10"/>
    <mergeCell ref="P151:P152"/>
    <mergeCell ref="Q151:Q152"/>
    <mergeCell ref="B9:B10"/>
    <mergeCell ref="B11:B12"/>
    <mergeCell ref="B13:B14"/>
    <mergeCell ref="B15:B16"/>
    <mergeCell ref="B17:B18"/>
    <mergeCell ref="B19:B20"/>
    <mergeCell ref="B21:B22"/>
    <mergeCell ref="B23:B24"/>
    <mergeCell ref="B25:B26"/>
    <mergeCell ref="B27:B28"/>
    <mergeCell ref="B29:B30"/>
    <mergeCell ref="B31:B32"/>
    <mergeCell ref="B33:B34"/>
    <mergeCell ref="B35:B36"/>
    <mergeCell ref="P43:P44"/>
    <mergeCell ref="Q43:Q44"/>
    <mergeCell ref="P45:P46"/>
    <mergeCell ref="Q45:Q46"/>
    <mergeCell ref="P47:P48"/>
    <mergeCell ref="Q47:Q48"/>
    <mergeCell ref="P37:P38"/>
    <mergeCell ref="Q37:Q38"/>
    <mergeCell ref="C95:D96"/>
    <mergeCell ref="E96:G96"/>
    <mergeCell ref="C89:D90"/>
    <mergeCell ref="E89:G89"/>
    <mergeCell ref="E90:G90"/>
    <mergeCell ref="C91:D92"/>
    <mergeCell ref="E91:G91"/>
    <mergeCell ref="E92:G92"/>
    <mergeCell ref="E145:G145"/>
    <mergeCell ref="E146:G146"/>
    <mergeCell ref="C139:D140"/>
    <mergeCell ref="B141:B142"/>
    <mergeCell ref="B97:B98"/>
    <mergeCell ref="C97:D98"/>
    <mergeCell ref="E97:G97"/>
    <mergeCell ref="E98:G98"/>
    <mergeCell ref="B99:B100"/>
    <mergeCell ref="C99:D100"/>
    <mergeCell ref="E99:G99"/>
    <mergeCell ref="E100:G100"/>
    <mergeCell ref="C123:D124"/>
    <mergeCell ref="E123:G123"/>
    <mergeCell ref="E124:G124"/>
    <mergeCell ref="B119:B120"/>
    <mergeCell ref="C119:D120"/>
    <mergeCell ref="E119:G119"/>
    <mergeCell ref="E120:G120"/>
    <mergeCell ref="B121:B122"/>
    <mergeCell ref="B102:Q103"/>
    <mergeCell ref="K4:Q4"/>
    <mergeCell ref="K56:Q56"/>
    <mergeCell ref="K108:Q108"/>
    <mergeCell ref="H4:J4"/>
    <mergeCell ref="H56:J56"/>
    <mergeCell ref="H108:J108"/>
    <mergeCell ref="B151:B152"/>
    <mergeCell ref="C151:D152"/>
    <mergeCell ref="E151:G151"/>
    <mergeCell ref="E152:G152"/>
    <mergeCell ref="B113:B114"/>
    <mergeCell ref="C147:D148"/>
    <mergeCell ref="E147:G147"/>
    <mergeCell ref="E148:G148"/>
    <mergeCell ref="B149:B150"/>
    <mergeCell ref="C149:D150"/>
    <mergeCell ref="E149:G149"/>
    <mergeCell ref="E150:G150"/>
    <mergeCell ref="B143:B144"/>
    <mergeCell ref="C143:D144"/>
    <mergeCell ref="E143:G143"/>
    <mergeCell ref="E144:G144"/>
    <mergeCell ref="B145:B146"/>
    <mergeCell ref="C145:D146"/>
  </mergeCells>
  <phoneticPr fontId="2"/>
  <pageMargins left="0.70866141732283472" right="0.70866141732283472" top="0.74803149606299213" bottom="0.55118110236220474" header="0.31496062992125984" footer="0.31496062992125984"/>
  <pageSetup paperSize="9" orientation="portrait" blackAndWhite="1"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FF"/>
  </sheetPr>
  <dimension ref="A1:T158"/>
  <sheetViews>
    <sheetView view="pageBreakPreview" topLeftCell="A19" zoomScaleNormal="100" zoomScaleSheetLayoutView="100" workbookViewId="0">
      <selection activeCell="P11" sqref="P11:P12"/>
    </sheetView>
  </sheetViews>
  <sheetFormatPr defaultRowHeight="13.5"/>
  <cols>
    <col min="1" max="17" width="5.125" style="203" customWidth="1"/>
    <col min="18" max="18" width="5.125" style="202" customWidth="1"/>
    <col min="19" max="16384" width="9" style="203"/>
  </cols>
  <sheetData>
    <row r="1" spans="1:20" ht="15.75" customHeight="1">
      <c r="A1" s="1495" t="str">
        <f>CONCATENATE("（様式-",INDEX(発注者入力シート!$B$23:$G$27,MATCH(発注者入力シート!L6,発注者入力シート!$C$23:$C$27,0),4),"-２）")</f>
        <v>（様式-３-２）</v>
      </c>
      <c r="B1" s="1495"/>
      <c r="C1" s="1495"/>
      <c r="D1" s="1495"/>
      <c r="E1" s="1495"/>
      <c r="F1" s="1495"/>
      <c r="Q1" s="250" t="s">
        <v>1480</v>
      </c>
      <c r="R1" s="336"/>
      <c r="S1" s="4" t="s">
        <v>463</v>
      </c>
      <c r="T1" s="4"/>
    </row>
    <row r="2" spans="1:20" ht="15.75" customHeight="1">
      <c r="A2" s="1495" t="str">
        <f>CONCATENATE("評価項目",INDEX(発注者入力シート!$B$23:$G$27,MATCH(発注者入力シート!L6,発注者入力シート!$C$23:$C$27,0),5),"-",INDEX(発注者入力シート!$B$23:$G$27,MATCH(発注者入力シート!L6,発注者入力シート!$C$23:$C$27,0),6))</f>
        <v>評価項目（２）-①</v>
      </c>
      <c r="B2" s="1495"/>
      <c r="C2" s="1495"/>
      <c r="D2" s="1495"/>
      <c r="E2" s="1495"/>
      <c r="S2" s="4" t="s">
        <v>464</v>
      </c>
      <c r="T2" s="4"/>
    </row>
    <row r="3" spans="1:20" ht="15.75" customHeight="1">
      <c r="A3" s="1520" t="s">
        <v>154</v>
      </c>
      <c r="B3" s="1520"/>
      <c r="C3" s="1520"/>
      <c r="D3" s="1520"/>
      <c r="E3" s="1520"/>
      <c r="F3" s="1520"/>
      <c r="G3" s="1520"/>
      <c r="H3" s="1520"/>
      <c r="I3" s="1520"/>
      <c r="J3" s="1520"/>
      <c r="K3" s="1520"/>
      <c r="L3" s="1520"/>
      <c r="M3" s="1520"/>
      <c r="N3" s="1520"/>
      <c r="O3" s="1520"/>
      <c r="P3" s="1520"/>
      <c r="Q3" s="1520"/>
      <c r="R3" s="330"/>
      <c r="S3" s="205"/>
      <c r="T3" s="4" t="s">
        <v>471</v>
      </c>
    </row>
    <row r="4" spans="1:20" ht="15.75" customHeight="1">
      <c r="H4" s="1640" t="s">
        <v>331</v>
      </c>
      <c r="I4" s="1640"/>
      <c r="J4" s="1640"/>
      <c r="K4" s="1519" t="str">
        <f>IF(企業入力シート!C7="","",企業入力シート!C7)</f>
        <v>島根土木</v>
      </c>
      <c r="L4" s="1519"/>
      <c r="M4" s="1519"/>
      <c r="N4" s="1519"/>
      <c r="O4" s="1519"/>
      <c r="P4" s="1519"/>
      <c r="Q4" s="1519"/>
      <c r="R4" s="330"/>
      <c r="S4" s="191"/>
      <c r="T4" s="4" t="s">
        <v>466</v>
      </c>
    </row>
    <row r="5" spans="1:20" ht="15.75" customHeight="1">
      <c r="R5" s="321"/>
      <c r="S5" s="251"/>
      <c r="T5" s="4"/>
    </row>
    <row r="6" spans="1:20" ht="15.75" customHeight="1">
      <c r="S6" s="4" t="s">
        <v>467</v>
      </c>
      <c r="T6" s="4"/>
    </row>
    <row r="7" spans="1:20" ht="15.75" customHeight="1">
      <c r="A7" s="252" t="s">
        <v>19</v>
      </c>
      <c r="B7" s="253" t="s">
        <v>21</v>
      </c>
      <c r="C7" s="1665" t="s">
        <v>23</v>
      </c>
      <c r="D7" s="1665"/>
      <c r="E7" s="1664" t="s">
        <v>24</v>
      </c>
      <c r="F7" s="1665"/>
      <c r="G7" s="1667"/>
      <c r="H7" s="1664" t="s">
        <v>25</v>
      </c>
      <c r="I7" s="1665"/>
      <c r="J7" s="1665"/>
      <c r="K7" s="1665"/>
      <c r="L7" s="1665"/>
      <c r="M7" s="1665"/>
      <c r="N7" s="1665"/>
      <c r="O7" s="1667"/>
      <c r="P7" s="1664" t="s">
        <v>85</v>
      </c>
      <c r="Q7" s="1667"/>
      <c r="S7" s="193"/>
      <c r="T7" s="4" t="s">
        <v>468</v>
      </c>
    </row>
    <row r="8" spans="1:20" ht="15.75" customHeight="1">
      <c r="A8" s="254" t="s">
        <v>20</v>
      </c>
      <c r="B8" s="255" t="s">
        <v>22</v>
      </c>
      <c r="C8" s="1666"/>
      <c r="D8" s="1666"/>
      <c r="E8" s="1668" t="s">
        <v>819</v>
      </c>
      <c r="F8" s="1669"/>
      <c r="G8" s="1670"/>
      <c r="H8" s="1507"/>
      <c r="I8" s="1671"/>
      <c r="J8" s="1671"/>
      <c r="K8" s="1671"/>
      <c r="L8" s="1671"/>
      <c r="M8" s="1671"/>
      <c r="N8" s="1671"/>
      <c r="O8" s="1508"/>
      <c r="P8" s="1505" t="s">
        <v>84</v>
      </c>
      <c r="Q8" s="1506"/>
      <c r="R8" s="198"/>
      <c r="S8" s="194"/>
      <c r="T8" s="4" t="s">
        <v>466</v>
      </c>
    </row>
    <row r="9" spans="1:20" ht="15.75" customHeight="1">
      <c r="A9" s="1664">
        <v>1</v>
      </c>
      <c r="B9" s="1641">
        <v>29</v>
      </c>
      <c r="C9" s="1643"/>
      <c r="D9" s="1644"/>
      <c r="E9" s="1647"/>
      <c r="F9" s="1648"/>
      <c r="G9" s="1649"/>
      <c r="H9" s="1663"/>
      <c r="I9" s="1526"/>
      <c r="J9" s="1526"/>
      <c r="K9" s="1526"/>
      <c r="L9" s="1526"/>
      <c r="M9" s="1526"/>
      <c r="N9" s="1526"/>
      <c r="O9" s="1527"/>
      <c r="P9" s="1656"/>
      <c r="Q9" s="1654" t="s">
        <v>157</v>
      </c>
      <c r="R9" s="198"/>
      <c r="S9" s="4"/>
      <c r="T9" s="4"/>
    </row>
    <row r="10" spans="1:20" ht="15.75" customHeight="1">
      <c r="A10" s="1507"/>
      <c r="B10" s="1642"/>
      <c r="C10" s="1645"/>
      <c r="D10" s="1646"/>
      <c r="E10" s="1650"/>
      <c r="F10" s="1651"/>
      <c r="G10" s="1652"/>
      <c r="H10" s="1531"/>
      <c r="I10" s="1532"/>
      <c r="J10" s="1532"/>
      <c r="K10" s="1532"/>
      <c r="L10" s="1532"/>
      <c r="M10" s="1532"/>
      <c r="N10" s="1532"/>
      <c r="O10" s="1533"/>
      <c r="P10" s="1657"/>
      <c r="Q10" s="1655"/>
      <c r="R10" s="198"/>
      <c r="S10" s="207" t="s">
        <v>469</v>
      </c>
      <c r="T10" s="4"/>
    </row>
    <row r="11" spans="1:20" ht="15.75" customHeight="1">
      <c r="A11" s="1505">
        <v>2</v>
      </c>
      <c r="B11" s="1641">
        <f>B9</f>
        <v>29</v>
      </c>
      <c r="C11" s="1643"/>
      <c r="D11" s="1644"/>
      <c r="E11" s="1647"/>
      <c r="F11" s="1648"/>
      <c r="G11" s="1649"/>
      <c r="H11" s="1663"/>
      <c r="I11" s="1526"/>
      <c r="J11" s="1526"/>
      <c r="K11" s="1526"/>
      <c r="L11" s="1526"/>
      <c r="M11" s="1526"/>
      <c r="N11" s="1526"/>
      <c r="O11" s="1527"/>
      <c r="P11" s="1656"/>
      <c r="Q11" s="1654" t="s">
        <v>157</v>
      </c>
      <c r="R11" s="198"/>
      <c r="S11" s="207" t="s">
        <v>470</v>
      </c>
      <c r="T11" s="4"/>
    </row>
    <row r="12" spans="1:20" ht="15.75" customHeight="1">
      <c r="A12" s="1505"/>
      <c r="B12" s="1642"/>
      <c r="C12" s="1645"/>
      <c r="D12" s="1646"/>
      <c r="E12" s="1650"/>
      <c r="F12" s="1651"/>
      <c r="G12" s="1652"/>
      <c r="H12" s="1531"/>
      <c r="I12" s="1532"/>
      <c r="J12" s="1532"/>
      <c r="K12" s="1532"/>
      <c r="L12" s="1532"/>
      <c r="M12" s="1532"/>
      <c r="N12" s="1532"/>
      <c r="O12" s="1533"/>
      <c r="P12" s="1657"/>
      <c r="Q12" s="1655"/>
      <c r="R12" s="198"/>
    </row>
    <row r="13" spans="1:20" ht="15.75" customHeight="1">
      <c r="A13" s="1664">
        <v>3</v>
      </c>
      <c r="B13" s="1641">
        <f t="shared" ref="B13" si="0">B11</f>
        <v>29</v>
      </c>
      <c r="C13" s="1643"/>
      <c r="D13" s="1644"/>
      <c r="E13" s="1647"/>
      <c r="F13" s="1648"/>
      <c r="G13" s="1649"/>
      <c r="H13" s="1663"/>
      <c r="I13" s="1526"/>
      <c r="J13" s="1526"/>
      <c r="K13" s="1526"/>
      <c r="L13" s="1526"/>
      <c r="M13" s="1526"/>
      <c r="N13" s="1526"/>
      <c r="O13" s="1527"/>
      <c r="P13" s="1656"/>
      <c r="Q13" s="1654" t="s">
        <v>157</v>
      </c>
      <c r="R13" s="198"/>
    </row>
    <row r="14" spans="1:20" ht="15.75" customHeight="1">
      <c r="A14" s="1507"/>
      <c r="B14" s="1642"/>
      <c r="C14" s="1645"/>
      <c r="D14" s="1646"/>
      <c r="E14" s="1650"/>
      <c r="F14" s="1651"/>
      <c r="G14" s="1652"/>
      <c r="H14" s="1531"/>
      <c r="I14" s="1532"/>
      <c r="J14" s="1532"/>
      <c r="K14" s="1532"/>
      <c r="L14" s="1532"/>
      <c r="M14" s="1532"/>
      <c r="N14" s="1532"/>
      <c r="O14" s="1533"/>
      <c r="P14" s="1657"/>
      <c r="Q14" s="1655"/>
      <c r="R14" s="198"/>
    </row>
    <row r="15" spans="1:20" ht="15.75" customHeight="1">
      <c r="A15" s="1505">
        <v>4</v>
      </c>
      <c r="B15" s="1641">
        <f t="shared" ref="B15" si="1">B13</f>
        <v>29</v>
      </c>
      <c r="C15" s="1643"/>
      <c r="D15" s="1644"/>
      <c r="E15" s="1647"/>
      <c r="F15" s="1648"/>
      <c r="G15" s="1649"/>
      <c r="H15" s="1525"/>
      <c r="I15" s="1526"/>
      <c r="J15" s="1526"/>
      <c r="K15" s="1526"/>
      <c r="L15" s="1526"/>
      <c r="M15" s="1526"/>
      <c r="N15" s="1526"/>
      <c r="O15" s="1527"/>
      <c r="P15" s="1656"/>
      <c r="Q15" s="1654" t="s">
        <v>157</v>
      </c>
      <c r="R15" s="198"/>
    </row>
    <row r="16" spans="1:20" ht="15.75" customHeight="1">
      <c r="A16" s="1505"/>
      <c r="B16" s="1642"/>
      <c r="C16" s="1645"/>
      <c r="D16" s="1646"/>
      <c r="E16" s="1650"/>
      <c r="F16" s="1651"/>
      <c r="G16" s="1652"/>
      <c r="H16" s="1531"/>
      <c r="I16" s="1532"/>
      <c r="J16" s="1532"/>
      <c r="K16" s="1532"/>
      <c r="L16" s="1532"/>
      <c r="M16" s="1532"/>
      <c r="N16" s="1532"/>
      <c r="O16" s="1533"/>
      <c r="P16" s="1657"/>
      <c r="Q16" s="1655"/>
      <c r="R16" s="198"/>
    </row>
    <row r="17" spans="1:18" ht="15.75" customHeight="1">
      <c r="A17" s="1664">
        <v>5</v>
      </c>
      <c r="B17" s="1641">
        <f t="shared" ref="B17" si="2">B15</f>
        <v>29</v>
      </c>
      <c r="C17" s="1643"/>
      <c r="D17" s="1644"/>
      <c r="E17" s="1647"/>
      <c r="F17" s="1648"/>
      <c r="G17" s="1649"/>
      <c r="H17" s="1525"/>
      <c r="I17" s="1526"/>
      <c r="J17" s="1526"/>
      <c r="K17" s="1526"/>
      <c r="L17" s="1526"/>
      <c r="M17" s="1526"/>
      <c r="N17" s="1526"/>
      <c r="O17" s="1527"/>
      <c r="P17" s="1656"/>
      <c r="Q17" s="1654" t="s">
        <v>157</v>
      </c>
      <c r="R17" s="198"/>
    </row>
    <row r="18" spans="1:18" ht="15.75" customHeight="1">
      <c r="A18" s="1507"/>
      <c r="B18" s="1642"/>
      <c r="C18" s="1645"/>
      <c r="D18" s="1646"/>
      <c r="E18" s="1650"/>
      <c r="F18" s="1651"/>
      <c r="G18" s="1652"/>
      <c r="H18" s="1531"/>
      <c r="I18" s="1532"/>
      <c r="J18" s="1532"/>
      <c r="K18" s="1532"/>
      <c r="L18" s="1532"/>
      <c r="M18" s="1532"/>
      <c r="N18" s="1532"/>
      <c r="O18" s="1533"/>
      <c r="P18" s="1657"/>
      <c r="Q18" s="1655"/>
      <c r="R18" s="198"/>
    </row>
    <row r="19" spans="1:18" ht="15.75" customHeight="1">
      <c r="A19" s="1505">
        <v>6</v>
      </c>
      <c r="B19" s="1641">
        <f t="shared" ref="B19" si="3">B17</f>
        <v>29</v>
      </c>
      <c r="C19" s="1643"/>
      <c r="D19" s="1644"/>
      <c r="E19" s="1647"/>
      <c r="F19" s="1648"/>
      <c r="G19" s="1649"/>
      <c r="H19" s="1525"/>
      <c r="I19" s="1526"/>
      <c r="J19" s="1526"/>
      <c r="K19" s="1526"/>
      <c r="L19" s="1526"/>
      <c r="M19" s="1526"/>
      <c r="N19" s="1526"/>
      <c r="O19" s="1527"/>
      <c r="P19" s="1656"/>
      <c r="Q19" s="1654" t="s">
        <v>157</v>
      </c>
      <c r="R19" s="198"/>
    </row>
    <row r="20" spans="1:18" ht="15.75" customHeight="1">
      <c r="A20" s="1505"/>
      <c r="B20" s="1642"/>
      <c r="C20" s="1645"/>
      <c r="D20" s="1646"/>
      <c r="E20" s="1650"/>
      <c r="F20" s="1651"/>
      <c r="G20" s="1652"/>
      <c r="H20" s="1531"/>
      <c r="I20" s="1532"/>
      <c r="J20" s="1532"/>
      <c r="K20" s="1532"/>
      <c r="L20" s="1532"/>
      <c r="M20" s="1532"/>
      <c r="N20" s="1532"/>
      <c r="O20" s="1533"/>
      <c r="P20" s="1657"/>
      <c r="Q20" s="1655"/>
      <c r="R20" s="198"/>
    </row>
    <row r="21" spans="1:18" ht="15.75" customHeight="1">
      <c r="A21" s="1664">
        <v>7</v>
      </c>
      <c r="B21" s="1641">
        <f t="shared" ref="B21" si="4">B19</f>
        <v>29</v>
      </c>
      <c r="C21" s="1643"/>
      <c r="D21" s="1644"/>
      <c r="E21" s="1647"/>
      <c r="F21" s="1648"/>
      <c r="G21" s="1649"/>
      <c r="H21" s="1525"/>
      <c r="I21" s="1526"/>
      <c r="J21" s="1526"/>
      <c r="K21" s="1526"/>
      <c r="L21" s="1526"/>
      <c r="M21" s="1526"/>
      <c r="N21" s="1526"/>
      <c r="O21" s="1527"/>
      <c r="P21" s="1656"/>
      <c r="Q21" s="1654" t="s">
        <v>157</v>
      </c>
      <c r="R21" s="198"/>
    </row>
    <row r="22" spans="1:18" ht="15.75" customHeight="1">
      <c r="A22" s="1507"/>
      <c r="B22" s="1642"/>
      <c r="C22" s="1645"/>
      <c r="D22" s="1646"/>
      <c r="E22" s="1650"/>
      <c r="F22" s="1651"/>
      <c r="G22" s="1652"/>
      <c r="H22" s="1531"/>
      <c r="I22" s="1532"/>
      <c r="J22" s="1532"/>
      <c r="K22" s="1532"/>
      <c r="L22" s="1532"/>
      <c r="M22" s="1532"/>
      <c r="N22" s="1532"/>
      <c r="O22" s="1533"/>
      <c r="P22" s="1657"/>
      <c r="Q22" s="1655"/>
      <c r="R22" s="198"/>
    </row>
    <row r="23" spans="1:18" ht="15.75" customHeight="1">
      <c r="A23" s="1505">
        <v>8</v>
      </c>
      <c r="B23" s="1641">
        <f t="shared" ref="B23" si="5">B21</f>
        <v>29</v>
      </c>
      <c r="C23" s="1643"/>
      <c r="D23" s="1644"/>
      <c r="E23" s="1647"/>
      <c r="F23" s="1648"/>
      <c r="G23" s="1649"/>
      <c r="H23" s="1525"/>
      <c r="I23" s="1526"/>
      <c r="J23" s="1526"/>
      <c r="K23" s="1526"/>
      <c r="L23" s="1526"/>
      <c r="M23" s="1526"/>
      <c r="N23" s="1526"/>
      <c r="O23" s="1527"/>
      <c r="P23" s="1656"/>
      <c r="Q23" s="1654" t="s">
        <v>157</v>
      </c>
      <c r="R23" s="198"/>
    </row>
    <row r="24" spans="1:18" ht="15.75" customHeight="1">
      <c r="A24" s="1505"/>
      <c r="B24" s="1642"/>
      <c r="C24" s="1645"/>
      <c r="D24" s="1646"/>
      <c r="E24" s="1650"/>
      <c r="F24" s="1651"/>
      <c r="G24" s="1652"/>
      <c r="H24" s="1531"/>
      <c r="I24" s="1532"/>
      <c r="J24" s="1532"/>
      <c r="K24" s="1532"/>
      <c r="L24" s="1532"/>
      <c r="M24" s="1532"/>
      <c r="N24" s="1532"/>
      <c r="O24" s="1533"/>
      <c r="P24" s="1657"/>
      <c r="Q24" s="1655"/>
      <c r="R24" s="198"/>
    </row>
    <row r="25" spans="1:18" ht="15.75" customHeight="1">
      <c r="A25" s="1664">
        <v>9</v>
      </c>
      <c r="B25" s="1641">
        <f t="shared" ref="B25" si="6">B23</f>
        <v>29</v>
      </c>
      <c r="C25" s="1643"/>
      <c r="D25" s="1644"/>
      <c r="E25" s="1647"/>
      <c r="F25" s="1648"/>
      <c r="G25" s="1649"/>
      <c r="H25" s="1525"/>
      <c r="I25" s="1526"/>
      <c r="J25" s="1526"/>
      <c r="K25" s="1526"/>
      <c r="L25" s="1526"/>
      <c r="M25" s="1526"/>
      <c r="N25" s="1526"/>
      <c r="O25" s="1527"/>
      <c r="P25" s="1656"/>
      <c r="Q25" s="1654" t="s">
        <v>157</v>
      </c>
      <c r="R25" s="198"/>
    </row>
    <row r="26" spans="1:18" ht="15.75" customHeight="1">
      <c r="A26" s="1507"/>
      <c r="B26" s="1642"/>
      <c r="C26" s="1645"/>
      <c r="D26" s="1646"/>
      <c r="E26" s="1650"/>
      <c r="F26" s="1651"/>
      <c r="G26" s="1652"/>
      <c r="H26" s="1531"/>
      <c r="I26" s="1532"/>
      <c r="J26" s="1532"/>
      <c r="K26" s="1532"/>
      <c r="L26" s="1532"/>
      <c r="M26" s="1532"/>
      <c r="N26" s="1532"/>
      <c r="O26" s="1533"/>
      <c r="P26" s="1657"/>
      <c r="Q26" s="1655"/>
      <c r="R26" s="198"/>
    </row>
    <row r="27" spans="1:18" ht="15.75" customHeight="1">
      <c r="A27" s="1505">
        <v>10</v>
      </c>
      <c r="B27" s="1641">
        <f t="shared" ref="B27" si="7">B25</f>
        <v>29</v>
      </c>
      <c r="C27" s="1643"/>
      <c r="D27" s="1644"/>
      <c r="E27" s="1647"/>
      <c r="F27" s="1648"/>
      <c r="G27" s="1649"/>
      <c r="H27" s="1525"/>
      <c r="I27" s="1526"/>
      <c r="J27" s="1526"/>
      <c r="K27" s="1526"/>
      <c r="L27" s="1526"/>
      <c r="M27" s="1526"/>
      <c r="N27" s="1526"/>
      <c r="O27" s="1527"/>
      <c r="P27" s="1656"/>
      <c r="Q27" s="1654" t="s">
        <v>157</v>
      </c>
      <c r="R27" s="198"/>
    </row>
    <row r="28" spans="1:18" ht="15.75" customHeight="1">
      <c r="A28" s="1505"/>
      <c r="B28" s="1642"/>
      <c r="C28" s="1645"/>
      <c r="D28" s="1646"/>
      <c r="E28" s="1650"/>
      <c r="F28" s="1651"/>
      <c r="G28" s="1652"/>
      <c r="H28" s="1531"/>
      <c r="I28" s="1532"/>
      <c r="J28" s="1532"/>
      <c r="K28" s="1532"/>
      <c r="L28" s="1532"/>
      <c r="M28" s="1532"/>
      <c r="N28" s="1532"/>
      <c r="O28" s="1533"/>
      <c r="P28" s="1657"/>
      <c r="Q28" s="1655"/>
      <c r="R28" s="198"/>
    </row>
    <row r="29" spans="1:18" ht="15.75" customHeight="1">
      <c r="A29" s="1664">
        <v>11</v>
      </c>
      <c r="B29" s="1641">
        <f t="shared" ref="B29" si="8">B27</f>
        <v>29</v>
      </c>
      <c r="C29" s="1643"/>
      <c r="D29" s="1644"/>
      <c r="E29" s="1647"/>
      <c r="F29" s="1648"/>
      <c r="G29" s="1649"/>
      <c r="H29" s="1525"/>
      <c r="I29" s="1526"/>
      <c r="J29" s="1526"/>
      <c r="K29" s="1526"/>
      <c r="L29" s="1526"/>
      <c r="M29" s="1526"/>
      <c r="N29" s="1526"/>
      <c r="O29" s="1527"/>
      <c r="P29" s="1656"/>
      <c r="Q29" s="1654" t="s">
        <v>157</v>
      </c>
      <c r="R29" s="198"/>
    </row>
    <row r="30" spans="1:18" ht="15.75" customHeight="1">
      <c r="A30" s="1507"/>
      <c r="B30" s="1642"/>
      <c r="C30" s="1645"/>
      <c r="D30" s="1646"/>
      <c r="E30" s="1650"/>
      <c r="F30" s="1651"/>
      <c r="G30" s="1652"/>
      <c r="H30" s="1531"/>
      <c r="I30" s="1532"/>
      <c r="J30" s="1532"/>
      <c r="K30" s="1532"/>
      <c r="L30" s="1532"/>
      <c r="M30" s="1532"/>
      <c r="N30" s="1532"/>
      <c r="O30" s="1533"/>
      <c r="P30" s="1657"/>
      <c r="Q30" s="1655"/>
      <c r="R30" s="198"/>
    </row>
    <row r="31" spans="1:18" ht="15.75" customHeight="1">
      <c r="A31" s="1505">
        <v>12</v>
      </c>
      <c r="B31" s="1641">
        <f t="shared" ref="B31" si="9">B29</f>
        <v>29</v>
      </c>
      <c r="C31" s="1643"/>
      <c r="D31" s="1644"/>
      <c r="E31" s="1647"/>
      <c r="F31" s="1648"/>
      <c r="G31" s="1649"/>
      <c r="H31" s="1525"/>
      <c r="I31" s="1526"/>
      <c r="J31" s="1526"/>
      <c r="K31" s="1526"/>
      <c r="L31" s="1526"/>
      <c r="M31" s="1526"/>
      <c r="N31" s="1526"/>
      <c r="O31" s="1527"/>
      <c r="P31" s="1656"/>
      <c r="Q31" s="1654" t="s">
        <v>157</v>
      </c>
      <c r="R31" s="198"/>
    </row>
    <row r="32" spans="1:18" ht="15.75" customHeight="1">
      <c r="A32" s="1505"/>
      <c r="B32" s="1642"/>
      <c r="C32" s="1645"/>
      <c r="D32" s="1646"/>
      <c r="E32" s="1650"/>
      <c r="F32" s="1651"/>
      <c r="G32" s="1652"/>
      <c r="H32" s="1531"/>
      <c r="I32" s="1532"/>
      <c r="J32" s="1532"/>
      <c r="K32" s="1532"/>
      <c r="L32" s="1532"/>
      <c r="M32" s="1532"/>
      <c r="N32" s="1532"/>
      <c r="O32" s="1533"/>
      <c r="P32" s="1657"/>
      <c r="Q32" s="1655"/>
      <c r="R32" s="198"/>
    </row>
    <row r="33" spans="1:18" ht="15.75" customHeight="1">
      <c r="A33" s="1664">
        <v>13</v>
      </c>
      <c r="B33" s="1641">
        <f t="shared" ref="B33" si="10">B31</f>
        <v>29</v>
      </c>
      <c r="C33" s="1643"/>
      <c r="D33" s="1644"/>
      <c r="E33" s="1647"/>
      <c r="F33" s="1648"/>
      <c r="G33" s="1649"/>
      <c r="H33" s="1525"/>
      <c r="I33" s="1526"/>
      <c r="J33" s="1526"/>
      <c r="K33" s="1526"/>
      <c r="L33" s="1526"/>
      <c r="M33" s="1526"/>
      <c r="N33" s="1526"/>
      <c r="O33" s="1527"/>
      <c r="P33" s="1656"/>
      <c r="Q33" s="1654" t="s">
        <v>157</v>
      </c>
      <c r="R33" s="198"/>
    </row>
    <row r="34" spans="1:18" ht="15.75" customHeight="1">
      <c r="A34" s="1507"/>
      <c r="B34" s="1642"/>
      <c r="C34" s="1645"/>
      <c r="D34" s="1646"/>
      <c r="E34" s="1650"/>
      <c r="F34" s="1651"/>
      <c r="G34" s="1652"/>
      <c r="H34" s="1531"/>
      <c r="I34" s="1532"/>
      <c r="J34" s="1532"/>
      <c r="K34" s="1532"/>
      <c r="L34" s="1532"/>
      <c r="M34" s="1532"/>
      <c r="N34" s="1532"/>
      <c r="O34" s="1533"/>
      <c r="P34" s="1657"/>
      <c r="Q34" s="1655"/>
      <c r="R34" s="198"/>
    </row>
    <row r="35" spans="1:18" ht="15.75" customHeight="1">
      <c r="A35" s="1505">
        <v>14</v>
      </c>
      <c r="B35" s="1641">
        <f t="shared" ref="B35" si="11">B33</f>
        <v>29</v>
      </c>
      <c r="C35" s="1643"/>
      <c r="D35" s="1644"/>
      <c r="E35" s="1647"/>
      <c r="F35" s="1648"/>
      <c r="G35" s="1649"/>
      <c r="H35" s="1525"/>
      <c r="I35" s="1526"/>
      <c r="J35" s="1526"/>
      <c r="K35" s="1526"/>
      <c r="L35" s="1526"/>
      <c r="M35" s="1526"/>
      <c r="N35" s="1526"/>
      <c r="O35" s="1527"/>
      <c r="P35" s="1656"/>
      <c r="Q35" s="1654" t="s">
        <v>157</v>
      </c>
      <c r="R35" s="198"/>
    </row>
    <row r="36" spans="1:18" ht="15.75" customHeight="1">
      <c r="A36" s="1505"/>
      <c r="B36" s="1642"/>
      <c r="C36" s="1645"/>
      <c r="D36" s="1646"/>
      <c r="E36" s="1650"/>
      <c r="F36" s="1651"/>
      <c r="G36" s="1652"/>
      <c r="H36" s="1531"/>
      <c r="I36" s="1532"/>
      <c r="J36" s="1532"/>
      <c r="K36" s="1532"/>
      <c r="L36" s="1532"/>
      <c r="M36" s="1532"/>
      <c r="N36" s="1532"/>
      <c r="O36" s="1533"/>
      <c r="P36" s="1657"/>
      <c r="Q36" s="1655"/>
      <c r="R36" s="198"/>
    </row>
    <row r="37" spans="1:18" ht="15.75" customHeight="1">
      <c r="A37" s="1664">
        <v>15</v>
      </c>
      <c r="B37" s="1641">
        <f t="shared" ref="B37" si="12">B35</f>
        <v>29</v>
      </c>
      <c r="C37" s="1643"/>
      <c r="D37" s="1644"/>
      <c r="E37" s="1647"/>
      <c r="F37" s="1648"/>
      <c r="G37" s="1649"/>
      <c r="H37" s="1525"/>
      <c r="I37" s="1526"/>
      <c r="J37" s="1526"/>
      <c r="K37" s="1526"/>
      <c r="L37" s="1526"/>
      <c r="M37" s="1526"/>
      <c r="N37" s="1526"/>
      <c r="O37" s="1527"/>
      <c r="P37" s="1656"/>
      <c r="Q37" s="1654" t="s">
        <v>157</v>
      </c>
      <c r="R37" s="198"/>
    </row>
    <row r="38" spans="1:18" ht="15.75" customHeight="1">
      <c r="A38" s="1507"/>
      <c r="B38" s="1642"/>
      <c r="C38" s="1645"/>
      <c r="D38" s="1646"/>
      <c r="E38" s="1650"/>
      <c r="F38" s="1651"/>
      <c r="G38" s="1652"/>
      <c r="H38" s="1531"/>
      <c r="I38" s="1532"/>
      <c r="J38" s="1532"/>
      <c r="K38" s="1532"/>
      <c r="L38" s="1532"/>
      <c r="M38" s="1532"/>
      <c r="N38" s="1532"/>
      <c r="O38" s="1533"/>
      <c r="P38" s="1657"/>
      <c r="Q38" s="1655"/>
      <c r="R38" s="198"/>
    </row>
    <row r="39" spans="1:18" ht="15.75" customHeight="1">
      <c r="A39" s="1505">
        <v>16</v>
      </c>
      <c r="B39" s="1641">
        <f t="shared" ref="B39" si="13">B37</f>
        <v>29</v>
      </c>
      <c r="C39" s="1643"/>
      <c r="D39" s="1644"/>
      <c r="E39" s="1647"/>
      <c r="F39" s="1648"/>
      <c r="G39" s="1649"/>
      <c r="H39" s="1525"/>
      <c r="I39" s="1526"/>
      <c r="J39" s="1526"/>
      <c r="K39" s="1526"/>
      <c r="L39" s="1526"/>
      <c r="M39" s="1526"/>
      <c r="N39" s="1526"/>
      <c r="O39" s="1527"/>
      <c r="P39" s="1656"/>
      <c r="Q39" s="1654" t="s">
        <v>157</v>
      </c>
      <c r="R39" s="198"/>
    </row>
    <row r="40" spans="1:18" ht="15.75" customHeight="1">
      <c r="A40" s="1505"/>
      <c r="B40" s="1642"/>
      <c r="C40" s="1645"/>
      <c r="D40" s="1646"/>
      <c r="E40" s="1650"/>
      <c r="F40" s="1651"/>
      <c r="G40" s="1652"/>
      <c r="H40" s="1531"/>
      <c r="I40" s="1532"/>
      <c r="J40" s="1532"/>
      <c r="K40" s="1532"/>
      <c r="L40" s="1532"/>
      <c r="M40" s="1532"/>
      <c r="N40" s="1532"/>
      <c r="O40" s="1533"/>
      <c r="P40" s="1657"/>
      <c r="Q40" s="1655"/>
      <c r="R40" s="198"/>
    </row>
    <row r="41" spans="1:18" ht="15.75" customHeight="1">
      <c r="A41" s="1664">
        <v>17</v>
      </c>
      <c r="B41" s="1641">
        <f t="shared" ref="B41" si="14">B39</f>
        <v>29</v>
      </c>
      <c r="C41" s="1643"/>
      <c r="D41" s="1644"/>
      <c r="E41" s="1647"/>
      <c r="F41" s="1648"/>
      <c r="G41" s="1649"/>
      <c r="H41" s="1525"/>
      <c r="I41" s="1526"/>
      <c r="J41" s="1526"/>
      <c r="K41" s="1526"/>
      <c r="L41" s="1526"/>
      <c r="M41" s="1526"/>
      <c r="N41" s="1526"/>
      <c r="O41" s="1527"/>
      <c r="P41" s="1656"/>
      <c r="Q41" s="1654" t="s">
        <v>157</v>
      </c>
      <c r="R41" s="198"/>
    </row>
    <row r="42" spans="1:18" ht="15.75" customHeight="1">
      <c r="A42" s="1507"/>
      <c r="B42" s="1642"/>
      <c r="C42" s="1645"/>
      <c r="D42" s="1646"/>
      <c r="E42" s="1650"/>
      <c r="F42" s="1651"/>
      <c r="G42" s="1652"/>
      <c r="H42" s="1531"/>
      <c r="I42" s="1532"/>
      <c r="J42" s="1532"/>
      <c r="K42" s="1532"/>
      <c r="L42" s="1532"/>
      <c r="M42" s="1532"/>
      <c r="N42" s="1532"/>
      <c r="O42" s="1533"/>
      <c r="P42" s="1657"/>
      <c r="Q42" s="1655"/>
      <c r="R42" s="198"/>
    </row>
    <row r="43" spans="1:18" ht="15.75" customHeight="1">
      <c r="A43" s="1505">
        <v>18</v>
      </c>
      <c r="B43" s="1641">
        <f t="shared" ref="B43" si="15">B41</f>
        <v>29</v>
      </c>
      <c r="C43" s="1643"/>
      <c r="D43" s="1644"/>
      <c r="E43" s="1647"/>
      <c r="F43" s="1648"/>
      <c r="G43" s="1649"/>
      <c r="H43" s="1525"/>
      <c r="I43" s="1526"/>
      <c r="J43" s="1526"/>
      <c r="K43" s="1526"/>
      <c r="L43" s="1526"/>
      <c r="M43" s="1526"/>
      <c r="N43" s="1526"/>
      <c r="O43" s="1527"/>
      <c r="P43" s="1656"/>
      <c r="Q43" s="1654" t="s">
        <v>157</v>
      </c>
      <c r="R43" s="198"/>
    </row>
    <row r="44" spans="1:18" ht="15.75" customHeight="1">
      <c r="A44" s="1505"/>
      <c r="B44" s="1642"/>
      <c r="C44" s="1645"/>
      <c r="D44" s="1646"/>
      <c r="E44" s="1650"/>
      <c r="F44" s="1651"/>
      <c r="G44" s="1652"/>
      <c r="H44" s="1531"/>
      <c r="I44" s="1532"/>
      <c r="J44" s="1532"/>
      <c r="K44" s="1532"/>
      <c r="L44" s="1532"/>
      <c r="M44" s="1532"/>
      <c r="N44" s="1532"/>
      <c r="O44" s="1533"/>
      <c r="P44" s="1657"/>
      <c r="Q44" s="1655"/>
      <c r="R44" s="198"/>
    </row>
    <row r="45" spans="1:18" ht="15.75" customHeight="1">
      <c r="A45" s="1664">
        <v>19</v>
      </c>
      <c r="B45" s="1641">
        <f t="shared" ref="B45" si="16">B43</f>
        <v>29</v>
      </c>
      <c r="C45" s="1643"/>
      <c r="D45" s="1644"/>
      <c r="E45" s="1647"/>
      <c r="F45" s="1648"/>
      <c r="G45" s="1649"/>
      <c r="H45" s="1525"/>
      <c r="I45" s="1526"/>
      <c r="J45" s="1526"/>
      <c r="K45" s="1526"/>
      <c r="L45" s="1526"/>
      <c r="M45" s="1526"/>
      <c r="N45" s="1526"/>
      <c r="O45" s="1527"/>
      <c r="P45" s="1656"/>
      <c r="Q45" s="1654" t="s">
        <v>157</v>
      </c>
      <c r="R45" s="198"/>
    </row>
    <row r="46" spans="1:18" ht="15.75" customHeight="1">
      <c r="A46" s="1507"/>
      <c r="B46" s="1642"/>
      <c r="C46" s="1645"/>
      <c r="D46" s="1646"/>
      <c r="E46" s="1650"/>
      <c r="F46" s="1651"/>
      <c r="G46" s="1652"/>
      <c r="H46" s="1531"/>
      <c r="I46" s="1532"/>
      <c r="J46" s="1532"/>
      <c r="K46" s="1532"/>
      <c r="L46" s="1532"/>
      <c r="M46" s="1532"/>
      <c r="N46" s="1532"/>
      <c r="O46" s="1533"/>
      <c r="P46" s="1657"/>
      <c r="Q46" s="1655"/>
      <c r="R46" s="198"/>
    </row>
    <row r="47" spans="1:18" ht="15.75" customHeight="1">
      <c r="A47" s="1505">
        <v>20</v>
      </c>
      <c r="B47" s="1641">
        <f t="shared" ref="B47" si="17">B45</f>
        <v>29</v>
      </c>
      <c r="C47" s="1643"/>
      <c r="D47" s="1644"/>
      <c r="E47" s="1647"/>
      <c r="F47" s="1648"/>
      <c r="G47" s="1649"/>
      <c r="H47" s="1525"/>
      <c r="I47" s="1526"/>
      <c r="J47" s="1526"/>
      <c r="K47" s="1526"/>
      <c r="L47" s="1526"/>
      <c r="M47" s="1526"/>
      <c r="N47" s="1526"/>
      <c r="O47" s="1527"/>
      <c r="P47" s="1656"/>
      <c r="Q47" s="1654" t="s">
        <v>157</v>
      </c>
      <c r="R47" s="198"/>
    </row>
    <row r="48" spans="1:18" ht="15.75" customHeight="1">
      <c r="A48" s="1507"/>
      <c r="B48" s="1642"/>
      <c r="C48" s="1645"/>
      <c r="D48" s="1646"/>
      <c r="E48" s="1650"/>
      <c r="F48" s="1651"/>
      <c r="G48" s="1652"/>
      <c r="H48" s="1531"/>
      <c r="I48" s="1532"/>
      <c r="J48" s="1532"/>
      <c r="K48" s="1532"/>
      <c r="L48" s="1532"/>
      <c r="M48" s="1532"/>
      <c r="N48" s="1532"/>
      <c r="O48" s="1533"/>
      <c r="P48" s="1657"/>
      <c r="Q48" s="1655"/>
      <c r="R48" s="198"/>
    </row>
    <row r="49" spans="1:20" ht="15.75" customHeight="1">
      <c r="A49" s="270" t="s">
        <v>81</v>
      </c>
      <c r="B49" s="1660" t="s">
        <v>616</v>
      </c>
      <c r="C49" s="1661"/>
      <c r="D49" s="1661"/>
      <c r="E49" s="1661"/>
      <c r="F49" s="1661"/>
      <c r="G49" s="1661"/>
      <c r="H49" s="1661"/>
      <c r="I49" s="1661"/>
      <c r="J49" s="1661"/>
      <c r="K49" s="1661"/>
      <c r="L49" s="1661"/>
      <c r="M49" s="1661"/>
      <c r="N49" s="1661"/>
      <c r="O49" s="1661"/>
      <c r="P49" s="1661"/>
      <c r="Q49" s="318"/>
      <c r="R49" s="198"/>
    </row>
    <row r="50" spans="1:20">
      <c r="A50" s="270" t="s">
        <v>82</v>
      </c>
      <c r="B50" s="1653" t="s">
        <v>1023</v>
      </c>
      <c r="C50" s="1653"/>
      <c r="D50" s="1653"/>
      <c r="E50" s="1653"/>
      <c r="F50" s="1653"/>
      <c r="G50" s="1653"/>
      <c r="H50" s="1653"/>
      <c r="I50" s="1653"/>
      <c r="J50" s="1653"/>
      <c r="K50" s="1653"/>
      <c r="L50" s="1653"/>
      <c r="M50" s="1653"/>
      <c r="N50" s="1653"/>
      <c r="O50" s="1653"/>
      <c r="P50" s="1653"/>
      <c r="Q50" s="1653"/>
      <c r="R50" s="333"/>
    </row>
    <row r="51" spans="1:20">
      <c r="B51" s="1653"/>
      <c r="C51" s="1653"/>
      <c r="D51" s="1653"/>
      <c r="E51" s="1653"/>
      <c r="F51" s="1653"/>
      <c r="G51" s="1653"/>
      <c r="H51" s="1653"/>
      <c r="I51" s="1653"/>
      <c r="J51" s="1653"/>
      <c r="K51" s="1653"/>
      <c r="L51" s="1653"/>
      <c r="M51" s="1653"/>
      <c r="N51" s="1653"/>
      <c r="O51" s="1653"/>
      <c r="P51" s="1653"/>
      <c r="Q51" s="1653"/>
      <c r="R51" s="333"/>
    </row>
    <row r="52" spans="1:20">
      <c r="R52" s="973"/>
    </row>
    <row r="53" spans="1:20" ht="15.75" customHeight="1">
      <c r="A53" s="1495" t="str">
        <f>CONCATENATE("（様式-",INDEX(発注者入力シート!$B$23:$G$27,MATCH(発注者入力シート!L6,発注者入力シート!$C$23:$C$27,0),4),"-２）")</f>
        <v>（様式-３-２）</v>
      </c>
      <c r="B53" s="1495"/>
      <c r="C53" s="1495"/>
      <c r="D53" s="1495"/>
      <c r="E53" s="1495"/>
      <c r="F53" s="1495"/>
      <c r="Q53" s="250" t="str">
        <f>Q1</f>
        <v>【平成29年度完成工事分】</v>
      </c>
      <c r="S53" s="4" t="s">
        <v>463</v>
      </c>
      <c r="T53" s="4"/>
    </row>
    <row r="54" spans="1:20" ht="15.75" customHeight="1">
      <c r="A54" s="1495" t="str">
        <f>CONCATENATE("評価項目",INDEX(発注者入力シート!$B$23:$G$27,MATCH(発注者入力シート!L6,発注者入力シート!$C$23:$C$27,0),5),"-",INDEX(発注者入力シート!$B$23:$G$27,MATCH(発注者入力シート!L6,発注者入力シート!$C$23:$C$27,0),6))</f>
        <v>評価項目（２）-①</v>
      </c>
      <c r="B54" s="1495"/>
      <c r="C54" s="1495"/>
      <c r="D54" s="1495"/>
      <c r="E54" s="1495"/>
      <c r="R54" s="336"/>
      <c r="S54" s="4" t="s">
        <v>464</v>
      </c>
      <c r="T54" s="4"/>
    </row>
    <row r="55" spans="1:20" ht="15.75" customHeight="1">
      <c r="A55" s="1520" t="s">
        <v>155</v>
      </c>
      <c r="B55" s="1520"/>
      <c r="C55" s="1520"/>
      <c r="D55" s="1520"/>
      <c r="E55" s="1520"/>
      <c r="F55" s="1520"/>
      <c r="G55" s="1520"/>
      <c r="H55" s="1520"/>
      <c r="I55" s="1520"/>
      <c r="J55" s="1520"/>
      <c r="K55" s="1520"/>
      <c r="L55" s="1520"/>
      <c r="M55" s="1520"/>
      <c r="N55" s="1520"/>
      <c r="O55" s="1520"/>
      <c r="P55" s="1520"/>
      <c r="Q55" s="1520"/>
      <c r="S55" s="205"/>
      <c r="T55" s="4" t="s">
        <v>471</v>
      </c>
    </row>
    <row r="56" spans="1:20" ht="15.75" customHeight="1">
      <c r="H56" s="1640" t="s">
        <v>331</v>
      </c>
      <c r="I56" s="1640"/>
      <c r="J56" s="1640"/>
      <c r="K56" s="1519" t="str">
        <f>IF(企業入力シート!C7="","",企業入力シート!C7)</f>
        <v>島根土木</v>
      </c>
      <c r="L56" s="1519"/>
      <c r="M56" s="1519"/>
      <c r="N56" s="1519"/>
      <c r="O56" s="1519"/>
      <c r="P56" s="1519"/>
      <c r="Q56" s="1519"/>
      <c r="R56" s="330"/>
      <c r="S56" s="191"/>
      <c r="T56" s="4" t="s">
        <v>466</v>
      </c>
    </row>
    <row r="57" spans="1:20" ht="15.75" customHeight="1">
      <c r="R57" s="330"/>
      <c r="S57" s="251"/>
      <c r="T57" s="4"/>
    </row>
    <row r="58" spans="1:20" ht="15.75" customHeight="1">
      <c r="R58" s="321"/>
      <c r="S58" s="4" t="s">
        <v>467</v>
      </c>
      <c r="T58" s="4"/>
    </row>
    <row r="59" spans="1:20" ht="15.75" customHeight="1">
      <c r="A59" s="252" t="s">
        <v>19</v>
      </c>
      <c r="B59" s="253" t="s">
        <v>21</v>
      </c>
      <c r="C59" s="1665" t="s">
        <v>23</v>
      </c>
      <c r="D59" s="1665"/>
      <c r="E59" s="1664" t="s">
        <v>24</v>
      </c>
      <c r="F59" s="1665"/>
      <c r="G59" s="1667"/>
      <c r="H59" s="1664" t="s">
        <v>25</v>
      </c>
      <c r="I59" s="1665"/>
      <c r="J59" s="1665"/>
      <c r="K59" s="1665"/>
      <c r="L59" s="1665"/>
      <c r="M59" s="1665"/>
      <c r="N59" s="1665"/>
      <c r="O59" s="1667"/>
      <c r="P59" s="1664" t="s">
        <v>85</v>
      </c>
      <c r="Q59" s="1667"/>
      <c r="S59" s="193"/>
      <c r="T59" s="4" t="s">
        <v>468</v>
      </c>
    </row>
    <row r="60" spans="1:20" ht="15.75" customHeight="1">
      <c r="A60" s="254" t="s">
        <v>20</v>
      </c>
      <c r="B60" s="255" t="s">
        <v>22</v>
      </c>
      <c r="C60" s="1666"/>
      <c r="D60" s="1666"/>
      <c r="E60" s="1668" t="s">
        <v>819</v>
      </c>
      <c r="F60" s="1669"/>
      <c r="G60" s="1670"/>
      <c r="H60" s="1507"/>
      <c r="I60" s="1671"/>
      <c r="J60" s="1671"/>
      <c r="K60" s="1671"/>
      <c r="L60" s="1671"/>
      <c r="M60" s="1671"/>
      <c r="N60" s="1671"/>
      <c r="O60" s="1508"/>
      <c r="P60" s="1505" t="s">
        <v>84</v>
      </c>
      <c r="Q60" s="1506"/>
      <c r="S60" s="194"/>
      <c r="T60" s="4" t="s">
        <v>466</v>
      </c>
    </row>
    <row r="61" spans="1:20" ht="15.75" customHeight="1">
      <c r="A61" s="1664">
        <v>21</v>
      </c>
      <c r="B61" s="1641">
        <f>B47</f>
        <v>29</v>
      </c>
      <c r="C61" s="1643"/>
      <c r="D61" s="1644"/>
      <c r="E61" s="1647"/>
      <c r="F61" s="1648"/>
      <c r="G61" s="1649"/>
      <c r="H61" s="1525"/>
      <c r="I61" s="1526"/>
      <c r="J61" s="1526"/>
      <c r="K61" s="1526"/>
      <c r="L61" s="1526"/>
      <c r="M61" s="1526"/>
      <c r="N61" s="1526"/>
      <c r="O61" s="1527"/>
      <c r="P61" s="1656"/>
      <c r="Q61" s="1654" t="s">
        <v>157</v>
      </c>
      <c r="R61" s="198"/>
      <c r="S61" s="4"/>
      <c r="T61" s="4"/>
    </row>
    <row r="62" spans="1:20" ht="15.75" customHeight="1">
      <c r="A62" s="1507"/>
      <c r="B62" s="1642"/>
      <c r="C62" s="1645"/>
      <c r="D62" s="1646"/>
      <c r="E62" s="1650"/>
      <c r="F62" s="1651"/>
      <c r="G62" s="1652"/>
      <c r="H62" s="1531"/>
      <c r="I62" s="1532"/>
      <c r="J62" s="1532"/>
      <c r="K62" s="1532"/>
      <c r="L62" s="1532"/>
      <c r="M62" s="1532"/>
      <c r="N62" s="1532"/>
      <c r="O62" s="1533"/>
      <c r="P62" s="1657"/>
      <c r="Q62" s="1655"/>
      <c r="R62" s="198"/>
      <c r="S62" s="207" t="s">
        <v>469</v>
      </c>
      <c r="T62" s="4"/>
    </row>
    <row r="63" spans="1:20" ht="15.75" customHeight="1">
      <c r="A63" s="1505">
        <v>22</v>
      </c>
      <c r="B63" s="1641">
        <f>B61</f>
        <v>29</v>
      </c>
      <c r="C63" s="1643"/>
      <c r="D63" s="1644"/>
      <c r="E63" s="1647"/>
      <c r="F63" s="1648"/>
      <c r="G63" s="1649"/>
      <c r="H63" s="1525"/>
      <c r="I63" s="1526"/>
      <c r="J63" s="1526"/>
      <c r="K63" s="1526"/>
      <c r="L63" s="1526"/>
      <c r="M63" s="1526"/>
      <c r="N63" s="1526"/>
      <c r="O63" s="1527"/>
      <c r="P63" s="1656"/>
      <c r="Q63" s="1654" t="s">
        <v>157</v>
      </c>
      <c r="R63" s="198"/>
      <c r="S63" s="207" t="s">
        <v>470</v>
      </c>
      <c r="T63" s="4"/>
    </row>
    <row r="64" spans="1:20" ht="15.75" customHeight="1">
      <c r="A64" s="1505"/>
      <c r="B64" s="1642"/>
      <c r="C64" s="1645"/>
      <c r="D64" s="1646"/>
      <c r="E64" s="1650"/>
      <c r="F64" s="1651"/>
      <c r="G64" s="1652"/>
      <c r="H64" s="1531"/>
      <c r="I64" s="1532"/>
      <c r="J64" s="1532"/>
      <c r="K64" s="1532"/>
      <c r="L64" s="1532"/>
      <c r="M64" s="1532"/>
      <c r="N64" s="1532"/>
      <c r="O64" s="1533"/>
      <c r="P64" s="1657"/>
      <c r="Q64" s="1655"/>
      <c r="R64" s="198"/>
    </row>
    <row r="65" spans="1:18" ht="15.75" customHeight="1">
      <c r="A65" s="1664">
        <v>23</v>
      </c>
      <c r="B65" s="1641">
        <f t="shared" ref="B65" si="18">B63</f>
        <v>29</v>
      </c>
      <c r="C65" s="1643"/>
      <c r="D65" s="1644"/>
      <c r="E65" s="1647"/>
      <c r="F65" s="1648"/>
      <c r="G65" s="1649"/>
      <c r="H65" s="1525"/>
      <c r="I65" s="1526"/>
      <c r="J65" s="1526"/>
      <c r="K65" s="1526"/>
      <c r="L65" s="1526"/>
      <c r="M65" s="1526"/>
      <c r="N65" s="1526"/>
      <c r="O65" s="1527"/>
      <c r="P65" s="1656"/>
      <c r="Q65" s="1654" t="s">
        <v>157</v>
      </c>
      <c r="R65" s="198"/>
    </row>
    <row r="66" spans="1:18" ht="15.75" customHeight="1">
      <c r="A66" s="1507"/>
      <c r="B66" s="1642"/>
      <c r="C66" s="1645"/>
      <c r="D66" s="1646"/>
      <c r="E66" s="1650"/>
      <c r="F66" s="1651"/>
      <c r="G66" s="1652"/>
      <c r="H66" s="1531"/>
      <c r="I66" s="1532"/>
      <c r="J66" s="1532"/>
      <c r="K66" s="1532"/>
      <c r="L66" s="1532"/>
      <c r="M66" s="1532"/>
      <c r="N66" s="1532"/>
      <c r="O66" s="1533"/>
      <c r="P66" s="1657"/>
      <c r="Q66" s="1655"/>
      <c r="R66" s="198"/>
    </row>
    <row r="67" spans="1:18" ht="15.75" customHeight="1">
      <c r="A67" s="1505">
        <v>24</v>
      </c>
      <c r="B67" s="1641">
        <f t="shared" ref="B67" si="19">B65</f>
        <v>29</v>
      </c>
      <c r="C67" s="1643"/>
      <c r="D67" s="1644"/>
      <c r="E67" s="1647"/>
      <c r="F67" s="1648"/>
      <c r="G67" s="1649"/>
      <c r="H67" s="1525"/>
      <c r="I67" s="1526"/>
      <c r="J67" s="1526"/>
      <c r="K67" s="1526"/>
      <c r="L67" s="1526"/>
      <c r="M67" s="1526"/>
      <c r="N67" s="1526"/>
      <c r="O67" s="1527"/>
      <c r="P67" s="1656"/>
      <c r="Q67" s="1654" t="s">
        <v>157</v>
      </c>
      <c r="R67" s="198"/>
    </row>
    <row r="68" spans="1:18" ht="15.75" customHeight="1">
      <c r="A68" s="1505"/>
      <c r="B68" s="1642"/>
      <c r="C68" s="1645"/>
      <c r="D68" s="1646"/>
      <c r="E68" s="1650"/>
      <c r="F68" s="1651"/>
      <c r="G68" s="1652"/>
      <c r="H68" s="1531"/>
      <c r="I68" s="1532"/>
      <c r="J68" s="1532"/>
      <c r="K68" s="1532"/>
      <c r="L68" s="1532"/>
      <c r="M68" s="1532"/>
      <c r="N68" s="1532"/>
      <c r="O68" s="1533"/>
      <c r="P68" s="1657"/>
      <c r="Q68" s="1655"/>
      <c r="R68" s="198"/>
    </row>
    <row r="69" spans="1:18" ht="15.75" customHeight="1">
      <c r="A69" s="1664">
        <v>25</v>
      </c>
      <c r="B69" s="1641">
        <f t="shared" ref="B69" si="20">B67</f>
        <v>29</v>
      </c>
      <c r="C69" s="1643"/>
      <c r="D69" s="1644"/>
      <c r="E69" s="1647"/>
      <c r="F69" s="1648"/>
      <c r="G69" s="1649"/>
      <c r="H69" s="1525"/>
      <c r="I69" s="1526"/>
      <c r="J69" s="1526"/>
      <c r="K69" s="1526"/>
      <c r="L69" s="1526"/>
      <c r="M69" s="1526"/>
      <c r="N69" s="1526"/>
      <c r="O69" s="1527"/>
      <c r="P69" s="1656"/>
      <c r="Q69" s="1654" t="s">
        <v>157</v>
      </c>
      <c r="R69" s="198"/>
    </row>
    <row r="70" spans="1:18" ht="15.75" customHeight="1">
      <c r="A70" s="1507"/>
      <c r="B70" s="1642"/>
      <c r="C70" s="1645"/>
      <c r="D70" s="1646"/>
      <c r="E70" s="1650"/>
      <c r="F70" s="1651"/>
      <c r="G70" s="1652"/>
      <c r="H70" s="1531"/>
      <c r="I70" s="1532"/>
      <c r="J70" s="1532"/>
      <c r="K70" s="1532"/>
      <c r="L70" s="1532"/>
      <c r="M70" s="1532"/>
      <c r="N70" s="1532"/>
      <c r="O70" s="1533"/>
      <c r="P70" s="1657"/>
      <c r="Q70" s="1655"/>
      <c r="R70" s="198"/>
    </row>
    <row r="71" spans="1:18" ht="15.75" customHeight="1">
      <c r="A71" s="1505">
        <v>26</v>
      </c>
      <c r="B71" s="1641">
        <f t="shared" ref="B71" si="21">B69</f>
        <v>29</v>
      </c>
      <c r="C71" s="1643"/>
      <c r="D71" s="1644"/>
      <c r="E71" s="1647"/>
      <c r="F71" s="1648"/>
      <c r="G71" s="1649"/>
      <c r="H71" s="1525"/>
      <c r="I71" s="1526"/>
      <c r="J71" s="1526"/>
      <c r="K71" s="1526"/>
      <c r="L71" s="1526"/>
      <c r="M71" s="1526"/>
      <c r="N71" s="1526"/>
      <c r="O71" s="1527"/>
      <c r="P71" s="1656"/>
      <c r="Q71" s="1654" t="s">
        <v>157</v>
      </c>
      <c r="R71" s="198"/>
    </row>
    <row r="72" spans="1:18" ht="15.75" customHeight="1">
      <c r="A72" s="1505"/>
      <c r="B72" s="1642"/>
      <c r="C72" s="1645"/>
      <c r="D72" s="1646"/>
      <c r="E72" s="1650"/>
      <c r="F72" s="1651"/>
      <c r="G72" s="1652"/>
      <c r="H72" s="1531"/>
      <c r="I72" s="1532"/>
      <c r="J72" s="1532"/>
      <c r="K72" s="1532"/>
      <c r="L72" s="1532"/>
      <c r="M72" s="1532"/>
      <c r="N72" s="1532"/>
      <c r="O72" s="1533"/>
      <c r="P72" s="1657"/>
      <c r="Q72" s="1655"/>
      <c r="R72" s="198"/>
    </row>
    <row r="73" spans="1:18" ht="15.75" customHeight="1">
      <c r="A73" s="1664">
        <v>27</v>
      </c>
      <c r="B73" s="1641">
        <f t="shared" ref="B73" si="22">B71</f>
        <v>29</v>
      </c>
      <c r="C73" s="1643"/>
      <c r="D73" s="1644"/>
      <c r="E73" s="1647"/>
      <c r="F73" s="1648"/>
      <c r="G73" s="1649"/>
      <c r="H73" s="1525"/>
      <c r="I73" s="1526"/>
      <c r="J73" s="1526"/>
      <c r="K73" s="1526"/>
      <c r="L73" s="1526"/>
      <c r="M73" s="1526"/>
      <c r="N73" s="1526"/>
      <c r="O73" s="1527"/>
      <c r="P73" s="1656"/>
      <c r="Q73" s="1654" t="s">
        <v>157</v>
      </c>
      <c r="R73" s="198"/>
    </row>
    <row r="74" spans="1:18" ht="15.75" customHeight="1">
      <c r="A74" s="1507"/>
      <c r="B74" s="1642"/>
      <c r="C74" s="1645"/>
      <c r="D74" s="1646"/>
      <c r="E74" s="1650"/>
      <c r="F74" s="1651"/>
      <c r="G74" s="1652"/>
      <c r="H74" s="1531"/>
      <c r="I74" s="1532"/>
      <c r="J74" s="1532"/>
      <c r="K74" s="1532"/>
      <c r="L74" s="1532"/>
      <c r="M74" s="1532"/>
      <c r="N74" s="1532"/>
      <c r="O74" s="1533"/>
      <c r="P74" s="1657"/>
      <c r="Q74" s="1655"/>
      <c r="R74" s="198"/>
    </row>
    <row r="75" spans="1:18" ht="15.75" customHeight="1">
      <c r="A75" s="1505">
        <v>28</v>
      </c>
      <c r="B75" s="1641">
        <f t="shared" ref="B75" si="23">B73</f>
        <v>29</v>
      </c>
      <c r="C75" s="1643"/>
      <c r="D75" s="1644"/>
      <c r="E75" s="1647"/>
      <c r="F75" s="1648"/>
      <c r="G75" s="1649"/>
      <c r="H75" s="1525"/>
      <c r="I75" s="1526"/>
      <c r="J75" s="1526"/>
      <c r="K75" s="1526"/>
      <c r="L75" s="1526"/>
      <c r="M75" s="1526"/>
      <c r="N75" s="1526"/>
      <c r="O75" s="1527"/>
      <c r="P75" s="1656"/>
      <c r="Q75" s="1654" t="s">
        <v>157</v>
      </c>
      <c r="R75" s="198"/>
    </row>
    <row r="76" spans="1:18" ht="15.75" customHeight="1">
      <c r="A76" s="1505"/>
      <c r="B76" s="1642"/>
      <c r="C76" s="1645"/>
      <c r="D76" s="1646"/>
      <c r="E76" s="1650"/>
      <c r="F76" s="1651"/>
      <c r="G76" s="1652"/>
      <c r="H76" s="1531"/>
      <c r="I76" s="1532"/>
      <c r="J76" s="1532"/>
      <c r="K76" s="1532"/>
      <c r="L76" s="1532"/>
      <c r="M76" s="1532"/>
      <c r="N76" s="1532"/>
      <c r="O76" s="1533"/>
      <c r="P76" s="1657"/>
      <c r="Q76" s="1655"/>
      <c r="R76" s="198"/>
    </row>
    <row r="77" spans="1:18" ht="15.75" customHeight="1">
      <c r="A77" s="1664">
        <v>29</v>
      </c>
      <c r="B77" s="1641">
        <f t="shared" ref="B77" si="24">B75</f>
        <v>29</v>
      </c>
      <c r="C77" s="1643"/>
      <c r="D77" s="1644"/>
      <c r="E77" s="1647"/>
      <c r="F77" s="1648"/>
      <c r="G77" s="1649"/>
      <c r="H77" s="1525"/>
      <c r="I77" s="1526"/>
      <c r="J77" s="1526"/>
      <c r="K77" s="1526"/>
      <c r="L77" s="1526"/>
      <c r="M77" s="1526"/>
      <c r="N77" s="1526"/>
      <c r="O77" s="1527"/>
      <c r="P77" s="1656"/>
      <c r="Q77" s="1654" t="s">
        <v>157</v>
      </c>
      <c r="R77" s="198"/>
    </row>
    <row r="78" spans="1:18" ht="15.75" customHeight="1">
      <c r="A78" s="1507"/>
      <c r="B78" s="1642"/>
      <c r="C78" s="1645"/>
      <c r="D78" s="1646"/>
      <c r="E78" s="1650"/>
      <c r="F78" s="1651"/>
      <c r="G78" s="1652"/>
      <c r="H78" s="1531"/>
      <c r="I78" s="1532"/>
      <c r="J78" s="1532"/>
      <c r="K78" s="1532"/>
      <c r="L78" s="1532"/>
      <c r="M78" s="1532"/>
      <c r="N78" s="1532"/>
      <c r="O78" s="1533"/>
      <c r="P78" s="1657"/>
      <c r="Q78" s="1655"/>
      <c r="R78" s="198"/>
    </row>
    <row r="79" spans="1:18" ht="15.75" customHeight="1">
      <c r="A79" s="1505">
        <v>30</v>
      </c>
      <c r="B79" s="1641">
        <f t="shared" ref="B79" si="25">B77</f>
        <v>29</v>
      </c>
      <c r="C79" s="1643"/>
      <c r="D79" s="1644"/>
      <c r="E79" s="1647"/>
      <c r="F79" s="1648"/>
      <c r="G79" s="1649"/>
      <c r="H79" s="1525"/>
      <c r="I79" s="1526"/>
      <c r="J79" s="1526"/>
      <c r="K79" s="1526"/>
      <c r="L79" s="1526"/>
      <c r="M79" s="1526"/>
      <c r="N79" s="1526"/>
      <c r="O79" s="1527"/>
      <c r="P79" s="1656"/>
      <c r="Q79" s="1654" t="s">
        <v>157</v>
      </c>
      <c r="R79" s="198"/>
    </row>
    <row r="80" spans="1:18" ht="15.75" customHeight="1">
      <c r="A80" s="1505"/>
      <c r="B80" s="1642"/>
      <c r="C80" s="1645"/>
      <c r="D80" s="1646"/>
      <c r="E80" s="1650"/>
      <c r="F80" s="1651"/>
      <c r="G80" s="1652"/>
      <c r="H80" s="1531"/>
      <c r="I80" s="1532"/>
      <c r="J80" s="1532"/>
      <c r="K80" s="1532"/>
      <c r="L80" s="1532"/>
      <c r="M80" s="1532"/>
      <c r="N80" s="1532"/>
      <c r="O80" s="1533"/>
      <c r="P80" s="1657"/>
      <c r="Q80" s="1655"/>
      <c r="R80" s="198"/>
    </row>
    <row r="81" spans="1:18" ht="15.75" customHeight="1">
      <c r="A81" s="1664">
        <v>31</v>
      </c>
      <c r="B81" s="1641">
        <f t="shared" ref="B81" si="26">B79</f>
        <v>29</v>
      </c>
      <c r="C81" s="1643"/>
      <c r="D81" s="1644"/>
      <c r="E81" s="1647"/>
      <c r="F81" s="1648"/>
      <c r="G81" s="1649"/>
      <c r="H81" s="1525"/>
      <c r="I81" s="1526"/>
      <c r="J81" s="1526"/>
      <c r="K81" s="1526"/>
      <c r="L81" s="1526"/>
      <c r="M81" s="1526"/>
      <c r="N81" s="1526"/>
      <c r="O81" s="1527"/>
      <c r="P81" s="1656"/>
      <c r="Q81" s="1654" t="s">
        <v>157</v>
      </c>
      <c r="R81" s="198"/>
    </row>
    <row r="82" spans="1:18" ht="15.75" customHeight="1">
      <c r="A82" s="1507"/>
      <c r="B82" s="1642"/>
      <c r="C82" s="1645"/>
      <c r="D82" s="1646"/>
      <c r="E82" s="1650"/>
      <c r="F82" s="1651"/>
      <c r="G82" s="1652"/>
      <c r="H82" s="1531"/>
      <c r="I82" s="1532"/>
      <c r="J82" s="1532"/>
      <c r="K82" s="1532"/>
      <c r="L82" s="1532"/>
      <c r="M82" s="1532"/>
      <c r="N82" s="1532"/>
      <c r="O82" s="1533"/>
      <c r="P82" s="1657"/>
      <c r="Q82" s="1655"/>
      <c r="R82" s="198"/>
    </row>
    <row r="83" spans="1:18" ht="15.75" customHeight="1">
      <c r="A83" s="1505">
        <v>32</v>
      </c>
      <c r="B83" s="1641">
        <f t="shared" ref="B83" si="27">B81</f>
        <v>29</v>
      </c>
      <c r="C83" s="1643"/>
      <c r="D83" s="1644"/>
      <c r="E83" s="1647"/>
      <c r="F83" s="1648"/>
      <c r="G83" s="1649"/>
      <c r="H83" s="1525"/>
      <c r="I83" s="1526"/>
      <c r="J83" s="1526"/>
      <c r="K83" s="1526"/>
      <c r="L83" s="1526"/>
      <c r="M83" s="1526"/>
      <c r="N83" s="1526"/>
      <c r="O83" s="1527"/>
      <c r="P83" s="1656"/>
      <c r="Q83" s="1654" t="s">
        <v>157</v>
      </c>
      <c r="R83" s="198"/>
    </row>
    <row r="84" spans="1:18" ht="15.75" customHeight="1">
      <c r="A84" s="1505"/>
      <c r="B84" s="1642"/>
      <c r="C84" s="1645"/>
      <c r="D84" s="1646"/>
      <c r="E84" s="1650"/>
      <c r="F84" s="1651"/>
      <c r="G84" s="1652"/>
      <c r="H84" s="1531"/>
      <c r="I84" s="1532"/>
      <c r="J84" s="1532"/>
      <c r="K84" s="1532"/>
      <c r="L84" s="1532"/>
      <c r="M84" s="1532"/>
      <c r="N84" s="1532"/>
      <c r="O84" s="1533"/>
      <c r="P84" s="1657"/>
      <c r="Q84" s="1655"/>
      <c r="R84" s="198"/>
    </row>
    <row r="85" spans="1:18" ht="15.75" customHeight="1">
      <c r="A85" s="1664">
        <v>33</v>
      </c>
      <c r="B85" s="1641">
        <f t="shared" ref="B85" si="28">B83</f>
        <v>29</v>
      </c>
      <c r="C85" s="1643"/>
      <c r="D85" s="1644"/>
      <c r="E85" s="1647"/>
      <c r="F85" s="1648"/>
      <c r="G85" s="1649"/>
      <c r="H85" s="1525"/>
      <c r="I85" s="1526"/>
      <c r="J85" s="1526"/>
      <c r="K85" s="1526"/>
      <c r="L85" s="1526"/>
      <c r="M85" s="1526"/>
      <c r="N85" s="1526"/>
      <c r="O85" s="1527"/>
      <c r="P85" s="1656"/>
      <c r="Q85" s="1654" t="s">
        <v>157</v>
      </c>
      <c r="R85" s="198"/>
    </row>
    <row r="86" spans="1:18" ht="15.75" customHeight="1">
      <c r="A86" s="1507"/>
      <c r="B86" s="1642"/>
      <c r="C86" s="1645"/>
      <c r="D86" s="1646"/>
      <c r="E86" s="1650"/>
      <c r="F86" s="1651"/>
      <c r="G86" s="1652"/>
      <c r="H86" s="1531"/>
      <c r="I86" s="1532"/>
      <c r="J86" s="1532"/>
      <c r="K86" s="1532"/>
      <c r="L86" s="1532"/>
      <c r="M86" s="1532"/>
      <c r="N86" s="1532"/>
      <c r="O86" s="1533"/>
      <c r="P86" s="1657"/>
      <c r="Q86" s="1655"/>
      <c r="R86" s="198"/>
    </row>
    <row r="87" spans="1:18" ht="15.75" customHeight="1">
      <c r="A87" s="1505">
        <v>34</v>
      </c>
      <c r="B87" s="1641">
        <f t="shared" ref="B87" si="29">B85</f>
        <v>29</v>
      </c>
      <c r="C87" s="1643"/>
      <c r="D87" s="1644"/>
      <c r="E87" s="1647"/>
      <c r="F87" s="1648"/>
      <c r="G87" s="1649"/>
      <c r="H87" s="1525"/>
      <c r="I87" s="1526"/>
      <c r="J87" s="1526"/>
      <c r="K87" s="1526"/>
      <c r="L87" s="1526"/>
      <c r="M87" s="1526"/>
      <c r="N87" s="1526"/>
      <c r="O87" s="1527"/>
      <c r="P87" s="1656"/>
      <c r="Q87" s="1654" t="s">
        <v>157</v>
      </c>
      <c r="R87" s="198"/>
    </row>
    <row r="88" spans="1:18" ht="15.75" customHeight="1">
      <c r="A88" s="1505"/>
      <c r="B88" s="1642"/>
      <c r="C88" s="1645"/>
      <c r="D88" s="1646"/>
      <c r="E88" s="1650"/>
      <c r="F88" s="1651"/>
      <c r="G88" s="1652"/>
      <c r="H88" s="1531"/>
      <c r="I88" s="1532"/>
      <c r="J88" s="1532"/>
      <c r="K88" s="1532"/>
      <c r="L88" s="1532"/>
      <c r="M88" s="1532"/>
      <c r="N88" s="1532"/>
      <c r="O88" s="1533"/>
      <c r="P88" s="1657"/>
      <c r="Q88" s="1655"/>
      <c r="R88" s="198"/>
    </row>
    <row r="89" spans="1:18" ht="15.75" customHeight="1">
      <c r="A89" s="1664">
        <v>35</v>
      </c>
      <c r="B89" s="1641">
        <f t="shared" ref="B89" si="30">B87</f>
        <v>29</v>
      </c>
      <c r="C89" s="1643"/>
      <c r="D89" s="1644"/>
      <c r="E89" s="1647"/>
      <c r="F89" s="1648"/>
      <c r="G89" s="1649"/>
      <c r="H89" s="1525"/>
      <c r="I89" s="1526"/>
      <c r="J89" s="1526"/>
      <c r="K89" s="1526"/>
      <c r="L89" s="1526"/>
      <c r="M89" s="1526"/>
      <c r="N89" s="1526"/>
      <c r="O89" s="1527"/>
      <c r="P89" s="1656"/>
      <c r="Q89" s="1654" t="s">
        <v>157</v>
      </c>
      <c r="R89" s="198"/>
    </row>
    <row r="90" spans="1:18" ht="15.75" customHeight="1">
      <c r="A90" s="1507"/>
      <c r="B90" s="1642"/>
      <c r="C90" s="1645"/>
      <c r="D90" s="1646"/>
      <c r="E90" s="1650"/>
      <c r="F90" s="1651"/>
      <c r="G90" s="1652"/>
      <c r="H90" s="1531"/>
      <c r="I90" s="1532"/>
      <c r="J90" s="1532"/>
      <c r="K90" s="1532"/>
      <c r="L90" s="1532"/>
      <c r="M90" s="1532"/>
      <c r="N90" s="1532"/>
      <c r="O90" s="1533"/>
      <c r="P90" s="1657"/>
      <c r="Q90" s="1655"/>
      <c r="R90" s="198"/>
    </row>
    <row r="91" spans="1:18" ht="15.75" customHeight="1">
      <c r="A91" s="1505">
        <v>36</v>
      </c>
      <c r="B91" s="1641">
        <f t="shared" ref="B91" si="31">B89</f>
        <v>29</v>
      </c>
      <c r="C91" s="1643"/>
      <c r="D91" s="1644"/>
      <c r="E91" s="1647"/>
      <c r="F91" s="1648"/>
      <c r="G91" s="1649"/>
      <c r="H91" s="1525"/>
      <c r="I91" s="1526"/>
      <c r="J91" s="1526"/>
      <c r="K91" s="1526"/>
      <c r="L91" s="1526"/>
      <c r="M91" s="1526"/>
      <c r="N91" s="1526"/>
      <c r="O91" s="1527"/>
      <c r="P91" s="1656"/>
      <c r="Q91" s="1654" t="s">
        <v>157</v>
      </c>
      <c r="R91" s="198"/>
    </row>
    <row r="92" spans="1:18" ht="15.75" customHeight="1">
      <c r="A92" s="1505"/>
      <c r="B92" s="1642"/>
      <c r="C92" s="1645"/>
      <c r="D92" s="1646"/>
      <c r="E92" s="1650"/>
      <c r="F92" s="1651"/>
      <c r="G92" s="1652"/>
      <c r="H92" s="1531"/>
      <c r="I92" s="1532"/>
      <c r="J92" s="1532"/>
      <c r="K92" s="1532"/>
      <c r="L92" s="1532"/>
      <c r="M92" s="1532"/>
      <c r="N92" s="1532"/>
      <c r="O92" s="1533"/>
      <c r="P92" s="1657"/>
      <c r="Q92" s="1655"/>
      <c r="R92" s="198"/>
    </row>
    <row r="93" spans="1:18" ht="15.75" customHeight="1">
      <c r="A93" s="1664">
        <v>37</v>
      </c>
      <c r="B93" s="1641">
        <f t="shared" ref="B93" si="32">B91</f>
        <v>29</v>
      </c>
      <c r="C93" s="1643"/>
      <c r="D93" s="1644"/>
      <c r="E93" s="1647"/>
      <c r="F93" s="1648"/>
      <c r="G93" s="1649"/>
      <c r="H93" s="1525"/>
      <c r="I93" s="1526"/>
      <c r="J93" s="1526"/>
      <c r="K93" s="1526"/>
      <c r="L93" s="1526"/>
      <c r="M93" s="1526"/>
      <c r="N93" s="1526"/>
      <c r="O93" s="1527"/>
      <c r="P93" s="1656"/>
      <c r="Q93" s="1654" t="s">
        <v>157</v>
      </c>
      <c r="R93" s="198"/>
    </row>
    <row r="94" spans="1:18" ht="15.75" customHeight="1">
      <c r="A94" s="1507"/>
      <c r="B94" s="1642"/>
      <c r="C94" s="1645"/>
      <c r="D94" s="1646"/>
      <c r="E94" s="1650"/>
      <c r="F94" s="1651"/>
      <c r="G94" s="1652"/>
      <c r="H94" s="1531"/>
      <c r="I94" s="1532"/>
      <c r="J94" s="1532"/>
      <c r="K94" s="1532"/>
      <c r="L94" s="1532"/>
      <c r="M94" s="1532"/>
      <c r="N94" s="1532"/>
      <c r="O94" s="1533"/>
      <c r="P94" s="1657"/>
      <c r="Q94" s="1655"/>
      <c r="R94" s="198"/>
    </row>
    <row r="95" spans="1:18" ht="15.75" customHeight="1">
      <c r="A95" s="1505">
        <v>38</v>
      </c>
      <c r="B95" s="1641">
        <f t="shared" ref="B95" si="33">B93</f>
        <v>29</v>
      </c>
      <c r="C95" s="1643"/>
      <c r="D95" s="1644"/>
      <c r="E95" s="1647"/>
      <c r="F95" s="1648"/>
      <c r="G95" s="1649"/>
      <c r="H95" s="1525"/>
      <c r="I95" s="1526"/>
      <c r="J95" s="1526"/>
      <c r="K95" s="1526"/>
      <c r="L95" s="1526"/>
      <c r="M95" s="1526"/>
      <c r="N95" s="1526"/>
      <c r="O95" s="1527"/>
      <c r="P95" s="1656"/>
      <c r="Q95" s="1654" t="s">
        <v>157</v>
      </c>
      <c r="R95" s="198"/>
    </row>
    <row r="96" spans="1:18" ht="15.75" customHeight="1">
      <c r="A96" s="1505"/>
      <c r="B96" s="1642"/>
      <c r="C96" s="1645"/>
      <c r="D96" s="1646"/>
      <c r="E96" s="1650"/>
      <c r="F96" s="1651"/>
      <c r="G96" s="1652"/>
      <c r="H96" s="1531"/>
      <c r="I96" s="1532"/>
      <c r="J96" s="1532"/>
      <c r="K96" s="1532"/>
      <c r="L96" s="1532"/>
      <c r="M96" s="1532"/>
      <c r="N96" s="1532"/>
      <c r="O96" s="1533"/>
      <c r="P96" s="1657"/>
      <c r="Q96" s="1655"/>
      <c r="R96" s="198"/>
    </row>
    <row r="97" spans="1:20" ht="15.75" customHeight="1">
      <c r="A97" s="1664">
        <v>39</v>
      </c>
      <c r="B97" s="1641">
        <f t="shared" ref="B97" si="34">B95</f>
        <v>29</v>
      </c>
      <c r="C97" s="1643"/>
      <c r="D97" s="1644"/>
      <c r="E97" s="1647"/>
      <c r="F97" s="1648"/>
      <c r="G97" s="1649"/>
      <c r="H97" s="1525"/>
      <c r="I97" s="1526"/>
      <c r="J97" s="1526"/>
      <c r="K97" s="1526"/>
      <c r="L97" s="1526"/>
      <c r="M97" s="1526"/>
      <c r="N97" s="1526"/>
      <c r="O97" s="1527"/>
      <c r="P97" s="1656"/>
      <c r="Q97" s="1654" t="s">
        <v>157</v>
      </c>
      <c r="R97" s="198"/>
    </row>
    <row r="98" spans="1:20" ht="15.75" customHeight="1">
      <c r="A98" s="1507"/>
      <c r="B98" s="1642"/>
      <c r="C98" s="1645"/>
      <c r="D98" s="1646"/>
      <c r="E98" s="1650"/>
      <c r="F98" s="1651"/>
      <c r="G98" s="1652"/>
      <c r="H98" s="1531"/>
      <c r="I98" s="1532"/>
      <c r="J98" s="1532"/>
      <c r="K98" s="1532"/>
      <c r="L98" s="1532"/>
      <c r="M98" s="1532"/>
      <c r="N98" s="1532"/>
      <c r="O98" s="1533"/>
      <c r="P98" s="1657"/>
      <c r="Q98" s="1655"/>
      <c r="R98" s="198"/>
    </row>
    <row r="99" spans="1:20" ht="15.75" customHeight="1">
      <c r="A99" s="1658">
        <v>40</v>
      </c>
      <c r="B99" s="1641">
        <f t="shared" ref="B99" si="35">B97</f>
        <v>29</v>
      </c>
      <c r="C99" s="1643"/>
      <c r="D99" s="1644"/>
      <c r="E99" s="1647"/>
      <c r="F99" s="1648"/>
      <c r="G99" s="1649"/>
      <c r="H99" s="1525"/>
      <c r="I99" s="1526"/>
      <c r="J99" s="1526"/>
      <c r="K99" s="1526"/>
      <c r="L99" s="1526"/>
      <c r="M99" s="1526"/>
      <c r="N99" s="1526"/>
      <c r="O99" s="1527"/>
      <c r="P99" s="1656"/>
      <c r="Q99" s="1654" t="s">
        <v>157</v>
      </c>
      <c r="R99" s="198"/>
    </row>
    <row r="100" spans="1:20" ht="15.75" customHeight="1">
      <c r="A100" s="1659"/>
      <c r="B100" s="1642"/>
      <c r="C100" s="1645"/>
      <c r="D100" s="1646"/>
      <c r="E100" s="1650"/>
      <c r="F100" s="1651"/>
      <c r="G100" s="1652"/>
      <c r="H100" s="1531"/>
      <c r="I100" s="1532"/>
      <c r="J100" s="1532"/>
      <c r="K100" s="1532"/>
      <c r="L100" s="1532"/>
      <c r="M100" s="1532"/>
      <c r="N100" s="1532"/>
      <c r="O100" s="1533"/>
      <c r="P100" s="1657"/>
      <c r="Q100" s="1655"/>
      <c r="R100" s="198"/>
    </row>
    <row r="101" spans="1:20" ht="15.75" customHeight="1">
      <c r="A101" s="270" t="s">
        <v>81</v>
      </c>
      <c r="B101" s="1660" t="s">
        <v>616</v>
      </c>
      <c r="C101" s="1661"/>
      <c r="D101" s="1661"/>
      <c r="E101" s="1661"/>
      <c r="F101" s="1661"/>
      <c r="G101" s="1661"/>
      <c r="H101" s="1661"/>
      <c r="I101" s="1661"/>
      <c r="J101" s="1661"/>
      <c r="K101" s="1661"/>
      <c r="L101" s="1661"/>
      <c r="M101" s="1661"/>
      <c r="N101" s="1661"/>
      <c r="O101" s="1661"/>
      <c r="P101" s="1661"/>
      <c r="Q101" s="318"/>
      <c r="R101" s="198"/>
    </row>
    <row r="102" spans="1:20" ht="15.75" customHeight="1">
      <c r="A102" s="270" t="s">
        <v>82</v>
      </c>
      <c r="B102" s="1653" t="s">
        <v>1023</v>
      </c>
      <c r="C102" s="1653"/>
      <c r="D102" s="1653"/>
      <c r="E102" s="1653"/>
      <c r="F102" s="1653"/>
      <c r="G102" s="1653"/>
      <c r="H102" s="1653"/>
      <c r="I102" s="1653"/>
      <c r="J102" s="1653"/>
      <c r="K102" s="1653"/>
      <c r="L102" s="1653"/>
      <c r="M102" s="1653"/>
      <c r="N102" s="1653"/>
      <c r="O102" s="1653"/>
      <c r="P102" s="1653"/>
      <c r="Q102" s="1653"/>
      <c r="R102" s="198"/>
    </row>
    <row r="103" spans="1:20">
      <c r="A103" s="529"/>
      <c r="B103" s="1653"/>
      <c r="C103" s="1653"/>
      <c r="D103" s="1653"/>
      <c r="E103" s="1653"/>
      <c r="F103" s="1653"/>
      <c r="G103" s="1653"/>
      <c r="H103" s="1653"/>
      <c r="I103" s="1653"/>
      <c r="J103" s="1653"/>
      <c r="K103" s="1653"/>
      <c r="L103" s="1653"/>
      <c r="M103" s="1653"/>
      <c r="N103" s="1653"/>
      <c r="O103" s="1653"/>
      <c r="P103" s="1653"/>
      <c r="Q103" s="1653"/>
      <c r="R103" s="333"/>
    </row>
    <row r="104" spans="1:20">
      <c r="A104" s="534"/>
      <c r="B104" s="534"/>
      <c r="C104" s="534"/>
      <c r="D104" s="534"/>
      <c r="E104" s="534"/>
      <c r="F104" s="534"/>
      <c r="G104" s="534"/>
      <c r="H104" s="534"/>
      <c r="I104" s="534"/>
      <c r="J104" s="534"/>
      <c r="K104" s="534"/>
      <c r="L104" s="534"/>
      <c r="M104" s="534"/>
      <c r="N104" s="534"/>
      <c r="O104" s="534"/>
      <c r="P104" s="534"/>
      <c r="Q104" s="534"/>
      <c r="R104" s="973"/>
    </row>
    <row r="105" spans="1:20" ht="15.75" customHeight="1">
      <c r="A105" s="1495" t="str">
        <f>CONCATENATE("（様式-",INDEX(発注者入力シート!$B$23:$G$27,MATCH(発注者入力シート!L6,発注者入力シート!$C$23:$C$27,0),4),"-２）")</f>
        <v>（様式-３-２）</v>
      </c>
      <c r="B105" s="1495"/>
      <c r="C105" s="1495"/>
      <c r="D105" s="1495"/>
      <c r="E105" s="1495"/>
      <c r="F105" s="1495"/>
      <c r="Q105" s="250" t="str">
        <f>Q1</f>
        <v>【平成29年度完成工事分】</v>
      </c>
      <c r="R105" s="333"/>
      <c r="S105" s="4" t="s">
        <v>463</v>
      </c>
      <c r="T105" s="4"/>
    </row>
    <row r="106" spans="1:20" ht="15.75" customHeight="1">
      <c r="A106" s="1495" t="str">
        <f>CONCATENATE("評価項目",INDEX(発注者入力シート!$B$23:$G$27,MATCH(発注者入力シート!L6,発注者入力シート!$C$23:$C$27,0),5),"-",INDEX(発注者入力シート!$B$23:$G$27,MATCH(発注者入力シート!L6,発注者入力シート!$C$23:$C$27,0),6))</f>
        <v>評価項目（２）-①</v>
      </c>
      <c r="B106" s="1495"/>
      <c r="C106" s="1495"/>
      <c r="D106" s="1495"/>
      <c r="E106" s="1495"/>
      <c r="S106" s="4" t="s">
        <v>464</v>
      </c>
      <c r="T106" s="4"/>
    </row>
    <row r="107" spans="1:20" ht="15.75" customHeight="1">
      <c r="A107" s="1520" t="s">
        <v>156</v>
      </c>
      <c r="B107" s="1520"/>
      <c r="C107" s="1520"/>
      <c r="D107" s="1520"/>
      <c r="E107" s="1520"/>
      <c r="F107" s="1520"/>
      <c r="G107" s="1520"/>
      <c r="H107" s="1520"/>
      <c r="I107" s="1520"/>
      <c r="J107" s="1520"/>
      <c r="K107" s="1520"/>
      <c r="L107" s="1520"/>
      <c r="M107" s="1520"/>
      <c r="N107" s="1520"/>
      <c r="O107" s="1520"/>
      <c r="P107" s="1520"/>
      <c r="Q107" s="1520"/>
      <c r="R107" s="336"/>
      <c r="S107" s="205"/>
      <c r="T107" s="4" t="s">
        <v>471</v>
      </c>
    </row>
    <row r="108" spans="1:20" ht="15.75" customHeight="1">
      <c r="H108" s="1640" t="s">
        <v>331</v>
      </c>
      <c r="I108" s="1640"/>
      <c r="J108" s="1640"/>
      <c r="K108" s="1519" t="str">
        <f>IF(企業入力シート!C7="","",企業入力シート!C7)</f>
        <v>島根土木</v>
      </c>
      <c r="L108" s="1519"/>
      <c r="M108" s="1519"/>
      <c r="N108" s="1519"/>
      <c r="O108" s="1519"/>
      <c r="P108" s="1519"/>
      <c r="Q108" s="1519"/>
      <c r="S108" s="191"/>
      <c r="T108" s="4" t="s">
        <v>466</v>
      </c>
    </row>
    <row r="109" spans="1:20" ht="15.75" customHeight="1">
      <c r="R109" s="330"/>
      <c r="S109" s="251"/>
      <c r="T109" s="4"/>
    </row>
    <row r="110" spans="1:20" ht="15.75" customHeight="1">
      <c r="R110" s="330"/>
      <c r="S110" s="4" t="s">
        <v>467</v>
      </c>
      <c r="T110" s="4"/>
    </row>
    <row r="111" spans="1:20" ht="15.75" customHeight="1">
      <c r="A111" s="252" t="s">
        <v>19</v>
      </c>
      <c r="B111" s="253" t="s">
        <v>21</v>
      </c>
      <c r="C111" s="1665" t="s">
        <v>23</v>
      </c>
      <c r="D111" s="1665"/>
      <c r="E111" s="1664" t="s">
        <v>24</v>
      </c>
      <c r="F111" s="1665"/>
      <c r="G111" s="1667"/>
      <c r="H111" s="1664" t="s">
        <v>25</v>
      </c>
      <c r="I111" s="1665"/>
      <c r="J111" s="1665"/>
      <c r="K111" s="1665"/>
      <c r="L111" s="1665"/>
      <c r="M111" s="1665"/>
      <c r="N111" s="1665"/>
      <c r="O111" s="1667"/>
      <c r="P111" s="1664" t="s">
        <v>85</v>
      </c>
      <c r="Q111" s="1667"/>
      <c r="R111" s="321"/>
      <c r="S111" s="193"/>
      <c r="T111" s="4" t="s">
        <v>468</v>
      </c>
    </row>
    <row r="112" spans="1:20" ht="15.75" customHeight="1">
      <c r="A112" s="254" t="s">
        <v>20</v>
      </c>
      <c r="B112" s="255" t="s">
        <v>22</v>
      </c>
      <c r="C112" s="1666"/>
      <c r="D112" s="1666"/>
      <c r="E112" s="1668" t="s">
        <v>819</v>
      </c>
      <c r="F112" s="1669"/>
      <c r="G112" s="1670"/>
      <c r="H112" s="1507"/>
      <c r="I112" s="1671"/>
      <c r="J112" s="1671"/>
      <c r="K112" s="1671"/>
      <c r="L112" s="1671"/>
      <c r="M112" s="1671"/>
      <c r="N112" s="1671"/>
      <c r="O112" s="1508"/>
      <c r="P112" s="1505" t="s">
        <v>84</v>
      </c>
      <c r="Q112" s="1506"/>
      <c r="S112" s="194"/>
      <c r="T112" s="4" t="s">
        <v>466</v>
      </c>
    </row>
    <row r="113" spans="1:20" ht="15.75" customHeight="1">
      <c r="A113" s="1664">
        <v>41</v>
      </c>
      <c r="B113" s="1641">
        <f>B99</f>
        <v>29</v>
      </c>
      <c r="C113" s="1643"/>
      <c r="D113" s="1644"/>
      <c r="E113" s="1647"/>
      <c r="F113" s="1648"/>
      <c r="G113" s="1649"/>
      <c r="H113" s="1525"/>
      <c r="I113" s="1526"/>
      <c r="J113" s="1526"/>
      <c r="K113" s="1526"/>
      <c r="L113" s="1526"/>
      <c r="M113" s="1526"/>
      <c r="N113" s="1526"/>
      <c r="O113" s="1527"/>
      <c r="P113" s="1656"/>
      <c r="Q113" s="1654" t="s">
        <v>157</v>
      </c>
      <c r="S113" s="4"/>
      <c r="T113" s="4"/>
    </row>
    <row r="114" spans="1:20" ht="15.75" customHeight="1">
      <c r="A114" s="1507"/>
      <c r="B114" s="1642"/>
      <c r="C114" s="1645"/>
      <c r="D114" s="1646"/>
      <c r="E114" s="1650"/>
      <c r="F114" s="1651"/>
      <c r="G114" s="1652"/>
      <c r="H114" s="1531"/>
      <c r="I114" s="1532"/>
      <c r="J114" s="1532"/>
      <c r="K114" s="1532"/>
      <c r="L114" s="1532"/>
      <c r="M114" s="1532"/>
      <c r="N114" s="1532"/>
      <c r="O114" s="1533"/>
      <c r="P114" s="1657"/>
      <c r="Q114" s="1655"/>
      <c r="R114" s="198"/>
      <c r="S114" s="207" t="s">
        <v>469</v>
      </c>
      <c r="T114" s="4"/>
    </row>
    <row r="115" spans="1:20" ht="15.75" customHeight="1">
      <c r="A115" s="1505">
        <v>42</v>
      </c>
      <c r="B115" s="1641">
        <f>B113</f>
        <v>29</v>
      </c>
      <c r="C115" s="1643"/>
      <c r="D115" s="1644"/>
      <c r="E115" s="1647"/>
      <c r="F115" s="1648"/>
      <c r="G115" s="1649"/>
      <c r="H115" s="1525"/>
      <c r="I115" s="1526"/>
      <c r="J115" s="1526"/>
      <c r="K115" s="1526"/>
      <c r="L115" s="1526"/>
      <c r="M115" s="1526"/>
      <c r="N115" s="1526"/>
      <c r="O115" s="1527"/>
      <c r="P115" s="1656"/>
      <c r="Q115" s="1654" t="s">
        <v>157</v>
      </c>
      <c r="R115" s="198"/>
      <c r="S115" s="207" t="s">
        <v>470</v>
      </c>
      <c r="T115" s="4"/>
    </row>
    <row r="116" spans="1:20" ht="15.75" customHeight="1">
      <c r="A116" s="1505"/>
      <c r="B116" s="1642"/>
      <c r="C116" s="1645"/>
      <c r="D116" s="1646"/>
      <c r="E116" s="1650"/>
      <c r="F116" s="1651"/>
      <c r="G116" s="1652"/>
      <c r="H116" s="1531"/>
      <c r="I116" s="1532"/>
      <c r="J116" s="1532"/>
      <c r="K116" s="1532"/>
      <c r="L116" s="1532"/>
      <c r="M116" s="1532"/>
      <c r="N116" s="1532"/>
      <c r="O116" s="1533"/>
      <c r="P116" s="1657"/>
      <c r="Q116" s="1655"/>
      <c r="R116" s="198"/>
    </row>
    <row r="117" spans="1:20" ht="15.75" customHeight="1">
      <c r="A117" s="1664">
        <v>43</v>
      </c>
      <c r="B117" s="1641">
        <f t="shared" ref="B117" si="36">B115</f>
        <v>29</v>
      </c>
      <c r="C117" s="1643"/>
      <c r="D117" s="1644"/>
      <c r="E117" s="1647"/>
      <c r="F117" s="1648"/>
      <c r="G117" s="1649"/>
      <c r="H117" s="1525"/>
      <c r="I117" s="1526"/>
      <c r="J117" s="1526"/>
      <c r="K117" s="1526"/>
      <c r="L117" s="1526"/>
      <c r="M117" s="1526"/>
      <c r="N117" s="1526"/>
      <c r="O117" s="1527"/>
      <c r="P117" s="1656"/>
      <c r="Q117" s="1654" t="s">
        <v>157</v>
      </c>
      <c r="R117" s="198"/>
    </row>
    <row r="118" spans="1:20" ht="15.75" customHeight="1">
      <c r="A118" s="1507"/>
      <c r="B118" s="1642"/>
      <c r="C118" s="1645"/>
      <c r="D118" s="1646"/>
      <c r="E118" s="1650"/>
      <c r="F118" s="1651"/>
      <c r="G118" s="1652"/>
      <c r="H118" s="1531"/>
      <c r="I118" s="1532"/>
      <c r="J118" s="1532"/>
      <c r="K118" s="1532"/>
      <c r="L118" s="1532"/>
      <c r="M118" s="1532"/>
      <c r="N118" s="1532"/>
      <c r="O118" s="1533"/>
      <c r="P118" s="1657"/>
      <c r="Q118" s="1655"/>
      <c r="R118" s="198"/>
    </row>
    <row r="119" spans="1:20" ht="15.75" customHeight="1">
      <c r="A119" s="1505">
        <v>44</v>
      </c>
      <c r="B119" s="1641">
        <f t="shared" ref="B119" si="37">B117</f>
        <v>29</v>
      </c>
      <c r="C119" s="1643"/>
      <c r="D119" s="1644"/>
      <c r="E119" s="1647"/>
      <c r="F119" s="1648"/>
      <c r="G119" s="1649"/>
      <c r="H119" s="1525"/>
      <c r="I119" s="1526"/>
      <c r="J119" s="1526"/>
      <c r="K119" s="1526"/>
      <c r="L119" s="1526"/>
      <c r="M119" s="1526"/>
      <c r="N119" s="1526"/>
      <c r="O119" s="1527"/>
      <c r="P119" s="1656"/>
      <c r="Q119" s="1654" t="s">
        <v>157</v>
      </c>
      <c r="R119" s="198"/>
    </row>
    <row r="120" spans="1:20" ht="15.75" customHeight="1">
      <c r="A120" s="1505"/>
      <c r="B120" s="1642"/>
      <c r="C120" s="1645"/>
      <c r="D120" s="1646"/>
      <c r="E120" s="1650"/>
      <c r="F120" s="1651"/>
      <c r="G120" s="1652"/>
      <c r="H120" s="1531"/>
      <c r="I120" s="1532"/>
      <c r="J120" s="1532"/>
      <c r="K120" s="1532"/>
      <c r="L120" s="1532"/>
      <c r="M120" s="1532"/>
      <c r="N120" s="1532"/>
      <c r="O120" s="1533"/>
      <c r="P120" s="1657"/>
      <c r="Q120" s="1655"/>
      <c r="R120" s="198"/>
    </row>
    <row r="121" spans="1:20" ht="15.75" customHeight="1">
      <c r="A121" s="1664">
        <v>45</v>
      </c>
      <c r="B121" s="1641">
        <f t="shared" ref="B121" si="38">B119</f>
        <v>29</v>
      </c>
      <c r="C121" s="1643"/>
      <c r="D121" s="1644"/>
      <c r="E121" s="1647"/>
      <c r="F121" s="1648"/>
      <c r="G121" s="1649"/>
      <c r="H121" s="1525"/>
      <c r="I121" s="1526"/>
      <c r="J121" s="1526"/>
      <c r="K121" s="1526"/>
      <c r="L121" s="1526"/>
      <c r="M121" s="1526"/>
      <c r="N121" s="1526"/>
      <c r="O121" s="1527"/>
      <c r="P121" s="1656"/>
      <c r="Q121" s="1654" t="s">
        <v>157</v>
      </c>
      <c r="R121" s="198"/>
    </row>
    <row r="122" spans="1:20" ht="15.75" customHeight="1">
      <c r="A122" s="1507"/>
      <c r="B122" s="1642"/>
      <c r="C122" s="1645"/>
      <c r="D122" s="1646"/>
      <c r="E122" s="1650"/>
      <c r="F122" s="1651"/>
      <c r="G122" s="1652"/>
      <c r="H122" s="1531"/>
      <c r="I122" s="1532"/>
      <c r="J122" s="1532"/>
      <c r="K122" s="1532"/>
      <c r="L122" s="1532"/>
      <c r="M122" s="1532"/>
      <c r="N122" s="1532"/>
      <c r="O122" s="1533"/>
      <c r="P122" s="1657"/>
      <c r="Q122" s="1655"/>
      <c r="R122" s="198"/>
    </row>
    <row r="123" spans="1:20" ht="15.75" customHeight="1">
      <c r="A123" s="1505">
        <v>46</v>
      </c>
      <c r="B123" s="1641">
        <f t="shared" ref="B123" si="39">B121</f>
        <v>29</v>
      </c>
      <c r="C123" s="1643"/>
      <c r="D123" s="1644"/>
      <c r="E123" s="1647"/>
      <c r="F123" s="1648"/>
      <c r="G123" s="1649"/>
      <c r="H123" s="1525"/>
      <c r="I123" s="1526"/>
      <c r="J123" s="1526"/>
      <c r="K123" s="1526"/>
      <c r="L123" s="1526"/>
      <c r="M123" s="1526"/>
      <c r="N123" s="1526"/>
      <c r="O123" s="1527"/>
      <c r="P123" s="1656"/>
      <c r="Q123" s="1654" t="s">
        <v>157</v>
      </c>
      <c r="R123" s="198"/>
    </row>
    <row r="124" spans="1:20" ht="15.75" customHeight="1">
      <c r="A124" s="1505"/>
      <c r="B124" s="1642"/>
      <c r="C124" s="1645"/>
      <c r="D124" s="1646"/>
      <c r="E124" s="1650"/>
      <c r="F124" s="1651"/>
      <c r="G124" s="1652"/>
      <c r="H124" s="1531"/>
      <c r="I124" s="1532"/>
      <c r="J124" s="1532"/>
      <c r="K124" s="1532"/>
      <c r="L124" s="1532"/>
      <c r="M124" s="1532"/>
      <c r="N124" s="1532"/>
      <c r="O124" s="1533"/>
      <c r="P124" s="1657"/>
      <c r="Q124" s="1655"/>
      <c r="R124" s="198"/>
    </row>
    <row r="125" spans="1:20" ht="15.75" customHeight="1">
      <c r="A125" s="1664">
        <v>47</v>
      </c>
      <c r="B125" s="1641">
        <f t="shared" ref="B125" si="40">B123</f>
        <v>29</v>
      </c>
      <c r="C125" s="1643"/>
      <c r="D125" s="1644"/>
      <c r="E125" s="1647"/>
      <c r="F125" s="1648"/>
      <c r="G125" s="1649"/>
      <c r="H125" s="1525"/>
      <c r="I125" s="1526"/>
      <c r="J125" s="1526"/>
      <c r="K125" s="1526"/>
      <c r="L125" s="1526"/>
      <c r="M125" s="1526"/>
      <c r="N125" s="1526"/>
      <c r="O125" s="1527"/>
      <c r="P125" s="1656"/>
      <c r="Q125" s="1654" t="s">
        <v>157</v>
      </c>
      <c r="R125" s="198"/>
    </row>
    <row r="126" spans="1:20" ht="15.75" customHeight="1">
      <c r="A126" s="1507"/>
      <c r="B126" s="1642"/>
      <c r="C126" s="1645"/>
      <c r="D126" s="1646"/>
      <c r="E126" s="1650"/>
      <c r="F126" s="1651"/>
      <c r="G126" s="1652"/>
      <c r="H126" s="1531"/>
      <c r="I126" s="1532"/>
      <c r="J126" s="1532"/>
      <c r="K126" s="1532"/>
      <c r="L126" s="1532"/>
      <c r="M126" s="1532"/>
      <c r="N126" s="1532"/>
      <c r="O126" s="1533"/>
      <c r="P126" s="1657"/>
      <c r="Q126" s="1655"/>
      <c r="R126" s="198"/>
    </row>
    <row r="127" spans="1:20" ht="15.75" customHeight="1">
      <c r="A127" s="1505">
        <v>48</v>
      </c>
      <c r="B127" s="1641">
        <f t="shared" ref="B127" si="41">B125</f>
        <v>29</v>
      </c>
      <c r="C127" s="1643"/>
      <c r="D127" s="1644"/>
      <c r="E127" s="1647"/>
      <c r="F127" s="1648"/>
      <c r="G127" s="1649"/>
      <c r="H127" s="1525"/>
      <c r="I127" s="1526"/>
      <c r="J127" s="1526"/>
      <c r="K127" s="1526"/>
      <c r="L127" s="1526"/>
      <c r="M127" s="1526"/>
      <c r="N127" s="1526"/>
      <c r="O127" s="1527"/>
      <c r="P127" s="1656"/>
      <c r="Q127" s="1654" t="s">
        <v>157</v>
      </c>
      <c r="R127" s="198"/>
    </row>
    <row r="128" spans="1:20" ht="15.75" customHeight="1">
      <c r="A128" s="1505"/>
      <c r="B128" s="1642"/>
      <c r="C128" s="1645"/>
      <c r="D128" s="1646"/>
      <c r="E128" s="1650"/>
      <c r="F128" s="1651"/>
      <c r="G128" s="1652"/>
      <c r="H128" s="1531"/>
      <c r="I128" s="1532"/>
      <c r="J128" s="1532"/>
      <c r="K128" s="1532"/>
      <c r="L128" s="1532"/>
      <c r="M128" s="1532"/>
      <c r="N128" s="1532"/>
      <c r="O128" s="1533"/>
      <c r="P128" s="1657"/>
      <c r="Q128" s="1655"/>
      <c r="R128" s="198"/>
    </row>
    <row r="129" spans="1:18" ht="15.75" customHeight="1">
      <c r="A129" s="1664">
        <v>49</v>
      </c>
      <c r="B129" s="1641">
        <f t="shared" ref="B129" si="42">B127</f>
        <v>29</v>
      </c>
      <c r="C129" s="1643"/>
      <c r="D129" s="1644"/>
      <c r="E129" s="1647"/>
      <c r="F129" s="1648"/>
      <c r="G129" s="1649"/>
      <c r="H129" s="1525"/>
      <c r="I129" s="1526"/>
      <c r="J129" s="1526"/>
      <c r="K129" s="1526"/>
      <c r="L129" s="1526"/>
      <c r="M129" s="1526"/>
      <c r="N129" s="1526"/>
      <c r="O129" s="1527"/>
      <c r="P129" s="1656"/>
      <c r="Q129" s="1654" t="s">
        <v>157</v>
      </c>
      <c r="R129" s="198"/>
    </row>
    <row r="130" spans="1:18" ht="15.75" customHeight="1">
      <c r="A130" s="1507"/>
      <c r="B130" s="1642"/>
      <c r="C130" s="1645"/>
      <c r="D130" s="1646"/>
      <c r="E130" s="1650"/>
      <c r="F130" s="1651"/>
      <c r="G130" s="1652"/>
      <c r="H130" s="1531"/>
      <c r="I130" s="1532"/>
      <c r="J130" s="1532"/>
      <c r="K130" s="1532"/>
      <c r="L130" s="1532"/>
      <c r="M130" s="1532"/>
      <c r="N130" s="1532"/>
      <c r="O130" s="1533"/>
      <c r="P130" s="1657"/>
      <c r="Q130" s="1655"/>
      <c r="R130" s="198"/>
    </row>
    <row r="131" spans="1:18" ht="15.75" customHeight="1">
      <c r="A131" s="1505">
        <v>50</v>
      </c>
      <c r="B131" s="1641">
        <f t="shared" ref="B131" si="43">B129</f>
        <v>29</v>
      </c>
      <c r="C131" s="1643"/>
      <c r="D131" s="1644"/>
      <c r="E131" s="1647"/>
      <c r="F131" s="1648"/>
      <c r="G131" s="1649"/>
      <c r="H131" s="1525"/>
      <c r="I131" s="1526"/>
      <c r="J131" s="1526"/>
      <c r="K131" s="1526"/>
      <c r="L131" s="1526"/>
      <c r="M131" s="1526"/>
      <c r="N131" s="1526"/>
      <c r="O131" s="1527"/>
      <c r="P131" s="1656"/>
      <c r="Q131" s="1654" t="s">
        <v>157</v>
      </c>
      <c r="R131" s="198"/>
    </row>
    <row r="132" spans="1:18" ht="15.75" customHeight="1">
      <c r="A132" s="1505"/>
      <c r="B132" s="1642"/>
      <c r="C132" s="1645"/>
      <c r="D132" s="1646"/>
      <c r="E132" s="1650"/>
      <c r="F132" s="1651"/>
      <c r="G132" s="1652"/>
      <c r="H132" s="1531"/>
      <c r="I132" s="1532"/>
      <c r="J132" s="1532"/>
      <c r="K132" s="1532"/>
      <c r="L132" s="1532"/>
      <c r="M132" s="1532"/>
      <c r="N132" s="1532"/>
      <c r="O132" s="1533"/>
      <c r="P132" s="1657"/>
      <c r="Q132" s="1655"/>
      <c r="R132" s="198"/>
    </row>
    <row r="133" spans="1:18" ht="15.75" customHeight="1">
      <c r="A133" s="1664">
        <v>51</v>
      </c>
      <c r="B133" s="1641">
        <f t="shared" ref="B133" si="44">B131</f>
        <v>29</v>
      </c>
      <c r="C133" s="1643"/>
      <c r="D133" s="1644"/>
      <c r="E133" s="1647"/>
      <c r="F133" s="1648"/>
      <c r="G133" s="1649"/>
      <c r="H133" s="1525"/>
      <c r="I133" s="1526"/>
      <c r="J133" s="1526"/>
      <c r="K133" s="1526"/>
      <c r="L133" s="1526"/>
      <c r="M133" s="1526"/>
      <c r="N133" s="1526"/>
      <c r="O133" s="1527"/>
      <c r="P133" s="1656"/>
      <c r="Q133" s="1654" t="s">
        <v>157</v>
      </c>
      <c r="R133" s="198"/>
    </row>
    <row r="134" spans="1:18" ht="15.75" customHeight="1">
      <c r="A134" s="1507"/>
      <c r="B134" s="1642"/>
      <c r="C134" s="1645"/>
      <c r="D134" s="1646"/>
      <c r="E134" s="1650"/>
      <c r="F134" s="1651"/>
      <c r="G134" s="1652"/>
      <c r="H134" s="1531"/>
      <c r="I134" s="1532"/>
      <c r="J134" s="1532"/>
      <c r="K134" s="1532"/>
      <c r="L134" s="1532"/>
      <c r="M134" s="1532"/>
      <c r="N134" s="1532"/>
      <c r="O134" s="1533"/>
      <c r="P134" s="1657"/>
      <c r="Q134" s="1655"/>
      <c r="R134" s="198"/>
    </row>
    <row r="135" spans="1:18" ht="15.75" customHeight="1">
      <c r="A135" s="1505">
        <v>52</v>
      </c>
      <c r="B135" s="1641">
        <f t="shared" ref="B135" si="45">B133</f>
        <v>29</v>
      </c>
      <c r="C135" s="1643"/>
      <c r="D135" s="1644"/>
      <c r="E135" s="1647"/>
      <c r="F135" s="1648"/>
      <c r="G135" s="1649"/>
      <c r="H135" s="1525"/>
      <c r="I135" s="1526"/>
      <c r="J135" s="1526"/>
      <c r="K135" s="1526"/>
      <c r="L135" s="1526"/>
      <c r="M135" s="1526"/>
      <c r="N135" s="1526"/>
      <c r="O135" s="1527"/>
      <c r="P135" s="1656"/>
      <c r="Q135" s="1654" t="s">
        <v>157</v>
      </c>
      <c r="R135" s="198"/>
    </row>
    <row r="136" spans="1:18" ht="15.75" customHeight="1">
      <c r="A136" s="1505"/>
      <c r="B136" s="1642"/>
      <c r="C136" s="1645"/>
      <c r="D136" s="1646"/>
      <c r="E136" s="1650"/>
      <c r="F136" s="1651"/>
      <c r="G136" s="1652"/>
      <c r="H136" s="1531"/>
      <c r="I136" s="1532"/>
      <c r="J136" s="1532"/>
      <c r="K136" s="1532"/>
      <c r="L136" s="1532"/>
      <c r="M136" s="1532"/>
      <c r="N136" s="1532"/>
      <c r="O136" s="1533"/>
      <c r="P136" s="1657"/>
      <c r="Q136" s="1655"/>
      <c r="R136" s="198"/>
    </row>
    <row r="137" spans="1:18" ht="15.75" customHeight="1">
      <c r="A137" s="1664">
        <v>53</v>
      </c>
      <c r="B137" s="1641">
        <f t="shared" ref="B137" si="46">B135</f>
        <v>29</v>
      </c>
      <c r="C137" s="1643"/>
      <c r="D137" s="1644"/>
      <c r="E137" s="1647"/>
      <c r="F137" s="1648"/>
      <c r="G137" s="1649"/>
      <c r="H137" s="1525"/>
      <c r="I137" s="1526"/>
      <c r="J137" s="1526"/>
      <c r="K137" s="1526"/>
      <c r="L137" s="1526"/>
      <c r="M137" s="1526"/>
      <c r="N137" s="1526"/>
      <c r="O137" s="1527"/>
      <c r="P137" s="1656"/>
      <c r="Q137" s="1654" t="s">
        <v>157</v>
      </c>
      <c r="R137" s="198"/>
    </row>
    <row r="138" spans="1:18" ht="15.75" customHeight="1">
      <c r="A138" s="1507"/>
      <c r="B138" s="1642"/>
      <c r="C138" s="1645"/>
      <c r="D138" s="1646"/>
      <c r="E138" s="1650"/>
      <c r="F138" s="1651"/>
      <c r="G138" s="1652"/>
      <c r="H138" s="1531"/>
      <c r="I138" s="1532"/>
      <c r="J138" s="1532"/>
      <c r="K138" s="1532"/>
      <c r="L138" s="1532"/>
      <c r="M138" s="1532"/>
      <c r="N138" s="1532"/>
      <c r="O138" s="1533"/>
      <c r="P138" s="1657"/>
      <c r="Q138" s="1655"/>
      <c r="R138" s="198"/>
    </row>
    <row r="139" spans="1:18" ht="15.75" customHeight="1">
      <c r="A139" s="1505">
        <v>54</v>
      </c>
      <c r="B139" s="1641">
        <f t="shared" ref="B139" si="47">B137</f>
        <v>29</v>
      </c>
      <c r="C139" s="1643"/>
      <c r="D139" s="1644"/>
      <c r="E139" s="1647"/>
      <c r="F139" s="1648"/>
      <c r="G139" s="1649"/>
      <c r="H139" s="1525"/>
      <c r="I139" s="1526"/>
      <c r="J139" s="1526"/>
      <c r="K139" s="1526"/>
      <c r="L139" s="1526"/>
      <c r="M139" s="1526"/>
      <c r="N139" s="1526"/>
      <c r="O139" s="1527"/>
      <c r="P139" s="1656"/>
      <c r="Q139" s="1654" t="s">
        <v>157</v>
      </c>
      <c r="R139" s="198"/>
    </row>
    <row r="140" spans="1:18" ht="15.75" customHeight="1">
      <c r="A140" s="1505"/>
      <c r="B140" s="1642"/>
      <c r="C140" s="1645"/>
      <c r="D140" s="1646"/>
      <c r="E140" s="1650"/>
      <c r="F140" s="1651"/>
      <c r="G140" s="1652"/>
      <c r="H140" s="1531"/>
      <c r="I140" s="1532"/>
      <c r="J140" s="1532"/>
      <c r="K140" s="1532"/>
      <c r="L140" s="1532"/>
      <c r="M140" s="1532"/>
      <c r="N140" s="1532"/>
      <c r="O140" s="1533"/>
      <c r="P140" s="1657"/>
      <c r="Q140" s="1655"/>
      <c r="R140" s="198"/>
    </row>
    <row r="141" spans="1:18" ht="15.75" customHeight="1">
      <c r="A141" s="1664">
        <v>55</v>
      </c>
      <c r="B141" s="1641">
        <f t="shared" ref="B141" si="48">B139</f>
        <v>29</v>
      </c>
      <c r="C141" s="1643"/>
      <c r="D141" s="1644"/>
      <c r="E141" s="1647"/>
      <c r="F141" s="1648"/>
      <c r="G141" s="1649"/>
      <c r="H141" s="1525"/>
      <c r="I141" s="1526"/>
      <c r="J141" s="1526"/>
      <c r="K141" s="1526"/>
      <c r="L141" s="1526"/>
      <c r="M141" s="1526"/>
      <c r="N141" s="1526"/>
      <c r="O141" s="1527"/>
      <c r="P141" s="1656"/>
      <c r="Q141" s="1654" t="s">
        <v>157</v>
      </c>
      <c r="R141" s="198"/>
    </row>
    <row r="142" spans="1:18" ht="15.75" customHeight="1">
      <c r="A142" s="1507"/>
      <c r="B142" s="1642"/>
      <c r="C142" s="1645"/>
      <c r="D142" s="1646"/>
      <c r="E142" s="1650"/>
      <c r="F142" s="1651"/>
      <c r="G142" s="1652"/>
      <c r="H142" s="1531"/>
      <c r="I142" s="1532"/>
      <c r="J142" s="1532"/>
      <c r="K142" s="1532"/>
      <c r="L142" s="1532"/>
      <c r="M142" s="1532"/>
      <c r="N142" s="1532"/>
      <c r="O142" s="1533"/>
      <c r="P142" s="1657"/>
      <c r="Q142" s="1655"/>
      <c r="R142" s="198"/>
    </row>
    <row r="143" spans="1:18" ht="15.75" customHeight="1">
      <c r="A143" s="1505">
        <v>56</v>
      </c>
      <c r="B143" s="1641">
        <f t="shared" ref="B143" si="49">B141</f>
        <v>29</v>
      </c>
      <c r="C143" s="1643"/>
      <c r="D143" s="1644"/>
      <c r="E143" s="1647"/>
      <c r="F143" s="1648"/>
      <c r="G143" s="1649"/>
      <c r="H143" s="1525"/>
      <c r="I143" s="1526"/>
      <c r="J143" s="1526"/>
      <c r="K143" s="1526"/>
      <c r="L143" s="1526"/>
      <c r="M143" s="1526"/>
      <c r="N143" s="1526"/>
      <c r="O143" s="1527"/>
      <c r="P143" s="1656"/>
      <c r="Q143" s="1654" t="s">
        <v>157</v>
      </c>
      <c r="R143" s="198"/>
    </row>
    <row r="144" spans="1:18" ht="15.75" customHeight="1">
      <c r="A144" s="1505"/>
      <c r="B144" s="1642"/>
      <c r="C144" s="1645"/>
      <c r="D144" s="1646"/>
      <c r="E144" s="1650"/>
      <c r="F144" s="1651"/>
      <c r="G144" s="1652"/>
      <c r="H144" s="1531"/>
      <c r="I144" s="1532"/>
      <c r="J144" s="1532"/>
      <c r="K144" s="1532"/>
      <c r="L144" s="1532"/>
      <c r="M144" s="1532"/>
      <c r="N144" s="1532"/>
      <c r="O144" s="1533"/>
      <c r="P144" s="1657"/>
      <c r="Q144" s="1655"/>
      <c r="R144" s="198"/>
    </row>
    <row r="145" spans="1:18" ht="15.75" customHeight="1">
      <c r="A145" s="1664">
        <v>57</v>
      </c>
      <c r="B145" s="1641">
        <f t="shared" ref="B145" si="50">B143</f>
        <v>29</v>
      </c>
      <c r="C145" s="1643"/>
      <c r="D145" s="1644"/>
      <c r="E145" s="1647"/>
      <c r="F145" s="1648"/>
      <c r="G145" s="1649"/>
      <c r="H145" s="1525"/>
      <c r="I145" s="1526"/>
      <c r="J145" s="1526"/>
      <c r="K145" s="1526"/>
      <c r="L145" s="1526"/>
      <c r="M145" s="1526"/>
      <c r="N145" s="1526"/>
      <c r="O145" s="1527"/>
      <c r="P145" s="1656"/>
      <c r="Q145" s="1654" t="s">
        <v>157</v>
      </c>
      <c r="R145" s="198"/>
    </row>
    <row r="146" spans="1:18" ht="15.75" customHeight="1">
      <c r="A146" s="1507"/>
      <c r="B146" s="1642"/>
      <c r="C146" s="1645"/>
      <c r="D146" s="1646"/>
      <c r="E146" s="1650"/>
      <c r="F146" s="1651"/>
      <c r="G146" s="1652"/>
      <c r="H146" s="1531"/>
      <c r="I146" s="1532"/>
      <c r="J146" s="1532"/>
      <c r="K146" s="1532"/>
      <c r="L146" s="1532"/>
      <c r="M146" s="1532"/>
      <c r="N146" s="1532"/>
      <c r="O146" s="1533"/>
      <c r="P146" s="1657"/>
      <c r="Q146" s="1655"/>
      <c r="R146" s="198"/>
    </row>
    <row r="147" spans="1:18" ht="15.75" customHeight="1">
      <c r="A147" s="1505">
        <v>58</v>
      </c>
      <c r="B147" s="1641">
        <f t="shared" ref="B147" si="51">B145</f>
        <v>29</v>
      </c>
      <c r="C147" s="1643"/>
      <c r="D147" s="1644"/>
      <c r="E147" s="1647"/>
      <c r="F147" s="1648"/>
      <c r="G147" s="1649"/>
      <c r="H147" s="1525"/>
      <c r="I147" s="1526"/>
      <c r="J147" s="1526"/>
      <c r="K147" s="1526"/>
      <c r="L147" s="1526"/>
      <c r="M147" s="1526"/>
      <c r="N147" s="1526"/>
      <c r="O147" s="1527"/>
      <c r="P147" s="1656"/>
      <c r="Q147" s="1654" t="s">
        <v>157</v>
      </c>
      <c r="R147" s="198"/>
    </row>
    <row r="148" spans="1:18" ht="15.75" customHeight="1">
      <c r="A148" s="1505"/>
      <c r="B148" s="1642"/>
      <c r="C148" s="1645"/>
      <c r="D148" s="1646"/>
      <c r="E148" s="1650"/>
      <c r="F148" s="1651"/>
      <c r="G148" s="1652"/>
      <c r="H148" s="1531"/>
      <c r="I148" s="1532"/>
      <c r="J148" s="1532"/>
      <c r="K148" s="1532"/>
      <c r="L148" s="1532"/>
      <c r="M148" s="1532"/>
      <c r="N148" s="1532"/>
      <c r="O148" s="1533"/>
      <c r="P148" s="1657"/>
      <c r="Q148" s="1655"/>
      <c r="R148" s="198"/>
    </row>
    <row r="149" spans="1:18" ht="15.75" customHeight="1">
      <c r="A149" s="1664">
        <v>59</v>
      </c>
      <c r="B149" s="1641">
        <f t="shared" ref="B149" si="52">B147</f>
        <v>29</v>
      </c>
      <c r="C149" s="1643"/>
      <c r="D149" s="1644"/>
      <c r="E149" s="1647"/>
      <c r="F149" s="1648"/>
      <c r="G149" s="1649"/>
      <c r="H149" s="1525"/>
      <c r="I149" s="1526"/>
      <c r="J149" s="1526"/>
      <c r="K149" s="1526"/>
      <c r="L149" s="1526"/>
      <c r="M149" s="1526"/>
      <c r="N149" s="1526"/>
      <c r="O149" s="1527"/>
      <c r="P149" s="1656"/>
      <c r="Q149" s="1654" t="s">
        <v>157</v>
      </c>
      <c r="R149" s="198"/>
    </row>
    <row r="150" spans="1:18" ht="15.75" customHeight="1">
      <c r="A150" s="1507"/>
      <c r="B150" s="1642"/>
      <c r="C150" s="1645"/>
      <c r="D150" s="1646"/>
      <c r="E150" s="1650"/>
      <c r="F150" s="1651"/>
      <c r="G150" s="1652"/>
      <c r="H150" s="1531"/>
      <c r="I150" s="1532"/>
      <c r="J150" s="1532"/>
      <c r="K150" s="1532"/>
      <c r="L150" s="1532"/>
      <c r="M150" s="1532"/>
      <c r="N150" s="1532"/>
      <c r="O150" s="1533"/>
      <c r="P150" s="1657"/>
      <c r="Q150" s="1655"/>
      <c r="R150" s="198"/>
    </row>
    <row r="151" spans="1:18" ht="15.75" customHeight="1">
      <c r="A151" s="1658">
        <v>60</v>
      </c>
      <c r="B151" s="1641">
        <f t="shared" ref="B151" si="53">B149</f>
        <v>29</v>
      </c>
      <c r="C151" s="1643"/>
      <c r="D151" s="1644"/>
      <c r="E151" s="1647"/>
      <c r="F151" s="1648"/>
      <c r="G151" s="1649"/>
      <c r="H151" s="1525"/>
      <c r="I151" s="1526"/>
      <c r="J151" s="1526"/>
      <c r="K151" s="1526"/>
      <c r="L151" s="1526"/>
      <c r="M151" s="1526"/>
      <c r="N151" s="1526"/>
      <c r="O151" s="1527"/>
      <c r="P151" s="1656"/>
      <c r="Q151" s="1654" t="s">
        <v>157</v>
      </c>
      <c r="R151" s="198"/>
    </row>
    <row r="152" spans="1:18" ht="15.75" customHeight="1">
      <c r="A152" s="1659"/>
      <c r="B152" s="1642"/>
      <c r="C152" s="1645"/>
      <c r="D152" s="1646"/>
      <c r="E152" s="1650"/>
      <c r="F152" s="1651"/>
      <c r="G152" s="1652"/>
      <c r="H152" s="1531"/>
      <c r="I152" s="1532"/>
      <c r="J152" s="1532"/>
      <c r="K152" s="1532"/>
      <c r="L152" s="1532"/>
      <c r="M152" s="1532"/>
      <c r="N152" s="1532"/>
      <c r="O152" s="1533"/>
      <c r="P152" s="1657"/>
      <c r="Q152" s="1655"/>
      <c r="R152" s="198"/>
    </row>
    <row r="153" spans="1:18" ht="15.75" customHeight="1">
      <c r="A153" s="270" t="s">
        <v>81</v>
      </c>
      <c r="B153" s="1660" t="s">
        <v>616</v>
      </c>
      <c r="C153" s="1661"/>
      <c r="D153" s="1661"/>
      <c r="E153" s="1661"/>
      <c r="F153" s="1661"/>
      <c r="G153" s="1661"/>
      <c r="H153" s="1661"/>
      <c r="I153" s="1661"/>
      <c r="J153" s="1661"/>
      <c r="K153" s="1661"/>
      <c r="L153" s="1661"/>
      <c r="M153" s="1661"/>
      <c r="N153" s="1661"/>
      <c r="O153" s="1661"/>
      <c r="P153" s="1661"/>
      <c r="Q153" s="318"/>
      <c r="R153" s="198"/>
    </row>
    <row r="154" spans="1:18" ht="15.75" customHeight="1">
      <c r="A154" s="270" t="s">
        <v>82</v>
      </c>
      <c r="B154" s="1653" t="s">
        <v>1023</v>
      </c>
      <c r="C154" s="1653"/>
      <c r="D154" s="1653"/>
      <c r="E154" s="1653"/>
      <c r="F154" s="1653"/>
      <c r="G154" s="1653"/>
      <c r="H154" s="1653"/>
      <c r="I154" s="1653"/>
      <c r="J154" s="1653"/>
      <c r="K154" s="1653"/>
      <c r="L154" s="1653"/>
      <c r="M154" s="1653"/>
      <c r="N154" s="1653"/>
      <c r="O154" s="1653"/>
      <c r="P154" s="1653"/>
      <c r="Q154" s="1653"/>
      <c r="R154" s="198"/>
    </row>
    <row r="155" spans="1:18" ht="15.75" customHeight="1">
      <c r="B155" s="1653"/>
      <c r="C155" s="1653"/>
      <c r="D155" s="1653"/>
      <c r="E155" s="1653"/>
      <c r="F155" s="1653"/>
      <c r="G155" s="1653"/>
      <c r="H155" s="1653"/>
      <c r="I155" s="1653"/>
      <c r="J155" s="1653"/>
      <c r="K155" s="1653"/>
      <c r="L155" s="1653"/>
      <c r="M155" s="1653"/>
      <c r="N155" s="1653"/>
      <c r="O155" s="1653"/>
      <c r="P155" s="1653"/>
      <c r="Q155" s="1653"/>
      <c r="R155" s="198"/>
    </row>
    <row r="156" spans="1:18" s="529" customFormat="1">
      <c r="A156" s="203"/>
      <c r="B156" s="203"/>
      <c r="C156" s="203"/>
      <c r="D156" s="203"/>
      <c r="E156" s="203"/>
      <c r="F156" s="203"/>
      <c r="G156" s="203"/>
      <c r="H156" s="203"/>
      <c r="I156" s="203"/>
      <c r="J156" s="203"/>
      <c r="K156" s="203"/>
      <c r="L156" s="203"/>
      <c r="M156" s="203"/>
      <c r="N156" s="203"/>
      <c r="O156" s="203"/>
      <c r="P156" s="203"/>
      <c r="Q156" s="203"/>
      <c r="R156" s="535"/>
    </row>
    <row r="157" spans="1:18" s="529" customFormat="1">
      <c r="A157" s="203"/>
      <c r="B157" s="203"/>
      <c r="C157" s="203"/>
      <c r="D157" s="203"/>
      <c r="E157" s="203"/>
      <c r="F157" s="203"/>
      <c r="G157" s="203"/>
      <c r="H157" s="203"/>
      <c r="I157" s="203"/>
      <c r="J157" s="203"/>
      <c r="K157" s="203"/>
      <c r="L157" s="203"/>
      <c r="M157" s="203"/>
      <c r="N157" s="203"/>
      <c r="O157" s="203"/>
      <c r="P157" s="203"/>
      <c r="Q157" s="203"/>
      <c r="R157" s="535"/>
    </row>
    <row r="158" spans="1:18" ht="15.75" customHeight="1"/>
  </sheetData>
  <mergeCells count="519">
    <mergeCell ref="B154:Q155"/>
    <mergeCell ref="A1:F1"/>
    <mergeCell ref="A2:E2"/>
    <mergeCell ref="A53:F53"/>
    <mergeCell ref="A54:E54"/>
    <mergeCell ref="A105:F105"/>
    <mergeCell ref="A106:E106"/>
    <mergeCell ref="A3:Q3"/>
    <mergeCell ref="C7:D8"/>
    <mergeCell ref="E7:G7"/>
    <mergeCell ref="H7:O8"/>
    <mergeCell ref="P7:Q7"/>
    <mergeCell ref="E8:G8"/>
    <mergeCell ref="P8:Q8"/>
    <mergeCell ref="H4:J4"/>
    <mergeCell ref="Q9:Q10"/>
    <mergeCell ref="E10:G10"/>
    <mergeCell ref="A11:A12"/>
    <mergeCell ref="B11:B12"/>
    <mergeCell ref="C11:D12"/>
    <mergeCell ref="E11:G11"/>
    <mergeCell ref="H11:O12"/>
    <mergeCell ref="P11:P12"/>
    <mergeCell ref="Q11:Q12"/>
    <mergeCell ref="E12:G12"/>
    <mergeCell ref="A9:A10"/>
    <mergeCell ref="B9:B10"/>
    <mergeCell ref="C9:D10"/>
    <mergeCell ref="E9:G9"/>
    <mergeCell ref="H9:O10"/>
    <mergeCell ref="P9:P10"/>
    <mergeCell ref="Q13:Q14"/>
    <mergeCell ref="E14:G14"/>
    <mergeCell ref="A15:A16"/>
    <mergeCell ref="B15:B16"/>
    <mergeCell ref="C15:D16"/>
    <mergeCell ref="E15:G15"/>
    <mergeCell ref="H15:O16"/>
    <mergeCell ref="P15:P16"/>
    <mergeCell ref="Q15:Q16"/>
    <mergeCell ref="E16:G16"/>
    <mergeCell ref="A13:A14"/>
    <mergeCell ref="B13:B14"/>
    <mergeCell ref="C13:D14"/>
    <mergeCell ref="E13:G13"/>
    <mergeCell ref="H13:O14"/>
    <mergeCell ref="P13:P14"/>
    <mergeCell ref="Q17:Q18"/>
    <mergeCell ref="E18:G18"/>
    <mergeCell ref="A19:A20"/>
    <mergeCell ref="B19:B20"/>
    <mergeCell ref="C19:D20"/>
    <mergeCell ref="E19:G19"/>
    <mergeCell ref="H19:O20"/>
    <mergeCell ref="P19:P20"/>
    <mergeCell ref="Q19:Q20"/>
    <mergeCell ref="E20:G20"/>
    <mergeCell ref="A17:A18"/>
    <mergeCell ref="B17:B18"/>
    <mergeCell ref="C17:D18"/>
    <mergeCell ref="E17:G17"/>
    <mergeCell ref="H17:O18"/>
    <mergeCell ref="P17:P18"/>
    <mergeCell ref="Q21:Q22"/>
    <mergeCell ref="E22:G22"/>
    <mergeCell ref="A23:A24"/>
    <mergeCell ref="B23:B24"/>
    <mergeCell ref="C23:D24"/>
    <mergeCell ref="E23:G23"/>
    <mergeCell ref="H23:O24"/>
    <mergeCell ref="P23:P24"/>
    <mergeCell ref="Q23:Q24"/>
    <mergeCell ref="E24:G24"/>
    <mergeCell ref="A21:A22"/>
    <mergeCell ref="B21:B22"/>
    <mergeCell ref="C21:D22"/>
    <mergeCell ref="E21:G21"/>
    <mergeCell ref="H21:O22"/>
    <mergeCell ref="P21:P22"/>
    <mergeCell ref="Q25:Q26"/>
    <mergeCell ref="E26:G26"/>
    <mergeCell ref="A27:A28"/>
    <mergeCell ref="B27:B28"/>
    <mergeCell ref="C27:D28"/>
    <mergeCell ref="E27:G27"/>
    <mergeCell ref="H27:O28"/>
    <mergeCell ref="P27:P28"/>
    <mergeCell ref="Q27:Q28"/>
    <mergeCell ref="E28:G28"/>
    <mergeCell ref="A25:A26"/>
    <mergeCell ref="B25:B26"/>
    <mergeCell ref="C25:D26"/>
    <mergeCell ref="E25:G25"/>
    <mergeCell ref="H25:O26"/>
    <mergeCell ref="P25:P26"/>
    <mergeCell ref="Q29:Q30"/>
    <mergeCell ref="E30:G30"/>
    <mergeCell ref="A31:A32"/>
    <mergeCell ref="B31:B32"/>
    <mergeCell ref="C31:D32"/>
    <mergeCell ref="E31:G31"/>
    <mergeCell ref="H31:O32"/>
    <mergeCell ref="P31:P32"/>
    <mergeCell ref="Q31:Q32"/>
    <mergeCell ref="E32:G32"/>
    <mergeCell ref="A29:A30"/>
    <mergeCell ref="B29:B30"/>
    <mergeCell ref="C29:D30"/>
    <mergeCell ref="E29:G29"/>
    <mergeCell ref="H29:O30"/>
    <mergeCell ref="P29:P30"/>
    <mergeCell ref="Q33:Q34"/>
    <mergeCell ref="E34:G34"/>
    <mergeCell ref="A35:A36"/>
    <mergeCell ref="B35:B36"/>
    <mergeCell ref="C35:D36"/>
    <mergeCell ref="E35:G35"/>
    <mergeCell ref="H35:O36"/>
    <mergeCell ref="P35:P36"/>
    <mergeCell ref="Q35:Q36"/>
    <mergeCell ref="E36:G36"/>
    <mergeCell ref="A33:A34"/>
    <mergeCell ref="B33:B34"/>
    <mergeCell ref="C33:D34"/>
    <mergeCell ref="E33:G33"/>
    <mergeCell ref="H33:O34"/>
    <mergeCell ref="P33:P34"/>
    <mergeCell ref="Q37:Q38"/>
    <mergeCell ref="E38:G38"/>
    <mergeCell ref="A39:A40"/>
    <mergeCell ref="B39:B40"/>
    <mergeCell ref="C39:D40"/>
    <mergeCell ref="E39:G39"/>
    <mergeCell ref="H39:O40"/>
    <mergeCell ref="P39:P40"/>
    <mergeCell ref="Q39:Q40"/>
    <mergeCell ref="E40:G40"/>
    <mergeCell ref="A37:A38"/>
    <mergeCell ref="B37:B38"/>
    <mergeCell ref="C37:D38"/>
    <mergeCell ref="E37:G37"/>
    <mergeCell ref="H37:O38"/>
    <mergeCell ref="P37:P38"/>
    <mergeCell ref="Q41:Q42"/>
    <mergeCell ref="E42:G42"/>
    <mergeCell ref="A43:A44"/>
    <mergeCell ref="B43:B44"/>
    <mergeCell ref="C43:D44"/>
    <mergeCell ref="E43:G43"/>
    <mergeCell ref="H43:O44"/>
    <mergeCell ref="P43:P44"/>
    <mergeCell ref="Q43:Q44"/>
    <mergeCell ref="E44:G44"/>
    <mergeCell ref="A41:A42"/>
    <mergeCell ref="B41:B42"/>
    <mergeCell ref="C41:D42"/>
    <mergeCell ref="E41:G41"/>
    <mergeCell ref="H41:O42"/>
    <mergeCell ref="P41:P42"/>
    <mergeCell ref="Q45:Q46"/>
    <mergeCell ref="E46:G46"/>
    <mergeCell ref="A47:A48"/>
    <mergeCell ref="B47:B48"/>
    <mergeCell ref="C47:D48"/>
    <mergeCell ref="E47:G47"/>
    <mergeCell ref="H47:O48"/>
    <mergeCell ref="P47:P48"/>
    <mergeCell ref="Q47:Q48"/>
    <mergeCell ref="E48:G48"/>
    <mergeCell ref="A45:A46"/>
    <mergeCell ref="B45:B46"/>
    <mergeCell ref="C45:D46"/>
    <mergeCell ref="E45:G45"/>
    <mergeCell ref="H45:O46"/>
    <mergeCell ref="P45:P46"/>
    <mergeCell ref="B49:P49"/>
    <mergeCell ref="A55:Q55"/>
    <mergeCell ref="C59:D60"/>
    <mergeCell ref="E59:G59"/>
    <mergeCell ref="H59:O60"/>
    <mergeCell ref="P59:Q59"/>
    <mergeCell ref="E60:G60"/>
    <mergeCell ref="P60:Q60"/>
    <mergeCell ref="H56:J56"/>
    <mergeCell ref="B50:Q51"/>
    <mergeCell ref="A61:A62"/>
    <mergeCell ref="B61:B62"/>
    <mergeCell ref="C61:D62"/>
    <mergeCell ref="E61:G61"/>
    <mergeCell ref="H61:O62"/>
    <mergeCell ref="P61:P62"/>
    <mergeCell ref="Q61:Q62"/>
    <mergeCell ref="E62:G62"/>
    <mergeCell ref="Q63:Q64"/>
    <mergeCell ref="E64:G64"/>
    <mergeCell ref="A65:A66"/>
    <mergeCell ref="B65:B66"/>
    <mergeCell ref="C65:D66"/>
    <mergeCell ref="E65:G65"/>
    <mergeCell ref="H65:O66"/>
    <mergeCell ref="P65:P66"/>
    <mergeCell ref="Q65:Q66"/>
    <mergeCell ref="E66:G66"/>
    <mergeCell ref="A63:A64"/>
    <mergeCell ref="B63:B64"/>
    <mergeCell ref="C63:D64"/>
    <mergeCell ref="E63:G63"/>
    <mergeCell ref="H63:O64"/>
    <mergeCell ref="P63:P64"/>
    <mergeCell ref="Q67:Q68"/>
    <mergeCell ref="E68:G68"/>
    <mergeCell ref="A69:A70"/>
    <mergeCell ref="B69:B70"/>
    <mergeCell ref="C69:D70"/>
    <mergeCell ref="E69:G69"/>
    <mergeCell ref="H69:O70"/>
    <mergeCell ref="P69:P70"/>
    <mergeCell ref="Q69:Q70"/>
    <mergeCell ref="E70:G70"/>
    <mergeCell ref="A67:A68"/>
    <mergeCell ref="B67:B68"/>
    <mergeCell ref="C67:D68"/>
    <mergeCell ref="E67:G67"/>
    <mergeCell ref="H67:O68"/>
    <mergeCell ref="P67:P68"/>
    <mergeCell ref="Q71:Q72"/>
    <mergeCell ref="E72:G72"/>
    <mergeCell ref="A73:A74"/>
    <mergeCell ref="B73:B74"/>
    <mergeCell ref="C73:D74"/>
    <mergeCell ref="E73:G73"/>
    <mergeCell ref="H73:O74"/>
    <mergeCell ref="P73:P74"/>
    <mergeCell ref="Q73:Q74"/>
    <mergeCell ref="E74:G74"/>
    <mergeCell ref="A71:A72"/>
    <mergeCell ref="B71:B72"/>
    <mergeCell ref="C71:D72"/>
    <mergeCell ref="E71:G71"/>
    <mergeCell ref="H71:O72"/>
    <mergeCell ref="P71:P72"/>
    <mergeCell ref="Q75:Q76"/>
    <mergeCell ref="E76:G76"/>
    <mergeCell ref="A77:A78"/>
    <mergeCell ref="B77:B78"/>
    <mergeCell ref="C77:D78"/>
    <mergeCell ref="E77:G77"/>
    <mergeCell ref="H77:O78"/>
    <mergeCell ref="P77:P78"/>
    <mergeCell ref="Q77:Q78"/>
    <mergeCell ref="E78:G78"/>
    <mergeCell ref="A75:A76"/>
    <mergeCell ref="B75:B76"/>
    <mergeCell ref="C75:D76"/>
    <mergeCell ref="E75:G75"/>
    <mergeCell ref="H75:O76"/>
    <mergeCell ref="P75:P76"/>
    <mergeCell ref="Q79:Q80"/>
    <mergeCell ref="E80:G80"/>
    <mergeCell ref="A81:A82"/>
    <mergeCell ref="B81:B82"/>
    <mergeCell ref="C81:D82"/>
    <mergeCell ref="E81:G81"/>
    <mergeCell ref="H81:O82"/>
    <mergeCell ref="P81:P82"/>
    <mergeCell ref="Q81:Q82"/>
    <mergeCell ref="E82:G82"/>
    <mergeCell ref="A79:A80"/>
    <mergeCell ref="B79:B80"/>
    <mergeCell ref="C79:D80"/>
    <mergeCell ref="E79:G79"/>
    <mergeCell ref="H79:O80"/>
    <mergeCell ref="P79:P80"/>
    <mergeCell ref="Q83:Q84"/>
    <mergeCell ref="E84:G84"/>
    <mergeCell ref="A85:A86"/>
    <mergeCell ref="B85:B86"/>
    <mergeCell ref="C85:D86"/>
    <mergeCell ref="E85:G85"/>
    <mergeCell ref="H85:O86"/>
    <mergeCell ref="P85:P86"/>
    <mergeCell ref="Q85:Q86"/>
    <mergeCell ref="E86:G86"/>
    <mergeCell ref="A83:A84"/>
    <mergeCell ref="B83:B84"/>
    <mergeCell ref="C83:D84"/>
    <mergeCell ref="E83:G83"/>
    <mergeCell ref="H83:O84"/>
    <mergeCell ref="P83:P84"/>
    <mergeCell ref="Q87:Q88"/>
    <mergeCell ref="E88:G88"/>
    <mergeCell ref="A89:A90"/>
    <mergeCell ref="B89:B90"/>
    <mergeCell ref="C89:D90"/>
    <mergeCell ref="E89:G89"/>
    <mergeCell ref="H89:O90"/>
    <mergeCell ref="P89:P90"/>
    <mergeCell ref="Q89:Q90"/>
    <mergeCell ref="E90:G90"/>
    <mergeCell ref="A87:A88"/>
    <mergeCell ref="B87:B88"/>
    <mergeCell ref="C87:D88"/>
    <mergeCell ref="E87:G87"/>
    <mergeCell ref="H87:O88"/>
    <mergeCell ref="P87:P88"/>
    <mergeCell ref="Q91:Q92"/>
    <mergeCell ref="E92:G92"/>
    <mergeCell ref="A93:A94"/>
    <mergeCell ref="B93:B94"/>
    <mergeCell ref="C93:D94"/>
    <mergeCell ref="E93:G93"/>
    <mergeCell ref="H93:O94"/>
    <mergeCell ref="P93:P94"/>
    <mergeCell ref="Q93:Q94"/>
    <mergeCell ref="E94:G94"/>
    <mergeCell ref="A91:A92"/>
    <mergeCell ref="B91:B92"/>
    <mergeCell ref="C91:D92"/>
    <mergeCell ref="E91:G91"/>
    <mergeCell ref="H91:O92"/>
    <mergeCell ref="P91:P92"/>
    <mergeCell ref="Q95:Q96"/>
    <mergeCell ref="E96:G96"/>
    <mergeCell ref="A97:A98"/>
    <mergeCell ref="B97:B98"/>
    <mergeCell ref="C97:D98"/>
    <mergeCell ref="E97:G97"/>
    <mergeCell ref="H97:O98"/>
    <mergeCell ref="P97:P98"/>
    <mergeCell ref="Q97:Q98"/>
    <mergeCell ref="E98:G98"/>
    <mergeCell ref="A95:A96"/>
    <mergeCell ref="B95:B96"/>
    <mergeCell ref="C95:D96"/>
    <mergeCell ref="E95:G95"/>
    <mergeCell ref="H95:O96"/>
    <mergeCell ref="P95:P96"/>
    <mergeCell ref="C111:D112"/>
    <mergeCell ref="E111:G111"/>
    <mergeCell ref="H111:O112"/>
    <mergeCell ref="P111:Q111"/>
    <mergeCell ref="E112:G112"/>
    <mergeCell ref="P112:Q112"/>
    <mergeCell ref="Q99:Q100"/>
    <mergeCell ref="E100:G100"/>
    <mergeCell ref="B101:P101"/>
    <mergeCell ref="A107:Q107"/>
    <mergeCell ref="A99:A100"/>
    <mergeCell ref="B99:B100"/>
    <mergeCell ref="C99:D100"/>
    <mergeCell ref="E99:G99"/>
    <mergeCell ref="H99:O100"/>
    <mergeCell ref="P99:P100"/>
    <mergeCell ref="H108:J108"/>
    <mergeCell ref="B102:Q103"/>
    <mergeCell ref="Q113:Q114"/>
    <mergeCell ref="E114:G114"/>
    <mergeCell ref="A115:A116"/>
    <mergeCell ref="B115:B116"/>
    <mergeCell ref="C115:D116"/>
    <mergeCell ref="E115:G115"/>
    <mergeCell ref="H115:O116"/>
    <mergeCell ref="P115:P116"/>
    <mergeCell ref="Q115:Q116"/>
    <mergeCell ref="E116:G116"/>
    <mergeCell ref="A113:A114"/>
    <mergeCell ref="B113:B114"/>
    <mergeCell ref="C113:D114"/>
    <mergeCell ref="E113:G113"/>
    <mergeCell ref="H113:O114"/>
    <mergeCell ref="P113:P114"/>
    <mergeCell ref="Q117:Q118"/>
    <mergeCell ref="E118:G118"/>
    <mergeCell ref="A119:A120"/>
    <mergeCell ref="B119:B120"/>
    <mergeCell ref="C119:D120"/>
    <mergeCell ref="E119:G119"/>
    <mergeCell ref="H119:O120"/>
    <mergeCell ref="P119:P120"/>
    <mergeCell ref="Q119:Q120"/>
    <mergeCell ref="E120:G120"/>
    <mergeCell ref="A117:A118"/>
    <mergeCell ref="B117:B118"/>
    <mergeCell ref="C117:D118"/>
    <mergeCell ref="E117:G117"/>
    <mergeCell ref="H117:O118"/>
    <mergeCell ref="P117:P118"/>
    <mergeCell ref="Q121:Q122"/>
    <mergeCell ref="E122:G122"/>
    <mergeCell ref="A123:A124"/>
    <mergeCell ref="B123:B124"/>
    <mergeCell ref="C123:D124"/>
    <mergeCell ref="E123:G123"/>
    <mergeCell ref="H123:O124"/>
    <mergeCell ref="P123:P124"/>
    <mergeCell ref="Q123:Q124"/>
    <mergeCell ref="E124:G124"/>
    <mergeCell ref="A121:A122"/>
    <mergeCell ref="B121:B122"/>
    <mergeCell ref="C121:D122"/>
    <mergeCell ref="E121:G121"/>
    <mergeCell ref="H121:O122"/>
    <mergeCell ref="P121:P122"/>
    <mergeCell ref="Q125:Q126"/>
    <mergeCell ref="E126:G126"/>
    <mergeCell ref="A127:A128"/>
    <mergeCell ref="B127:B128"/>
    <mergeCell ref="C127:D128"/>
    <mergeCell ref="E127:G127"/>
    <mergeCell ref="H127:O128"/>
    <mergeCell ref="P127:P128"/>
    <mergeCell ref="Q127:Q128"/>
    <mergeCell ref="E128:G128"/>
    <mergeCell ref="A125:A126"/>
    <mergeCell ref="B125:B126"/>
    <mergeCell ref="C125:D126"/>
    <mergeCell ref="E125:G125"/>
    <mergeCell ref="H125:O126"/>
    <mergeCell ref="P125:P126"/>
    <mergeCell ref="Q129:Q130"/>
    <mergeCell ref="E130:G130"/>
    <mergeCell ref="A131:A132"/>
    <mergeCell ref="B131:B132"/>
    <mergeCell ref="C131:D132"/>
    <mergeCell ref="E131:G131"/>
    <mergeCell ref="H131:O132"/>
    <mergeCell ref="P131:P132"/>
    <mergeCell ref="Q131:Q132"/>
    <mergeCell ref="E132:G132"/>
    <mergeCell ref="A129:A130"/>
    <mergeCell ref="B129:B130"/>
    <mergeCell ref="C129:D130"/>
    <mergeCell ref="E129:G129"/>
    <mergeCell ref="H129:O130"/>
    <mergeCell ref="P129:P130"/>
    <mergeCell ref="Q133:Q134"/>
    <mergeCell ref="E134:G134"/>
    <mergeCell ref="A135:A136"/>
    <mergeCell ref="B135:B136"/>
    <mergeCell ref="C135:D136"/>
    <mergeCell ref="E135:G135"/>
    <mergeCell ref="H135:O136"/>
    <mergeCell ref="P135:P136"/>
    <mergeCell ref="Q135:Q136"/>
    <mergeCell ref="E136:G136"/>
    <mergeCell ref="A133:A134"/>
    <mergeCell ref="B133:B134"/>
    <mergeCell ref="C133:D134"/>
    <mergeCell ref="E133:G133"/>
    <mergeCell ref="H133:O134"/>
    <mergeCell ref="P133:P134"/>
    <mergeCell ref="Q137:Q138"/>
    <mergeCell ref="E138:G138"/>
    <mergeCell ref="A139:A140"/>
    <mergeCell ref="B139:B140"/>
    <mergeCell ref="C139:D140"/>
    <mergeCell ref="E139:G139"/>
    <mergeCell ref="H139:O140"/>
    <mergeCell ref="P139:P140"/>
    <mergeCell ref="Q139:Q140"/>
    <mergeCell ref="E140:G140"/>
    <mergeCell ref="A137:A138"/>
    <mergeCell ref="B137:B138"/>
    <mergeCell ref="C137:D138"/>
    <mergeCell ref="E137:G137"/>
    <mergeCell ref="H137:O138"/>
    <mergeCell ref="P137:P138"/>
    <mergeCell ref="Q141:Q142"/>
    <mergeCell ref="E142:G142"/>
    <mergeCell ref="A143:A144"/>
    <mergeCell ref="B143:B144"/>
    <mergeCell ref="C143:D144"/>
    <mergeCell ref="E143:G143"/>
    <mergeCell ref="H143:O144"/>
    <mergeCell ref="P143:P144"/>
    <mergeCell ref="Q143:Q144"/>
    <mergeCell ref="E144:G144"/>
    <mergeCell ref="A141:A142"/>
    <mergeCell ref="B141:B142"/>
    <mergeCell ref="C141:D142"/>
    <mergeCell ref="E141:G141"/>
    <mergeCell ref="H141:O142"/>
    <mergeCell ref="P141:P142"/>
    <mergeCell ref="C147:D148"/>
    <mergeCell ref="E147:G147"/>
    <mergeCell ref="H147:O148"/>
    <mergeCell ref="P147:P148"/>
    <mergeCell ref="Q147:Q148"/>
    <mergeCell ref="E148:G148"/>
    <mergeCell ref="A145:A146"/>
    <mergeCell ref="B145:B146"/>
    <mergeCell ref="C145:D146"/>
    <mergeCell ref="E145:G145"/>
    <mergeCell ref="H145:O146"/>
    <mergeCell ref="P145:P146"/>
    <mergeCell ref="K4:Q4"/>
    <mergeCell ref="K56:Q56"/>
    <mergeCell ref="K108:Q108"/>
    <mergeCell ref="B153:P153"/>
    <mergeCell ref="Q149:Q150"/>
    <mergeCell ref="E150:G150"/>
    <mergeCell ref="A151:A152"/>
    <mergeCell ref="B151:B152"/>
    <mergeCell ref="C151:D152"/>
    <mergeCell ref="E151:G151"/>
    <mergeCell ref="H151:O152"/>
    <mergeCell ref="P151:P152"/>
    <mergeCell ref="Q151:Q152"/>
    <mergeCell ref="E152:G152"/>
    <mergeCell ref="A149:A150"/>
    <mergeCell ref="B149:B150"/>
    <mergeCell ref="C149:D150"/>
    <mergeCell ref="E149:G149"/>
    <mergeCell ref="H149:O150"/>
    <mergeCell ref="P149:P150"/>
    <mergeCell ref="Q145:Q146"/>
    <mergeCell ref="E146:G146"/>
    <mergeCell ref="A147:A148"/>
    <mergeCell ref="B147:B148"/>
  </mergeCells>
  <phoneticPr fontId="2"/>
  <pageMargins left="0.70866141732283472" right="0.70866141732283472" top="0.74803149606299213" bottom="0.55118110236220474" header="0.31496062992125984" footer="0.31496062992125984"/>
  <pageSetup paperSize="9" orientation="portrait" blackAndWhite="1"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FF"/>
  </sheetPr>
  <dimension ref="A1:S70"/>
  <sheetViews>
    <sheetView view="pageBreakPreview" topLeftCell="A45" zoomScaleNormal="100" zoomScaleSheetLayoutView="100" workbookViewId="0">
      <selection activeCell="C12" sqref="C12"/>
    </sheetView>
  </sheetViews>
  <sheetFormatPr defaultRowHeight="13.5"/>
  <cols>
    <col min="1" max="6" width="5.125" style="4" customWidth="1"/>
    <col min="7" max="16" width="5.625" style="4" customWidth="1"/>
    <col min="17" max="17" width="5.625" style="251" customWidth="1"/>
    <col min="18" max="18" width="9" style="4"/>
    <col min="19" max="19" width="9" style="4" customWidth="1"/>
    <col min="20" max="16384" width="9" style="4"/>
  </cols>
  <sheetData>
    <row r="1" spans="1:19" ht="15.75" customHeight="1">
      <c r="A1" s="1495" t="str">
        <f>CONCATENATE("（様式-",INDEX(発注者入力シート!$B$23:$G$27,MATCH(発注者入力シート!L6,発注者入力シート!$C$23:$C$27,0),4),"-１）")</f>
        <v>（様式-３-１）</v>
      </c>
      <c r="B1" s="1495"/>
      <c r="C1" s="1495"/>
      <c r="D1" s="1495"/>
      <c r="E1" s="1495"/>
      <c r="F1" s="1495"/>
      <c r="P1" s="250" t="s">
        <v>890</v>
      </c>
      <c r="R1" s="4" t="s">
        <v>463</v>
      </c>
    </row>
    <row r="2" spans="1:19" ht="15.75" customHeight="1">
      <c r="A2" s="1495" t="str">
        <f>CONCATENATE("評価項目",INDEX(発注者入力シート!$B$23:$G$27,MATCH(発注者入力シート!L6,発注者入力シート!$C$23:$C$27,0),5),"-",INDEX(発注者入力シート!$B$23:$G$27,MATCH(発注者入力シート!L6,発注者入力シート!$C$23:$C$27,0),6))</f>
        <v>評価項目（２）-①</v>
      </c>
      <c r="B2" s="1495"/>
      <c r="C2" s="1495"/>
      <c r="D2" s="1495"/>
      <c r="E2" s="1495"/>
      <c r="R2" s="4" t="s">
        <v>464</v>
      </c>
    </row>
    <row r="3" spans="1:19" ht="15.75" customHeight="1">
      <c r="A3" s="1632" t="s">
        <v>242</v>
      </c>
      <c r="B3" s="1632"/>
      <c r="C3" s="1632"/>
      <c r="D3" s="1632"/>
      <c r="E3" s="1632"/>
      <c r="F3" s="1632"/>
      <c r="G3" s="1632"/>
      <c r="H3" s="1632"/>
      <c r="I3" s="1632"/>
      <c r="J3" s="1632"/>
      <c r="K3" s="1632"/>
      <c r="L3" s="1632"/>
      <c r="M3" s="1632"/>
      <c r="N3" s="1632"/>
      <c r="O3" s="1632"/>
      <c r="P3" s="1632"/>
      <c r="Q3" s="335"/>
      <c r="R3" s="205"/>
      <c r="S3" s="4" t="s">
        <v>465</v>
      </c>
    </row>
    <row r="4" spans="1:19" ht="15.75" customHeight="1">
      <c r="B4" s="190"/>
      <c r="C4" s="1640" t="s">
        <v>331</v>
      </c>
      <c r="D4" s="1640"/>
      <c r="E4" s="1640"/>
      <c r="F4" s="1519" t="str">
        <f>IF(企業入力シート!C7="","",企業入力シート!C7)</f>
        <v>島根土木</v>
      </c>
      <c r="G4" s="1519"/>
      <c r="H4" s="1519"/>
      <c r="I4" s="1519"/>
      <c r="J4" s="1519"/>
      <c r="K4" s="1519"/>
      <c r="L4" s="1519"/>
      <c r="M4" s="1519"/>
      <c r="N4" s="1519"/>
      <c r="O4" s="1519"/>
      <c r="P4" s="1519"/>
      <c r="Q4" s="510"/>
      <c r="R4" s="191"/>
      <c r="S4" s="4" t="s">
        <v>925</v>
      </c>
    </row>
    <row r="5" spans="1:19" ht="15.75" customHeight="1">
      <c r="A5" s="251"/>
      <c r="B5" s="197"/>
      <c r="C5" s="197"/>
      <c r="D5" s="197"/>
      <c r="E5" s="197"/>
      <c r="F5" s="197"/>
      <c r="G5" s="197"/>
      <c r="H5" s="198"/>
      <c r="I5" s="198"/>
      <c r="J5" s="198"/>
      <c r="K5" s="510"/>
      <c r="L5" s="510"/>
      <c r="M5" s="510"/>
      <c r="N5" s="510"/>
      <c r="O5" s="510"/>
      <c r="P5" s="510"/>
    </row>
    <row r="6" spans="1:19" ht="14.25" customHeight="1">
      <c r="A6" s="4" t="s">
        <v>772</v>
      </c>
      <c r="B6" s="190"/>
      <c r="C6" s="190"/>
      <c r="D6" s="190"/>
      <c r="E6" s="190"/>
      <c r="F6" s="190"/>
      <c r="G6" s="190"/>
      <c r="H6" s="190"/>
      <c r="J6" s="190"/>
      <c r="Q6" s="510"/>
      <c r="R6" s="4" t="s">
        <v>467</v>
      </c>
    </row>
    <row r="7" spans="1:19" ht="14.25" customHeight="1">
      <c r="A7" s="1595" t="s">
        <v>139</v>
      </c>
      <c r="B7" s="1595"/>
      <c r="C7" s="1595"/>
      <c r="D7" s="1596" t="s">
        <v>1481</v>
      </c>
      <c r="E7" s="1597"/>
      <c r="F7" s="1597"/>
      <c r="G7" s="1597"/>
      <c r="H7" s="1597"/>
      <c r="I7" s="1597"/>
      <c r="J7" s="1597"/>
      <c r="K7" s="1597"/>
      <c r="L7" s="1597"/>
      <c r="M7" s="1598"/>
      <c r="N7" s="510"/>
      <c r="Q7" s="510"/>
      <c r="R7" s="193"/>
      <c r="S7" s="4" t="s">
        <v>468</v>
      </c>
    </row>
    <row r="8" spans="1:19" ht="14.25" customHeight="1">
      <c r="A8" s="1594" t="s">
        <v>197</v>
      </c>
      <c r="B8" s="1594"/>
      <c r="C8" s="1594"/>
      <c r="D8" s="1599" t="s">
        <v>359</v>
      </c>
      <c r="E8" s="1600"/>
      <c r="F8" s="1600"/>
      <c r="G8" s="1600"/>
      <c r="H8" s="1600"/>
      <c r="I8" s="1600"/>
      <c r="J8" s="1600"/>
      <c r="K8" s="1600"/>
      <c r="L8" s="1600"/>
      <c r="M8" s="1601"/>
      <c r="N8" s="510"/>
      <c r="Q8" s="510"/>
      <c r="R8" s="194"/>
      <c r="S8" s="4" t="s">
        <v>466</v>
      </c>
    </row>
    <row r="9" spans="1:19" ht="14.25" customHeight="1">
      <c r="A9" s="1594" t="s">
        <v>140</v>
      </c>
      <c r="B9" s="1594"/>
      <c r="C9" s="1594"/>
      <c r="D9" s="1602" t="str">
        <f>INDEX(発注者入力シート!$AX$3:$BC$31,MATCH(発注者入力シート!$AY$2,発注者入力シート!$AZ$3:$AZ$31,0),4)</f>
        <v>一般土木工事、維持修繕工事</v>
      </c>
      <c r="E9" s="1603"/>
      <c r="F9" s="1603"/>
      <c r="G9" s="1603"/>
      <c r="H9" s="1603"/>
      <c r="I9" s="1603"/>
      <c r="J9" s="1603"/>
      <c r="K9" s="1603"/>
      <c r="L9" s="1603"/>
      <c r="M9" s="1604"/>
      <c r="N9" s="510"/>
      <c r="Q9" s="510"/>
    </row>
    <row r="10" spans="1:19" ht="14.25" customHeight="1">
      <c r="A10" s="1593" t="s">
        <v>200</v>
      </c>
      <c r="B10" s="1593"/>
      <c r="C10" s="1593"/>
      <c r="D10" s="1619" t="str">
        <f>INDEX(発注者入力シート!$AX$3:$BC$31,MATCH(発注者入力シート!$AY$2,発注者入力シート!$AZ$3:$AZ$31,0),5)</f>
        <v>土木一式工事、とび・土工・ｺﾝｸﾘｰﾄ工事、しゅんせつ工事</v>
      </c>
      <c r="E10" s="1620"/>
      <c r="F10" s="1620"/>
      <c r="G10" s="1620"/>
      <c r="H10" s="1620"/>
      <c r="I10" s="1620"/>
      <c r="J10" s="1620"/>
      <c r="K10" s="1620"/>
      <c r="L10" s="1620"/>
      <c r="M10" s="1621"/>
      <c r="N10" s="495"/>
      <c r="O10" s="190"/>
      <c r="P10" s="190"/>
      <c r="Q10" s="510"/>
    </row>
    <row r="11" spans="1:19" ht="14.25" customHeight="1">
      <c r="A11" s="496"/>
      <c r="B11" s="496"/>
      <c r="C11" s="496"/>
      <c r="D11" s="922"/>
      <c r="E11" s="922"/>
      <c r="F11" s="922"/>
      <c r="G11" s="922"/>
      <c r="H11" s="922"/>
      <c r="I11" s="922"/>
      <c r="J11" s="922"/>
      <c r="K11" s="922"/>
      <c r="L11" s="922"/>
      <c r="M11" s="922"/>
      <c r="N11" s="510"/>
      <c r="O11" s="190"/>
      <c r="P11" s="190"/>
      <c r="Q11" s="510"/>
    </row>
    <row r="12" spans="1:19" ht="14.25" customHeight="1">
      <c r="A12" s="198"/>
      <c r="B12" s="198"/>
      <c r="C12" s="198"/>
      <c r="D12" s="510"/>
      <c r="E12" s="510"/>
      <c r="F12" s="510"/>
      <c r="G12" s="510"/>
      <c r="H12" s="510"/>
      <c r="I12" s="510"/>
      <c r="J12" s="510"/>
      <c r="K12" s="510"/>
      <c r="L12" s="510"/>
      <c r="M12" s="510"/>
      <c r="N12" s="510"/>
      <c r="O12" s="510"/>
      <c r="P12" s="510"/>
      <c r="Q12" s="198"/>
    </row>
    <row r="13" spans="1:19" ht="14.25" hidden="1" customHeight="1">
      <c r="A13" s="1622" t="s">
        <v>14</v>
      </c>
      <c r="B13" s="1623"/>
      <c r="C13" s="1624"/>
      <c r="D13" s="1631" t="s">
        <v>773</v>
      </c>
      <c r="E13" s="1631"/>
      <c r="F13" s="1631"/>
      <c r="G13" s="234" t="str">
        <f>IF('評定点一覧(5年用) '!$P8="","",'評定点一覧(5年用) '!$P8)</f>
        <v/>
      </c>
      <c r="H13" s="235" t="str">
        <f>IF('評定点一覧(5年用) '!$P9="","",'評定点一覧(5年用) '!$P9)</f>
        <v/>
      </c>
      <c r="I13" s="235" t="str">
        <f>IF('評定点一覧(5年用) '!$P10="","",'評定点一覧(5年用) '!$P10)</f>
        <v/>
      </c>
      <c r="J13" s="235" t="str">
        <f>IF('評定点一覧(5年用) '!$P11="","",'評定点一覧(5年用) '!$P11)</f>
        <v/>
      </c>
      <c r="K13" s="235" t="str">
        <f>IF('評定点一覧(5年用) '!$P12="","",'評定点一覧(5年用) '!$P12)</f>
        <v/>
      </c>
      <c r="L13" s="235" t="str">
        <f>IF('評定点一覧(5年用) '!$P13="","",'評定点一覧(5年用) '!$P13)</f>
        <v/>
      </c>
      <c r="M13" s="235" t="str">
        <f>IF('評定点一覧(5年用) '!$P14="","",'評定点一覧(5年用) '!$P14)</f>
        <v/>
      </c>
      <c r="N13" s="235" t="str">
        <f>IF('評定点一覧(5年用) '!$P15="","",'評定点一覧(5年用) '!$P15)</f>
        <v/>
      </c>
      <c r="O13" s="235" t="str">
        <f>IF('評定点一覧(5年用) '!$P16="","",'評定点一覧(5年用) '!$P16)</f>
        <v/>
      </c>
      <c r="P13" s="236" t="str">
        <f>IF('評定点一覧(5年用) '!$P17="","",'評定点一覧(5年用) '!$P17)</f>
        <v/>
      </c>
      <c r="Q13" s="332"/>
    </row>
    <row r="14" spans="1:19" ht="14.25" hidden="1" customHeight="1">
      <c r="A14" s="1625"/>
      <c r="B14" s="1626"/>
      <c r="C14" s="1627"/>
      <c r="D14" s="1631" t="s">
        <v>774</v>
      </c>
      <c r="E14" s="1631"/>
      <c r="F14" s="1631"/>
      <c r="G14" s="234" t="str">
        <f>IF('評定点一覧(5年用) '!$P21="","",'評定点一覧(5年用) '!$P21)</f>
        <v/>
      </c>
      <c r="H14" s="235" t="str">
        <f>IF('評定点一覧(5年用) '!$P22="","",'評定点一覧(5年用) '!$P22)</f>
        <v/>
      </c>
      <c r="I14" s="235" t="str">
        <f>IF('評定点一覧(5年用) '!$P23="","",'評定点一覧(5年用) '!$P23)</f>
        <v/>
      </c>
      <c r="J14" s="235" t="str">
        <f>IF('評定点一覧(5年用) '!$P24="","",'評定点一覧(5年用) '!$P24)</f>
        <v/>
      </c>
      <c r="K14" s="235" t="str">
        <f>IF('評定点一覧(5年用) '!$P25="","",'評定点一覧(5年用) '!$P25)</f>
        <v/>
      </c>
      <c r="L14" s="235" t="str">
        <f>IF('評定点一覧(5年用) '!$P26="","",'評定点一覧(5年用) '!$P26)</f>
        <v/>
      </c>
      <c r="M14" s="235" t="str">
        <f>IF('評定点一覧(5年用) '!$P27="","",'評定点一覧(5年用) '!$P27)</f>
        <v/>
      </c>
      <c r="N14" s="235" t="str">
        <f>IF('評定点一覧(5年用) '!$P28="","",'評定点一覧(5年用) '!$P28)</f>
        <v/>
      </c>
      <c r="O14" s="235" t="str">
        <f>IF('評定点一覧(5年用) '!$P29="","",'評定点一覧(5年用) '!$P29)</f>
        <v/>
      </c>
      <c r="P14" s="236" t="str">
        <f>IF('評定点一覧(5年用) '!$P30="","",'評定点一覧(5年用) '!$P30)</f>
        <v/>
      </c>
      <c r="Q14" s="332"/>
    </row>
    <row r="15" spans="1:19" ht="14.25" hidden="1" customHeight="1">
      <c r="A15" s="1625"/>
      <c r="B15" s="1626"/>
      <c r="C15" s="1627"/>
      <c r="D15" s="1631" t="s">
        <v>775</v>
      </c>
      <c r="E15" s="1631"/>
      <c r="F15" s="1631"/>
      <c r="G15" s="234" t="str">
        <f>IF('評定点一覧(5年用) '!$P34="","",'評定点一覧(5年用) '!$P34)</f>
        <v/>
      </c>
      <c r="H15" s="235" t="str">
        <f>IF('評定点一覧(5年用) '!$P35="","",'評定点一覧(5年用) '!$P35)</f>
        <v/>
      </c>
      <c r="I15" s="235" t="str">
        <f>IF('評定点一覧(5年用) '!$P36="","",'評定点一覧(5年用) '!$P36)</f>
        <v/>
      </c>
      <c r="J15" s="235" t="str">
        <f>IF('評定点一覧(5年用) '!$P37="","",'評定点一覧(5年用) '!$P37)</f>
        <v/>
      </c>
      <c r="K15" s="235" t="str">
        <f>IF('評定点一覧(5年用) '!$P38="","",'評定点一覧(5年用) '!$P38)</f>
        <v/>
      </c>
      <c r="L15" s="235" t="str">
        <f>IF('評定点一覧(5年用) '!$P39="","",'評定点一覧(5年用) '!$P39)</f>
        <v/>
      </c>
      <c r="M15" s="235" t="str">
        <f>IF('評定点一覧(5年用) '!$P40="","",'評定点一覧(5年用) '!$P40)</f>
        <v/>
      </c>
      <c r="N15" s="235" t="str">
        <f>IF('評定点一覧(5年用) '!$P41="","",'評定点一覧(5年用) '!$P41)</f>
        <v/>
      </c>
      <c r="O15" s="235" t="str">
        <f>IF('評定点一覧(5年用) '!$P42="","",'評定点一覧(5年用) '!$P42)</f>
        <v/>
      </c>
      <c r="P15" s="236" t="str">
        <f>IF('評定点一覧(5年用) '!$P43="","",'評定点一覧(5年用) '!$P43)</f>
        <v/>
      </c>
      <c r="Q15" s="332"/>
    </row>
    <row r="16" spans="1:19" ht="14.25" hidden="1" customHeight="1">
      <c r="A16" s="1625"/>
      <c r="B16" s="1626"/>
      <c r="C16" s="1627"/>
      <c r="D16" s="1631" t="s">
        <v>776</v>
      </c>
      <c r="E16" s="1631"/>
      <c r="F16" s="1631"/>
      <c r="G16" s="234" t="str">
        <f>IF('評定点一覧(5年用) '!$P47="","",'評定点一覧(5年用) '!$P47)</f>
        <v/>
      </c>
      <c r="H16" s="235" t="str">
        <f>IF('評定点一覧(5年用) '!$P48="","",'評定点一覧(5年用) '!$P48)</f>
        <v/>
      </c>
      <c r="I16" s="235" t="str">
        <f>IF('評定点一覧(5年用) '!$P49="","",'評定点一覧(5年用) '!$P49)</f>
        <v/>
      </c>
      <c r="J16" s="235" t="str">
        <f>IF('評定点一覧(5年用) '!$P50="","",'評定点一覧(5年用) '!$P50)</f>
        <v/>
      </c>
      <c r="K16" s="235" t="str">
        <f>IF('評定点一覧(5年用) '!$P51="","",'評定点一覧(5年用) '!$P51)</f>
        <v/>
      </c>
      <c r="L16" s="235" t="str">
        <f>IF('評定点一覧(5年用) '!$P52="","",'評定点一覧(5年用) '!$P52)</f>
        <v/>
      </c>
      <c r="M16" s="235" t="str">
        <f>IF('評定点一覧(5年用) '!$P53="","",'評定点一覧(5年用) '!$P53)</f>
        <v/>
      </c>
      <c r="N16" s="235" t="str">
        <f>IF('評定点一覧(5年用) '!$P54="","",'評定点一覧(5年用) '!$P54)</f>
        <v/>
      </c>
      <c r="O16" s="235" t="str">
        <f>IF('評定点一覧(5年用) '!$P55="","",'評定点一覧(5年用) '!$P55)</f>
        <v/>
      </c>
      <c r="P16" s="236" t="str">
        <f>IF('評定点一覧(5年用) '!$P56="","",'評定点一覧(5年用) '!$P56)</f>
        <v/>
      </c>
      <c r="Q16" s="510"/>
    </row>
    <row r="17" spans="1:18" ht="14.25" hidden="1" customHeight="1">
      <c r="A17" s="1628"/>
      <c r="B17" s="1629"/>
      <c r="C17" s="1630"/>
      <c r="D17" s="1631" t="s">
        <v>777</v>
      </c>
      <c r="E17" s="1631"/>
      <c r="F17" s="1631"/>
      <c r="G17" s="234" t="str">
        <f>IF('評定点一覧(5年用) '!$P60="","",'評定点一覧(5年用) '!$P60)</f>
        <v/>
      </c>
      <c r="H17" s="235" t="str">
        <f>IF('評定点一覧(5年用) '!$P61="","",'評定点一覧(5年用) '!$P61)</f>
        <v/>
      </c>
      <c r="I17" s="235" t="str">
        <f>IF('評定点一覧(5年用) '!$P62="","",'評定点一覧(5年用) '!$P62)</f>
        <v/>
      </c>
      <c r="J17" s="235" t="str">
        <f>IF('評定点一覧(5年用) '!$P63="","",'評定点一覧(5年用) '!$P63)</f>
        <v/>
      </c>
      <c r="K17" s="235" t="str">
        <f>IF('評定点一覧(5年用) '!$P64="","",'評定点一覧(5年用) '!$P64)</f>
        <v/>
      </c>
      <c r="L17" s="235" t="str">
        <f>IF('評定点一覧(5年用) '!$P65="","",'評定点一覧(5年用) '!$P65)</f>
        <v/>
      </c>
      <c r="M17" s="235" t="str">
        <f>IF('評定点一覧(5年用) '!$P66="","",'評定点一覧(5年用) '!$P66)</f>
        <v/>
      </c>
      <c r="N17" s="235" t="str">
        <f>IF('評定点一覧(5年用) '!$P67="","",'評定点一覧(5年用) '!$P67)</f>
        <v/>
      </c>
      <c r="O17" s="235" t="str">
        <f>IF('評定点一覧(5年用) '!$P68="","",'評定点一覧(5年用) '!$P68)</f>
        <v/>
      </c>
      <c r="P17" s="236" t="str">
        <f>IF('評定点一覧(5年用) '!$P69="","",'評定点一覧(5年用) '!$P69)</f>
        <v/>
      </c>
      <c r="Q17" s="510"/>
    </row>
    <row r="18" spans="1:18" ht="14.25" customHeight="1">
      <c r="A18" s="210" t="s">
        <v>15</v>
      </c>
      <c r="B18" s="211"/>
      <c r="C18" s="211"/>
      <c r="D18" s="843"/>
      <c r="E18" s="843"/>
      <c r="F18" s="844"/>
      <c r="G18" s="1588" t="str">
        <f>IF((COUNTA(G13:P17)-COUNTBLANK(G13:P17))=0,"",COUNTA(G13:P17)-COUNTBLANK(G13:P17))</f>
        <v/>
      </c>
      <c r="H18" s="1589"/>
      <c r="I18" s="1586" t="s">
        <v>212</v>
      </c>
      <c r="J18" s="1584" t="str">
        <f>IF(OR(G18="",G18=0),"",ROUND(AVERAGE(G13:P17),1))</f>
        <v/>
      </c>
      <c r="K18" s="1584"/>
      <c r="L18" s="1584"/>
      <c r="M18" s="1606" t="s">
        <v>157</v>
      </c>
      <c r="N18" s="1606"/>
      <c r="O18" s="1606"/>
      <c r="P18" s="1607"/>
      <c r="Q18" s="510"/>
      <c r="R18" s="207" t="s">
        <v>469</v>
      </c>
    </row>
    <row r="19" spans="1:18" ht="14.25" customHeight="1">
      <c r="A19" s="223" t="s">
        <v>16</v>
      </c>
      <c r="B19" s="224"/>
      <c r="C19" s="845"/>
      <c r="D19" s="845"/>
      <c r="E19" s="845"/>
      <c r="F19" s="842"/>
      <c r="G19" s="1590"/>
      <c r="H19" s="1591"/>
      <c r="I19" s="1587"/>
      <c r="J19" s="1585"/>
      <c r="K19" s="1585"/>
      <c r="L19" s="1585"/>
      <c r="M19" s="1608"/>
      <c r="N19" s="1608"/>
      <c r="O19" s="1608"/>
      <c r="P19" s="1609"/>
      <c r="Q19" s="198"/>
      <c r="R19" s="207" t="s">
        <v>470</v>
      </c>
    </row>
    <row r="20" spans="1:18" ht="14.25" customHeight="1">
      <c r="A20" s="267" t="s">
        <v>81</v>
      </c>
      <c r="B20" s="1605" t="s">
        <v>972</v>
      </c>
      <c r="C20" s="1605"/>
      <c r="D20" s="1605"/>
      <c r="E20" s="1605"/>
      <c r="F20" s="1605"/>
      <c r="G20" s="1605"/>
      <c r="H20" s="1605"/>
      <c r="I20" s="1605"/>
      <c r="J20" s="1605"/>
      <c r="K20" s="1605"/>
      <c r="L20" s="1605"/>
      <c r="M20" s="1605"/>
      <c r="N20" s="1605"/>
      <c r="O20" s="1605"/>
      <c r="P20" s="1605"/>
      <c r="Q20" s="198"/>
      <c r="R20" s="207" t="s">
        <v>918</v>
      </c>
    </row>
    <row r="21" spans="1:18" ht="14.25" customHeight="1">
      <c r="A21" s="267" t="s">
        <v>82</v>
      </c>
      <c r="B21" s="1633" t="s">
        <v>977</v>
      </c>
      <c r="C21" s="1633"/>
      <c r="D21" s="1633"/>
      <c r="E21" s="1633"/>
      <c r="F21" s="1633"/>
      <c r="G21" s="1633"/>
      <c r="H21" s="1633"/>
      <c r="I21" s="1633"/>
      <c r="J21" s="1633"/>
      <c r="K21" s="1633"/>
      <c r="L21" s="1633"/>
      <c r="M21" s="1633"/>
      <c r="N21" s="1633"/>
      <c r="O21" s="1633"/>
      <c r="P21" s="1633"/>
      <c r="Q21" s="198"/>
    </row>
    <row r="22" spans="1:18" ht="14.25" customHeight="1">
      <c r="A22" s="267"/>
      <c r="B22" s="1633"/>
      <c r="C22" s="1633"/>
      <c r="D22" s="1633"/>
      <c r="E22" s="1633"/>
      <c r="F22" s="1633"/>
      <c r="G22" s="1633"/>
      <c r="H22" s="1633"/>
      <c r="I22" s="1633"/>
      <c r="J22" s="1633"/>
      <c r="K22" s="1633"/>
      <c r="L22" s="1633"/>
      <c r="M22" s="1633"/>
      <c r="N22" s="1633"/>
      <c r="O22" s="1633"/>
      <c r="P22" s="1633"/>
      <c r="Q22" s="198"/>
    </row>
    <row r="23" spans="1:18" s="559" customFormat="1">
      <c r="A23" s="267" t="s">
        <v>83</v>
      </c>
      <c r="B23" s="1633" t="s">
        <v>951</v>
      </c>
      <c r="C23" s="1633"/>
      <c r="D23" s="1633"/>
      <c r="E23" s="1633"/>
      <c r="F23" s="1633"/>
      <c r="G23" s="1633"/>
      <c r="H23" s="1633"/>
      <c r="I23" s="1633"/>
      <c r="J23" s="1633"/>
      <c r="K23" s="1633"/>
      <c r="L23" s="1633"/>
      <c r="M23" s="1633"/>
      <c r="N23" s="1633"/>
      <c r="O23" s="1633"/>
      <c r="P23" s="1633"/>
      <c r="Q23" s="558"/>
      <c r="R23" s="4"/>
    </row>
    <row r="24" spans="1:18" s="559" customFormat="1">
      <c r="A24" s="267"/>
      <c r="B24" s="1633"/>
      <c r="C24" s="1633"/>
      <c r="D24" s="1633"/>
      <c r="E24" s="1633"/>
      <c r="F24" s="1633"/>
      <c r="G24" s="1633"/>
      <c r="H24" s="1633"/>
      <c r="I24" s="1633"/>
      <c r="J24" s="1633"/>
      <c r="K24" s="1633"/>
      <c r="L24" s="1633"/>
      <c r="M24" s="1633"/>
      <c r="N24" s="1633"/>
      <c r="O24" s="1633"/>
      <c r="P24" s="1633"/>
      <c r="Q24" s="558"/>
      <c r="R24" s="4"/>
    </row>
    <row r="25" spans="1:18" s="559" customFormat="1">
      <c r="A25" s="267" t="s">
        <v>94</v>
      </c>
      <c r="B25" s="559" t="s">
        <v>791</v>
      </c>
      <c r="Q25" s="560"/>
      <c r="R25" s="4"/>
    </row>
    <row r="26" spans="1:18" s="559" customFormat="1">
      <c r="A26" s="267" t="s">
        <v>95</v>
      </c>
      <c r="B26" s="559" t="s">
        <v>93</v>
      </c>
      <c r="Q26" s="560"/>
      <c r="R26" s="4"/>
    </row>
    <row r="27" spans="1:18" s="959" customFormat="1">
      <c r="A27" s="194" t="s">
        <v>17</v>
      </c>
      <c r="B27" s="194"/>
      <c r="C27" s="194"/>
      <c r="D27" s="194"/>
      <c r="E27" s="194"/>
      <c r="F27" s="194"/>
      <c r="G27" s="194"/>
      <c r="H27" s="194"/>
      <c r="I27" s="194"/>
      <c r="J27" s="194"/>
      <c r="K27" s="194"/>
      <c r="L27" s="194"/>
      <c r="M27" s="194"/>
      <c r="N27" s="194"/>
      <c r="O27" s="194"/>
      <c r="P27" s="194"/>
      <c r="Q27" s="960"/>
      <c r="R27" s="4"/>
    </row>
    <row r="28" spans="1:18" s="959" customFormat="1">
      <c r="A28" s="194"/>
      <c r="B28" s="1637" t="s">
        <v>1603</v>
      </c>
      <c r="C28" s="1637"/>
      <c r="D28" s="1637"/>
      <c r="E28" s="1637"/>
      <c r="F28" s="1637"/>
      <c r="G28" s="1637"/>
      <c r="H28" s="1637"/>
      <c r="I28" s="1637"/>
      <c r="J28" s="1637"/>
      <c r="K28" s="1637"/>
      <c r="L28" s="1637"/>
      <c r="M28" s="1637"/>
      <c r="N28" s="1637"/>
      <c r="O28" s="1637"/>
      <c r="P28" s="1637"/>
      <c r="Q28" s="960"/>
      <c r="R28" s="4"/>
    </row>
    <row r="29" spans="1:18" s="971" customFormat="1">
      <c r="A29" s="194"/>
      <c r="B29" s="1637"/>
      <c r="C29" s="1637"/>
      <c r="D29" s="1637"/>
      <c r="E29" s="1637"/>
      <c r="F29" s="1637"/>
      <c r="G29" s="1637"/>
      <c r="H29" s="1637"/>
      <c r="I29" s="1637"/>
      <c r="J29" s="1637"/>
      <c r="K29" s="1637"/>
      <c r="L29" s="1637"/>
      <c r="M29" s="1637"/>
      <c r="N29" s="1637"/>
      <c r="O29" s="1637"/>
      <c r="P29" s="1637"/>
      <c r="Q29" s="972"/>
      <c r="R29" s="4"/>
    </row>
    <row r="30" spans="1:18" s="959" customFormat="1">
      <c r="A30" s="194"/>
      <c r="B30" s="1637"/>
      <c r="C30" s="1637"/>
      <c r="D30" s="1637"/>
      <c r="E30" s="1637"/>
      <c r="F30" s="1637"/>
      <c r="G30" s="1637"/>
      <c r="H30" s="1637"/>
      <c r="I30" s="1637"/>
      <c r="J30" s="1637"/>
      <c r="K30" s="1637"/>
      <c r="L30" s="1637"/>
      <c r="M30" s="1637"/>
      <c r="N30" s="1637"/>
      <c r="O30" s="1637"/>
      <c r="P30" s="1637"/>
      <c r="Q30" s="960"/>
      <c r="R30" s="4"/>
    </row>
    <row r="31" spans="1:18" s="559" customFormat="1">
      <c r="A31" s="194"/>
      <c r="B31" s="1637"/>
      <c r="C31" s="1637"/>
      <c r="D31" s="1637"/>
      <c r="E31" s="1637"/>
      <c r="F31" s="1637"/>
      <c r="G31" s="1637"/>
      <c r="H31" s="1637"/>
      <c r="I31" s="1637"/>
      <c r="J31" s="1637"/>
      <c r="K31" s="1637"/>
      <c r="L31" s="1637"/>
      <c r="M31" s="1637"/>
      <c r="N31" s="1637"/>
      <c r="O31" s="1637"/>
      <c r="P31" s="1637"/>
      <c r="Q31" s="560"/>
    </row>
    <row r="32" spans="1:18">
      <c r="A32" s="200"/>
      <c r="B32" s="200"/>
      <c r="C32" s="200"/>
      <c r="D32" s="200"/>
      <c r="E32" s="200"/>
      <c r="F32" s="200"/>
      <c r="G32" s="200"/>
      <c r="H32" s="200"/>
      <c r="I32" s="200"/>
      <c r="J32" s="200"/>
      <c r="K32" s="200"/>
      <c r="L32" s="200"/>
      <c r="M32" s="200"/>
      <c r="N32" s="200"/>
      <c r="O32" s="200"/>
      <c r="P32" s="200"/>
    </row>
    <row r="33" spans="1:16">
      <c r="A33" s="1635" t="s">
        <v>151</v>
      </c>
      <c r="B33" s="1635"/>
      <c r="C33" s="1635"/>
      <c r="D33" s="1635"/>
      <c r="E33" s="1638" t="str">
        <f>IF(発注者入力シート!C10="","",発注者入力シート!C10)</f>
        <v>県道○線　道路改良工事</v>
      </c>
      <c r="F33" s="1638"/>
      <c r="G33" s="1638"/>
      <c r="H33" s="1638"/>
      <c r="I33" s="1638"/>
      <c r="J33" s="1638"/>
      <c r="K33" s="1638"/>
      <c r="L33" s="1638"/>
      <c r="M33" s="1638"/>
      <c r="N33" s="1638"/>
      <c r="O33" s="1638"/>
      <c r="P33" s="1638"/>
    </row>
    <row r="35" spans="1:16">
      <c r="A35" s="1634" t="s">
        <v>152</v>
      </c>
      <c r="B35" s="1635"/>
      <c r="C35" s="1635"/>
      <c r="D35" s="1635"/>
      <c r="E35" s="1638" t="str">
        <f>IF(発注者入力シート!C6="","",発注者入力シート!C6)</f>
        <v>○○県土整備事務所</v>
      </c>
      <c r="F35" s="1638"/>
      <c r="G35" s="1638"/>
      <c r="H35" s="1638"/>
      <c r="I35" s="1638"/>
      <c r="J35" s="1638"/>
      <c r="K35" s="1638"/>
      <c r="L35" s="1638"/>
      <c r="M35" s="1638"/>
      <c r="N35" s="1638"/>
      <c r="O35" s="1638"/>
      <c r="P35" s="1638"/>
    </row>
    <row r="37" spans="1:16">
      <c r="A37" s="1635" t="s">
        <v>153</v>
      </c>
      <c r="B37" s="1635"/>
      <c r="C37" s="1635"/>
      <c r="D37" s="1635"/>
      <c r="E37" s="1639" t="s">
        <v>1482</v>
      </c>
      <c r="F37" s="1639"/>
      <c r="G37" s="1639"/>
      <c r="H37" s="1639"/>
      <c r="I37" s="1639"/>
      <c r="J37" s="1639"/>
      <c r="K37" s="1639"/>
      <c r="L37" s="1639"/>
      <c r="M37" s="1639"/>
      <c r="N37" s="1639"/>
      <c r="O37" s="1639"/>
      <c r="P37" s="1639"/>
    </row>
    <row r="39" spans="1:16">
      <c r="A39" s="1636" t="str">
        <f>CONCATENATE("　今後、",発注者入力シート!C6,"が発注する工事においては、本書の写しをもって「企業の工事成績評定点」の貴社技術資料とみなし、その他添付資料の提出は不要とする。")</f>
        <v>　今後、○○県土整備事務所が発注する工事においては、本書の写しをもって「企業の工事成績評定点」の貴社技術資料とみなし、その他添付資料の提出は不要とする。</v>
      </c>
      <c r="B39" s="1636"/>
      <c r="C39" s="1636"/>
      <c r="D39" s="1636"/>
      <c r="E39" s="1636"/>
      <c r="F39" s="1636"/>
      <c r="G39" s="1636"/>
      <c r="H39" s="1636"/>
      <c r="I39" s="1636"/>
      <c r="J39" s="1636"/>
      <c r="K39" s="1636"/>
      <c r="L39" s="1636"/>
      <c r="M39" s="1636"/>
      <c r="N39" s="1636"/>
      <c r="O39" s="1636"/>
      <c r="P39" s="1636"/>
    </row>
    <row r="40" spans="1:16">
      <c r="A40" s="1636"/>
      <c r="B40" s="1636"/>
      <c r="C40" s="1636"/>
      <c r="D40" s="1636"/>
      <c r="E40" s="1636"/>
      <c r="F40" s="1636"/>
      <c r="G40" s="1636"/>
      <c r="H40" s="1636"/>
      <c r="I40" s="1636"/>
      <c r="J40" s="1636"/>
      <c r="K40" s="1636"/>
      <c r="L40" s="1636"/>
      <c r="M40" s="1636"/>
      <c r="N40" s="1636"/>
      <c r="O40" s="1636"/>
      <c r="P40" s="1636"/>
    </row>
    <row r="42" spans="1:16">
      <c r="M42" s="1499" t="s">
        <v>1386</v>
      </c>
      <c r="N42" s="1499"/>
    </row>
    <row r="43" spans="1:16">
      <c r="B43" s="3" t="s">
        <v>948</v>
      </c>
      <c r="L43" s="210"/>
      <c r="M43" s="211"/>
      <c r="N43" s="211"/>
      <c r="O43" s="212"/>
    </row>
    <row r="44" spans="1:16">
      <c r="A44" s="4" t="s">
        <v>18</v>
      </c>
      <c r="B44" s="1610" t="str">
        <f>IF(INDEX(発注者入力シート!$B$23:$J$27,MATCH(発注者入力シート!L6,発注者入力シート!$C$23:$C$27,0),7)="未記入",発注者入力シート!$AL$9,IF(INDEX(発注者入力シート!$B$23:$J$27,MATCH(発注者入力シート!L6,発注者入力シート!$C$23:$C$27,0),7)="無",発注者入力シート!$AL$10,IF(INDEX(発注者入力シート!$B$23:$J$27,MATCH(発注者入力シート!L6,発注者入力シート!$C$23:$C$27,0),7)="有",発注者入力シート!$AL$11)))</f>
        <v>本技術資料により提出します</v>
      </c>
      <c r="C44" s="1611"/>
      <c r="D44" s="1611"/>
      <c r="E44" s="1611"/>
      <c r="F44" s="1611"/>
      <c r="G44" s="1611"/>
      <c r="H44" s="1611"/>
      <c r="I44" s="1612"/>
      <c r="L44" s="214"/>
      <c r="M44" s="190"/>
      <c r="N44" s="190"/>
      <c r="O44" s="1103"/>
    </row>
    <row r="45" spans="1:16">
      <c r="B45" s="1613"/>
      <c r="C45" s="1614"/>
      <c r="D45" s="1614"/>
      <c r="E45" s="1614"/>
      <c r="F45" s="1614"/>
      <c r="G45" s="1614"/>
      <c r="H45" s="1614"/>
      <c r="I45" s="1615"/>
      <c r="L45" s="214"/>
      <c r="M45" s="190"/>
      <c r="N45" s="190"/>
      <c r="O45" s="1103"/>
    </row>
    <row r="46" spans="1:16">
      <c r="B46" s="1613"/>
      <c r="C46" s="1614"/>
      <c r="D46" s="1614"/>
      <c r="E46" s="1614"/>
      <c r="F46" s="1614"/>
      <c r="G46" s="1614"/>
      <c r="H46" s="1614"/>
      <c r="I46" s="1615"/>
      <c r="L46" s="214"/>
      <c r="M46" s="190"/>
      <c r="N46" s="190"/>
      <c r="O46" s="1103"/>
    </row>
    <row r="47" spans="1:16">
      <c r="B47" s="1613"/>
      <c r="C47" s="1614"/>
      <c r="D47" s="1614"/>
      <c r="E47" s="1614"/>
      <c r="F47" s="1614"/>
      <c r="G47" s="1614"/>
      <c r="H47" s="1614"/>
      <c r="I47" s="1615"/>
      <c r="L47" s="214"/>
      <c r="M47" s="190"/>
      <c r="N47" s="190"/>
      <c r="O47" s="1103"/>
    </row>
    <row r="48" spans="1:16">
      <c r="B48" s="1616"/>
      <c r="C48" s="1617"/>
      <c r="D48" s="1617"/>
      <c r="E48" s="1617"/>
      <c r="F48" s="1617"/>
      <c r="G48" s="1617"/>
      <c r="H48" s="1617"/>
      <c r="I48" s="1618"/>
      <c r="L48" s="214"/>
      <c r="M48" s="190"/>
      <c r="N48" s="190"/>
      <c r="O48" s="1103"/>
    </row>
    <row r="49" spans="1:17">
      <c r="A49" s="537" t="s">
        <v>955</v>
      </c>
      <c r="B49" s="1605" t="s">
        <v>956</v>
      </c>
      <c r="C49" s="1605"/>
      <c r="D49" s="1605"/>
      <c r="E49" s="1605"/>
      <c r="F49" s="1605"/>
      <c r="G49" s="1605"/>
      <c r="H49" s="1605"/>
      <c r="I49" s="1605"/>
      <c r="L49" s="214"/>
      <c r="M49" s="190"/>
      <c r="N49" s="190"/>
      <c r="O49" s="1103"/>
    </row>
    <row r="50" spans="1:17">
      <c r="A50" s="868"/>
      <c r="B50" s="1633"/>
      <c r="C50" s="1633"/>
      <c r="D50" s="1633"/>
      <c r="E50" s="1633"/>
      <c r="F50" s="1633"/>
      <c r="G50" s="1633"/>
      <c r="H50" s="1633"/>
      <c r="I50" s="1633"/>
      <c r="L50" s="214"/>
      <c r="M50" s="190"/>
      <c r="N50" s="190"/>
      <c r="O50" s="1103"/>
    </row>
    <row r="51" spans="1:17">
      <c r="L51" s="223"/>
      <c r="M51" s="224"/>
      <c r="N51" s="224"/>
      <c r="O51" s="1104"/>
    </row>
    <row r="53" spans="1:17" ht="13.5" customHeight="1">
      <c r="A53" s="1543" t="s">
        <v>1619</v>
      </c>
      <c r="B53" s="1543"/>
      <c r="C53" s="1543"/>
      <c r="D53" s="1543"/>
      <c r="E53" s="1543"/>
      <c r="F53" s="1543"/>
      <c r="G53" s="1543"/>
      <c r="H53" s="1543"/>
      <c r="I53" s="1543"/>
      <c r="J53" s="1543"/>
      <c r="K53" s="1543"/>
      <c r="L53" s="1543"/>
      <c r="M53" s="1543"/>
      <c r="N53" s="1543"/>
      <c r="O53" s="1543"/>
      <c r="P53" s="1543"/>
      <c r="Q53" s="1235"/>
    </row>
    <row r="54" spans="1:17">
      <c r="A54" s="1543"/>
      <c r="B54" s="1543"/>
      <c r="C54" s="1543"/>
      <c r="D54" s="1543"/>
      <c r="E54" s="1543"/>
      <c r="F54" s="1543"/>
      <c r="G54" s="1543"/>
      <c r="H54" s="1543"/>
      <c r="I54" s="1543"/>
      <c r="J54" s="1543"/>
      <c r="K54" s="1543"/>
      <c r="L54" s="1543"/>
      <c r="M54" s="1543"/>
      <c r="N54" s="1543"/>
      <c r="O54" s="1543"/>
      <c r="P54" s="1543"/>
      <c r="Q54" s="1235"/>
    </row>
    <row r="55" spans="1:17">
      <c r="A55" s="1543"/>
      <c r="B55" s="1543"/>
      <c r="C55" s="1543"/>
      <c r="D55" s="1543"/>
      <c r="E55" s="1543"/>
      <c r="F55" s="1543"/>
      <c r="G55" s="1543"/>
      <c r="H55" s="1543"/>
      <c r="I55" s="1543"/>
      <c r="J55" s="1543"/>
      <c r="K55" s="1543"/>
      <c r="L55" s="1543"/>
      <c r="M55" s="1543"/>
      <c r="N55" s="1543"/>
      <c r="O55" s="1543"/>
      <c r="P55" s="1543"/>
      <c r="Q55" s="1235"/>
    </row>
    <row r="61" spans="1:17">
      <c r="Q61" s="279"/>
    </row>
    <row r="62" spans="1:17">
      <c r="Q62" s="279"/>
    </row>
    <row r="64" spans="1:17" ht="15.75" customHeight="1"/>
    <row r="65" spans="1:16" ht="15.75" customHeight="1">
      <c r="A65" s="249"/>
      <c r="B65" s="557"/>
      <c r="C65" s="557"/>
      <c r="D65" s="557"/>
      <c r="E65" s="557"/>
      <c r="F65" s="557"/>
      <c r="G65" s="557"/>
      <c r="H65" s="557"/>
      <c r="I65" s="557"/>
      <c r="J65" s="557"/>
      <c r="K65" s="557"/>
      <c r="L65" s="557"/>
      <c r="M65" s="557"/>
      <c r="N65" s="557"/>
      <c r="O65" s="557"/>
      <c r="P65" s="557"/>
    </row>
    <row r="66" spans="1:16" ht="15.75" customHeight="1">
      <c r="A66" s="249"/>
      <c r="B66" s="557"/>
      <c r="C66" s="557"/>
      <c r="D66" s="557"/>
      <c r="E66" s="557"/>
      <c r="F66" s="557"/>
      <c r="G66" s="557"/>
      <c r="H66" s="557"/>
      <c r="I66" s="557"/>
      <c r="J66" s="557"/>
      <c r="K66" s="557"/>
      <c r="L66" s="557"/>
      <c r="M66" s="557"/>
      <c r="N66" s="557"/>
      <c r="O66" s="557"/>
      <c r="P66" s="557"/>
    </row>
    <row r="67" spans="1:16">
      <c r="A67" s="249"/>
    </row>
    <row r="68" spans="1:16">
      <c r="A68" s="249"/>
    </row>
    <row r="69" spans="1:16">
      <c r="A69" s="249"/>
    </row>
    <row r="70" spans="1:16">
      <c r="A70" s="249"/>
    </row>
  </sheetData>
  <mergeCells count="38">
    <mergeCell ref="B44:I48"/>
    <mergeCell ref="A37:D37"/>
    <mergeCell ref="E37:P37"/>
    <mergeCell ref="A39:P40"/>
    <mergeCell ref="M42:N42"/>
    <mergeCell ref="B23:P24"/>
    <mergeCell ref="A33:D33"/>
    <mergeCell ref="E33:P33"/>
    <mergeCell ref="A35:D35"/>
    <mergeCell ref="E35:P35"/>
    <mergeCell ref="B28:P31"/>
    <mergeCell ref="A13:C17"/>
    <mergeCell ref="D13:F13"/>
    <mergeCell ref="D14:F14"/>
    <mergeCell ref="D15:F15"/>
    <mergeCell ref="D16:F16"/>
    <mergeCell ref="D17:F17"/>
    <mergeCell ref="A1:F1"/>
    <mergeCell ref="A2:E2"/>
    <mergeCell ref="A3:P3"/>
    <mergeCell ref="F4:P4"/>
    <mergeCell ref="C4:E4"/>
    <mergeCell ref="A53:P55"/>
    <mergeCell ref="B21:P22"/>
    <mergeCell ref="B49:I50"/>
    <mergeCell ref="A7:C7"/>
    <mergeCell ref="D7:M7"/>
    <mergeCell ref="A8:C8"/>
    <mergeCell ref="D8:M8"/>
    <mergeCell ref="A9:C9"/>
    <mergeCell ref="D9:M9"/>
    <mergeCell ref="A10:C10"/>
    <mergeCell ref="D10:M10"/>
    <mergeCell ref="G18:H19"/>
    <mergeCell ref="I18:I19"/>
    <mergeCell ref="B20:P20"/>
    <mergeCell ref="J18:L19"/>
    <mergeCell ref="M18:P19"/>
  </mergeCells>
  <phoneticPr fontId="2"/>
  <dataValidations count="1">
    <dataValidation type="list" showInputMessage="1" showErrorMessage="1" sqref="Q12 Q19:Q22">
      <formula1>企業回答1</formula1>
    </dataValidation>
  </dataValidations>
  <pageMargins left="0.59055118110236227" right="0.70866141732283472" top="0.74803149606299213" bottom="0.74803149606299213" header="0.31496062992125984" footer="0.31496062992125984"/>
  <pageSetup paperSize="9" orientation="portrait" blackAndWhite="1"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FF"/>
  </sheetPr>
  <dimension ref="A1:T113"/>
  <sheetViews>
    <sheetView view="pageBreakPreview" zoomScaleNormal="100" zoomScaleSheetLayoutView="100" workbookViewId="0">
      <selection activeCell="E21" sqref="E21:O21"/>
    </sheetView>
  </sheetViews>
  <sheetFormatPr defaultRowHeight="13.5"/>
  <cols>
    <col min="1" max="1" width="4.375" style="203" customWidth="1"/>
    <col min="2" max="4" width="5.75" style="203" customWidth="1"/>
    <col min="5" max="15" width="5.625" style="203" customWidth="1"/>
    <col min="16" max="17" width="4.375" style="203" customWidth="1"/>
    <col min="18" max="18" width="5.125" style="202" customWidth="1"/>
    <col min="19" max="16384" width="9" style="203"/>
  </cols>
  <sheetData>
    <row r="1" spans="1:20" ht="12.75" customHeight="1">
      <c r="A1" s="1495" t="str">
        <f>CONCATENATE("（様式-",INDEX(発注者入力シート!$B$23:$G$27,MATCH(発注者入力シート!L6,発注者入力シート!$C$23:$C$27,0),4),"-２）")</f>
        <v>（様式-３-２）</v>
      </c>
      <c r="B1" s="1495"/>
      <c r="C1" s="1495"/>
      <c r="D1" s="1495"/>
      <c r="E1" s="1495"/>
      <c r="F1" s="1495"/>
      <c r="H1" s="203" t="s">
        <v>887</v>
      </c>
      <c r="Q1" s="250" t="s">
        <v>890</v>
      </c>
      <c r="R1" s="336"/>
    </row>
    <row r="2" spans="1:20" ht="12.75" customHeight="1">
      <c r="A2" s="1495" t="str">
        <f>CONCATENATE("評価項目",INDEX(発注者入力シート!$B$23:$G$27,MATCH(発注者入力シート!L6,発注者入力シート!$C$23:$C$27,0),5),"-",INDEX(発注者入力シート!$B$23:$G$27,MATCH(発注者入力シート!L6,発注者入力シート!$C$23:$C$27,0),6))</f>
        <v>評価項目（２）-①</v>
      </c>
      <c r="B2" s="1495"/>
      <c r="C2" s="1495"/>
      <c r="D2" s="1495"/>
      <c r="E2" s="1495"/>
      <c r="H2" s="1518" t="s">
        <v>331</v>
      </c>
      <c r="I2" s="1518"/>
      <c r="J2" s="1518"/>
      <c r="K2" s="1677" t="str">
        <f>IF(企業入力シート!C7="","",企業入力シート!C7)</f>
        <v>島根土木</v>
      </c>
      <c r="L2" s="1677"/>
      <c r="M2" s="1677"/>
      <c r="N2" s="1677"/>
      <c r="O2" s="1677"/>
      <c r="P2" s="1677"/>
      <c r="Q2" s="1677"/>
    </row>
    <row r="3" spans="1:20" ht="3.75" customHeight="1">
      <c r="H3" s="742"/>
      <c r="I3" s="742"/>
      <c r="J3" s="742"/>
      <c r="K3" s="510"/>
      <c r="L3" s="510"/>
      <c r="M3" s="510"/>
      <c r="N3" s="510"/>
      <c r="O3" s="510"/>
      <c r="P3" s="510"/>
      <c r="Q3" s="510"/>
      <c r="R3" s="510"/>
    </row>
    <row r="4" spans="1:20" ht="12.75" customHeight="1">
      <c r="A4" s="1678" t="s">
        <v>24</v>
      </c>
      <c r="B4" s="1679"/>
      <c r="C4" s="1676"/>
      <c r="D4" s="1680" t="str">
        <f>IF('企業成績評定点 (5年間用)'!D9="","",'企業成績評定点 (5年間用)'!D9)</f>
        <v>一般土木工事、維持修繕工事</v>
      </c>
      <c r="E4" s="1681"/>
      <c r="F4" s="1681"/>
      <c r="G4" s="1681"/>
      <c r="H4" s="1682"/>
      <c r="I4" s="1678" t="s">
        <v>819</v>
      </c>
      <c r="J4" s="1679"/>
      <c r="K4" s="1676"/>
      <c r="L4" s="1680" t="str">
        <f>IF('企業成績評定点 (5年間用)'!D10="","",'企業成績評定点 (5年間用)'!D10)</f>
        <v>土木一式工事、とび・土工・ｺﾝｸﾘｰﾄ工事、しゅんせつ工事</v>
      </c>
      <c r="M4" s="1681"/>
      <c r="N4" s="1681"/>
      <c r="O4" s="1681"/>
      <c r="P4" s="1681"/>
      <c r="Q4" s="1682"/>
    </row>
    <row r="5" spans="1:20" ht="3.75" customHeight="1">
      <c r="A5" s="750"/>
      <c r="B5" s="737"/>
      <c r="C5" s="737"/>
      <c r="H5" s="737"/>
      <c r="I5" s="737"/>
      <c r="J5" s="737"/>
      <c r="K5" s="510"/>
      <c r="L5" s="510"/>
      <c r="M5" s="510"/>
      <c r="N5" s="510"/>
      <c r="O5" s="510"/>
      <c r="P5" s="510"/>
      <c r="Q5" s="510"/>
    </row>
    <row r="6" spans="1:20" ht="12.75" customHeight="1">
      <c r="A6" s="743" t="s">
        <v>594</v>
      </c>
      <c r="B6" s="1105">
        <v>25</v>
      </c>
      <c r="C6" s="743" t="s">
        <v>1388</v>
      </c>
      <c r="R6" s="198"/>
      <c r="S6" s="4" t="s">
        <v>463</v>
      </c>
    </row>
    <row r="7" spans="1:20" ht="12.75" customHeight="1">
      <c r="A7" s="733" t="s">
        <v>20</v>
      </c>
      <c r="B7" s="1592" t="s">
        <v>23</v>
      </c>
      <c r="C7" s="1592"/>
      <c r="D7" s="1592"/>
      <c r="E7" s="1676" t="s">
        <v>25</v>
      </c>
      <c r="F7" s="1592"/>
      <c r="G7" s="1592"/>
      <c r="H7" s="1592"/>
      <c r="I7" s="1592"/>
      <c r="J7" s="1592"/>
      <c r="K7" s="1592"/>
      <c r="L7" s="1592"/>
      <c r="M7" s="1592"/>
      <c r="N7" s="1592"/>
      <c r="O7" s="1592"/>
      <c r="P7" s="1592" t="s">
        <v>888</v>
      </c>
      <c r="Q7" s="1592"/>
      <c r="R7" s="198"/>
      <c r="S7" s="4" t="s">
        <v>464</v>
      </c>
    </row>
    <row r="8" spans="1:20" ht="12.75" customHeight="1">
      <c r="A8" s="733">
        <v>1</v>
      </c>
      <c r="B8" s="1672"/>
      <c r="C8" s="1672"/>
      <c r="D8" s="1672"/>
      <c r="E8" s="1674"/>
      <c r="F8" s="1674"/>
      <c r="G8" s="1674"/>
      <c r="H8" s="1674"/>
      <c r="I8" s="1674"/>
      <c r="J8" s="1674"/>
      <c r="K8" s="1674"/>
      <c r="L8" s="1674"/>
      <c r="M8" s="1674"/>
      <c r="N8" s="1674"/>
      <c r="O8" s="1675"/>
      <c r="P8" s="734"/>
      <c r="Q8" s="735" t="s">
        <v>157</v>
      </c>
      <c r="R8" s="198"/>
      <c r="S8" s="205"/>
      <c r="T8" s="4" t="s">
        <v>471</v>
      </c>
    </row>
    <row r="9" spans="1:20" ht="12.75" customHeight="1">
      <c r="A9" s="733">
        <v>2</v>
      </c>
      <c r="B9" s="1672"/>
      <c r="C9" s="1672"/>
      <c r="D9" s="1672"/>
      <c r="E9" s="1673"/>
      <c r="F9" s="1672"/>
      <c r="G9" s="1672"/>
      <c r="H9" s="1672"/>
      <c r="I9" s="1672"/>
      <c r="J9" s="1672"/>
      <c r="K9" s="1672"/>
      <c r="L9" s="1672"/>
      <c r="M9" s="1672"/>
      <c r="N9" s="1672"/>
      <c r="O9" s="1672"/>
      <c r="P9" s="734"/>
      <c r="Q9" s="735" t="s">
        <v>157</v>
      </c>
      <c r="R9" s="198"/>
      <c r="S9" s="191"/>
      <c r="T9" s="4" t="s">
        <v>466</v>
      </c>
    </row>
    <row r="10" spans="1:20" ht="12.75" customHeight="1">
      <c r="A10" s="733">
        <v>3</v>
      </c>
      <c r="B10" s="1672"/>
      <c r="C10" s="1672"/>
      <c r="D10" s="1672"/>
      <c r="E10" s="1674"/>
      <c r="F10" s="1674"/>
      <c r="G10" s="1674"/>
      <c r="H10" s="1674"/>
      <c r="I10" s="1674"/>
      <c r="J10" s="1674"/>
      <c r="K10" s="1674"/>
      <c r="L10" s="1674"/>
      <c r="M10" s="1674"/>
      <c r="N10" s="1674"/>
      <c r="O10" s="1675"/>
      <c r="P10" s="734"/>
      <c r="Q10" s="735" t="s">
        <v>157</v>
      </c>
      <c r="R10" s="198"/>
      <c r="S10" s="4" t="s">
        <v>467</v>
      </c>
    </row>
    <row r="11" spans="1:20" ht="12.75" customHeight="1">
      <c r="A11" s="733">
        <v>4</v>
      </c>
      <c r="B11" s="1672"/>
      <c r="C11" s="1672"/>
      <c r="D11" s="1672"/>
      <c r="E11" s="1673"/>
      <c r="F11" s="1672"/>
      <c r="G11" s="1672"/>
      <c r="H11" s="1672"/>
      <c r="I11" s="1672"/>
      <c r="J11" s="1672"/>
      <c r="K11" s="1672"/>
      <c r="L11" s="1672"/>
      <c r="M11" s="1672"/>
      <c r="N11" s="1672"/>
      <c r="O11" s="1672"/>
      <c r="P11" s="734"/>
      <c r="Q11" s="735" t="s">
        <v>157</v>
      </c>
      <c r="R11" s="198"/>
      <c r="S11" s="193"/>
      <c r="T11" s="4" t="s">
        <v>468</v>
      </c>
    </row>
    <row r="12" spans="1:20" ht="12.75" customHeight="1">
      <c r="A12" s="733">
        <v>5</v>
      </c>
      <c r="B12" s="1672"/>
      <c r="C12" s="1672"/>
      <c r="D12" s="1672"/>
      <c r="E12" s="1674"/>
      <c r="F12" s="1674"/>
      <c r="G12" s="1674"/>
      <c r="H12" s="1674"/>
      <c r="I12" s="1674"/>
      <c r="J12" s="1674"/>
      <c r="K12" s="1674"/>
      <c r="L12" s="1674"/>
      <c r="M12" s="1674"/>
      <c r="N12" s="1674"/>
      <c r="O12" s="1675"/>
      <c r="P12" s="734"/>
      <c r="Q12" s="735" t="s">
        <v>157</v>
      </c>
      <c r="R12" s="198"/>
      <c r="S12" s="194"/>
      <c r="T12" s="4" t="s">
        <v>466</v>
      </c>
    </row>
    <row r="13" spans="1:20" ht="12.75" customHeight="1">
      <c r="A13" s="733">
        <v>6</v>
      </c>
      <c r="B13" s="1672"/>
      <c r="C13" s="1672"/>
      <c r="D13" s="1672"/>
      <c r="E13" s="1673"/>
      <c r="F13" s="1672"/>
      <c r="G13" s="1672"/>
      <c r="H13" s="1672"/>
      <c r="I13" s="1672"/>
      <c r="J13" s="1672"/>
      <c r="K13" s="1672"/>
      <c r="L13" s="1672"/>
      <c r="M13" s="1672"/>
      <c r="N13" s="1672"/>
      <c r="O13" s="1672"/>
      <c r="P13" s="734"/>
      <c r="Q13" s="735" t="s">
        <v>157</v>
      </c>
      <c r="R13" s="198"/>
      <c r="S13" s="4"/>
      <c r="T13" s="4"/>
    </row>
    <row r="14" spans="1:20" ht="12.75" customHeight="1">
      <c r="A14" s="733">
        <v>7</v>
      </c>
      <c r="B14" s="1672"/>
      <c r="C14" s="1672"/>
      <c r="D14" s="1672"/>
      <c r="E14" s="1674"/>
      <c r="F14" s="1674"/>
      <c r="G14" s="1674"/>
      <c r="H14" s="1674"/>
      <c r="I14" s="1674"/>
      <c r="J14" s="1674"/>
      <c r="K14" s="1674"/>
      <c r="L14" s="1674"/>
      <c r="M14" s="1674"/>
      <c r="N14" s="1674"/>
      <c r="O14" s="1675"/>
      <c r="P14" s="734"/>
      <c r="Q14" s="735" t="s">
        <v>157</v>
      </c>
      <c r="R14" s="198"/>
      <c r="S14" s="207" t="s">
        <v>469</v>
      </c>
      <c r="T14" s="4"/>
    </row>
    <row r="15" spans="1:20" ht="12.75" customHeight="1">
      <c r="A15" s="733">
        <v>8</v>
      </c>
      <c r="B15" s="1672"/>
      <c r="C15" s="1672"/>
      <c r="D15" s="1672"/>
      <c r="E15" s="1673"/>
      <c r="F15" s="1672"/>
      <c r="G15" s="1672"/>
      <c r="H15" s="1672"/>
      <c r="I15" s="1672"/>
      <c r="J15" s="1672"/>
      <c r="K15" s="1672"/>
      <c r="L15" s="1672"/>
      <c r="M15" s="1672"/>
      <c r="N15" s="1672"/>
      <c r="O15" s="1672"/>
      <c r="P15" s="734"/>
      <c r="Q15" s="735" t="s">
        <v>157</v>
      </c>
      <c r="R15" s="198"/>
      <c r="S15" s="207" t="s">
        <v>470</v>
      </c>
      <c r="T15" s="4"/>
    </row>
    <row r="16" spans="1:20" ht="12.75" customHeight="1">
      <c r="A16" s="733">
        <v>9</v>
      </c>
      <c r="B16" s="1672"/>
      <c r="C16" s="1672"/>
      <c r="D16" s="1672"/>
      <c r="E16" s="1674"/>
      <c r="F16" s="1674"/>
      <c r="G16" s="1674"/>
      <c r="H16" s="1674"/>
      <c r="I16" s="1674"/>
      <c r="J16" s="1674"/>
      <c r="K16" s="1674"/>
      <c r="L16" s="1674"/>
      <c r="M16" s="1674"/>
      <c r="N16" s="1674"/>
      <c r="O16" s="1675"/>
      <c r="P16" s="734"/>
      <c r="Q16" s="735" t="s">
        <v>157</v>
      </c>
      <c r="R16" s="198"/>
      <c r="S16" s="207" t="s">
        <v>918</v>
      </c>
      <c r="T16" s="4"/>
    </row>
    <row r="17" spans="1:20" ht="12.75" customHeight="1">
      <c r="A17" s="733">
        <v>10</v>
      </c>
      <c r="B17" s="1672"/>
      <c r="C17" s="1672"/>
      <c r="D17" s="1672"/>
      <c r="E17" s="1673"/>
      <c r="F17" s="1672"/>
      <c r="G17" s="1672"/>
      <c r="H17" s="1672"/>
      <c r="I17" s="1672"/>
      <c r="J17" s="1672"/>
      <c r="K17" s="1672"/>
      <c r="L17" s="1672"/>
      <c r="M17" s="1672"/>
      <c r="N17" s="1672"/>
      <c r="O17" s="1672"/>
      <c r="P17" s="738"/>
      <c r="Q17" s="744" t="s">
        <v>157</v>
      </c>
      <c r="R17" s="198"/>
    </row>
    <row r="18" spans="1:20" ht="3.75" customHeight="1">
      <c r="A18" s="737"/>
      <c r="B18" s="737"/>
      <c r="C18" s="737"/>
      <c r="H18" s="737"/>
      <c r="I18" s="737"/>
      <c r="J18" s="737"/>
      <c r="K18" s="510"/>
      <c r="L18" s="510"/>
      <c r="M18" s="510"/>
      <c r="N18" s="510"/>
      <c r="O18" s="510"/>
      <c r="P18" s="510"/>
      <c r="Q18" s="510"/>
    </row>
    <row r="19" spans="1:20" ht="12.75" customHeight="1">
      <c r="A19" s="743" t="s">
        <v>594</v>
      </c>
      <c r="B19" s="1105">
        <f>B6+1</f>
        <v>26</v>
      </c>
      <c r="C19" s="743" t="s">
        <v>1388</v>
      </c>
      <c r="D19" s="331"/>
      <c r="E19" s="745"/>
      <c r="F19" s="745"/>
      <c r="G19" s="745"/>
      <c r="H19" s="745"/>
      <c r="I19" s="745"/>
      <c r="J19" s="745"/>
      <c r="K19" s="745"/>
      <c r="L19" s="745"/>
      <c r="M19" s="745"/>
      <c r="N19" s="745"/>
      <c r="O19" s="745"/>
      <c r="P19" s="740"/>
      <c r="Q19" s="740"/>
      <c r="R19" s="198"/>
      <c r="T19" s="4"/>
    </row>
    <row r="20" spans="1:20" ht="12.75" customHeight="1">
      <c r="A20" s="733" t="s">
        <v>20</v>
      </c>
      <c r="B20" s="1592" t="s">
        <v>23</v>
      </c>
      <c r="C20" s="1592"/>
      <c r="D20" s="1592"/>
      <c r="E20" s="1676" t="s">
        <v>25</v>
      </c>
      <c r="F20" s="1592"/>
      <c r="G20" s="1592"/>
      <c r="H20" s="1592"/>
      <c r="I20" s="1592"/>
      <c r="J20" s="1592"/>
      <c r="K20" s="1592"/>
      <c r="L20" s="1592"/>
      <c r="M20" s="1592"/>
      <c r="N20" s="1592"/>
      <c r="O20" s="1592"/>
      <c r="P20" s="1592" t="s">
        <v>889</v>
      </c>
      <c r="Q20" s="1592"/>
      <c r="R20" s="198"/>
      <c r="T20" s="4"/>
    </row>
    <row r="21" spans="1:20" ht="12.75" customHeight="1">
      <c r="A21" s="733">
        <v>1</v>
      </c>
      <c r="B21" s="1672"/>
      <c r="C21" s="1672"/>
      <c r="D21" s="1672"/>
      <c r="E21" s="1674"/>
      <c r="F21" s="1674"/>
      <c r="G21" s="1674"/>
      <c r="H21" s="1674"/>
      <c r="I21" s="1674"/>
      <c r="J21" s="1674"/>
      <c r="K21" s="1674"/>
      <c r="L21" s="1674"/>
      <c r="M21" s="1674"/>
      <c r="N21" s="1674"/>
      <c r="O21" s="1675"/>
      <c r="P21" s="734"/>
      <c r="Q21" s="735" t="s">
        <v>157</v>
      </c>
      <c r="R21" s="198"/>
    </row>
    <row r="22" spans="1:20" ht="12.75" customHeight="1">
      <c r="A22" s="733">
        <v>2</v>
      </c>
      <c r="B22" s="1672"/>
      <c r="C22" s="1672"/>
      <c r="D22" s="1672"/>
      <c r="E22" s="1673"/>
      <c r="F22" s="1672"/>
      <c r="G22" s="1672"/>
      <c r="H22" s="1672"/>
      <c r="I22" s="1672"/>
      <c r="J22" s="1672"/>
      <c r="K22" s="1672"/>
      <c r="L22" s="1672"/>
      <c r="M22" s="1672"/>
      <c r="N22" s="1672"/>
      <c r="O22" s="1672"/>
      <c r="P22" s="734"/>
      <c r="Q22" s="735" t="s">
        <v>157</v>
      </c>
      <c r="R22" s="198"/>
    </row>
    <row r="23" spans="1:20" ht="12.75" customHeight="1">
      <c r="A23" s="733">
        <v>3</v>
      </c>
      <c r="B23" s="1672"/>
      <c r="C23" s="1672"/>
      <c r="D23" s="1672"/>
      <c r="E23" s="1674"/>
      <c r="F23" s="1674"/>
      <c r="G23" s="1674"/>
      <c r="H23" s="1674"/>
      <c r="I23" s="1674"/>
      <c r="J23" s="1674"/>
      <c r="K23" s="1674"/>
      <c r="L23" s="1674"/>
      <c r="M23" s="1674"/>
      <c r="N23" s="1674"/>
      <c r="O23" s="1675"/>
      <c r="P23" s="734"/>
      <c r="Q23" s="735" t="s">
        <v>157</v>
      </c>
      <c r="R23" s="198"/>
      <c r="S23" s="251"/>
      <c r="T23" s="4"/>
    </row>
    <row r="24" spans="1:20" ht="12.75" customHeight="1">
      <c r="A24" s="733">
        <v>4</v>
      </c>
      <c r="B24" s="1672"/>
      <c r="C24" s="1672"/>
      <c r="D24" s="1672"/>
      <c r="E24" s="1673"/>
      <c r="F24" s="1672"/>
      <c r="G24" s="1672"/>
      <c r="H24" s="1672"/>
      <c r="I24" s="1672"/>
      <c r="J24" s="1672"/>
      <c r="K24" s="1672"/>
      <c r="L24" s="1672"/>
      <c r="M24" s="1672"/>
      <c r="N24" s="1672"/>
      <c r="O24" s="1672"/>
      <c r="P24" s="734"/>
      <c r="Q24" s="735" t="s">
        <v>157</v>
      </c>
      <c r="R24" s="198"/>
      <c r="T24" s="4"/>
    </row>
    <row r="25" spans="1:20" ht="12.75" customHeight="1">
      <c r="A25" s="733">
        <v>5</v>
      </c>
      <c r="B25" s="1672"/>
      <c r="C25" s="1672"/>
      <c r="D25" s="1672"/>
      <c r="E25" s="1674"/>
      <c r="F25" s="1674"/>
      <c r="G25" s="1674"/>
      <c r="H25" s="1674"/>
      <c r="I25" s="1674"/>
      <c r="J25" s="1674"/>
      <c r="K25" s="1674"/>
      <c r="L25" s="1674"/>
      <c r="M25" s="1674"/>
      <c r="N25" s="1674"/>
      <c r="O25" s="1675"/>
      <c r="P25" s="734"/>
      <c r="Q25" s="735" t="s">
        <v>157</v>
      </c>
      <c r="R25" s="198"/>
    </row>
    <row r="26" spans="1:20" ht="12.75" customHeight="1">
      <c r="A26" s="733">
        <v>6</v>
      </c>
      <c r="B26" s="1672"/>
      <c r="C26" s="1672"/>
      <c r="D26" s="1672"/>
      <c r="E26" s="1673"/>
      <c r="F26" s="1672"/>
      <c r="G26" s="1672"/>
      <c r="H26" s="1672"/>
      <c r="I26" s="1672"/>
      <c r="J26" s="1672"/>
      <c r="K26" s="1672"/>
      <c r="L26" s="1672"/>
      <c r="M26" s="1672"/>
      <c r="N26" s="1672"/>
      <c r="O26" s="1672"/>
      <c r="P26" s="734"/>
      <c r="Q26" s="735" t="s">
        <v>157</v>
      </c>
      <c r="R26" s="198"/>
    </row>
    <row r="27" spans="1:20" ht="12.75" customHeight="1">
      <c r="A27" s="733">
        <v>7</v>
      </c>
      <c r="B27" s="1672"/>
      <c r="C27" s="1672"/>
      <c r="D27" s="1672"/>
      <c r="E27" s="1674"/>
      <c r="F27" s="1674"/>
      <c r="G27" s="1674"/>
      <c r="H27" s="1674"/>
      <c r="I27" s="1674"/>
      <c r="J27" s="1674"/>
      <c r="K27" s="1674"/>
      <c r="L27" s="1674"/>
      <c r="M27" s="1674"/>
      <c r="N27" s="1674"/>
      <c r="O27" s="1675"/>
      <c r="P27" s="734"/>
      <c r="Q27" s="735" t="s">
        <v>157</v>
      </c>
      <c r="R27" s="198"/>
    </row>
    <row r="28" spans="1:20" ht="12.75" customHeight="1">
      <c r="A28" s="733">
        <v>8</v>
      </c>
      <c r="B28" s="1672"/>
      <c r="C28" s="1672"/>
      <c r="D28" s="1672"/>
      <c r="E28" s="1673"/>
      <c r="F28" s="1672"/>
      <c r="G28" s="1672"/>
      <c r="H28" s="1672"/>
      <c r="I28" s="1672"/>
      <c r="J28" s="1672"/>
      <c r="K28" s="1672"/>
      <c r="L28" s="1672"/>
      <c r="M28" s="1672"/>
      <c r="N28" s="1672"/>
      <c r="O28" s="1672"/>
      <c r="P28" s="734"/>
      <c r="Q28" s="735" t="s">
        <v>157</v>
      </c>
      <c r="R28" s="198"/>
    </row>
    <row r="29" spans="1:20" ht="12.75" customHeight="1">
      <c r="A29" s="733">
        <v>9</v>
      </c>
      <c r="B29" s="1672"/>
      <c r="C29" s="1672"/>
      <c r="D29" s="1672"/>
      <c r="E29" s="1674"/>
      <c r="F29" s="1674"/>
      <c r="G29" s="1674"/>
      <c r="H29" s="1674"/>
      <c r="I29" s="1674"/>
      <c r="J29" s="1674"/>
      <c r="K29" s="1674"/>
      <c r="L29" s="1674"/>
      <c r="M29" s="1674"/>
      <c r="N29" s="1674"/>
      <c r="O29" s="1675"/>
      <c r="P29" s="734"/>
      <c r="Q29" s="735" t="s">
        <v>157</v>
      </c>
      <c r="R29" s="198"/>
      <c r="T29" s="4"/>
    </row>
    <row r="30" spans="1:20" ht="12.75" customHeight="1">
      <c r="A30" s="733">
        <v>10</v>
      </c>
      <c r="B30" s="1672"/>
      <c r="C30" s="1672"/>
      <c r="D30" s="1672"/>
      <c r="E30" s="1673"/>
      <c r="F30" s="1672"/>
      <c r="G30" s="1672"/>
      <c r="H30" s="1672"/>
      <c r="I30" s="1672"/>
      <c r="J30" s="1672"/>
      <c r="K30" s="1672"/>
      <c r="L30" s="1672"/>
      <c r="M30" s="1672"/>
      <c r="N30" s="1672"/>
      <c r="O30" s="1672"/>
      <c r="P30" s="738"/>
      <c r="Q30" s="744" t="s">
        <v>157</v>
      </c>
      <c r="R30" s="198"/>
      <c r="T30" s="4"/>
    </row>
    <row r="31" spans="1:20" ht="3.75" customHeight="1">
      <c r="A31" s="737"/>
      <c r="B31" s="737"/>
      <c r="C31" s="737"/>
      <c r="H31" s="737"/>
      <c r="I31" s="737"/>
      <c r="J31" s="737"/>
      <c r="K31" s="510"/>
      <c r="L31" s="510"/>
      <c r="M31" s="510"/>
      <c r="N31" s="510"/>
      <c r="O31" s="510"/>
      <c r="P31" s="510"/>
      <c r="Q31" s="510"/>
    </row>
    <row r="32" spans="1:20" ht="12.75" customHeight="1">
      <c r="A32" s="743" t="s">
        <v>594</v>
      </c>
      <c r="B32" s="1105">
        <f>B19+1</f>
        <v>27</v>
      </c>
      <c r="C32" s="743" t="s">
        <v>1388</v>
      </c>
      <c r="D32" s="331"/>
      <c r="E32" s="745"/>
      <c r="F32" s="745"/>
      <c r="G32" s="745"/>
      <c r="H32" s="745"/>
      <c r="I32" s="745"/>
      <c r="J32" s="745"/>
      <c r="K32" s="745"/>
      <c r="L32" s="745"/>
      <c r="M32" s="745"/>
      <c r="N32" s="745"/>
      <c r="O32" s="745"/>
      <c r="P32" s="740"/>
      <c r="Q32" s="740"/>
      <c r="R32" s="198"/>
    </row>
    <row r="33" spans="1:20" ht="12.75" customHeight="1">
      <c r="A33" s="733" t="s">
        <v>20</v>
      </c>
      <c r="B33" s="1592" t="s">
        <v>23</v>
      </c>
      <c r="C33" s="1592"/>
      <c r="D33" s="1592"/>
      <c r="E33" s="1676" t="s">
        <v>25</v>
      </c>
      <c r="F33" s="1592"/>
      <c r="G33" s="1592"/>
      <c r="H33" s="1592"/>
      <c r="I33" s="1592"/>
      <c r="J33" s="1592"/>
      <c r="K33" s="1592"/>
      <c r="L33" s="1592"/>
      <c r="M33" s="1592"/>
      <c r="N33" s="1592"/>
      <c r="O33" s="1592"/>
      <c r="P33" s="1592" t="s">
        <v>889</v>
      </c>
      <c r="Q33" s="1592"/>
      <c r="R33" s="198"/>
      <c r="S33" s="4"/>
      <c r="T33" s="4"/>
    </row>
    <row r="34" spans="1:20" ht="12.75" customHeight="1">
      <c r="A34" s="733">
        <v>1</v>
      </c>
      <c r="B34" s="1672"/>
      <c r="C34" s="1672"/>
      <c r="D34" s="1672"/>
      <c r="E34" s="1674"/>
      <c r="F34" s="1674"/>
      <c r="G34" s="1674"/>
      <c r="H34" s="1674"/>
      <c r="I34" s="1674"/>
      <c r="J34" s="1674"/>
      <c r="K34" s="1674"/>
      <c r="L34" s="1674"/>
      <c r="M34" s="1674"/>
      <c r="N34" s="1674"/>
      <c r="O34" s="1675"/>
      <c r="P34" s="734"/>
      <c r="Q34" s="735" t="s">
        <v>157</v>
      </c>
      <c r="R34" s="198"/>
      <c r="T34" s="4"/>
    </row>
    <row r="35" spans="1:20" ht="12.75" customHeight="1">
      <c r="A35" s="733">
        <v>2</v>
      </c>
      <c r="B35" s="1672"/>
      <c r="C35" s="1672"/>
      <c r="D35" s="1672"/>
      <c r="E35" s="1673"/>
      <c r="F35" s="1672"/>
      <c r="G35" s="1672"/>
      <c r="H35" s="1672"/>
      <c r="I35" s="1672"/>
      <c r="J35" s="1672"/>
      <c r="K35" s="1672"/>
      <c r="L35" s="1672"/>
      <c r="M35" s="1672"/>
      <c r="N35" s="1672"/>
      <c r="O35" s="1672"/>
      <c r="P35" s="734"/>
      <c r="Q35" s="735" t="s">
        <v>157</v>
      </c>
      <c r="R35" s="198"/>
      <c r="S35" s="4"/>
      <c r="T35" s="4"/>
    </row>
    <row r="36" spans="1:20" ht="12.75" customHeight="1">
      <c r="A36" s="733">
        <v>3</v>
      </c>
      <c r="B36" s="1672"/>
      <c r="C36" s="1672"/>
      <c r="D36" s="1672"/>
      <c r="E36" s="1674"/>
      <c r="F36" s="1674"/>
      <c r="G36" s="1674"/>
      <c r="H36" s="1674"/>
      <c r="I36" s="1674"/>
      <c r="J36" s="1674"/>
      <c r="K36" s="1674"/>
      <c r="L36" s="1674"/>
      <c r="M36" s="1674"/>
      <c r="N36" s="1674"/>
      <c r="O36" s="1675"/>
      <c r="P36" s="734"/>
      <c r="Q36" s="735" t="s">
        <v>157</v>
      </c>
      <c r="R36" s="198"/>
      <c r="T36" s="4"/>
    </row>
    <row r="37" spans="1:20" ht="12.75" customHeight="1">
      <c r="A37" s="733">
        <v>4</v>
      </c>
      <c r="B37" s="1672"/>
      <c r="C37" s="1672"/>
      <c r="D37" s="1672"/>
      <c r="E37" s="1673"/>
      <c r="F37" s="1672"/>
      <c r="G37" s="1672"/>
      <c r="H37" s="1672"/>
      <c r="I37" s="1672"/>
      <c r="J37" s="1672"/>
      <c r="K37" s="1672"/>
      <c r="L37" s="1672"/>
      <c r="M37" s="1672"/>
      <c r="N37" s="1672"/>
      <c r="O37" s="1672"/>
      <c r="P37" s="734"/>
      <c r="Q37" s="735" t="s">
        <v>157</v>
      </c>
      <c r="R37" s="198"/>
      <c r="S37" s="4"/>
      <c r="T37" s="4"/>
    </row>
    <row r="38" spans="1:20" ht="12.75" customHeight="1">
      <c r="A38" s="733">
        <v>5</v>
      </c>
      <c r="B38" s="1672"/>
      <c r="C38" s="1672"/>
      <c r="D38" s="1672"/>
      <c r="E38" s="1674"/>
      <c r="F38" s="1674"/>
      <c r="G38" s="1674"/>
      <c r="H38" s="1674"/>
      <c r="I38" s="1674"/>
      <c r="J38" s="1674"/>
      <c r="K38" s="1674"/>
      <c r="L38" s="1674"/>
      <c r="M38" s="1674"/>
      <c r="N38" s="1674"/>
      <c r="O38" s="1675"/>
      <c r="P38" s="734"/>
      <c r="Q38" s="735" t="s">
        <v>157</v>
      </c>
      <c r="R38" s="198"/>
      <c r="T38" s="4"/>
    </row>
    <row r="39" spans="1:20" ht="12.75" customHeight="1">
      <c r="A39" s="733">
        <v>6</v>
      </c>
      <c r="B39" s="1672"/>
      <c r="C39" s="1672"/>
      <c r="D39" s="1672"/>
      <c r="E39" s="1673"/>
      <c r="F39" s="1672"/>
      <c r="G39" s="1672"/>
      <c r="H39" s="1672"/>
      <c r="I39" s="1672"/>
      <c r="J39" s="1672"/>
      <c r="K39" s="1672"/>
      <c r="L39" s="1672"/>
      <c r="M39" s="1672"/>
      <c r="N39" s="1672"/>
      <c r="O39" s="1672"/>
      <c r="P39" s="734"/>
      <c r="Q39" s="735" t="s">
        <v>157</v>
      </c>
      <c r="R39" s="198"/>
      <c r="S39" s="4"/>
      <c r="T39" s="4"/>
    </row>
    <row r="40" spans="1:20" ht="12.75" customHeight="1">
      <c r="A40" s="733">
        <v>7</v>
      </c>
      <c r="B40" s="1672"/>
      <c r="C40" s="1672"/>
      <c r="D40" s="1672"/>
      <c r="E40" s="1674"/>
      <c r="F40" s="1674"/>
      <c r="G40" s="1674"/>
      <c r="H40" s="1674"/>
      <c r="I40" s="1674"/>
      <c r="J40" s="1674"/>
      <c r="K40" s="1674"/>
      <c r="L40" s="1674"/>
      <c r="M40" s="1674"/>
      <c r="N40" s="1674"/>
      <c r="O40" s="1675"/>
      <c r="P40" s="734"/>
      <c r="Q40" s="735" t="s">
        <v>157</v>
      </c>
      <c r="R40" s="198"/>
      <c r="T40" s="4"/>
    </row>
    <row r="41" spans="1:20" ht="12.75" customHeight="1">
      <c r="A41" s="733">
        <v>8</v>
      </c>
      <c r="B41" s="1672"/>
      <c r="C41" s="1672"/>
      <c r="D41" s="1672"/>
      <c r="E41" s="1673"/>
      <c r="F41" s="1672"/>
      <c r="G41" s="1672"/>
      <c r="H41" s="1672"/>
      <c r="I41" s="1672"/>
      <c r="J41" s="1672"/>
      <c r="K41" s="1672"/>
      <c r="L41" s="1672"/>
      <c r="M41" s="1672"/>
      <c r="N41" s="1672"/>
      <c r="O41" s="1672"/>
      <c r="P41" s="734"/>
      <c r="Q41" s="735" t="s">
        <v>157</v>
      </c>
      <c r="R41" s="198"/>
      <c r="S41" s="4"/>
      <c r="T41" s="4"/>
    </row>
    <row r="42" spans="1:20" ht="12.75" customHeight="1">
      <c r="A42" s="733">
        <v>9</v>
      </c>
      <c r="B42" s="1672"/>
      <c r="C42" s="1672"/>
      <c r="D42" s="1672"/>
      <c r="E42" s="1674"/>
      <c r="F42" s="1674"/>
      <c r="G42" s="1674"/>
      <c r="H42" s="1674"/>
      <c r="I42" s="1674"/>
      <c r="J42" s="1674"/>
      <c r="K42" s="1674"/>
      <c r="L42" s="1674"/>
      <c r="M42" s="1674"/>
      <c r="N42" s="1674"/>
      <c r="O42" s="1675"/>
      <c r="P42" s="734"/>
      <c r="Q42" s="735" t="s">
        <v>157</v>
      </c>
      <c r="R42" s="198"/>
      <c r="T42" s="4"/>
    </row>
    <row r="43" spans="1:20" ht="12.75" customHeight="1">
      <c r="A43" s="733">
        <v>10</v>
      </c>
      <c r="B43" s="1672"/>
      <c r="C43" s="1672"/>
      <c r="D43" s="1672"/>
      <c r="E43" s="1673"/>
      <c r="F43" s="1672"/>
      <c r="G43" s="1672"/>
      <c r="H43" s="1672"/>
      <c r="I43" s="1672"/>
      <c r="J43" s="1672"/>
      <c r="K43" s="1672"/>
      <c r="L43" s="1672"/>
      <c r="M43" s="1672"/>
      <c r="N43" s="1672"/>
      <c r="O43" s="1672"/>
      <c r="P43" s="734"/>
      <c r="Q43" s="735" t="s">
        <v>157</v>
      </c>
      <c r="R43" s="198"/>
    </row>
    <row r="44" spans="1:20" s="202" customFormat="1" ht="3.75" customHeight="1">
      <c r="A44" s="198"/>
      <c r="B44" s="331"/>
      <c r="C44" s="331"/>
      <c r="D44" s="331"/>
      <c r="E44" s="746"/>
      <c r="F44" s="746"/>
      <c r="G44" s="746"/>
      <c r="H44" s="746"/>
      <c r="I44" s="746"/>
      <c r="J44" s="746"/>
      <c r="K44" s="746"/>
      <c r="L44" s="746"/>
      <c r="M44" s="746"/>
      <c r="N44" s="746"/>
      <c r="O44" s="746"/>
      <c r="P44" s="739"/>
      <c r="Q44" s="739"/>
      <c r="R44" s="198"/>
    </row>
    <row r="45" spans="1:20" ht="12.75" customHeight="1">
      <c r="A45" s="743" t="s">
        <v>594</v>
      </c>
      <c r="B45" s="1105">
        <f>B32+1</f>
        <v>28</v>
      </c>
      <c r="C45" s="743" t="s">
        <v>1388</v>
      </c>
      <c r="D45" s="331"/>
      <c r="E45" s="745"/>
      <c r="F45" s="745"/>
      <c r="G45" s="745"/>
      <c r="H45" s="745"/>
      <c r="I45" s="745"/>
      <c r="J45" s="745"/>
      <c r="K45" s="745"/>
      <c r="L45" s="745"/>
      <c r="M45" s="745"/>
      <c r="N45" s="745"/>
      <c r="O45" s="745"/>
      <c r="P45" s="740"/>
      <c r="Q45" s="740"/>
      <c r="R45" s="198"/>
    </row>
    <row r="46" spans="1:20" ht="12.75" customHeight="1">
      <c r="A46" s="733" t="s">
        <v>20</v>
      </c>
      <c r="B46" s="1592" t="s">
        <v>23</v>
      </c>
      <c r="C46" s="1592"/>
      <c r="D46" s="1592"/>
      <c r="E46" s="1676" t="s">
        <v>25</v>
      </c>
      <c r="F46" s="1592"/>
      <c r="G46" s="1592"/>
      <c r="H46" s="1592"/>
      <c r="I46" s="1592"/>
      <c r="J46" s="1592"/>
      <c r="K46" s="1592"/>
      <c r="L46" s="1592"/>
      <c r="M46" s="1592"/>
      <c r="N46" s="1592"/>
      <c r="O46" s="1592"/>
      <c r="P46" s="1592" t="s">
        <v>889</v>
      </c>
      <c r="Q46" s="1592"/>
      <c r="R46" s="198"/>
      <c r="S46" s="4"/>
      <c r="T46" s="4"/>
    </row>
    <row r="47" spans="1:20" ht="12.75" customHeight="1">
      <c r="A47" s="733">
        <v>1</v>
      </c>
      <c r="B47" s="1672"/>
      <c r="C47" s="1672"/>
      <c r="D47" s="1672"/>
      <c r="E47" s="1674"/>
      <c r="F47" s="1674"/>
      <c r="G47" s="1674"/>
      <c r="H47" s="1674"/>
      <c r="I47" s="1674"/>
      <c r="J47" s="1674"/>
      <c r="K47" s="1674"/>
      <c r="L47" s="1674"/>
      <c r="M47" s="1674"/>
      <c r="N47" s="1674"/>
      <c r="O47" s="1675"/>
      <c r="P47" s="734"/>
      <c r="Q47" s="735" t="s">
        <v>157</v>
      </c>
      <c r="R47" s="198"/>
      <c r="T47" s="4"/>
    </row>
    <row r="48" spans="1:20" ht="12.75" customHeight="1">
      <c r="A48" s="733">
        <v>2</v>
      </c>
      <c r="B48" s="1672"/>
      <c r="C48" s="1672"/>
      <c r="D48" s="1672"/>
      <c r="E48" s="1673"/>
      <c r="F48" s="1672"/>
      <c r="G48" s="1672"/>
      <c r="H48" s="1672"/>
      <c r="I48" s="1672"/>
      <c r="J48" s="1672"/>
      <c r="K48" s="1672"/>
      <c r="L48" s="1672"/>
      <c r="M48" s="1672"/>
      <c r="N48" s="1672"/>
      <c r="O48" s="1672"/>
      <c r="P48" s="734"/>
      <c r="Q48" s="735" t="s">
        <v>157</v>
      </c>
      <c r="R48" s="198"/>
      <c r="S48" s="4"/>
      <c r="T48" s="4"/>
    </row>
    <row r="49" spans="1:20" ht="12.75" customHeight="1">
      <c r="A49" s="733">
        <v>3</v>
      </c>
      <c r="B49" s="1672"/>
      <c r="C49" s="1672"/>
      <c r="D49" s="1672"/>
      <c r="E49" s="1674"/>
      <c r="F49" s="1674"/>
      <c r="G49" s="1674"/>
      <c r="H49" s="1674"/>
      <c r="I49" s="1674"/>
      <c r="J49" s="1674"/>
      <c r="K49" s="1674"/>
      <c r="L49" s="1674"/>
      <c r="M49" s="1674"/>
      <c r="N49" s="1674"/>
      <c r="O49" s="1675"/>
      <c r="P49" s="734"/>
      <c r="Q49" s="735" t="s">
        <v>157</v>
      </c>
      <c r="R49" s="198"/>
      <c r="T49" s="4"/>
    </row>
    <row r="50" spans="1:20" ht="12.75" customHeight="1">
      <c r="A50" s="733">
        <v>4</v>
      </c>
      <c r="B50" s="1672"/>
      <c r="C50" s="1672"/>
      <c r="D50" s="1672"/>
      <c r="E50" s="1673"/>
      <c r="F50" s="1672"/>
      <c r="G50" s="1672"/>
      <c r="H50" s="1672"/>
      <c r="I50" s="1672"/>
      <c r="J50" s="1672"/>
      <c r="K50" s="1672"/>
      <c r="L50" s="1672"/>
      <c r="M50" s="1672"/>
      <c r="N50" s="1672"/>
      <c r="O50" s="1672"/>
      <c r="P50" s="734"/>
      <c r="Q50" s="735" t="s">
        <v>157</v>
      </c>
      <c r="R50" s="198"/>
      <c r="S50" s="4"/>
      <c r="T50" s="4"/>
    </row>
    <row r="51" spans="1:20" ht="12.75" customHeight="1">
      <c r="A51" s="733">
        <v>5</v>
      </c>
      <c r="B51" s="1672"/>
      <c r="C51" s="1672"/>
      <c r="D51" s="1672"/>
      <c r="E51" s="1674"/>
      <c r="F51" s="1674"/>
      <c r="G51" s="1674"/>
      <c r="H51" s="1674"/>
      <c r="I51" s="1674"/>
      <c r="J51" s="1674"/>
      <c r="K51" s="1674"/>
      <c r="L51" s="1674"/>
      <c r="M51" s="1674"/>
      <c r="N51" s="1674"/>
      <c r="O51" s="1675"/>
      <c r="P51" s="734"/>
      <c r="Q51" s="735" t="s">
        <v>157</v>
      </c>
      <c r="R51" s="198"/>
      <c r="T51" s="4"/>
    </row>
    <row r="52" spans="1:20" ht="12.75" customHeight="1">
      <c r="A52" s="733">
        <v>6</v>
      </c>
      <c r="B52" s="1672"/>
      <c r="C52" s="1672"/>
      <c r="D52" s="1672"/>
      <c r="E52" s="1673"/>
      <c r="F52" s="1672"/>
      <c r="G52" s="1672"/>
      <c r="H52" s="1672"/>
      <c r="I52" s="1672"/>
      <c r="J52" s="1672"/>
      <c r="K52" s="1672"/>
      <c r="L52" s="1672"/>
      <c r="M52" s="1672"/>
      <c r="N52" s="1672"/>
      <c r="O52" s="1672"/>
      <c r="P52" s="734"/>
      <c r="Q52" s="735" t="s">
        <v>157</v>
      </c>
      <c r="R52" s="198"/>
      <c r="S52" s="4"/>
      <c r="T52" s="4"/>
    </row>
    <row r="53" spans="1:20" ht="12.75" customHeight="1">
      <c r="A53" s="733">
        <v>7</v>
      </c>
      <c r="B53" s="1672"/>
      <c r="C53" s="1672"/>
      <c r="D53" s="1672"/>
      <c r="E53" s="1674"/>
      <c r="F53" s="1674"/>
      <c r="G53" s="1674"/>
      <c r="H53" s="1674"/>
      <c r="I53" s="1674"/>
      <c r="J53" s="1674"/>
      <c r="K53" s="1674"/>
      <c r="L53" s="1674"/>
      <c r="M53" s="1674"/>
      <c r="N53" s="1674"/>
      <c r="O53" s="1675"/>
      <c r="P53" s="734"/>
      <c r="Q53" s="735" t="s">
        <v>157</v>
      </c>
      <c r="R53" s="198"/>
      <c r="T53" s="4"/>
    </row>
    <row r="54" spans="1:20" ht="12.75" customHeight="1">
      <c r="A54" s="733">
        <v>8</v>
      </c>
      <c r="B54" s="1672"/>
      <c r="C54" s="1672"/>
      <c r="D54" s="1672"/>
      <c r="E54" s="1673"/>
      <c r="F54" s="1672"/>
      <c r="G54" s="1672"/>
      <c r="H54" s="1672"/>
      <c r="I54" s="1672"/>
      <c r="J54" s="1672"/>
      <c r="K54" s="1672"/>
      <c r="L54" s="1672"/>
      <c r="M54" s="1672"/>
      <c r="N54" s="1672"/>
      <c r="O54" s="1672"/>
      <c r="P54" s="734"/>
      <c r="Q54" s="735" t="s">
        <v>157</v>
      </c>
      <c r="R54" s="198"/>
      <c r="S54" s="4"/>
      <c r="T54" s="4"/>
    </row>
    <row r="55" spans="1:20" ht="12.75" customHeight="1">
      <c r="A55" s="733">
        <v>9</v>
      </c>
      <c r="B55" s="1672"/>
      <c r="C55" s="1672"/>
      <c r="D55" s="1672"/>
      <c r="E55" s="1674"/>
      <c r="F55" s="1674"/>
      <c r="G55" s="1674"/>
      <c r="H55" s="1674"/>
      <c r="I55" s="1674"/>
      <c r="J55" s="1674"/>
      <c r="K55" s="1674"/>
      <c r="L55" s="1674"/>
      <c r="M55" s="1674"/>
      <c r="N55" s="1674"/>
      <c r="O55" s="1675"/>
      <c r="P55" s="734"/>
      <c r="Q55" s="735" t="s">
        <v>157</v>
      </c>
      <c r="R55" s="198"/>
      <c r="T55" s="4"/>
    </row>
    <row r="56" spans="1:20" ht="12.75" customHeight="1">
      <c r="A56" s="733">
        <v>10</v>
      </c>
      <c r="B56" s="1672"/>
      <c r="C56" s="1672"/>
      <c r="D56" s="1672"/>
      <c r="E56" s="1673"/>
      <c r="F56" s="1672"/>
      <c r="G56" s="1672"/>
      <c r="H56" s="1672"/>
      <c r="I56" s="1672"/>
      <c r="J56" s="1672"/>
      <c r="K56" s="1672"/>
      <c r="L56" s="1672"/>
      <c r="M56" s="1672"/>
      <c r="N56" s="1672"/>
      <c r="O56" s="1672"/>
      <c r="P56" s="734"/>
      <c r="Q56" s="735" t="s">
        <v>157</v>
      </c>
      <c r="R56" s="198"/>
    </row>
    <row r="57" spans="1:20" ht="3.75" customHeight="1">
      <c r="A57" s="198"/>
      <c r="B57" s="331"/>
      <c r="C57" s="331"/>
      <c r="D57" s="331"/>
      <c r="E57" s="746"/>
      <c r="F57" s="746"/>
      <c r="G57" s="746"/>
      <c r="H57" s="746"/>
      <c r="I57" s="746"/>
      <c r="J57" s="746"/>
      <c r="K57" s="746"/>
      <c r="L57" s="746"/>
      <c r="M57" s="746"/>
      <c r="N57" s="746"/>
      <c r="O57" s="746"/>
      <c r="P57" s="739"/>
      <c r="Q57" s="739"/>
      <c r="R57" s="198"/>
    </row>
    <row r="58" spans="1:20" ht="12.75" customHeight="1">
      <c r="A58" s="743" t="s">
        <v>594</v>
      </c>
      <c r="B58" s="1105">
        <f>B45+1</f>
        <v>29</v>
      </c>
      <c r="C58" s="743" t="s">
        <v>1388</v>
      </c>
      <c r="D58" s="331"/>
      <c r="E58" s="745"/>
      <c r="F58" s="745"/>
      <c r="G58" s="745"/>
      <c r="H58" s="745"/>
      <c r="I58" s="745"/>
      <c r="J58" s="745"/>
      <c r="K58" s="745"/>
      <c r="L58" s="745"/>
      <c r="M58" s="745"/>
      <c r="N58" s="745"/>
      <c r="O58" s="745"/>
      <c r="P58" s="740"/>
      <c r="Q58" s="740"/>
      <c r="R58" s="198"/>
    </row>
    <row r="59" spans="1:20" ht="12.75" customHeight="1">
      <c r="A59" s="733" t="s">
        <v>20</v>
      </c>
      <c r="B59" s="1592" t="s">
        <v>23</v>
      </c>
      <c r="C59" s="1592"/>
      <c r="D59" s="1592"/>
      <c r="E59" s="1676" t="s">
        <v>25</v>
      </c>
      <c r="F59" s="1592"/>
      <c r="G59" s="1592"/>
      <c r="H59" s="1592"/>
      <c r="I59" s="1592"/>
      <c r="J59" s="1592"/>
      <c r="K59" s="1592"/>
      <c r="L59" s="1592"/>
      <c r="M59" s="1592"/>
      <c r="N59" s="1592"/>
      <c r="O59" s="1592"/>
      <c r="P59" s="1592" t="s">
        <v>889</v>
      </c>
      <c r="Q59" s="1592"/>
      <c r="R59" s="198"/>
      <c r="S59" s="4"/>
      <c r="T59" s="4"/>
    </row>
    <row r="60" spans="1:20" ht="12.75" customHeight="1">
      <c r="A60" s="733">
        <v>1</v>
      </c>
      <c r="B60" s="1672"/>
      <c r="C60" s="1672"/>
      <c r="D60" s="1672"/>
      <c r="E60" s="1674"/>
      <c r="F60" s="1674"/>
      <c r="G60" s="1674"/>
      <c r="H60" s="1674"/>
      <c r="I60" s="1674"/>
      <c r="J60" s="1674"/>
      <c r="K60" s="1674"/>
      <c r="L60" s="1674"/>
      <c r="M60" s="1674"/>
      <c r="N60" s="1674"/>
      <c r="O60" s="1675"/>
      <c r="P60" s="734"/>
      <c r="Q60" s="735" t="s">
        <v>157</v>
      </c>
      <c r="R60" s="198"/>
      <c r="T60" s="4"/>
    </row>
    <row r="61" spans="1:20" ht="12.75" customHeight="1">
      <c r="A61" s="733">
        <v>2</v>
      </c>
      <c r="B61" s="1672"/>
      <c r="C61" s="1672"/>
      <c r="D61" s="1672"/>
      <c r="E61" s="1673"/>
      <c r="F61" s="1672"/>
      <c r="G61" s="1672"/>
      <c r="H61" s="1672"/>
      <c r="I61" s="1672"/>
      <c r="J61" s="1672"/>
      <c r="K61" s="1672"/>
      <c r="L61" s="1672"/>
      <c r="M61" s="1672"/>
      <c r="N61" s="1672"/>
      <c r="O61" s="1672"/>
      <c r="P61" s="734"/>
      <c r="Q61" s="735" t="s">
        <v>157</v>
      </c>
      <c r="R61" s="198"/>
      <c r="S61" s="4"/>
      <c r="T61" s="4"/>
    </row>
    <row r="62" spans="1:20" ht="12.75" customHeight="1">
      <c r="A62" s="733">
        <v>3</v>
      </c>
      <c r="B62" s="1672"/>
      <c r="C62" s="1672"/>
      <c r="D62" s="1672"/>
      <c r="E62" s="1674"/>
      <c r="F62" s="1674"/>
      <c r="G62" s="1674"/>
      <c r="H62" s="1674"/>
      <c r="I62" s="1674"/>
      <c r="J62" s="1674"/>
      <c r="K62" s="1674"/>
      <c r="L62" s="1674"/>
      <c r="M62" s="1674"/>
      <c r="N62" s="1674"/>
      <c r="O62" s="1675"/>
      <c r="P62" s="734"/>
      <c r="Q62" s="735" t="s">
        <v>157</v>
      </c>
      <c r="R62" s="198"/>
      <c r="T62" s="4"/>
    </row>
    <row r="63" spans="1:20" ht="12.75" customHeight="1">
      <c r="A63" s="733">
        <v>4</v>
      </c>
      <c r="B63" s="1672"/>
      <c r="C63" s="1672"/>
      <c r="D63" s="1672"/>
      <c r="E63" s="1673"/>
      <c r="F63" s="1672"/>
      <c r="G63" s="1672"/>
      <c r="H63" s="1672"/>
      <c r="I63" s="1672"/>
      <c r="J63" s="1672"/>
      <c r="K63" s="1672"/>
      <c r="L63" s="1672"/>
      <c r="M63" s="1672"/>
      <c r="N63" s="1672"/>
      <c r="O63" s="1672"/>
      <c r="P63" s="734"/>
      <c r="Q63" s="735" t="s">
        <v>157</v>
      </c>
      <c r="R63" s="198"/>
      <c r="S63" s="4"/>
      <c r="T63" s="4"/>
    </row>
    <row r="64" spans="1:20" ht="12.75" customHeight="1">
      <c r="A64" s="733">
        <v>5</v>
      </c>
      <c r="B64" s="1672"/>
      <c r="C64" s="1672"/>
      <c r="D64" s="1672"/>
      <c r="E64" s="1674"/>
      <c r="F64" s="1674"/>
      <c r="G64" s="1674"/>
      <c r="H64" s="1674"/>
      <c r="I64" s="1674"/>
      <c r="J64" s="1674"/>
      <c r="K64" s="1674"/>
      <c r="L64" s="1674"/>
      <c r="M64" s="1674"/>
      <c r="N64" s="1674"/>
      <c r="O64" s="1675"/>
      <c r="P64" s="734"/>
      <c r="Q64" s="735" t="s">
        <v>157</v>
      </c>
      <c r="R64" s="198"/>
      <c r="T64" s="4"/>
    </row>
    <row r="65" spans="1:20" ht="12.75" customHeight="1">
      <c r="A65" s="733">
        <v>6</v>
      </c>
      <c r="B65" s="1672"/>
      <c r="C65" s="1672"/>
      <c r="D65" s="1672"/>
      <c r="E65" s="1673"/>
      <c r="F65" s="1672"/>
      <c r="G65" s="1672"/>
      <c r="H65" s="1672"/>
      <c r="I65" s="1672"/>
      <c r="J65" s="1672"/>
      <c r="K65" s="1672"/>
      <c r="L65" s="1672"/>
      <c r="M65" s="1672"/>
      <c r="N65" s="1672"/>
      <c r="O65" s="1672"/>
      <c r="P65" s="734"/>
      <c r="Q65" s="735" t="s">
        <v>157</v>
      </c>
      <c r="R65" s="198"/>
      <c r="S65" s="4"/>
      <c r="T65" s="4"/>
    </row>
    <row r="66" spans="1:20" ht="12.75" customHeight="1">
      <c r="A66" s="733">
        <v>7</v>
      </c>
      <c r="B66" s="1672"/>
      <c r="C66" s="1672"/>
      <c r="D66" s="1672"/>
      <c r="E66" s="1674"/>
      <c r="F66" s="1674"/>
      <c r="G66" s="1674"/>
      <c r="H66" s="1674"/>
      <c r="I66" s="1674"/>
      <c r="J66" s="1674"/>
      <c r="K66" s="1674"/>
      <c r="L66" s="1674"/>
      <c r="M66" s="1674"/>
      <c r="N66" s="1674"/>
      <c r="O66" s="1675"/>
      <c r="P66" s="734"/>
      <c r="Q66" s="735" t="s">
        <v>157</v>
      </c>
      <c r="R66" s="198"/>
      <c r="T66" s="4"/>
    </row>
    <row r="67" spans="1:20" ht="12.75" customHeight="1">
      <c r="A67" s="733">
        <v>8</v>
      </c>
      <c r="B67" s="1672"/>
      <c r="C67" s="1672"/>
      <c r="D67" s="1672"/>
      <c r="E67" s="1673"/>
      <c r="F67" s="1672"/>
      <c r="G67" s="1672"/>
      <c r="H67" s="1672"/>
      <c r="I67" s="1672"/>
      <c r="J67" s="1672"/>
      <c r="K67" s="1672"/>
      <c r="L67" s="1672"/>
      <c r="M67" s="1672"/>
      <c r="N67" s="1672"/>
      <c r="O67" s="1672"/>
      <c r="P67" s="734"/>
      <c r="Q67" s="735" t="s">
        <v>157</v>
      </c>
      <c r="R67" s="198"/>
      <c r="S67" s="4"/>
      <c r="T67" s="4"/>
    </row>
    <row r="68" spans="1:20" ht="12.75" customHeight="1">
      <c r="A68" s="733">
        <v>9</v>
      </c>
      <c r="B68" s="1672"/>
      <c r="C68" s="1672"/>
      <c r="D68" s="1672"/>
      <c r="E68" s="1674"/>
      <c r="F68" s="1674"/>
      <c r="G68" s="1674"/>
      <c r="H68" s="1674"/>
      <c r="I68" s="1674"/>
      <c r="J68" s="1674"/>
      <c r="K68" s="1674"/>
      <c r="L68" s="1674"/>
      <c r="M68" s="1674"/>
      <c r="N68" s="1674"/>
      <c r="O68" s="1675"/>
      <c r="P68" s="734"/>
      <c r="Q68" s="735" t="s">
        <v>157</v>
      </c>
      <c r="R68" s="198"/>
      <c r="T68" s="4"/>
    </row>
    <row r="69" spans="1:20" ht="12.75" customHeight="1">
      <c r="A69" s="733">
        <v>10</v>
      </c>
      <c r="B69" s="1672"/>
      <c r="C69" s="1672"/>
      <c r="D69" s="1672"/>
      <c r="E69" s="1673"/>
      <c r="F69" s="1672"/>
      <c r="G69" s="1672"/>
      <c r="H69" s="1672"/>
      <c r="I69" s="1672"/>
      <c r="J69" s="1672"/>
      <c r="K69" s="1672"/>
      <c r="L69" s="1672"/>
      <c r="M69" s="1672"/>
      <c r="N69" s="1672"/>
      <c r="O69" s="1672"/>
      <c r="P69" s="738"/>
      <c r="Q69" s="744" t="s">
        <v>157</v>
      </c>
      <c r="R69" s="198"/>
    </row>
    <row r="70" spans="1:20">
      <c r="A70" s="270" t="s">
        <v>81</v>
      </c>
      <c r="B70" s="1660" t="s">
        <v>1024</v>
      </c>
      <c r="C70" s="1661"/>
      <c r="D70" s="1661"/>
      <c r="E70" s="1661"/>
      <c r="F70" s="1661"/>
      <c r="G70" s="1661"/>
      <c r="H70" s="1661"/>
      <c r="I70" s="1661"/>
      <c r="J70" s="1661"/>
      <c r="K70" s="1661"/>
      <c r="L70" s="1661"/>
      <c r="M70" s="1661"/>
      <c r="N70" s="1661"/>
      <c r="O70" s="1661"/>
      <c r="P70" s="1661"/>
      <c r="Q70" s="736"/>
      <c r="R70" s="198"/>
    </row>
    <row r="71" spans="1:20">
      <c r="R71" s="198"/>
    </row>
    <row r="72" spans="1:20">
      <c r="R72" s="198"/>
    </row>
    <row r="73" spans="1:20">
      <c r="R73" s="198"/>
    </row>
    <row r="74" spans="1:20">
      <c r="R74" s="198"/>
    </row>
    <row r="75" spans="1:20">
      <c r="R75" s="198"/>
    </row>
    <row r="76" spans="1:20">
      <c r="R76" s="198"/>
    </row>
    <row r="77" spans="1:20">
      <c r="R77" s="198"/>
    </row>
    <row r="78" spans="1:20">
      <c r="R78" s="198"/>
    </row>
    <row r="79" spans="1:20">
      <c r="R79" s="198"/>
    </row>
    <row r="80" spans="1:20">
      <c r="R80" s="198"/>
    </row>
    <row r="81" spans="18:18">
      <c r="R81" s="198"/>
    </row>
    <row r="82" spans="18:18">
      <c r="R82" s="198"/>
    </row>
    <row r="83" spans="18:18">
      <c r="R83" s="198"/>
    </row>
    <row r="84" spans="18:18">
      <c r="R84" s="198"/>
    </row>
    <row r="85" spans="18:18">
      <c r="R85" s="198"/>
    </row>
    <row r="86" spans="18:18">
      <c r="R86" s="198"/>
    </row>
    <row r="87" spans="18:18">
      <c r="R87" s="198"/>
    </row>
    <row r="88" spans="18:18">
      <c r="R88" s="198"/>
    </row>
    <row r="89" spans="18:18">
      <c r="R89" s="198"/>
    </row>
    <row r="90" spans="18:18">
      <c r="R90" s="198"/>
    </row>
    <row r="91" spans="18:18">
      <c r="R91" s="198"/>
    </row>
    <row r="92" spans="18:18">
      <c r="R92" s="198"/>
    </row>
    <row r="93" spans="18:18">
      <c r="R93" s="198"/>
    </row>
    <row r="94" spans="18:18">
      <c r="R94" s="198"/>
    </row>
    <row r="95" spans="18:18">
      <c r="R95" s="198"/>
    </row>
    <row r="96" spans="18:18">
      <c r="R96" s="198"/>
    </row>
    <row r="97" spans="18:18">
      <c r="R97" s="198"/>
    </row>
    <row r="98" spans="18:18">
      <c r="R98" s="198"/>
    </row>
    <row r="99" spans="18:18">
      <c r="R99" s="198"/>
    </row>
    <row r="100" spans="18:18">
      <c r="R100" s="198"/>
    </row>
    <row r="101" spans="18:18">
      <c r="R101" s="198"/>
    </row>
    <row r="102" spans="18:18">
      <c r="R102" s="198"/>
    </row>
    <row r="103" spans="18:18">
      <c r="R103" s="198"/>
    </row>
    <row r="104" spans="18:18">
      <c r="R104" s="198"/>
    </row>
    <row r="105" spans="18:18">
      <c r="R105" s="198"/>
    </row>
    <row r="106" spans="18:18">
      <c r="R106" s="198"/>
    </row>
    <row r="107" spans="18:18">
      <c r="R107" s="198"/>
    </row>
    <row r="108" spans="18:18">
      <c r="R108" s="198"/>
    </row>
    <row r="109" spans="18:18">
      <c r="R109" s="198"/>
    </row>
    <row r="110" spans="18:18">
      <c r="R110" s="198"/>
    </row>
    <row r="111" spans="18:18">
      <c r="R111" s="198"/>
    </row>
    <row r="112" spans="18:18">
      <c r="R112" s="741"/>
    </row>
    <row r="113" spans="18:18">
      <c r="R113" s="741"/>
    </row>
  </sheetData>
  <mergeCells count="124">
    <mergeCell ref="A1:F1"/>
    <mergeCell ref="A2:E2"/>
    <mergeCell ref="H2:J2"/>
    <mergeCell ref="K2:Q2"/>
    <mergeCell ref="A4:C4"/>
    <mergeCell ref="D4:H4"/>
    <mergeCell ref="I4:K4"/>
    <mergeCell ref="L4:Q4"/>
    <mergeCell ref="B10:D10"/>
    <mergeCell ref="E10:O10"/>
    <mergeCell ref="B11:D11"/>
    <mergeCell ref="E11:O11"/>
    <mergeCell ref="B12:D12"/>
    <mergeCell ref="E12:O12"/>
    <mergeCell ref="B7:D7"/>
    <mergeCell ref="E7:O7"/>
    <mergeCell ref="P7:Q7"/>
    <mergeCell ref="B8:D8"/>
    <mergeCell ref="E8:O8"/>
    <mergeCell ref="B9:D9"/>
    <mergeCell ref="E9:O9"/>
    <mergeCell ref="B16:D16"/>
    <mergeCell ref="E16:O16"/>
    <mergeCell ref="B17:D17"/>
    <mergeCell ref="E17:O17"/>
    <mergeCell ref="B20:D20"/>
    <mergeCell ref="E20:O20"/>
    <mergeCell ref="B13:D13"/>
    <mergeCell ref="E13:O13"/>
    <mergeCell ref="B14:D14"/>
    <mergeCell ref="E14:O14"/>
    <mergeCell ref="B15:D15"/>
    <mergeCell ref="E15:O15"/>
    <mergeCell ref="B24:D24"/>
    <mergeCell ref="E24:O24"/>
    <mergeCell ref="B25:D25"/>
    <mergeCell ref="E25:O25"/>
    <mergeCell ref="B26:D26"/>
    <mergeCell ref="E26:O26"/>
    <mergeCell ref="P20:Q20"/>
    <mergeCell ref="B21:D21"/>
    <mergeCell ref="E21:O21"/>
    <mergeCell ref="B22:D22"/>
    <mergeCell ref="E22:O22"/>
    <mergeCell ref="B23:D23"/>
    <mergeCell ref="E23:O23"/>
    <mergeCell ref="P33:Q33"/>
    <mergeCell ref="B34:D34"/>
    <mergeCell ref="E34:O34"/>
    <mergeCell ref="B27:D27"/>
    <mergeCell ref="E27:O27"/>
    <mergeCell ref="B28:D28"/>
    <mergeCell ref="E28:O28"/>
    <mergeCell ref="B29:D29"/>
    <mergeCell ref="E29:O29"/>
    <mergeCell ref="B35:D35"/>
    <mergeCell ref="E35:O35"/>
    <mergeCell ref="B36:D36"/>
    <mergeCell ref="E36:O36"/>
    <mergeCell ref="B37:D37"/>
    <mergeCell ref="E37:O37"/>
    <mergeCell ref="B30:D30"/>
    <mergeCell ref="E30:O30"/>
    <mergeCell ref="B33:D33"/>
    <mergeCell ref="E33:O33"/>
    <mergeCell ref="B41:D41"/>
    <mergeCell ref="E41:O41"/>
    <mergeCell ref="B42:D42"/>
    <mergeCell ref="E42:O42"/>
    <mergeCell ref="B43:D43"/>
    <mergeCell ref="E43:O43"/>
    <mergeCell ref="B38:D38"/>
    <mergeCell ref="E38:O38"/>
    <mergeCell ref="B39:D39"/>
    <mergeCell ref="E39:O39"/>
    <mergeCell ref="B40:D40"/>
    <mergeCell ref="E40:O40"/>
    <mergeCell ref="B49:D49"/>
    <mergeCell ref="E49:O49"/>
    <mergeCell ref="B50:D50"/>
    <mergeCell ref="E50:O50"/>
    <mergeCell ref="B51:D51"/>
    <mergeCell ref="E51:O51"/>
    <mergeCell ref="B46:D46"/>
    <mergeCell ref="E46:O46"/>
    <mergeCell ref="P46:Q46"/>
    <mergeCell ref="B47:D47"/>
    <mergeCell ref="E47:O47"/>
    <mergeCell ref="B48:D48"/>
    <mergeCell ref="E48:O48"/>
    <mergeCell ref="B55:D55"/>
    <mergeCell ref="E55:O55"/>
    <mergeCell ref="B56:D56"/>
    <mergeCell ref="E56:O56"/>
    <mergeCell ref="B59:D59"/>
    <mergeCell ref="E59:O59"/>
    <mergeCell ref="B52:D52"/>
    <mergeCell ref="E52:O52"/>
    <mergeCell ref="B53:D53"/>
    <mergeCell ref="E53:O53"/>
    <mergeCell ref="B54:D54"/>
    <mergeCell ref="E54:O54"/>
    <mergeCell ref="B63:D63"/>
    <mergeCell ref="E63:O63"/>
    <mergeCell ref="B64:D64"/>
    <mergeCell ref="E64:O64"/>
    <mergeCell ref="B65:D65"/>
    <mergeCell ref="E65:O65"/>
    <mergeCell ref="P59:Q59"/>
    <mergeCell ref="B60:D60"/>
    <mergeCell ref="E60:O60"/>
    <mergeCell ref="B61:D61"/>
    <mergeCell ref="E61:O61"/>
    <mergeCell ref="B62:D62"/>
    <mergeCell ref="E62:O62"/>
    <mergeCell ref="B69:D69"/>
    <mergeCell ref="E69:O69"/>
    <mergeCell ref="B70:P70"/>
    <mergeCell ref="B66:D66"/>
    <mergeCell ref="E66:O66"/>
    <mergeCell ref="B67:D67"/>
    <mergeCell ref="E67:O67"/>
    <mergeCell ref="B68:D68"/>
    <mergeCell ref="E68:O68"/>
  </mergeCells>
  <phoneticPr fontId="2"/>
  <pageMargins left="0.70866141732283472" right="0.39370078740157483" top="0.55118110236220474" bottom="0.59055118110236227" header="0.31496062992125984" footer="0.31496062992125984"/>
  <pageSetup paperSize="9" orientation="portrait" blackAndWhite="1"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FF"/>
  </sheetPr>
  <dimension ref="A1:W104"/>
  <sheetViews>
    <sheetView view="pageBreakPreview" zoomScaleNormal="100" zoomScaleSheetLayoutView="100" workbookViewId="0">
      <selection activeCell="M20" sqref="M20:S20"/>
    </sheetView>
  </sheetViews>
  <sheetFormatPr defaultRowHeight="13.5"/>
  <cols>
    <col min="1" max="5" width="5.125" style="203" customWidth="1"/>
    <col min="6" max="20" width="4.5" style="203" customWidth="1"/>
    <col min="21" max="21" width="3.25" style="203" customWidth="1"/>
    <col min="22" max="22" width="11.625" style="203" customWidth="1"/>
    <col min="23" max="16384" width="9" style="203"/>
  </cols>
  <sheetData>
    <row r="1" spans="1:23" ht="15.75" customHeight="1">
      <c r="A1" s="1495" t="str">
        <f>CONCATENATE("（様式-",INDEX(発注者入力シート!$B$23:$G$27,MATCH(発注者入力シート!L7,発注者入力シート!$C$23:$C$27,0),4),"）")</f>
        <v>（様式-４）</v>
      </c>
      <c r="B1" s="1495"/>
      <c r="C1" s="1495"/>
      <c r="D1" s="1495"/>
      <c r="E1" s="1495"/>
      <c r="F1" s="1495"/>
      <c r="Q1" s="1740" t="str">
        <f>IF(INDEX(発注者入力シート!$B$20:$G$43,MATCH(発注者入力シート!L7,発注者入力シート!$C$20:$C$43,0),3)="","",INDEX(発注者入力シート!$B$20:$G$43,MATCH(発注者入力シート!L7,発注者入力シート!$C$20:$C$43,0),3))</f>
        <v/>
      </c>
      <c r="R1" s="1740"/>
      <c r="S1" s="1740"/>
      <c r="V1" s="4" t="s">
        <v>463</v>
      </c>
      <c r="W1" s="4"/>
    </row>
    <row r="2" spans="1:23" ht="15.75" customHeight="1">
      <c r="A2" s="1495" t="str">
        <f>CONCATENATE("評価項目",INDEX(発注者入力シート!$B$23:$G$27,MATCH(発注者入力シート!L7,発注者入力シート!$C$23:$C$27,0),5),"-",INDEX(発注者入力シート!$B$23:$G$27,MATCH(発注者入力シート!L7,発注者入力シート!$C$23:$C$27,0),6))</f>
        <v>評価項目（２）-②</v>
      </c>
      <c r="B2" s="1495"/>
      <c r="C2" s="1495"/>
      <c r="D2" s="1495"/>
      <c r="E2" s="1495"/>
      <c r="V2" s="4" t="s">
        <v>464</v>
      </c>
      <c r="W2" s="4"/>
    </row>
    <row r="3" spans="1:23" ht="15.75" customHeight="1">
      <c r="A3" s="1520" t="s">
        <v>27</v>
      </c>
      <c r="B3" s="1520"/>
      <c r="C3" s="1520"/>
      <c r="D3" s="1520"/>
      <c r="E3" s="1520"/>
      <c r="F3" s="1520"/>
      <c r="G3" s="1520"/>
      <c r="H3" s="1520"/>
      <c r="I3" s="1520"/>
      <c r="J3" s="1520"/>
      <c r="K3" s="1520"/>
      <c r="L3" s="1520"/>
      <c r="M3" s="1520"/>
      <c r="N3" s="1520"/>
      <c r="O3" s="1520"/>
      <c r="P3" s="1520"/>
      <c r="Q3" s="1520"/>
      <c r="R3" s="1520"/>
      <c r="S3" s="1520"/>
      <c r="V3" s="205"/>
      <c r="W3" s="4" t="s">
        <v>471</v>
      </c>
    </row>
    <row r="4" spans="1:23" ht="15.75" customHeight="1">
      <c r="H4" s="1518" t="s">
        <v>331</v>
      </c>
      <c r="I4" s="1518"/>
      <c r="J4" s="1518"/>
      <c r="K4" s="1518"/>
      <c r="L4" s="1519" t="str">
        <f>IF(企業入力シート!C7="","",企業入力シート!C7)</f>
        <v>島根土木</v>
      </c>
      <c r="M4" s="1519"/>
      <c r="N4" s="1519"/>
      <c r="O4" s="1519"/>
      <c r="P4" s="1519"/>
      <c r="Q4" s="1519"/>
      <c r="R4" s="1519"/>
      <c r="S4" s="1519"/>
      <c r="V4" s="251"/>
      <c r="W4" s="4"/>
    </row>
    <row r="5" spans="1:23" ht="15.75" customHeight="1">
      <c r="V5" s="4" t="s">
        <v>467</v>
      </c>
      <c r="W5" s="4"/>
    </row>
    <row r="6" spans="1:23" ht="15.75" customHeight="1">
      <c r="A6" s="1741" t="s">
        <v>912</v>
      </c>
      <c r="B6" s="1741"/>
      <c r="C6" s="1741"/>
      <c r="D6" s="1741"/>
      <c r="E6" s="1513" t="s">
        <v>1483</v>
      </c>
      <c r="F6" s="1513"/>
      <c r="G6" s="1513"/>
      <c r="H6" s="1513"/>
      <c r="I6" s="1513"/>
      <c r="J6" s="1513"/>
      <c r="K6" s="1513"/>
      <c r="L6" s="1513"/>
      <c r="M6" s="1513"/>
      <c r="N6" s="1513"/>
      <c r="O6" s="1513"/>
      <c r="P6" s="1513"/>
      <c r="Q6" s="1513"/>
      <c r="R6" s="1513"/>
      <c r="S6" s="1513"/>
      <c r="V6" s="193"/>
      <c r="W6" s="4" t="s">
        <v>468</v>
      </c>
    </row>
    <row r="7" spans="1:23" ht="15.75" customHeight="1">
      <c r="A7" s="534"/>
      <c r="B7" s="534"/>
      <c r="C7" s="534"/>
      <c r="D7" s="534"/>
      <c r="E7" s="1513"/>
      <c r="F7" s="1513"/>
      <c r="G7" s="1513"/>
      <c r="H7" s="1513"/>
      <c r="I7" s="1513"/>
      <c r="J7" s="1513"/>
      <c r="K7" s="1513"/>
      <c r="L7" s="1513"/>
      <c r="M7" s="1513"/>
      <c r="N7" s="1513"/>
      <c r="O7" s="1513"/>
      <c r="P7" s="1513"/>
      <c r="Q7" s="1513"/>
      <c r="R7" s="1513"/>
      <c r="S7" s="1513"/>
      <c r="V7" s="194"/>
      <c r="W7" s="4" t="s">
        <v>466</v>
      </c>
    </row>
    <row r="8" spans="1:23" ht="15.75" customHeight="1">
      <c r="A8" s="1683" t="s">
        <v>1499</v>
      </c>
      <c r="B8" s="1683"/>
      <c r="C8" s="1683"/>
      <c r="D8" s="1683"/>
      <c r="E8" s="1157" t="str">
        <f>INDEX(発注者入力シート!$AX$3:$BC$31,MATCH(発注者入力シート!$AY$2,発注者入力シート!$AZ$3:$AZ$31,0),4)</f>
        <v>一般土木工事、維持修繕工事</v>
      </c>
      <c r="F8" s="1144"/>
      <c r="G8" s="1144"/>
      <c r="H8" s="1144"/>
      <c r="I8" s="1144"/>
      <c r="J8" s="1144"/>
      <c r="K8" s="1144"/>
      <c r="L8" s="1144"/>
      <c r="M8" s="1144"/>
      <c r="N8" s="1144"/>
      <c r="O8" s="1144"/>
      <c r="P8" s="1144"/>
      <c r="Q8" s="1144"/>
      <c r="R8" s="1144"/>
      <c r="S8" s="1144"/>
      <c r="V8" s="194"/>
      <c r="W8" s="4"/>
    </row>
    <row r="9" spans="1:23" ht="15.75" customHeight="1">
      <c r="A9" s="1683" t="s">
        <v>1500</v>
      </c>
      <c r="B9" s="1683"/>
      <c r="C9" s="1683"/>
      <c r="D9" s="1683"/>
      <c r="E9" s="1157" t="str">
        <f>INDEX(発注者入力シート!$AX$3:$BC$31,MATCH(発注者入力シート!$AY$2,発注者入力シート!$AZ$3:$AZ$31,0),5)</f>
        <v>土木一式工事、とび・土工・ｺﾝｸﾘｰﾄ工事、しゅんせつ工事</v>
      </c>
      <c r="F9" s="1144"/>
      <c r="G9" s="1144"/>
      <c r="H9" s="1144"/>
      <c r="I9" s="1144"/>
      <c r="J9" s="1144"/>
      <c r="K9" s="1144"/>
      <c r="L9" s="1144"/>
      <c r="M9" s="1144"/>
      <c r="N9" s="1144"/>
      <c r="O9" s="1144"/>
      <c r="P9" s="1144"/>
      <c r="Q9" s="1144"/>
      <c r="R9" s="1144"/>
      <c r="S9" s="1144"/>
      <c r="V9" s="194"/>
      <c r="W9" s="4"/>
    </row>
    <row r="10" spans="1:23" ht="15.75" customHeight="1">
      <c r="A10" s="1742" t="s">
        <v>913</v>
      </c>
      <c r="B10" s="1742"/>
      <c r="C10" s="1742"/>
      <c r="D10" s="1742"/>
      <c r="E10" s="1513" t="s">
        <v>926</v>
      </c>
      <c r="F10" s="1513"/>
      <c r="G10" s="1513"/>
      <c r="H10" s="1513"/>
      <c r="I10" s="1513"/>
      <c r="J10" s="1513"/>
      <c r="K10" s="1513"/>
      <c r="L10" s="1513"/>
      <c r="M10" s="1513"/>
      <c r="N10" s="1513"/>
      <c r="O10" s="1513"/>
      <c r="P10" s="1513"/>
      <c r="Q10" s="1513"/>
      <c r="R10" s="1513"/>
      <c r="S10" s="1513"/>
    </row>
    <row r="11" spans="1:23" ht="15.75" customHeight="1">
      <c r="E11" s="1513"/>
      <c r="F11" s="1513"/>
      <c r="G11" s="1513"/>
      <c r="H11" s="1513"/>
      <c r="I11" s="1513"/>
      <c r="J11" s="1513"/>
      <c r="K11" s="1513"/>
      <c r="L11" s="1513"/>
      <c r="M11" s="1513"/>
      <c r="N11" s="1513"/>
      <c r="O11" s="1513"/>
      <c r="P11" s="1513"/>
      <c r="Q11" s="1513"/>
      <c r="R11" s="1513"/>
      <c r="S11" s="1513"/>
      <c r="V11" s="4"/>
      <c r="W11" s="4"/>
    </row>
    <row r="12" spans="1:23" ht="15.75" customHeight="1">
      <c r="E12" s="993"/>
      <c r="F12" s="993"/>
      <c r="G12" s="993"/>
      <c r="H12" s="993"/>
      <c r="I12" s="993"/>
      <c r="J12" s="993"/>
      <c r="K12" s="993"/>
      <c r="L12" s="993"/>
      <c r="M12" s="993"/>
      <c r="N12" s="993"/>
      <c r="O12" s="993"/>
      <c r="P12" s="993"/>
      <c r="Q12" s="993"/>
      <c r="R12" s="993"/>
      <c r="S12" s="993"/>
      <c r="V12" s="4"/>
      <c r="W12" s="4"/>
    </row>
    <row r="13" spans="1:23" ht="15.75" customHeight="1">
      <c r="A13" s="1678" t="s">
        <v>983</v>
      </c>
      <c r="B13" s="1679"/>
      <c r="C13" s="1679"/>
      <c r="D13" s="1679"/>
      <c r="E13" s="1676"/>
      <c r="F13" s="1743" t="s">
        <v>984</v>
      </c>
      <c r="G13" s="1744"/>
      <c r="H13" s="1744"/>
      <c r="I13" s="1744"/>
      <c r="J13" s="1744"/>
      <c r="K13" s="1744"/>
      <c r="L13" s="1744"/>
      <c r="M13" s="1722" t="s">
        <v>985</v>
      </c>
      <c r="N13" s="1722"/>
      <c r="O13" s="1722"/>
      <c r="P13" s="1722"/>
      <c r="Q13" s="1722"/>
      <c r="R13" s="1722"/>
      <c r="S13" s="1722"/>
      <c r="W13" s="4"/>
    </row>
    <row r="14" spans="1:23" ht="15.75" customHeight="1">
      <c r="A14" s="1733" t="s">
        <v>28</v>
      </c>
      <c r="B14" s="1664" t="s">
        <v>29</v>
      </c>
      <c r="C14" s="1665"/>
      <c r="D14" s="1665"/>
      <c r="E14" s="1667"/>
      <c r="F14" s="1525"/>
      <c r="G14" s="1526"/>
      <c r="H14" s="1526"/>
      <c r="I14" s="1526"/>
      <c r="J14" s="1526"/>
      <c r="K14" s="1526"/>
      <c r="L14" s="1527"/>
      <c r="M14" s="1525"/>
      <c r="N14" s="1526"/>
      <c r="O14" s="1526"/>
      <c r="P14" s="1526"/>
      <c r="Q14" s="1526"/>
      <c r="R14" s="1526"/>
      <c r="S14" s="1527"/>
      <c r="V14" s="207" t="s">
        <v>469</v>
      </c>
      <c r="W14" s="4"/>
    </row>
    <row r="15" spans="1:23" ht="15.75" customHeight="1">
      <c r="A15" s="1734"/>
      <c r="B15" s="1505"/>
      <c r="C15" s="1666"/>
      <c r="D15" s="1666"/>
      <c r="E15" s="1506"/>
      <c r="F15" s="1528"/>
      <c r="G15" s="1529"/>
      <c r="H15" s="1529"/>
      <c r="I15" s="1529"/>
      <c r="J15" s="1529"/>
      <c r="K15" s="1529"/>
      <c r="L15" s="1530"/>
      <c r="M15" s="1528"/>
      <c r="N15" s="1529"/>
      <c r="O15" s="1529"/>
      <c r="P15" s="1529"/>
      <c r="Q15" s="1529"/>
      <c r="R15" s="1529"/>
      <c r="S15" s="1530"/>
      <c r="V15" s="207" t="s">
        <v>470</v>
      </c>
    </row>
    <row r="16" spans="1:23" ht="15.75" customHeight="1">
      <c r="A16" s="1734"/>
      <c r="B16" s="1505"/>
      <c r="C16" s="1666"/>
      <c r="D16" s="1666"/>
      <c r="E16" s="1506"/>
      <c r="F16" s="1528"/>
      <c r="G16" s="1529"/>
      <c r="H16" s="1529"/>
      <c r="I16" s="1529"/>
      <c r="J16" s="1529"/>
      <c r="K16" s="1529"/>
      <c r="L16" s="1530"/>
      <c r="M16" s="1528"/>
      <c r="N16" s="1529"/>
      <c r="O16" s="1529"/>
      <c r="P16" s="1529"/>
      <c r="Q16" s="1529"/>
      <c r="R16" s="1529"/>
      <c r="S16" s="1530"/>
      <c r="V16" s="207" t="s">
        <v>918</v>
      </c>
    </row>
    <row r="17" spans="1:23" ht="15.75" customHeight="1">
      <c r="A17" s="1734"/>
      <c r="B17" s="1505"/>
      <c r="C17" s="1666"/>
      <c r="D17" s="1666"/>
      <c r="E17" s="1506"/>
      <c r="F17" s="1707"/>
      <c r="G17" s="1708"/>
      <c r="H17" s="1708"/>
      <c r="I17" s="1708"/>
      <c r="J17" s="1708"/>
      <c r="K17" s="1708"/>
      <c r="L17" s="1709"/>
      <c r="M17" s="1707"/>
      <c r="N17" s="1708"/>
      <c r="O17" s="1708"/>
      <c r="P17" s="1708"/>
      <c r="Q17" s="1708"/>
      <c r="R17" s="1708"/>
      <c r="S17" s="1709"/>
      <c r="V17" s="4"/>
    </row>
    <row r="18" spans="1:23" ht="20.100000000000001" customHeight="1">
      <c r="A18" s="1734"/>
      <c r="B18" s="1668" t="s">
        <v>609</v>
      </c>
      <c r="C18" s="1669"/>
      <c r="D18" s="1669"/>
      <c r="E18" s="1670"/>
      <c r="F18" s="1696"/>
      <c r="G18" s="1697"/>
      <c r="H18" s="1697"/>
      <c r="I18" s="1697"/>
      <c r="J18" s="1697"/>
      <c r="K18" s="1697"/>
      <c r="L18" s="1706"/>
      <c r="M18" s="1696"/>
      <c r="N18" s="1697"/>
      <c r="O18" s="1697"/>
      <c r="P18" s="1697"/>
      <c r="Q18" s="1697"/>
      <c r="R18" s="1697"/>
      <c r="S18" s="1706"/>
      <c r="V18" s="4"/>
    </row>
    <row r="19" spans="1:23" ht="30.75" customHeight="1">
      <c r="A19" s="1734"/>
      <c r="B19" s="1664" t="s">
        <v>23</v>
      </c>
      <c r="C19" s="1665"/>
      <c r="D19" s="1665"/>
      <c r="E19" s="1667"/>
      <c r="F19" s="1724"/>
      <c r="G19" s="1725"/>
      <c r="H19" s="1725"/>
      <c r="I19" s="1725"/>
      <c r="J19" s="1725"/>
      <c r="K19" s="1725"/>
      <c r="L19" s="1726"/>
      <c r="M19" s="1724"/>
      <c r="N19" s="1725"/>
      <c r="O19" s="1725"/>
      <c r="P19" s="1725"/>
      <c r="Q19" s="1725"/>
      <c r="R19" s="1725"/>
      <c r="S19" s="1726"/>
    </row>
    <row r="20" spans="1:23" ht="31.5" customHeight="1">
      <c r="A20" s="1734"/>
      <c r="B20" s="1684" t="s">
        <v>140</v>
      </c>
      <c r="C20" s="1685"/>
      <c r="D20" s="1685"/>
      <c r="E20" s="1686"/>
      <c r="F20" s="1687"/>
      <c r="G20" s="1688"/>
      <c r="H20" s="1688"/>
      <c r="I20" s="1688"/>
      <c r="J20" s="1688"/>
      <c r="K20" s="1688"/>
      <c r="L20" s="1689"/>
      <c r="M20" s="1687"/>
      <c r="N20" s="1688"/>
      <c r="O20" s="1688"/>
      <c r="P20" s="1688"/>
      <c r="Q20" s="1688"/>
      <c r="R20" s="1688"/>
      <c r="S20" s="1689"/>
    </row>
    <row r="21" spans="1:23" ht="31.5" customHeight="1">
      <c r="A21" s="1734"/>
      <c r="B21" s="1684" t="s">
        <v>240</v>
      </c>
      <c r="C21" s="1685"/>
      <c r="D21" s="1685"/>
      <c r="E21" s="1686"/>
      <c r="F21" s="1687"/>
      <c r="G21" s="1688"/>
      <c r="H21" s="1688"/>
      <c r="I21" s="1688"/>
      <c r="J21" s="1688"/>
      <c r="K21" s="1688"/>
      <c r="L21" s="1689"/>
      <c r="M21" s="1687"/>
      <c r="N21" s="1688"/>
      <c r="O21" s="1688"/>
      <c r="P21" s="1688"/>
      <c r="Q21" s="1688"/>
      <c r="R21" s="1688"/>
      <c r="S21" s="1689"/>
    </row>
    <row r="22" spans="1:23" ht="15.75" customHeight="1">
      <c r="A22" s="1734"/>
      <c r="B22" s="1664" t="s">
        <v>31</v>
      </c>
      <c r="C22" s="1665"/>
      <c r="D22" s="1665"/>
      <c r="E22" s="1667"/>
      <c r="F22" s="1724"/>
      <c r="G22" s="1725"/>
      <c r="H22" s="1725"/>
      <c r="I22" s="1725"/>
      <c r="J22" s="1725"/>
      <c r="K22" s="1725"/>
      <c r="L22" s="1725"/>
      <c r="M22" s="1724"/>
      <c r="N22" s="1725"/>
      <c r="O22" s="1725"/>
      <c r="P22" s="1725"/>
      <c r="Q22" s="1725"/>
      <c r="R22" s="1725"/>
      <c r="S22" s="1726"/>
    </row>
    <row r="23" spans="1:23" ht="15.75" customHeight="1">
      <c r="A23" s="1734"/>
      <c r="B23" s="1507"/>
      <c r="C23" s="1671"/>
      <c r="D23" s="1671"/>
      <c r="E23" s="1508"/>
      <c r="F23" s="1727"/>
      <c r="G23" s="1728"/>
      <c r="H23" s="1728"/>
      <c r="I23" s="1728"/>
      <c r="J23" s="1728"/>
      <c r="K23" s="1728"/>
      <c r="L23" s="1728"/>
      <c r="M23" s="1727"/>
      <c r="N23" s="1728"/>
      <c r="O23" s="1728"/>
      <c r="P23" s="1728"/>
      <c r="Q23" s="1728"/>
      <c r="R23" s="1728"/>
      <c r="S23" s="1729"/>
      <c r="V23" s="1054" t="s">
        <v>1291</v>
      </c>
    </row>
    <row r="24" spans="1:23" ht="20.100000000000001" customHeight="1">
      <c r="A24" s="1734"/>
      <c r="B24" s="1622" t="s">
        <v>1025</v>
      </c>
      <c r="C24" s="1623"/>
      <c r="D24" s="1623"/>
      <c r="E24" s="1624"/>
      <c r="F24" s="1738"/>
      <c r="G24" s="1739"/>
      <c r="H24" s="1739"/>
      <c r="I24" s="1739"/>
      <c r="J24" s="1739"/>
      <c r="K24" s="1739"/>
      <c r="L24" s="965" t="s">
        <v>158</v>
      </c>
      <c r="M24" s="1738"/>
      <c r="N24" s="1739"/>
      <c r="O24" s="1739"/>
      <c r="P24" s="1739"/>
      <c r="Q24" s="1739"/>
      <c r="R24" s="1739"/>
      <c r="S24" s="965" t="s">
        <v>158</v>
      </c>
      <c r="V24" s="4" t="s">
        <v>1292</v>
      </c>
    </row>
    <row r="25" spans="1:23" ht="20.100000000000001" customHeight="1">
      <c r="A25" s="1734"/>
      <c r="B25" s="1692" t="s">
        <v>1298</v>
      </c>
      <c r="C25" s="1693"/>
      <c r="D25" s="1693"/>
      <c r="E25" s="257" t="s">
        <v>298</v>
      </c>
      <c r="F25" s="551" t="s">
        <v>594</v>
      </c>
      <c r="G25" s="544"/>
      <c r="H25" s="546" t="s">
        <v>595</v>
      </c>
      <c r="I25" s="544"/>
      <c r="J25" s="548" t="s">
        <v>598</v>
      </c>
      <c r="K25" s="544"/>
      <c r="L25" s="549" t="s">
        <v>596</v>
      </c>
      <c r="M25" s="551" t="s">
        <v>594</v>
      </c>
      <c r="N25" s="544"/>
      <c r="O25" s="546" t="s">
        <v>595</v>
      </c>
      <c r="P25" s="544"/>
      <c r="Q25" s="548" t="s">
        <v>598</v>
      </c>
      <c r="R25" s="544"/>
      <c r="S25" s="549" t="s">
        <v>596</v>
      </c>
      <c r="V25" s="1055">
        <v>43191</v>
      </c>
      <c r="W25" s="1056" t="s">
        <v>1293</v>
      </c>
    </row>
    <row r="26" spans="1:23" ht="20.100000000000001" customHeight="1">
      <c r="A26" s="1734"/>
      <c r="B26" s="1694"/>
      <c r="C26" s="1695"/>
      <c r="D26" s="1695"/>
      <c r="E26" s="261" t="s">
        <v>299</v>
      </c>
      <c r="F26" s="552" t="s">
        <v>594</v>
      </c>
      <c r="G26" s="545"/>
      <c r="H26" s="547" t="s">
        <v>595</v>
      </c>
      <c r="I26" s="545"/>
      <c r="J26" s="547" t="s">
        <v>599</v>
      </c>
      <c r="K26" s="545"/>
      <c r="L26" s="550" t="s">
        <v>596</v>
      </c>
      <c r="M26" s="552" t="s">
        <v>594</v>
      </c>
      <c r="N26" s="545"/>
      <c r="O26" s="547" t="s">
        <v>595</v>
      </c>
      <c r="P26" s="545"/>
      <c r="Q26" s="547" t="s">
        <v>599</v>
      </c>
      <c r="R26" s="545"/>
      <c r="S26" s="550" t="s">
        <v>596</v>
      </c>
      <c r="V26" s="4" t="s">
        <v>1294</v>
      </c>
    </row>
    <row r="27" spans="1:23" ht="20.100000000000001" customHeight="1">
      <c r="A27" s="1734"/>
      <c r="B27" s="1664" t="s">
        <v>919</v>
      </c>
      <c r="C27" s="1665"/>
      <c r="D27" s="1665"/>
      <c r="E27" s="1667"/>
      <c r="F27" s="1656"/>
      <c r="G27" s="1691"/>
      <c r="H27" s="1691"/>
      <c r="I27" s="1691"/>
      <c r="J27" s="1691"/>
      <c r="K27" s="1691"/>
      <c r="L27" s="523"/>
      <c r="M27" s="1656"/>
      <c r="N27" s="1691"/>
      <c r="O27" s="1691"/>
      <c r="P27" s="1691"/>
      <c r="Q27" s="1691"/>
      <c r="R27" s="1691"/>
      <c r="S27" s="523"/>
      <c r="V27" s="1057">
        <f>V25</f>
        <v>43191</v>
      </c>
    </row>
    <row r="28" spans="1:23" ht="20.100000000000001" customHeight="1">
      <c r="A28" s="1734"/>
      <c r="B28" s="1745" t="s">
        <v>792</v>
      </c>
      <c r="C28" s="1746"/>
      <c r="D28" s="1746"/>
      <c r="E28" s="1747"/>
      <c r="F28" s="1696"/>
      <c r="G28" s="1697"/>
      <c r="H28" s="1697"/>
      <c r="I28" s="1697"/>
      <c r="J28" s="1697"/>
      <c r="K28" s="1697"/>
      <c r="L28" s="967" t="s">
        <v>159</v>
      </c>
      <c r="M28" s="1696"/>
      <c r="N28" s="1697"/>
      <c r="O28" s="1697"/>
      <c r="P28" s="1697"/>
      <c r="Q28" s="1697"/>
      <c r="R28" s="1697"/>
      <c r="S28" s="968" t="s">
        <v>159</v>
      </c>
      <c r="V28" s="4"/>
    </row>
    <row r="29" spans="1:23" ht="31.5" customHeight="1">
      <c r="A29" s="1678" t="s">
        <v>26</v>
      </c>
      <c r="B29" s="1679"/>
      <c r="C29" s="1679"/>
      <c r="D29" s="1679"/>
      <c r="E29" s="1676"/>
      <c r="F29" s="1704"/>
      <c r="G29" s="1705"/>
      <c r="H29" s="1705"/>
      <c r="I29" s="1705"/>
      <c r="J29" s="1705"/>
      <c r="K29" s="1705"/>
      <c r="L29" s="969" t="s">
        <v>157</v>
      </c>
      <c r="M29" s="1704"/>
      <c r="N29" s="1705"/>
      <c r="O29" s="1705"/>
      <c r="P29" s="1705"/>
      <c r="Q29" s="1705"/>
      <c r="R29" s="1705"/>
      <c r="S29" s="969" t="s">
        <v>157</v>
      </c>
    </row>
    <row r="30" spans="1:23" ht="15.75" customHeight="1">
      <c r="A30" s="1730" t="s">
        <v>33</v>
      </c>
      <c r="B30" s="1735" t="s">
        <v>34</v>
      </c>
      <c r="C30" s="1736"/>
      <c r="D30" s="1736"/>
      <c r="E30" s="1737"/>
      <c r="F30" s="1698"/>
      <c r="G30" s="1699"/>
      <c r="H30" s="1699"/>
      <c r="I30" s="1699"/>
      <c r="J30" s="1699"/>
      <c r="K30" s="1699"/>
      <c r="L30" s="1700"/>
      <c r="M30" s="1698"/>
      <c r="N30" s="1699"/>
      <c r="O30" s="1699"/>
      <c r="P30" s="1699"/>
      <c r="Q30" s="1699"/>
      <c r="R30" s="1699"/>
      <c r="S30" s="1700"/>
    </row>
    <row r="31" spans="1:23" ht="15.75" customHeight="1">
      <c r="A31" s="1731"/>
      <c r="B31" s="1505" t="s">
        <v>35</v>
      </c>
      <c r="C31" s="1666"/>
      <c r="D31" s="1666"/>
      <c r="E31" s="1506"/>
      <c r="F31" s="1701"/>
      <c r="G31" s="1702"/>
      <c r="H31" s="1702"/>
      <c r="I31" s="1702"/>
      <c r="J31" s="1702"/>
      <c r="K31" s="1702"/>
      <c r="L31" s="1703"/>
      <c r="M31" s="1701"/>
      <c r="N31" s="1702"/>
      <c r="O31" s="1702"/>
      <c r="P31" s="1702"/>
      <c r="Q31" s="1702"/>
      <c r="R31" s="1702"/>
      <c r="S31" s="1703"/>
      <c r="V31" s="4"/>
    </row>
    <row r="32" spans="1:23" ht="15.75" customHeight="1">
      <c r="A32" s="1731"/>
      <c r="B32" s="1664" t="s">
        <v>36</v>
      </c>
      <c r="C32" s="1665"/>
      <c r="D32" s="1665"/>
      <c r="E32" s="1667"/>
      <c r="F32" s="1698"/>
      <c r="G32" s="1699"/>
      <c r="H32" s="1699"/>
      <c r="I32" s="1699"/>
      <c r="J32" s="1699"/>
      <c r="K32" s="1699"/>
      <c r="L32" s="1700"/>
      <c r="M32" s="1698"/>
      <c r="N32" s="1699"/>
      <c r="O32" s="1699"/>
      <c r="P32" s="1699"/>
      <c r="Q32" s="1699"/>
      <c r="R32" s="1699"/>
      <c r="S32" s="1700"/>
    </row>
    <row r="33" spans="1:22" ht="15.75" customHeight="1">
      <c r="A33" s="1731"/>
      <c r="B33" s="1507"/>
      <c r="C33" s="1671"/>
      <c r="D33" s="1671"/>
      <c r="E33" s="1508"/>
      <c r="F33" s="1701"/>
      <c r="G33" s="1702"/>
      <c r="H33" s="1702"/>
      <c r="I33" s="1702"/>
      <c r="J33" s="1702"/>
      <c r="K33" s="1702"/>
      <c r="L33" s="1703"/>
      <c r="M33" s="1701"/>
      <c r="N33" s="1702"/>
      <c r="O33" s="1702"/>
      <c r="P33" s="1702"/>
      <c r="Q33" s="1702"/>
      <c r="R33" s="1702"/>
      <c r="S33" s="1703"/>
      <c r="V33" s="4"/>
    </row>
    <row r="34" spans="1:22" ht="15.75" customHeight="1">
      <c r="A34" s="1731"/>
      <c r="B34" s="1664"/>
      <c r="C34" s="1665"/>
      <c r="D34" s="1665"/>
      <c r="E34" s="1667"/>
      <c r="F34" s="1698"/>
      <c r="G34" s="1699"/>
      <c r="H34" s="1699"/>
      <c r="I34" s="1699"/>
      <c r="J34" s="1699"/>
      <c r="K34" s="1699"/>
      <c r="L34" s="1700"/>
      <c r="M34" s="1698"/>
      <c r="N34" s="1699"/>
      <c r="O34" s="1699"/>
      <c r="P34" s="1699"/>
      <c r="Q34" s="1699"/>
      <c r="R34" s="1699"/>
      <c r="S34" s="1700"/>
    </row>
    <row r="35" spans="1:22" ht="15.75" customHeight="1">
      <c r="A35" s="1731"/>
      <c r="B35" s="1507"/>
      <c r="C35" s="1671"/>
      <c r="D35" s="1671"/>
      <c r="E35" s="1508"/>
      <c r="F35" s="1701"/>
      <c r="G35" s="1702"/>
      <c r="H35" s="1702"/>
      <c r="I35" s="1702"/>
      <c r="J35" s="1702"/>
      <c r="K35" s="1702"/>
      <c r="L35" s="1703"/>
      <c r="M35" s="1701"/>
      <c r="N35" s="1702"/>
      <c r="O35" s="1702"/>
      <c r="P35" s="1702"/>
      <c r="Q35" s="1702"/>
      <c r="R35" s="1702"/>
      <c r="S35" s="1703"/>
      <c r="V35" s="4"/>
    </row>
    <row r="36" spans="1:22" ht="15.75" customHeight="1">
      <c r="A36" s="1731"/>
      <c r="B36" s="1664"/>
      <c r="C36" s="1665"/>
      <c r="D36" s="1665"/>
      <c r="E36" s="1667"/>
      <c r="F36" s="1698"/>
      <c r="G36" s="1699"/>
      <c r="H36" s="1699"/>
      <c r="I36" s="1699"/>
      <c r="J36" s="1699"/>
      <c r="K36" s="1699"/>
      <c r="L36" s="1700"/>
      <c r="M36" s="1698"/>
      <c r="N36" s="1699"/>
      <c r="O36" s="1699"/>
      <c r="P36" s="1699"/>
      <c r="Q36" s="1699"/>
      <c r="R36" s="1699"/>
      <c r="S36" s="1700"/>
    </row>
    <row r="37" spans="1:22" ht="15.75" customHeight="1">
      <c r="A37" s="1731"/>
      <c r="B37" s="1507"/>
      <c r="C37" s="1671"/>
      <c r="D37" s="1671"/>
      <c r="E37" s="1508"/>
      <c r="F37" s="1701"/>
      <c r="G37" s="1702"/>
      <c r="H37" s="1702"/>
      <c r="I37" s="1702"/>
      <c r="J37" s="1702"/>
      <c r="K37" s="1702"/>
      <c r="L37" s="1703"/>
      <c r="M37" s="1701"/>
      <c r="N37" s="1702"/>
      <c r="O37" s="1702"/>
      <c r="P37" s="1702"/>
      <c r="Q37" s="1702"/>
      <c r="R37" s="1702"/>
      <c r="S37" s="1703"/>
      <c r="V37" s="4"/>
    </row>
    <row r="38" spans="1:22" ht="15.75" customHeight="1">
      <c r="A38" s="1731"/>
      <c r="B38" s="1664"/>
      <c r="C38" s="1665"/>
      <c r="D38" s="1665"/>
      <c r="E38" s="1667"/>
      <c r="F38" s="1698"/>
      <c r="G38" s="1699"/>
      <c r="H38" s="1699"/>
      <c r="I38" s="1699"/>
      <c r="J38" s="1699"/>
      <c r="K38" s="1699"/>
      <c r="L38" s="1700"/>
      <c r="M38" s="1698"/>
      <c r="N38" s="1699"/>
      <c r="O38" s="1699"/>
      <c r="P38" s="1699"/>
      <c r="Q38" s="1699"/>
      <c r="R38" s="1699"/>
      <c r="S38" s="1700"/>
    </row>
    <row r="39" spans="1:22" ht="15.75" customHeight="1">
      <c r="A39" s="1732"/>
      <c r="B39" s="1507"/>
      <c r="C39" s="1671"/>
      <c r="D39" s="1671"/>
      <c r="E39" s="1508"/>
      <c r="F39" s="1701"/>
      <c r="G39" s="1702"/>
      <c r="H39" s="1702"/>
      <c r="I39" s="1702"/>
      <c r="J39" s="1702"/>
      <c r="K39" s="1702"/>
      <c r="L39" s="1703"/>
      <c r="M39" s="1701"/>
      <c r="N39" s="1702"/>
      <c r="O39" s="1702"/>
      <c r="P39" s="1702"/>
      <c r="Q39" s="1702"/>
      <c r="R39" s="1702"/>
      <c r="S39" s="1703"/>
      <c r="V39" s="4"/>
    </row>
    <row r="40" spans="1:22" ht="15.75" customHeight="1">
      <c r="A40" s="267" t="s">
        <v>100</v>
      </c>
      <c r="B40" s="1633" t="s">
        <v>1026</v>
      </c>
      <c r="C40" s="1633"/>
      <c r="D40" s="1633"/>
      <c r="E40" s="1633"/>
      <c r="F40" s="1633"/>
      <c r="G40" s="1633"/>
      <c r="H40" s="1633"/>
      <c r="I40" s="1633"/>
      <c r="J40" s="1633"/>
      <c r="K40" s="1633"/>
      <c r="L40" s="1633"/>
      <c r="M40" s="1633"/>
      <c r="N40" s="1633"/>
      <c r="O40" s="1633"/>
      <c r="P40" s="1633"/>
      <c r="Q40" s="1633"/>
      <c r="R40" s="1633"/>
      <c r="S40" s="1633"/>
      <c r="T40" s="1633"/>
      <c r="V40" s="4"/>
    </row>
    <row r="41" spans="1:22" ht="13.5" customHeight="1">
      <c r="A41" s="267"/>
      <c r="B41" s="998"/>
      <c r="C41" s="998"/>
      <c r="D41" s="998"/>
      <c r="E41" s="998"/>
      <c r="F41" s="998"/>
      <c r="G41" s="998"/>
      <c r="H41" s="998"/>
      <c r="I41" s="998"/>
      <c r="J41" s="998"/>
      <c r="K41" s="998"/>
      <c r="L41" s="998"/>
      <c r="M41" s="998"/>
      <c r="N41" s="998"/>
      <c r="O41" s="998"/>
      <c r="P41" s="998"/>
      <c r="Q41" s="998"/>
      <c r="R41" s="998"/>
      <c r="S41" s="998"/>
      <c r="T41" s="998"/>
      <c r="V41" s="4"/>
    </row>
    <row r="42" spans="1:22">
      <c r="A42" s="534"/>
      <c r="B42" s="537" t="s">
        <v>108</v>
      </c>
      <c r="C42" s="1690" t="s">
        <v>1299</v>
      </c>
      <c r="D42" s="1690"/>
      <c r="E42" s="1690"/>
      <c r="F42" s="1690"/>
      <c r="G42" s="1690"/>
      <c r="H42" s="1690"/>
      <c r="I42" s="1690"/>
      <c r="J42" s="1690"/>
      <c r="K42" s="1690"/>
      <c r="L42" s="1690"/>
      <c r="M42" s="1690"/>
      <c r="N42" s="1690"/>
      <c r="O42" s="1690"/>
      <c r="P42" s="1690"/>
      <c r="Q42" s="1690"/>
      <c r="R42" s="1690"/>
      <c r="S42" s="1690"/>
      <c r="T42" s="1690"/>
    </row>
    <row r="43" spans="1:22" ht="13.5" customHeight="1">
      <c r="A43" s="534"/>
      <c r="B43" s="537" t="s">
        <v>109</v>
      </c>
      <c r="C43" s="1521" t="s">
        <v>1027</v>
      </c>
      <c r="D43" s="1521"/>
      <c r="E43" s="1521"/>
      <c r="F43" s="1521"/>
      <c r="G43" s="1521"/>
      <c r="H43" s="1521"/>
      <c r="I43" s="1521"/>
      <c r="J43" s="1521"/>
      <c r="K43" s="1521"/>
      <c r="L43" s="1521"/>
      <c r="M43" s="1521"/>
      <c r="N43" s="1521"/>
      <c r="O43" s="1521"/>
      <c r="P43" s="1521"/>
      <c r="Q43" s="1521"/>
      <c r="R43" s="1521"/>
      <c r="S43" s="1521"/>
      <c r="T43" s="1521"/>
    </row>
    <row r="44" spans="1:22" ht="13.5" customHeight="1">
      <c r="A44" s="534"/>
      <c r="B44" s="537"/>
      <c r="C44" s="1521"/>
      <c r="D44" s="1521"/>
      <c r="E44" s="1521"/>
      <c r="F44" s="1521"/>
      <c r="G44" s="1521"/>
      <c r="H44" s="1521"/>
      <c r="I44" s="1521"/>
      <c r="J44" s="1521"/>
      <c r="K44" s="1521"/>
      <c r="L44" s="1521"/>
      <c r="M44" s="1521"/>
      <c r="N44" s="1521"/>
      <c r="O44" s="1521"/>
      <c r="P44" s="1521"/>
      <c r="Q44" s="1521"/>
      <c r="R44" s="1521"/>
      <c r="S44" s="1521"/>
      <c r="T44" s="1521"/>
    </row>
    <row r="45" spans="1:22" ht="13.5" customHeight="1">
      <c r="A45" s="534"/>
      <c r="B45" s="537"/>
      <c r="C45" s="1521"/>
      <c r="D45" s="1521"/>
      <c r="E45" s="1521"/>
      <c r="F45" s="1521"/>
      <c r="G45" s="1521"/>
      <c r="H45" s="1521"/>
      <c r="I45" s="1521"/>
      <c r="J45" s="1521"/>
      <c r="K45" s="1521"/>
      <c r="L45" s="1521"/>
      <c r="M45" s="1521"/>
      <c r="N45" s="1521"/>
      <c r="O45" s="1521"/>
      <c r="P45" s="1521"/>
      <c r="Q45" s="1521"/>
      <c r="R45" s="1521"/>
      <c r="S45" s="1521"/>
      <c r="T45" s="1521"/>
    </row>
    <row r="46" spans="1:22" ht="13.5" customHeight="1">
      <c r="A46" s="534"/>
      <c r="B46" s="537" t="s">
        <v>110</v>
      </c>
      <c r="C46" s="1521" t="s">
        <v>1067</v>
      </c>
      <c r="D46" s="1521"/>
      <c r="E46" s="1521"/>
      <c r="F46" s="1521"/>
      <c r="G46" s="1521"/>
      <c r="H46" s="1521"/>
      <c r="I46" s="1521"/>
      <c r="J46" s="1521"/>
      <c r="K46" s="1521"/>
      <c r="L46" s="1521"/>
      <c r="M46" s="1521"/>
      <c r="N46" s="1521"/>
      <c r="O46" s="1521"/>
      <c r="P46" s="1521"/>
      <c r="Q46" s="1521"/>
      <c r="R46" s="1521"/>
      <c r="S46" s="1521"/>
      <c r="T46" s="1521"/>
    </row>
    <row r="47" spans="1:22">
      <c r="A47" s="534"/>
      <c r="B47" s="537" t="s">
        <v>411</v>
      </c>
      <c r="C47" s="1748" t="s">
        <v>1079</v>
      </c>
      <c r="D47" s="1748"/>
      <c r="E47" s="1748"/>
      <c r="F47" s="1748"/>
      <c r="G47" s="1748"/>
      <c r="H47" s="1748"/>
      <c r="I47" s="1748"/>
      <c r="J47" s="1748"/>
      <c r="K47" s="1748"/>
      <c r="L47" s="1748"/>
      <c r="M47" s="1748"/>
      <c r="N47" s="1748"/>
      <c r="O47" s="1748"/>
      <c r="P47" s="1748"/>
      <c r="Q47" s="1748"/>
      <c r="R47" s="1748"/>
      <c r="S47" s="1748"/>
      <c r="T47" s="1748"/>
    </row>
    <row r="48" spans="1:22">
      <c r="A48" s="534"/>
      <c r="B48" s="537" t="s">
        <v>412</v>
      </c>
      <c r="C48" s="1060" t="s">
        <v>1028</v>
      </c>
      <c r="D48" s="1060"/>
      <c r="E48" s="1060"/>
      <c r="F48" s="1060"/>
      <c r="G48" s="1060"/>
      <c r="H48" s="1060"/>
      <c r="I48" s="1060"/>
      <c r="J48" s="1060"/>
      <c r="K48" s="1060"/>
      <c r="L48" s="1060"/>
      <c r="M48" s="1060"/>
      <c r="N48" s="1060"/>
      <c r="O48" s="1060"/>
      <c r="P48" s="1060"/>
      <c r="Q48" s="1060"/>
      <c r="R48" s="1060"/>
      <c r="S48" s="1060"/>
      <c r="T48" s="1060"/>
    </row>
    <row r="49" spans="1:20">
      <c r="A49" s="534"/>
      <c r="B49" s="537" t="s">
        <v>413</v>
      </c>
      <c r="C49" s="1633" t="s">
        <v>1029</v>
      </c>
      <c r="D49" s="1633"/>
      <c r="E49" s="1633"/>
      <c r="F49" s="1633"/>
      <c r="G49" s="1633"/>
      <c r="H49" s="1633"/>
      <c r="I49" s="1633"/>
      <c r="J49" s="1633"/>
      <c r="K49" s="1633"/>
      <c r="L49" s="1633"/>
      <c r="M49" s="1633"/>
      <c r="N49" s="1633"/>
      <c r="O49" s="1633"/>
      <c r="P49" s="1633"/>
      <c r="Q49" s="1633"/>
      <c r="R49" s="1633"/>
      <c r="S49" s="1633"/>
      <c r="T49" s="1633"/>
    </row>
    <row r="50" spans="1:20" ht="13.5" customHeight="1">
      <c r="A50" s="534"/>
      <c r="B50" s="537"/>
      <c r="C50" s="1633"/>
      <c r="D50" s="1633"/>
      <c r="E50" s="1633"/>
      <c r="F50" s="1633"/>
      <c r="G50" s="1633"/>
      <c r="H50" s="1633"/>
      <c r="I50" s="1633"/>
      <c r="J50" s="1633"/>
      <c r="K50" s="1633"/>
      <c r="L50" s="1633"/>
      <c r="M50" s="1633"/>
      <c r="N50" s="1633"/>
      <c r="O50" s="1633"/>
      <c r="P50" s="1633"/>
      <c r="Q50" s="1633"/>
      <c r="R50" s="1633"/>
      <c r="S50" s="1633"/>
      <c r="T50" s="1633"/>
    </row>
    <row r="51" spans="1:20">
      <c r="A51" s="534"/>
      <c r="B51" s="537"/>
      <c r="C51" s="1633"/>
      <c r="D51" s="1633"/>
      <c r="E51" s="1633"/>
      <c r="F51" s="1633"/>
      <c r="G51" s="1633"/>
      <c r="H51" s="1633"/>
      <c r="I51" s="1633"/>
      <c r="J51" s="1633"/>
      <c r="K51" s="1633"/>
      <c r="L51" s="1633"/>
      <c r="M51" s="1633"/>
      <c r="N51" s="1633"/>
      <c r="O51" s="1633"/>
      <c r="P51" s="1633"/>
      <c r="Q51" s="1633"/>
      <c r="R51" s="1633"/>
      <c r="S51" s="1633"/>
      <c r="T51" s="1633"/>
    </row>
    <row r="52" spans="1:20" ht="13.5" customHeight="1">
      <c r="A52" s="534"/>
      <c r="B52" s="537" t="s">
        <v>414</v>
      </c>
      <c r="C52" s="1633" t="s">
        <v>1030</v>
      </c>
      <c r="D52" s="1633"/>
      <c r="E52" s="1633"/>
      <c r="F52" s="1633"/>
      <c r="G52" s="1633"/>
      <c r="H52" s="1633"/>
      <c r="I52" s="1633"/>
      <c r="J52" s="1633"/>
      <c r="K52" s="1633"/>
      <c r="L52" s="1633"/>
      <c r="M52" s="1633"/>
      <c r="N52" s="1633"/>
      <c r="O52" s="1633"/>
      <c r="P52" s="1633"/>
      <c r="Q52" s="1633"/>
      <c r="R52" s="1633"/>
      <c r="S52" s="1633"/>
      <c r="T52" s="1633"/>
    </row>
    <row r="53" spans="1:20" ht="13.5" customHeight="1">
      <c r="A53" s="534"/>
      <c r="B53" s="537"/>
      <c r="C53" s="1633"/>
      <c r="D53" s="1633"/>
      <c r="E53" s="1633"/>
      <c r="F53" s="1633"/>
      <c r="G53" s="1633"/>
      <c r="H53" s="1633"/>
      <c r="I53" s="1633"/>
      <c r="J53" s="1633"/>
      <c r="K53" s="1633"/>
      <c r="L53" s="1633"/>
      <c r="M53" s="1633"/>
      <c r="N53" s="1633"/>
      <c r="O53" s="1633"/>
      <c r="P53" s="1633"/>
      <c r="Q53" s="1633"/>
      <c r="R53" s="1633"/>
      <c r="S53" s="1633"/>
      <c r="T53" s="1633"/>
    </row>
    <row r="54" spans="1:20" ht="13.5" customHeight="1">
      <c r="A54" s="534"/>
      <c r="B54" s="537"/>
      <c r="C54" s="1633"/>
      <c r="D54" s="1633"/>
      <c r="E54" s="1633"/>
      <c r="F54" s="1633"/>
      <c r="G54" s="1633"/>
      <c r="H54" s="1633"/>
      <c r="I54" s="1633"/>
      <c r="J54" s="1633"/>
      <c r="K54" s="1633"/>
      <c r="L54" s="1633"/>
      <c r="M54" s="1633"/>
      <c r="N54" s="1633"/>
      <c r="O54" s="1633"/>
      <c r="P54" s="1633"/>
      <c r="Q54" s="1633"/>
      <c r="R54" s="1633"/>
      <c r="S54" s="1633"/>
      <c r="T54" s="1633"/>
    </row>
    <row r="55" spans="1:20" ht="13.5" customHeight="1">
      <c r="A55" s="534"/>
      <c r="B55" s="537"/>
      <c r="C55" s="1633"/>
      <c r="D55" s="1633"/>
      <c r="E55" s="1633"/>
      <c r="F55" s="1633"/>
      <c r="G55" s="1633"/>
      <c r="H55" s="1633"/>
      <c r="I55" s="1633"/>
      <c r="J55" s="1633"/>
      <c r="K55" s="1633"/>
      <c r="L55" s="1633"/>
      <c r="M55" s="1633"/>
      <c r="N55" s="1633"/>
      <c r="O55" s="1633"/>
      <c r="P55" s="1633"/>
      <c r="Q55" s="1633"/>
      <c r="R55" s="1633"/>
      <c r="S55" s="1633"/>
      <c r="T55" s="1633"/>
    </row>
    <row r="56" spans="1:20">
      <c r="A56" s="534"/>
      <c r="B56" s="537" t="s">
        <v>415</v>
      </c>
      <c r="C56" s="1633" t="s">
        <v>1068</v>
      </c>
      <c r="D56" s="1633"/>
      <c r="E56" s="1633"/>
      <c r="F56" s="1633"/>
      <c r="G56" s="1633"/>
      <c r="H56" s="1633"/>
      <c r="I56" s="1633"/>
      <c r="J56" s="1633"/>
      <c r="K56" s="1633"/>
      <c r="L56" s="1633"/>
      <c r="M56" s="1633"/>
      <c r="N56" s="1633"/>
      <c r="O56" s="1633"/>
      <c r="P56" s="1633"/>
      <c r="Q56" s="1633"/>
      <c r="R56" s="1633"/>
      <c r="S56" s="1633"/>
      <c r="T56" s="1633"/>
    </row>
    <row r="57" spans="1:20">
      <c r="A57" s="534"/>
      <c r="B57" s="537"/>
      <c r="C57" s="1633"/>
      <c r="D57" s="1633"/>
      <c r="E57" s="1633"/>
      <c r="F57" s="1633"/>
      <c r="G57" s="1633"/>
      <c r="H57" s="1633"/>
      <c r="I57" s="1633"/>
      <c r="J57" s="1633"/>
      <c r="K57" s="1633"/>
      <c r="L57" s="1633"/>
      <c r="M57" s="1633"/>
      <c r="N57" s="1633"/>
      <c r="O57" s="1633"/>
      <c r="P57" s="1633"/>
      <c r="Q57" s="1633"/>
      <c r="R57" s="1633"/>
      <c r="S57" s="1633"/>
      <c r="T57" s="1633"/>
    </row>
    <row r="58" spans="1:20">
      <c r="A58" s="534"/>
      <c r="B58" s="1155" t="s">
        <v>1493</v>
      </c>
      <c r="C58" s="1156" t="s">
        <v>1494</v>
      </c>
      <c r="D58" s="1134"/>
      <c r="E58" s="1134"/>
      <c r="F58" s="1134"/>
      <c r="G58" s="1134"/>
      <c r="H58" s="1134"/>
      <c r="I58" s="1134"/>
      <c r="J58" s="1134"/>
      <c r="K58" s="1134"/>
      <c r="L58" s="1134"/>
      <c r="M58" s="1134"/>
      <c r="N58" s="1134"/>
      <c r="O58" s="1134"/>
      <c r="P58" s="1134"/>
      <c r="Q58" s="1134"/>
      <c r="R58" s="1134"/>
      <c r="S58" s="1134"/>
      <c r="T58" s="1134"/>
    </row>
    <row r="59" spans="1:20">
      <c r="A59" s="1001" t="s">
        <v>1492</v>
      </c>
      <c r="B59" s="1001"/>
      <c r="C59" s="1001"/>
      <c r="D59" s="1001"/>
      <c r="E59" s="1001"/>
      <c r="F59" s="1001"/>
      <c r="G59" s="1001"/>
      <c r="H59" s="1001"/>
      <c r="I59" s="1001"/>
      <c r="J59" s="1001"/>
      <c r="K59" s="1001"/>
      <c r="L59" s="1001"/>
      <c r="M59" s="1001"/>
      <c r="N59" s="1001"/>
      <c r="O59" s="1001"/>
      <c r="P59" s="1001"/>
      <c r="Q59" s="1001"/>
      <c r="R59" s="1001"/>
      <c r="S59" s="1001"/>
    </row>
    <row r="60" spans="1:20">
      <c r="A60" s="1592" t="s">
        <v>284</v>
      </c>
      <c r="B60" s="1592"/>
      <c r="C60" s="1592"/>
      <c r="D60" s="1592"/>
      <c r="E60" s="1592"/>
      <c r="F60" s="1592"/>
      <c r="G60" s="1592"/>
      <c r="H60" s="1678" t="s">
        <v>1032</v>
      </c>
      <c r="I60" s="1679"/>
      <c r="J60" s="1679"/>
      <c r="K60" s="1679"/>
      <c r="L60" s="1679"/>
      <c r="M60" s="1679"/>
      <c r="N60" s="1679"/>
      <c r="O60" s="1679"/>
      <c r="P60" s="1676"/>
      <c r="Q60" s="1664" t="s">
        <v>1008</v>
      </c>
      <c r="R60" s="1665"/>
      <c r="S60" s="1665"/>
      <c r="T60" s="1667"/>
    </row>
    <row r="61" spans="1:20">
      <c r="A61" s="1592"/>
      <c r="B61" s="1592"/>
      <c r="C61" s="1592"/>
      <c r="D61" s="1592"/>
      <c r="E61" s="1592"/>
      <c r="F61" s="1592"/>
      <c r="G61" s="1592"/>
      <c r="H61" s="1138" t="s">
        <v>1082</v>
      </c>
      <c r="I61" s="1138" t="s">
        <v>1083</v>
      </c>
      <c r="J61" s="1138" t="s">
        <v>1084</v>
      </c>
      <c r="K61" s="1138" t="s">
        <v>1085</v>
      </c>
      <c r="L61" s="1138" t="s">
        <v>1086</v>
      </c>
      <c r="M61" s="1138" t="s">
        <v>1087</v>
      </c>
      <c r="N61" s="1138" t="s">
        <v>1088</v>
      </c>
      <c r="O61" s="1138" t="s">
        <v>1089</v>
      </c>
      <c r="P61" s="1153" t="s">
        <v>1489</v>
      </c>
      <c r="Q61" s="1507"/>
      <c r="R61" s="1671"/>
      <c r="S61" s="1671"/>
      <c r="T61" s="1508"/>
    </row>
    <row r="62" spans="1:20" ht="13.5" customHeight="1">
      <c r="A62" s="1730" t="s">
        <v>1009</v>
      </c>
      <c r="B62" s="1723" t="s">
        <v>130</v>
      </c>
      <c r="C62" s="1631"/>
      <c r="D62" s="1631"/>
      <c r="E62" s="1631"/>
      <c r="F62" s="1631"/>
      <c r="G62" s="1631"/>
      <c r="H62" s="999" t="s">
        <v>1090</v>
      </c>
      <c r="I62" s="999" t="s">
        <v>1090</v>
      </c>
      <c r="J62" s="999" t="s">
        <v>1090</v>
      </c>
      <c r="K62" s="999" t="s">
        <v>1090</v>
      </c>
      <c r="L62" s="999" t="s">
        <v>1090</v>
      </c>
      <c r="M62" s="999" t="s">
        <v>1090</v>
      </c>
      <c r="N62" s="999" t="s">
        <v>1090</v>
      </c>
      <c r="O62" s="999" t="s">
        <v>1090</v>
      </c>
      <c r="P62" s="1154" t="s">
        <v>1090</v>
      </c>
      <c r="Q62" s="1749"/>
      <c r="R62" s="1750"/>
      <c r="S62" s="1750"/>
      <c r="T62" s="1723"/>
    </row>
    <row r="63" spans="1:20">
      <c r="A63" s="1731"/>
      <c r="B63" s="1723" t="s">
        <v>1010</v>
      </c>
      <c r="C63" s="1631"/>
      <c r="D63" s="1631"/>
      <c r="E63" s="1631"/>
      <c r="F63" s="1631"/>
      <c r="G63" s="1631"/>
      <c r="H63" s="999" t="s">
        <v>1090</v>
      </c>
      <c r="I63" s="999"/>
      <c r="J63" s="999"/>
      <c r="K63" s="999"/>
      <c r="L63" s="999"/>
      <c r="M63" s="999"/>
      <c r="N63" s="999"/>
      <c r="O63" s="999"/>
      <c r="P63" s="1136"/>
      <c r="Q63" s="974" t="s">
        <v>1033</v>
      </c>
      <c r="R63" s="974"/>
      <c r="S63" s="974"/>
      <c r="T63" s="975"/>
    </row>
    <row r="64" spans="1:20">
      <c r="A64" s="1731"/>
      <c r="B64" s="1723" t="s">
        <v>1011</v>
      </c>
      <c r="C64" s="1631"/>
      <c r="D64" s="1631"/>
      <c r="E64" s="1631"/>
      <c r="F64" s="1631"/>
      <c r="G64" s="1631"/>
      <c r="H64" s="999" t="s">
        <v>1090</v>
      </c>
      <c r="I64" s="999" t="s">
        <v>1090</v>
      </c>
      <c r="J64" s="999" t="s">
        <v>1090</v>
      </c>
      <c r="K64" s="999" t="s">
        <v>1090</v>
      </c>
      <c r="L64" s="999" t="s">
        <v>1090</v>
      </c>
      <c r="M64" s="999" t="s">
        <v>1090</v>
      </c>
      <c r="N64" s="999"/>
      <c r="O64" s="999" t="s">
        <v>1090</v>
      </c>
      <c r="P64" s="1154" t="s">
        <v>1090</v>
      </c>
      <c r="Q64" s="1749"/>
      <c r="R64" s="1750"/>
      <c r="S64" s="1750"/>
      <c r="T64" s="1723"/>
    </row>
    <row r="65" spans="1:20">
      <c r="A65" s="1731"/>
      <c r="B65" s="1723" t="s">
        <v>142</v>
      </c>
      <c r="C65" s="1631"/>
      <c r="D65" s="1631"/>
      <c r="E65" s="1631"/>
      <c r="F65" s="1631"/>
      <c r="G65" s="1631"/>
      <c r="H65" s="999" t="s">
        <v>1090</v>
      </c>
      <c r="I65" s="999"/>
      <c r="J65" s="999" t="s">
        <v>1090</v>
      </c>
      <c r="K65" s="999"/>
      <c r="L65" s="999" t="s">
        <v>1090</v>
      </c>
      <c r="M65" s="999"/>
      <c r="N65" s="999"/>
      <c r="O65" s="999" t="s">
        <v>1090</v>
      </c>
      <c r="P65" s="1154" t="s">
        <v>1090</v>
      </c>
      <c r="Q65" s="1749"/>
      <c r="R65" s="1750"/>
      <c r="S65" s="1750"/>
      <c r="T65" s="1723"/>
    </row>
    <row r="66" spans="1:20">
      <c r="A66" s="1731"/>
      <c r="B66" s="1723" t="s">
        <v>1012</v>
      </c>
      <c r="C66" s="1631"/>
      <c r="D66" s="1631"/>
      <c r="E66" s="1631"/>
      <c r="F66" s="1631"/>
      <c r="G66" s="1631"/>
      <c r="H66" s="999" t="s">
        <v>1090</v>
      </c>
      <c r="I66" s="999"/>
      <c r="J66" s="999" t="s">
        <v>1090</v>
      </c>
      <c r="K66" s="999" t="s">
        <v>1090</v>
      </c>
      <c r="L66" s="999" t="s">
        <v>1090</v>
      </c>
      <c r="M66" s="999"/>
      <c r="N66" s="999"/>
      <c r="O66" s="999" t="s">
        <v>1090</v>
      </c>
      <c r="P66" s="1140"/>
      <c r="Q66" s="1749"/>
      <c r="R66" s="1750"/>
      <c r="S66" s="1750"/>
      <c r="T66" s="1723"/>
    </row>
    <row r="67" spans="1:20">
      <c r="A67" s="1731"/>
      <c r="B67" s="1723" t="s">
        <v>597</v>
      </c>
      <c r="C67" s="1631"/>
      <c r="D67" s="1631"/>
      <c r="E67" s="1631"/>
      <c r="F67" s="1631"/>
      <c r="G67" s="1631"/>
      <c r="H67" s="999" t="s">
        <v>1091</v>
      </c>
      <c r="I67" s="999"/>
      <c r="J67" s="999" t="s">
        <v>1091</v>
      </c>
      <c r="K67" s="999" t="s">
        <v>1091</v>
      </c>
      <c r="L67" s="999" t="s">
        <v>1091</v>
      </c>
      <c r="M67" s="999" t="s">
        <v>1091</v>
      </c>
      <c r="N67" s="999"/>
      <c r="O67" s="999" t="s">
        <v>1091</v>
      </c>
      <c r="P67" s="1140"/>
      <c r="Q67" s="1749"/>
      <c r="R67" s="1750"/>
      <c r="S67" s="1750"/>
      <c r="T67" s="1723"/>
    </row>
    <row r="68" spans="1:20">
      <c r="A68" s="1731"/>
      <c r="B68" s="1723" t="s">
        <v>612</v>
      </c>
      <c r="C68" s="1631"/>
      <c r="D68" s="1631"/>
      <c r="E68" s="1631"/>
      <c r="F68" s="1631"/>
      <c r="G68" s="1631"/>
      <c r="H68" s="999" t="s">
        <v>1091</v>
      </c>
      <c r="I68" s="999"/>
      <c r="J68" s="999" t="s">
        <v>1091</v>
      </c>
      <c r="K68" s="999" t="s">
        <v>1091</v>
      </c>
      <c r="L68" s="999" t="s">
        <v>1091</v>
      </c>
      <c r="M68" s="999" t="s">
        <v>1091</v>
      </c>
      <c r="N68" s="999"/>
      <c r="O68" s="999" t="s">
        <v>1091</v>
      </c>
      <c r="P68" s="1140"/>
      <c r="Q68" s="1749"/>
      <c r="R68" s="1750"/>
      <c r="S68" s="1750"/>
      <c r="T68" s="1723"/>
    </row>
    <row r="69" spans="1:20">
      <c r="A69" s="1731"/>
      <c r="B69" s="1751" t="s">
        <v>1013</v>
      </c>
      <c r="C69" s="1752"/>
      <c r="D69" s="1752"/>
      <c r="E69" s="1752"/>
      <c r="F69" s="1752"/>
      <c r="G69" s="1752"/>
      <c r="H69" s="999" t="s">
        <v>1091</v>
      </c>
      <c r="I69" s="999"/>
      <c r="J69" s="999"/>
      <c r="K69" s="999"/>
      <c r="L69" s="999"/>
      <c r="M69" s="999"/>
      <c r="N69" s="999"/>
      <c r="O69" s="999" t="s">
        <v>1091</v>
      </c>
      <c r="P69" s="1136"/>
      <c r="Q69" s="232" t="s">
        <v>1034</v>
      </c>
      <c r="R69" s="232"/>
      <c r="S69" s="232"/>
      <c r="T69" s="1002"/>
    </row>
    <row r="70" spans="1:20">
      <c r="A70" s="1732"/>
      <c r="B70" s="1753" t="s">
        <v>1490</v>
      </c>
      <c r="C70" s="1754"/>
      <c r="D70" s="1754"/>
      <c r="E70" s="1754"/>
      <c r="F70" s="1754"/>
      <c r="G70" s="1755"/>
      <c r="H70" s="1152" t="s">
        <v>1491</v>
      </c>
      <c r="I70" s="1152"/>
      <c r="J70" s="1152"/>
      <c r="K70" s="1152"/>
      <c r="L70" s="1152"/>
      <c r="M70" s="1152"/>
      <c r="N70" s="1152"/>
      <c r="O70" s="1152"/>
      <c r="P70" s="1152" t="s">
        <v>1090</v>
      </c>
      <c r="Q70" s="1678"/>
      <c r="R70" s="1679"/>
      <c r="S70" s="1679"/>
      <c r="T70" s="1676"/>
    </row>
    <row r="71" spans="1:20" ht="13.5" customHeight="1">
      <c r="A71" s="1710" t="s">
        <v>1014</v>
      </c>
      <c r="B71" s="1606"/>
      <c r="C71" s="1606"/>
      <c r="D71" s="1606"/>
      <c r="E71" s="1606"/>
      <c r="F71" s="1606"/>
      <c r="G71" s="1607"/>
      <c r="H71" s="1715" t="s">
        <v>1092</v>
      </c>
      <c r="I71" s="1715" t="s">
        <v>1092</v>
      </c>
      <c r="J71" s="1658"/>
      <c r="K71" s="1658"/>
      <c r="L71" s="1658"/>
      <c r="M71" s="1658"/>
      <c r="N71" s="1715" t="s">
        <v>1092</v>
      </c>
      <c r="O71" s="1658" t="s">
        <v>1091</v>
      </c>
      <c r="P71" s="1658"/>
      <c r="Q71" s="1719" t="s">
        <v>1069</v>
      </c>
      <c r="R71" s="1720"/>
      <c r="S71" s="1720"/>
      <c r="T71" s="1721"/>
    </row>
    <row r="72" spans="1:20" ht="13.5" customHeight="1">
      <c r="A72" s="1711"/>
      <c r="B72" s="1712"/>
      <c r="C72" s="1712"/>
      <c r="D72" s="1712"/>
      <c r="E72" s="1712"/>
      <c r="F72" s="1712"/>
      <c r="G72" s="1713"/>
      <c r="H72" s="1716"/>
      <c r="I72" s="1716"/>
      <c r="J72" s="1718"/>
      <c r="K72" s="1718"/>
      <c r="L72" s="1718"/>
      <c r="M72" s="1718"/>
      <c r="N72" s="1716"/>
      <c r="O72" s="1718"/>
      <c r="P72" s="1718"/>
      <c r="Q72" s="1545"/>
      <c r="R72" s="1546"/>
      <c r="S72" s="1546"/>
      <c r="T72" s="1547"/>
    </row>
    <row r="73" spans="1:20">
      <c r="A73" s="1711"/>
      <c r="B73" s="1712"/>
      <c r="C73" s="1712"/>
      <c r="D73" s="1712"/>
      <c r="E73" s="1712"/>
      <c r="F73" s="1712"/>
      <c r="G73" s="1713"/>
      <c r="H73" s="1716"/>
      <c r="I73" s="1716"/>
      <c r="J73" s="1718"/>
      <c r="K73" s="1718"/>
      <c r="L73" s="1718"/>
      <c r="M73" s="1718"/>
      <c r="N73" s="1716"/>
      <c r="O73" s="1718"/>
      <c r="P73" s="1718"/>
      <c r="Q73" s="1545"/>
      <c r="R73" s="1546"/>
      <c r="S73" s="1546"/>
      <c r="T73" s="1547"/>
    </row>
    <row r="74" spans="1:20">
      <c r="A74" s="1714"/>
      <c r="B74" s="1608"/>
      <c r="C74" s="1608"/>
      <c r="D74" s="1608"/>
      <c r="E74" s="1608"/>
      <c r="F74" s="1608"/>
      <c r="G74" s="1609"/>
      <c r="H74" s="1717"/>
      <c r="I74" s="1717"/>
      <c r="J74" s="1659"/>
      <c r="K74" s="1659"/>
      <c r="L74" s="1659"/>
      <c r="M74" s="1659"/>
      <c r="N74" s="1717"/>
      <c r="O74" s="1659"/>
      <c r="P74" s="1659"/>
      <c r="Q74" s="1548"/>
      <c r="R74" s="1549"/>
      <c r="S74" s="1549"/>
      <c r="T74" s="1550"/>
    </row>
    <row r="75" spans="1:20" ht="13.5" customHeight="1">
      <c r="A75" s="1631" t="s">
        <v>26</v>
      </c>
      <c r="B75" s="1631"/>
      <c r="C75" s="1631"/>
      <c r="D75" s="1631"/>
      <c r="E75" s="1631"/>
      <c r="F75" s="1631"/>
      <c r="G75" s="1631"/>
      <c r="H75" s="1592"/>
      <c r="I75" s="1592"/>
      <c r="J75" s="1592"/>
      <c r="K75" s="1592" t="s">
        <v>1091</v>
      </c>
      <c r="L75" s="1592"/>
      <c r="M75" s="1592" t="s">
        <v>1091</v>
      </c>
      <c r="N75" s="1592"/>
      <c r="O75" s="1592" t="s">
        <v>1091</v>
      </c>
      <c r="P75" s="1658"/>
      <c r="Q75" s="1719" t="s">
        <v>1036</v>
      </c>
      <c r="R75" s="1720"/>
      <c r="S75" s="1720"/>
      <c r="T75" s="1721"/>
    </row>
    <row r="76" spans="1:20" ht="13.5" customHeight="1">
      <c r="A76" s="1631"/>
      <c r="B76" s="1631"/>
      <c r="C76" s="1631"/>
      <c r="D76" s="1631"/>
      <c r="E76" s="1631"/>
      <c r="F76" s="1631"/>
      <c r="G76" s="1631"/>
      <c r="H76" s="1592"/>
      <c r="I76" s="1592"/>
      <c r="J76" s="1592"/>
      <c r="K76" s="1592"/>
      <c r="L76" s="1592"/>
      <c r="M76" s="1592"/>
      <c r="N76" s="1592"/>
      <c r="O76" s="1592"/>
      <c r="P76" s="1718"/>
      <c r="Q76" s="1545"/>
      <c r="R76" s="1546"/>
      <c r="S76" s="1546"/>
      <c r="T76" s="1547"/>
    </row>
    <row r="77" spans="1:20" ht="13.5" customHeight="1">
      <c r="A77" s="1631"/>
      <c r="B77" s="1631"/>
      <c r="C77" s="1631"/>
      <c r="D77" s="1631"/>
      <c r="E77" s="1631"/>
      <c r="F77" s="1631"/>
      <c r="G77" s="1631"/>
      <c r="H77" s="1592"/>
      <c r="I77" s="1592"/>
      <c r="J77" s="1592"/>
      <c r="K77" s="1592"/>
      <c r="L77" s="1592"/>
      <c r="M77" s="1592"/>
      <c r="N77" s="1592"/>
      <c r="O77" s="1592"/>
      <c r="P77" s="1718"/>
      <c r="Q77" s="1545"/>
      <c r="R77" s="1546"/>
      <c r="S77" s="1546"/>
      <c r="T77" s="1547"/>
    </row>
    <row r="78" spans="1:20">
      <c r="A78" s="1631"/>
      <c r="B78" s="1631"/>
      <c r="C78" s="1631"/>
      <c r="D78" s="1631"/>
      <c r="E78" s="1631"/>
      <c r="F78" s="1631"/>
      <c r="G78" s="1631"/>
      <c r="H78" s="1592"/>
      <c r="I78" s="1592"/>
      <c r="J78" s="1592"/>
      <c r="K78" s="1592"/>
      <c r="L78" s="1592"/>
      <c r="M78" s="1592"/>
      <c r="N78" s="1592"/>
      <c r="O78" s="1592"/>
      <c r="P78" s="1659"/>
      <c r="Q78" s="1548"/>
      <c r="R78" s="1549"/>
      <c r="S78" s="1549"/>
      <c r="T78" s="1550"/>
    </row>
    <row r="79" spans="1:20">
      <c r="B79" s="203" t="s">
        <v>1037</v>
      </c>
    </row>
    <row r="80" spans="1:20">
      <c r="B80" s="203" t="s">
        <v>1038</v>
      </c>
    </row>
    <row r="82" spans="2:20">
      <c r="B82" s="203" t="s">
        <v>1039</v>
      </c>
    </row>
    <row r="83" spans="2:20">
      <c r="B83" s="1756" t="s">
        <v>1040</v>
      </c>
      <c r="C83" s="1757"/>
      <c r="D83" s="1592" t="s">
        <v>1041</v>
      </c>
      <c r="E83" s="1592"/>
      <c r="F83" s="1592"/>
      <c r="G83" s="1592"/>
      <c r="H83" s="1592"/>
      <c r="I83" s="1592" t="s">
        <v>1042</v>
      </c>
      <c r="J83" s="1592"/>
      <c r="K83" s="1592"/>
      <c r="L83" s="1592"/>
      <c r="M83" s="1592"/>
      <c r="N83" s="1592"/>
      <c r="O83" s="1592"/>
      <c r="P83" s="1592" t="s">
        <v>1043</v>
      </c>
      <c r="Q83" s="1592"/>
      <c r="R83" s="1592"/>
      <c r="S83" s="1592"/>
      <c r="T83" s="1592"/>
    </row>
    <row r="84" spans="2:20">
      <c r="B84" s="1592" t="s">
        <v>1093</v>
      </c>
      <c r="C84" s="1592"/>
      <c r="D84" s="1631" t="s">
        <v>1389</v>
      </c>
      <c r="E84" s="1631"/>
      <c r="F84" s="1631"/>
      <c r="G84" s="1631"/>
      <c r="H84" s="1631"/>
      <c r="I84" s="1758" t="s">
        <v>1044</v>
      </c>
      <c r="J84" s="1758"/>
      <c r="K84" s="1758"/>
      <c r="L84" s="1758"/>
      <c r="M84" s="1758"/>
      <c r="N84" s="1758"/>
      <c r="O84" s="1758"/>
      <c r="P84" s="1595" t="s">
        <v>1094</v>
      </c>
      <c r="Q84" s="1595"/>
      <c r="R84" s="1595"/>
      <c r="S84" s="1595"/>
      <c r="T84" s="1595"/>
    </row>
    <row r="85" spans="2:20">
      <c r="B85" s="1592"/>
      <c r="C85" s="1592"/>
      <c r="D85" s="1631"/>
      <c r="E85" s="1631"/>
      <c r="F85" s="1631"/>
      <c r="G85" s="1631"/>
      <c r="H85" s="1631"/>
      <c r="I85" s="1758"/>
      <c r="J85" s="1758"/>
      <c r="K85" s="1758"/>
      <c r="L85" s="1758"/>
      <c r="M85" s="1758"/>
      <c r="N85" s="1758"/>
      <c r="O85" s="1758"/>
      <c r="P85" s="1759" t="s">
        <v>1095</v>
      </c>
      <c r="Q85" s="1759"/>
      <c r="R85" s="1759"/>
      <c r="S85" s="1759"/>
      <c r="T85" s="1759"/>
    </row>
    <row r="86" spans="2:20">
      <c r="B86" s="1592" t="s">
        <v>1045</v>
      </c>
      <c r="C86" s="1592"/>
      <c r="D86" s="1631"/>
      <c r="E86" s="1631"/>
      <c r="F86" s="1631"/>
      <c r="G86" s="1631"/>
      <c r="H86" s="1631"/>
      <c r="I86" s="1758" t="s">
        <v>1046</v>
      </c>
      <c r="J86" s="1758"/>
      <c r="K86" s="1758"/>
      <c r="L86" s="1758"/>
      <c r="M86" s="1758"/>
      <c r="N86" s="1758"/>
      <c r="O86" s="1758"/>
      <c r="P86" s="1595" t="s">
        <v>1096</v>
      </c>
      <c r="Q86" s="1595"/>
      <c r="R86" s="1595"/>
      <c r="S86" s="1595"/>
      <c r="T86" s="1595"/>
    </row>
    <row r="87" spans="2:20">
      <c r="B87" s="1592"/>
      <c r="C87" s="1592"/>
      <c r="D87" s="1631"/>
      <c r="E87" s="1631"/>
      <c r="F87" s="1631"/>
      <c r="G87" s="1631"/>
      <c r="H87" s="1631"/>
      <c r="I87" s="1758"/>
      <c r="J87" s="1758"/>
      <c r="K87" s="1758"/>
      <c r="L87" s="1758"/>
      <c r="M87" s="1758"/>
      <c r="N87" s="1758"/>
      <c r="O87" s="1758"/>
      <c r="P87" s="1594" t="s">
        <v>1097</v>
      </c>
      <c r="Q87" s="1594"/>
      <c r="R87" s="1594"/>
      <c r="S87" s="1594"/>
      <c r="T87" s="1594"/>
    </row>
    <row r="88" spans="2:20">
      <c r="B88" s="1592"/>
      <c r="C88" s="1592"/>
      <c r="D88" s="1631"/>
      <c r="E88" s="1631"/>
      <c r="F88" s="1631"/>
      <c r="G88" s="1631"/>
      <c r="H88" s="1631"/>
      <c r="I88" s="1758"/>
      <c r="J88" s="1758"/>
      <c r="K88" s="1758"/>
      <c r="L88" s="1758"/>
      <c r="M88" s="1758"/>
      <c r="N88" s="1758"/>
      <c r="O88" s="1758"/>
      <c r="P88" s="1593"/>
      <c r="Q88" s="1593"/>
      <c r="R88" s="1593"/>
      <c r="S88" s="1593"/>
      <c r="T88" s="1593"/>
    </row>
    <row r="89" spans="2:20">
      <c r="B89" s="1592" t="s">
        <v>1098</v>
      </c>
      <c r="C89" s="1592"/>
      <c r="D89" s="1631"/>
      <c r="E89" s="1631"/>
      <c r="F89" s="1631"/>
      <c r="G89" s="1631"/>
      <c r="H89" s="1631"/>
      <c r="I89" s="1758" t="s">
        <v>1047</v>
      </c>
      <c r="J89" s="1758"/>
      <c r="K89" s="1758"/>
      <c r="L89" s="1758"/>
      <c r="M89" s="1758"/>
      <c r="N89" s="1758"/>
      <c r="O89" s="1758"/>
      <c r="P89" s="1595" t="s">
        <v>1099</v>
      </c>
      <c r="Q89" s="1595"/>
      <c r="R89" s="1595"/>
      <c r="S89" s="1595"/>
      <c r="T89" s="1595"/>
    </row>
    <row r="90" spans="2:20">
      <c r="B90" s="1592"/>
      <c r="C90" s="1592"/>
      <c r="D90" s="1631"/>
      <c r="E90" s="1631"/>
      <c r="F90" s="1631"/>
      <c r="G90" s="1631"/>
      <c r="H90" s="1631"/>
      <c r="I90" s="1758"/>
      <c r="J90" s="1758"/>
      <c r="K90" s="1758"/>
      <c r="L90" s="1758"/>
      <c r="M90" s="1758"/>
      <c r="N90" s="1758"/>
      <c r="O90" s="1758"/>
      <c r="P90" s="1594" t="s">
        <v>1100</v>
      </c>
      <c r="Q90" s="1594"/>
      <c r="R90" s="1594"/>
      <c r="S90" s="1594"/>
      <c r="T90" s="1594"/>
    </row>
    <row r="91" spans="2:20">
      <c r="B91" s="1592"/>
      <c r="C91" s="1592"/>
      <c r="D91" s="1631"/>
      <c r="E91" s="1631"/>
      <c r="F91" s="1631"/>
      <c r="G91" s="1631"/>
      <c r="H91" s="1631"/>
      <c r="I91" s="1758"/>
      <c r="J91" s="1758"/>
      <c r="K91" s="1758"/>
      <c r="L91" s="1758"/>
      <c r="M91" s="1758"/>
      <c r="N91" s="1758"/>
      <c r="O91" s="1758"/>
      <c r="P91" s="1593"/>
      <c r="Q91" s="1593"/>
      <c r="R91" s="1593"/>
      <c r="S91" s="1593"/>
      <c r="T91" s="1593"/>
    </row>
    <row r="92" spans="2:20">
      <c r="B92" s="1664" t="s">
        <v>1101</v>
      </c>
      <c r="C92" s="1667"/>
      <c r="D92" s="1631" t="s">
        <v>1390</v>
      </c>
      <c r="E92" s="1631"/>
      <c r="F92" s="1631"/>
      <c r="G92" s="1631"/>
      <c r="H92" s="1631"/>
      <c r="I92" s="1758" t="s">
        <v>1048</v>
      </c>
      <c r="J92" s="1758"/>
      <c r="K92" s="1758"/>
      <c r="L92" s="1758"/>
      <c r="M92" s="1758"/>
      <c r="N92" s="1758"/>
      <c r="O92" s="1758"/>
      <c r="P92" s="1595" t="s">
        <v>1484</v>
      </c>
      <c r="Q92" s="1595"/>
      <c r="R92" s="1595"/>
      <c r="S92" s="1595"/>
      <c r="T92" s="1595"/>
    </row>
    <row r="93" spans="2:20">
      <c r="B93" s="1505"/>
      <c r="C93" s="1506"/>
      <c r="D93" s="1631"/>
      <c r="E93" s="1631"/>
      <c r="F93" s="1631"/>
      <c r="G93" s="1631"/>
      <c r="H93" s="1631"/>
      <c r="I93" s="1758"/>
      <c r="J93" s="1758"/>
      <c r="K93" s="1758"/>
      <c r="L93" s="1758"/>
      <c r="M93" s="1758"/>
      <c r="N93" s="1758"/>
      <c r="O93" s="1758"/>
      <c r="P93" s="1759" t="s">
        <v>1485</v>
      </c>
      <c r="Q93" s="1759"/>
      <c r="R93" s="1759"/>
      <c r="S93" s="1759"/>
      <c r="T93" s="1759"/>
    </row>
    <row r="94" spans="2:20" ht="13.5" customHeight="1">
      <c r="B94" s="1505"/>
      <c r="C94" s="1506"/>
      <c r="D94" s="1631"/>
      <c r="E94" s="1631"/>
      <c r="F94" s="1631"/>
      <c r="G94" s="1631"/>
      <c r="H94" s="1631"/>
      <c r="I94" s="1719" t="s">
        <v>1049</v>
      </c>
      <c r="J94" s="1720"/>
      <c r="K94" s="1720"/>
      <c r="L94" s="1720"/>
      <c r="M94" s="1720"/>
      <c r="N94" s="1720"/>
      <c r="O94" s="1721"/>
      <c r="P94" s="1595" t="s">
        <v>1486</v>
      </c>
      <c r="Q94" s="1595"/>
      <c r="R94" s="1595"/>
      <c r="S94" s="1595"/>
      <c r="T94" s="1595"/>
    </row>
    <row r="95" spans="2:20">
      <c r="B95" s="1505"/>
      <c r="C95" s="1506"/>
      <c r="D95" s="1631"/>
      <c r="E95" s="1631"/>
      <c r="F95" s="1631"/>
      <c r="G95" s="1631"/>
      <c r="H95" s="1631"/>
      <c r="I95" s="1545"/>
      <c r="J95" s="1546"/>
      <c r="K95" s="1546"/>
      <c r="L95" s="1546"/>
      <c r="M95" s="1546"/>
      <c r="N95" s="1546"/>
      <c r="O95" s="1547"/>
      <c r="P95" s="1760" t="s">
        <v>1487</v>
      </c>
      <c r="Q95" s="1760"/>
      <c r="R95" s="1760"/>
      <c r="S95" s="1760"/>
      <c r="T95" s="1760"/>
    </row>
    <row r="96" spans="2:20">
      <c r="B96" s="1507"/>
      <c r="C96" s="1508"/>
      <c r="D96" s="1631"/>
      <c r="E96" s="1631"/>
      <c r="F96" s="1631"/>
      <c r="G96" s="1631"/>
      <c r="H96" s="1631"/>
      <c r="I96" s="1548"/>
      <c r="J96" s="1549"/>
      <c r="K96" s="1549"/>
      <c r="L96" s="1549"/>
      <c r="M96" s="1549"/>
      <c r="N96" s="1549"/>
      <c r="O96" s="1550"/>
      <c r="P96" s="1759"/>
      <c r="Q96" s="1759"/>
      <c r="R96" s="1759"/>
      <c r="S96" s="1759"/>
      <c r="T96" s="1759"/>
    </row>
    <row r="97" spans="1:20">
      <c r="B97" s="1592" t="s">
        <v>1102</v>
      </c>
      <c r="C97" s="1592"/>
      <c r="D97" s="1631"/>
      <c r="E97" s="1631"/>
      <c r="F97" s="1631"/>
      <c r="G97" s="1631"/>
      <c r="H97" s="1631"/>
      <c r="I97" s="1758" t="s">
        <v>1050</v>
      </c>
      <c r="J97" s="1758"/>
      <c r="K97" s="1758"/>
      <c r="L97" s="1758"/>
      <c r="M97" s="1758"/>
      <c r="N97" s="1758"/>
      <c r="O97" s="1758"/>
      <c r="P97" s="1595" t="s">
        <v>1103</v>
      </c>
      <c r="Q97" s="1595"/>
      <c r="R97" s="1595"/>
      <c r="S97" s="1595"/>
      <c r="T97" s="1595"/>
    </row>
    <row r="98" spans="1:20">
      <c r="B98" s="1592"/>
      <c r="C98" s="1592"/>
      <c r="D98" s="1631"/>
      <c r="E98" s="1631"/>
      <c r="F98" s="1631"/>
      <c r="G98" s="1631"/>
      <c r="H98" s="1631"/>
      <c r="I98" s="1758"/>
      <c r="J98" s="1758"/>
      <c r="K98" s="1758"/>
      <c r="L98" s="1758"/>
      <c r="M98" s="1758"/>
      <c r="N98" s="1758"/>
      <c r="O98" s="1758"/>
      <c r="P98" s="1759" t="s">
        <v>1488</v>
      </c>
      <c r="Q98" s="1759"/>
      <c r="R98" s="1759"/>
      <c r="S98" s="1759"/>
      <c r="T98" s="1759"/>
    </row>
    <row r="101" spans="1:20">
      <c r="A101" s="267" t="s">
        <v>1104</v>
      </c>
      <c r="B101" s="1748" t="s">
        <v>1015</v>
      </c>
      <c r="C101" s="1748"/>
      <c r="D101" s="1748"/>
      <c r="E101" s="1748"/>
      <c r="F101" s="1748"/>
      <c r="G101" s="1748"/>
      <c r="H101" s="1748"/>
      <c r="I101" s="1748"/>
      <c r="J101" s="1748"/>
      <c r="K101" s="1748"/>
      <c r="L101" s="1748"/>
      <c r="M101" s="1748"/>
      <c r="N101" s="1748"/>
      <c r="O101" s="1748"/>
      <c r="P101" s="1748"/>
      <c r="Q101" s="1748"/>
      <c r="R101" s="1748"/>
      <c r="S101" s="1748"/>
      <c r="T101" s="1748"/>
    </row>
    <row r="102" spans="1:20">
      <c r="A102" s="267" t="s">
        <v>1105</v>
      </c>
      <c r="B102" s="1521" t="s">
        <v>793</v>
      </c>
      <c r="C102" s="1521"/>
      <c r="D102" s="1521"/>
      <c r="E102" s="1521"/>
      <c r="F102" s="1521"/>
      <c r="G102" s="1521"/>
      <c r="H102" s="1521"/>
      <c r="I102" s="1521"/>
      <c r="J102" s="1521"/>
      <c r="K102" s="1521"/>
      <c r="L102" s="1521"/>
      <c r="M102" s="1521"/>
      <c r="N102" s="1521"/>
      <c r="O102" s="1521"/>
      <c r="P102" s="1521"/>
      <c r="Q102" s="1521"/>
      <c r="R102" s="1521"/>
      <c r="S102" s="1521"/>
      <c r="T102" s="1521"/>
    </row>
    <row r="103" spans="1:20">
      <c r="A103" s="267" t="s">
        <v>1106</v>
      </c>
      <c r="B103" s="534" t="s">
        <v>790</v>
      </c>
      <c r="C103" s="1003"/>
      <c r="D103" s="1003"/>
      <c r="E103" s="1003"/>
      <c r="F103" s="1003"/>
      <c r="G103" s="1003"/>
      <c r="H103" s="1003"/>
      <c r="I103" s="1003"/>
      <c r="J103" s="1003"/>
      <c r="K103" s="1003"/>
      <c r="L103" s="1003"/>
      <c r="M103" s="1003"/>
      <c r="N103" s="1003"/>
      <c r="O103" s="1003"/>
      <c r="P103" s="1003"/>
      <c r="Q103" s="1003"/>
      <c r="R103" s="1003"/>
      <c r="S103" s="1003"/>
      <c r="T103" s="534"/>
    </row>
    <row r="104" spans="1:20">
      <c r="A104" s="267" t="s">
        <v>1107</v>
      </c>
      <c r="B104" s="1003" t="s">
        <v>97</v>
      </c>
      <c r="C104" s="1003"/>
      <c r="D104" s="1003"/>
      <c r="E104" s="1003"/>
      <c r="F104" s="1003"/>
      <c r="G104" s="1003"/>
      <c r="H104" s="1003"/>
      <c r="I104" s="1003"/>
      <c r="J104" s="1003"/>
      <c r="K104" s="1003"/>
      <c r="L104" s="1003"/>
      <c r="M104" s="1003"/>
      <c r="N104" s="1003"/>
      <c r="O104" s="1003"/>
      <c r="P104" s="1003"/>
      <c r="Q104" s="1003"/>
      <c r="R104" s="1003"/>
      <c r="S104" s="1003"/>
      <c r="T104" s="534"/>
    </row>
  </sheetData>
  <mergeCells count="148">
    <mergeCell ref="P75:P78"/>
    <mergeCell ref="B101:T101"/>
    <mergeCell ref="P88:T88"/>
    <mergeCell ref="P89:T89"/>
    <mergeCell ref="P90:T90"/>
    <mergeCell ref="P91:T91"/>
    <mergeCell ref="P92:T92"/>
    <mergeCell ref="P93:T93"/>
    <mergeCell ref="P94:T94"/>
    <mergeCell ref="P95:T95"/>
    <mergeCell ref="P96:T96"/>
    <mergeCell ref="P97:T97"/>
    <mergeCell ref="B89:C91"/>
    <mergeCell ref="I89:O91"/>
    <mergeCell ref="B92:C96"/>
    <mergeCell ref="D92:H98"/>
    <mergeCell ref="I92:O93"/>
    <mergeCell ref="I94:O96"/>
    <mergeCell ref="B97:C98"/>
    <mergeCell ref="I97:O98"/>
    <mergeCell ref="P98:T98"/>
    <mergeCell ref="P83:T83"/>
    <mergeCell ref="P84:T84"/>
    <mergeCell ref="P85:T85"/>
    <mergeCell ref="P86:T86"/>
    <mergeCell ref="P87:T87"/>
    <mergeCell ref="B83:C83"/>
    <mergeCell ref="D83:H83"/>
    <mergeCell ref="I83:O83"/>
    <mergeCell ref="B84:C85"/>
    <mergeCell ref="D84:H91"/>
    <mergeCell ref="I84:O85"/>
    <mergeCell ref="B86:C88"/>
    <mergeCell ref="I86:O88"/>
    <mergeCell ref="B66:G66"/>
    <mergeCell ref="Q66:T66"/>
    <mergeCell ref="B67:G67"/>
    <mergeCell ref="Q67:T67"/>
    <mergeCell ref="B68:G68"/>
    <mergeCell ref="Q68:T68"/>
    <mergeCell ref="B69:G69"/>
    <mergeCell ref="A75:G78"/>
    <mergeCell ref="H75:H78"/>
    <mergeCell ref="I75:I78"/>
    <mergeCell ref="J75:J78"/>
    <mergeCell ref="K75:K78"/>
    <mergeCell ref="L75:L78"/>
    <mergeCell ref="M75:M78"/>
    <mergeCell ref="N75:N78"/>
    <mergeCell ref="O75:O78"/>
    <mergeCell ref="Q75:T78"/>
    <mergeCell ref="B70:G70"/>
    <mergeCell ref="Q70:T70"/>
    <mergeCell ref="A62:A70"/>
    <mergeCell ref="B64:G64"/>
    <mergeCell ref="B65:G65"/>
    <mergeCell ref="Q65:T65"/>
    <mergeCell ref="P71:P74"/>
    <mergeCell ref="B27:E27"/>
    <mergeCell ref="B28:E28"/>
    <mergeCell ref="F28:K28"/>
    <mergeCell ref="C47:T47"/>
    <mergeCell ref="B62:G62"/>
    <mergeCell ref="A60:G61"/>
    <mergeCell ref="Q60:T61"/>
    <mergeCell ref="Q62:T62"/>
    <mergeCell ref="Q64:T64"/>
    <mergeCell ref="M38:S39"/>
    <mergeCell ref="M30:S31"/>
    <mergeCell ref="M32:S33"/>
    <mergeCell ref="M34:S35"/>
    <mergeCell ref="B40:T40"/>
    <mergeCell ref="C43:T45"/>
    <mergeCell ref="C46:T46"/>
    <mergeCell ref="C49:T51"/>
    <mergeCell ref="C52:T55"/>
    <mergeCell ref="A1:F1"/>
    <mergeCell ref="A2:E2"/>
    <mergeCell ref="A30:A39"/>
    <mergeCell ref="A14:A28"/>
    <mergeCell ref="F22:L23"/>
    <mergeCell ref="B30:E30"/>
    <mergeCell ref="B31:E31"/>
    <mergeCell ref="B32:E33"/>
    <mergeCell ref="B18:E18"/>
    <mergeCell ref="B24:E24"/>
    <mergeCell ref="F24:K24"/>
    <mergeCell ref="A3:S3"/>
    <mergeCell ref="B19:E19"/>
    <mergeCell ref="B22:E23"/>
    <mergeCell ref="F19:L19"/>
    <mergeCell ref="Q1:S1"/>
    <mergeCell ref="L4:S4"/>
    <mergeCell ref="E6:S7"/>
    <mergeCell ref="E10:S11"/>
    <mergeCell ref="A6:D6"/>
    <mergeCell ref="A10:D10"/>
    <mergeCell ref="M19:S19"/>
    <mergeCell ref="F13:L13"/>
    <mergeCell ref="M24:R24"/>
    <mergeCell ref="B102:T102"/>
    <mergeCell ref="H4:K4"/>
    <mergeCell ref="F27:K27"/>
    <mergeCell ref="M18:S18"/>
    <mergeCell ref="M14:S17"/>
    <mergeCell ref="C56:T57"/>
    <mergeCell ref="A71:G74"/>
    <mergeCell ref="H71:H74"/>
    <mergeCell ref="I71:I74"/>
    <mergeCell ref="J71:J74"/>
    <mergeCell ref="K71:K74"/>
    <mergeCell ref="L71:L74"/>
    <mergeCell ref="M71:M74"/>
    <mergeCell ref="N71:N74"/>
    <mergeCell ref="O71:O74"/>
    <mergeCell ref="Q71:T74"/>
    <mergeCell ref="M13:S13"/>
    <mergeCell ref="B14:E17"/>
    <mergeCell ref="F14:L17"/>
    <mergeCell ref="F18:L18"/>
    <mergeCell ref="A13:E13"/>
    <mergeCell ref="M36:S37"/>
    <mergeCell ref="B63:G63"/>
    <mergeCell ref="M22:S23"/>
    <mergeCell ref="A8:D8"/>
    <mergeCell ref="A9:D9"/>
    <mergeCell ref="B20:E20"/>
    <mergeCell ref="B21:E21"/>
    <mergeCell ref="F20:L20"/>
    <mergeCell ref="M20:S20"/>
    <mergeCell ref="F21:L21"/>
    <mergeCell ref="M21:S21"/>
    <mergeCell ref="H60:P60"/>
    <mergeCell ref="C42:T42"/>
    <mergeCell ref="M27:R27"/>
    <mergeCell ref="B25:D26"/>
    <mergeCell ref="A29:E29"/>
    <mergeCell ref="M28:R28"/>
    <mergeCell ref="F30:L31"/>
    <mergeCell ref="F32:L33"/>
    <mergeCell ref="M29:R29"/>
    <mergeCell ref="B34:E35"/>
    <mergeCell ref="B36:E37"/>
    <mergeCell ref="B38:E39"/>
    <mergeCell ref="F29:K29"/>
    <mergeCell ref="F36:L37"/>
    <mergeCell ref="F38:L39"/>
    <mergeCell ref="F34:L35"/>
  </mergeCells>
  <phoneticPr fontId="2"/>
  <dataValidations count="3">
    <dataValidation type="list" showInputMessage="1" showErrorMessage="1" sqref="F27:K27 M27:R27">
      <formula1>企業回答5</formula1>
    </dataValidation>
    <dataValidation type="list" allowBlank="1" showInputMessage="1" showErrorMessage="1" sqref="F21:S21">
      <formula1>建設工事の種類</formula1>
    </dataValidation>
    <dataValidation type="list" allowBlank="1" showInputMessage="1" showErrorMessage="1" sqref="F20:S20">
      <formula1>工事種別</formula1>
    </dataValidation>
  </dataValidations>
  <pageMargins left="0.70866141732283472" right="0.39370078740157483" top="0.74803149606299213" bottom="0.74803149606299213" header="0.31496062992125984" footer="0.31496062992125984"/>
  <pageSetup paperSize="9" orientation="portrait" blackAndWhite="1"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FF"/>
  </sheetPr>
  <dimension ref="A1:T53"/>
  <sheetViews>
    <sheetView view="pageBreakPreview" topLeftCell="A10" zoomScaleNormal="100" zoomScaleSheetLayoutView="100" workbookViewId="0">
      <selection activeCell="B22" sqref="B22:Q23"/>
    </sheetView>
  </sheetViews>
  <sheetFormatPr defaultRowHeight="13.5"/>
  <cols>
    <col min="1" max="17" width="5.125" style="203" customWidth="1"/>
    <col min="18" max="18" width="5.125" style="202" customWidth="1"/>
    <col min="19" max="16384" width="9" style="203"/>
  </cols>
  <sheetData>
    <row r="1" spans="1:20" ht="15.75" customHeight="1">
      <c r="A1" s="1495" t="str">
        <f>CONCATENATE("（様式-",INDEX(発注者入力シート!$B$23:$G$27,MATCH(発注者入力シート!L8,発注者入力シート!$C$23:$C$27,0),4),"）")</f>
        <v>（様式-５）</v>
      </c>
      <c r="B1" s="1495"/>
      <c r="C1" s="1495"/>
      <c r="D1" s="1495"/>
      <c r="E1" s="1495"/>
      <c r="F1" s="1495"/>
      <c r="S1" s="4" t="s">
        <v>463</v>
      </c>
      <c r="T1" s="4"/>
    </row>
    <row r="2" spans="1:20" ht="15.75" customHeight="1">
      <c r="A2" s="1495" t="str">
        <f>CONCATENATE("評価項目",INDEX(発注者入力シート!$B$23:$G$27,MATCH(発注者入力シート!L8,発注者入力シート!$C$23:$C$27,0),5),"-",INDEX(発注者入力シート!$B$23:$G$27,MATCH(発注者入力シート!L8,発注者入力シート!$C$23:$C$27,0),6))</f>
        <v>評価項目（２）-③</v>
      </c>
      <c r="B2" s="1495"/>
      <c r="C2" s="1495"/>
      <c r="D2" s="1495"/>
      <c r="E2" s="1495"/>
      <c r="S2" s="4" t="s">
        <v>464</v>
      </c>
      <c r="T2" s="4"/>
    </row>
    <row r="3" spans="1:20" ht="15.75" customHeight="1">
      <c r="A3" s="1520" t="s">
        <v>652</v>
      </c>
      <c r="B3" s="1520"/>
      <c r="C3" s="1520"/>
      <c r="D3" s="1520"/>
      <c r="E3" s="1520"/>
      <c r="F3" s="1520"/>
      <c r="G3" s="1520"/>
      <c r="H3" s="1520"/>
      <c r="I3" s="1520"/>
      <c r="J3" s="1520"/>
      <c r="K3" s="1520"/>
      <c r="L3" s="1520"/>
      <c r="M3" s="1520"/>
      <c r="N3" s="1520"/>
      <c r="O3" s="1520"/>
      <c r="P3" s="1520"/>
      <c r="Q3" s="1520"/>
      <c r="R3" s="330"/>
      <c r="S3" s="205"/>
      <c r="T3" s="4" t="s">
        <v>471</v>
      </c>
    </row>
    <row r="4" spans="1:20" ht="15.75" customHeight="1">
      <c r="H4" s="1518" t="s">
        <v>331</v>
      </c>
      <c r="I4" s="1518"/>
      <c r="J4" s="1518"/>
      <c r="K4" s="1519" t="str">
        <f>IF(企業入力シート!C7="","",企業入力シート!C7)</f>
        <v>島根土木</v>
      </c>
      <c r="L4" s="1519"/>
      <c r="M4" s="1519"/>
      <c r="N4" s="1519"/>
      <c r="O4" s="1519"/>
      <c r="P4" s="1519"/>
      <c r="Q4" s="1519"/>
      <c r="R4" s="321"/>
      <c r="S4" s="191"/>
      <c r="T4" s="4" t="s">
        <v>605</v>
      </c>
    </row>
    <row r="5" spans="1:20" ht="15.75" customHeight="1">
      <c r="G5" s="1139"/>
      <c r="H5" s="1139"/>
      <c r="I5" s="1139"/>
      <c r="J5" s="1139"/>
      <c r="K5" s="510"/>
      <c r="L5" s="510"/>
      <c r="M5" s="510"/>
      <c r="N5" s="510"/>
      <c r="O5" s="510"/>
      <c r="P5" s="510"/>
      <c r="Q5" s="510"/>
      <c r="R5" s="510"/>
      <c r="S5" s="191"/>
      <c r="T5" s="4"/>
    </row>
    <row r="6" spans="1:20" ht="15.75" customHeight="1">
      <c r="A6" s="1159" t="s">
        <v>653</v>
      </c>
      <c r="B6" s="1115"/>
      <c r="C6" s="1115"/>
      <c r="D6" s="1160"/>
      <c r="E6" s="1788" t="s">
        <v>1557</v>
      </c>
      <c r="F6" s="1789"/>
      <c r="G6" s="1789"/>
      <c r="H6" s="1789"/>
      <c r="I6" s="1789"/>
      <c r="J6" s="1789"/>
      <c r="K6" s="1789"/>
      <c r="L6" s="1789"/>
      <c r="M6" s="1789"/>
      <c r="N6" s="1789"/>
      <c r="O6" s="1789"/>
      <c r="P6" s="1789"/>
      <c r="Q6" s="1790"/>
      <c r="S6" s="251"/>
      <c r="T6" s="4"/>
    </row>
    <row r="7" spans="1:20" ht="15.75" customHeight="1">
      <c r="A7" s="1161"/>
      <c r="B7" s="1143"/>
      <c r="C7" s="1143"/>
      <c r="D7" s="1162"/>
      <c r="E7" s="1791"/>
      <c r="F7" s="1792"/>
      <c r="G7" s="1792"/>
      <c r="H7" s="1792"/>
      <c r="I7" s="1792"/>
      <c r="J7" s="1792"/>
      <c r="K7" s="1792"/>
      <c r="L7" s="1792"/>
      <c r="M7" s="1792"/>
      <c r="N7" s="1792"/>
      <c r="O7" s="1792"/>
      <c r="P7" s="1792"/>
      <c r="Q7" s="1793"/>
      <c r="R7" s="279"/>
      <c r="S7" s="4" t="s">
        <v>467</v>
      </c>
      <c r="T7" s="4"/>
    </row>
    <row r="8" spans="1:20" ht="15.75" customHeight="1">
      <c r="A8" s="1163"/>
      <c r="B8" s="1158"/>
      <c r="C8" s="1158"/>
      <c r="D8" s="1164"/>
      <c r="E8" s="1794"/>
      <c r="F8" s="1795"/>
      <c r="G8" s="1795"/>
      <c r="H8" s="1795"/>
      <c r="I8" s="1795"/>
      <c r="J8" s="1795"/>
      <c r="K8" s="1795"/>
      <c r="L8" s="1795"/>
      <c r="M8" s="1795"/>
      <c r="N8" s="1795"/>
      <c r="O8" s="1795"/>
      <c r="P8" s="1795"/>
      <c r="Q8" s="1796"/>
      <c r="R8" s="300"/>
      <c r="S8" s="193"/>
      <c r="T8" s="4" t="s">
        <v>468</v>
      </c>
    </row>
    <row r="9" spans="1:20" ht="15.75" customHeight="1">
      <c r="A9" s="1761" t="s">
        <v>1499</v>
      </c>
      <c r="B9" s="1762"/>
      <c r="C9" s="1762"/>
      <c r="D9" s="1763"/>
      <c r="E9" s="1764" t="str">
        <f>INDEX(発注者入力シート!$AX$3:$BC$31,MATCH(発注者入力シート!$AY$2,発注者入力シート!$AZ$3:$AZ$31,0),4)</f>
        <v>一般土木工事、維持修繕工事</v>
      </c>
      <c r="F9" s="1765"/>
      <c r="G9" s="1765"/>
      <c r="H9" s="1765"/>
      <c r="I9" s="1765"/>
      <c r="J9" s="1765"/>
      <c r="K9" s="1765"/>
      <c r="L9" s="1765"/>
      <c r="M9" s="1765"/>
      <c r="N9" s="1765"/>
      <c r="O9" s="1765"/>
      <c r="P9" s="1765"/>
      <c r="Q9" s="1766"/>
      <c r="R9" s="300"/>
      <c r="S9" s="193"/>
      <c r="T9" s="4"/>
    </row>
    <row r="10" spans="1:20" ht="15.75" customHeight="1">
      <c r="A10" s="1761" t="s">
        <v>1500</v>
      </c>
      <c r="B10" s="1762"/>
      <c r="C10" s="1762"/>
      <c r="D10" s="1763"/>
      <c r="E10" s="1764" t="str">
        <f>INDEX(発注者入力シート!$AX$3:$BC$31,MATCH(発注者入力シート!$AY$2,発注者入力シート!$AZ$3:$AZ$31,0),5)</f>
        <v>土木一式工事、とび・土工・ｺﾝｸﾘｰﾄ工事、しゅんせつ工事</v>
      </c>
      <c r="F10" s="1765"/>
      <c r="G10" s="1765"/>
      <c r="H10" s="1765"/>
      <c r="I10" s="1765"/>
      <c r="J10" s="1765"/>
      <c r="K10" s="1765"/>
      <c r="L10" s="1765"/>
      <c r="M10" s="1765"/>
      <c r="N10" s="1765"/>
      <c r="O10" s="1765"/>
      <c r="P10" s="1765"/>
      <c r="Q10" s="1766"/>
      <c r="R10" s="300"/>
      <c r="S10" s="193"/>
      <c r="T10" s="4"/>
    </row>
    <row r="11" spans="1:20" ht="15.75" customHeight="1">
      <c r="A11" s="1143"/>
      <c r="B11" s="1143"/>
      <c r="C11" s="1143"/>
      <c r="D11" s="1143"/>
      <c r="E11" s="1135"/>
      <c r="F11" s="1135"/>
      <c r="G11" s="1135"/>
      <c r="H11" s="1135"/>
      <c r="I11" s="1135"/>
      <c r="J11" s="1135"/>
      <c r="K11" s="1135"/>
      <c r="L11" s="1135"/>
      <c r="M11" s="1135"/>
      <c r="N11" s="1135"/>
      <c r="O11" s="1135"/>
      <c r="P11" s="1135"/>
      <c r="Q11" s="1135"/>
      <c r="R11" s="300"/>
      <c r="S11" s="193"/>
      <c r="T11" s="4"/>
    </row>
    <row r="12" spans="1:20" ht="15.75" customHeight="1">
      <c r="A12" s="1158"/>
      <c r="B12" s="1158"/>
      <c r="C12" s="1158"/>
      <c r="D12" s="1158"/>
      <c r="E12" s="1165"/>
      <c r="F12" s="1165"/>
      <c r="G12" s="1165"/>
      <c r="H12" s="1165"/>
      <c r="I12" s="1165"/>
      <c r="J12" s="1165"/>
      <c r="K12" s="1165"/>
      <c r="L12" s="1135"/>
      <c r="M12" s="1135"/>
      <c r="N12" s="1135"/>
      <c r="O12" s="1135"/>
      <c r="P12" s="1135"/>
      <c r="Q12" s="1135"/>
      <c r="R12" s="300"/>
      <c r="S12" s="193"/>
      <c r="T12" s="4"/>
    </row>
    <row r="13" spans="1:20" ht="15.75" customHeight="1">
      <c r="A13" s="1743" t="s">
        <v>654</v>
      </c>
      <c r="B13" s="1744"/>
      <c r="C13" s="1744"/>
      <c r="D13" s="1768"/>
      <c r="E13" s="1657"/>
      <c r="F13" s="1772"/>
      <c r="G13" s="1772"/>
      <c r="H13" s="1772"/>
      <c r="I13" s="1772"/>
      <c r="J13" s="1772"/>
      <c r="K13" s="1773"/>
      <c r="L13" s="265"/>
      <c r="M13" s="202"/>
      <c r="N13" s="202"/>
      <c r="O13" s="202"/>
      <c r="P13" s="202"/>
      <c r="Q13" s="202"/>
      <c r="S13" s="194"/>
      <c r="T13" s="4" t="s">
        <v>466</v>
      </c>
    </row>
    <row r="14" spans="1:20" ht="15.75" customHeight="1">
      <c r="A14" s="1743" t="s">
        <v>952</v>
      </c>
      <c r="B14" s="1744"/>
      <c r="C14" s="1744"/>
      <c r="D14" s="1768"/>
      <c r="E14" s="1769"/>
      <c r="F14" s="1770"/>
      <c r="G14" s="1770"/>
      <c r="H14" s="1770"/>
      <c r="I14" s="1770"/>
      <c r="J14" s="1770"/>
      <c r="K14" s="1771"/>
      <c r="L14" s="1166" t="s">
        <v>1495</v>
      </c>
      <c r="M14" s="198"/>
      <c r="N14" s="198"/>
      <c r="O14" s="198"/>
      <c r="P14" s="198"/>
      <c r="Q14" s="202"/>
    </row>
    <row r="15" spans="1:20" ht="15.75" customHeight="1">
      <c r="A15" s="1743" t="s">
        <v>663</v>
      </c>
      <c r="B15" s="1744"/>
      <c r="C15" s="1744"/>
      <c r="D15" s="1768"/>
      <c r="E15" s="1704"/>
      <c r="F15" s="1705"/>
      <c r="G15" s="1705"/>
      <c r="H15" s="1705"/>
      <c r="I15" s="1705"/>
      <c r="J15" s="1705"/>
      <c r="K15" s="1774"/>
      <c r="L15" s="265"/>
      <c r="M15" s="202"/>
      <c r="N15" s="202"/>
      <c r="O15" s="202"/>
      <c r="P15" s="202"/>
      <c r="Q15" s="202"/>
    </row>
    <row r="16" spans="1:20" ht="15.75" customHeight="1">
      <c r="A16" s="1775" t="s">
        <v>664</v>
      </c>
      <c r="B16" s="1776"/>
      <c r="C16" s="1776"/>
      <c r="D16" s="1777"/>
      <c r="E16" s="1525"/>
      <c r="F16" s="1526"/>
      <c r="G16" s="1526"/>
      <c r="H16" s="1526"/>
      <c r="I16" s="1526"/>
      <c r="J16" s="1526"/>
      <c r="K16" s="1526"/>
      <c r="L16" s="1526"/>
      <c r="M16" s="1526"/>
      <c r="N16" s="1526"/>
      <c r="O16" s="1526"/>
      <c r="P16" s="1526"/>
      <c r="Q16" s="1527"/>
      <c r="R16" s="320"/>
    </row>
    <row r="17" spans="1:19" ht="15.75" customHeight="1">
      <c r="A17" s="1778"/>
      <c r="B17" s="1779"/>
      <c r="C17" s="1779"/>
      <c r="D17" s="1780"/>
      <c r="E17" s="1531"/>
      <c r="F17" s="1532"/>
      <c r="G17" s="1532"/>
      <c r="H17" s="1532"/>
      <c r="I17" s="1532"/>
      <c r="J17" s="1532"/>
      <c r="K17" s="1532"/>
      <c r="L17" s="1532"/>
      <c r="M17" s="1532"/>
      <c r="N17" s="1532"/>
      <c r="O17" s="1532"/>
      <c r="P17" s="1532"/>
      <c r="Q17" s="1533"/>
      <c r="R17" s="320"/>
      <c r="S17" s="4"/>
    </row>
    <row r="18" spans="1:19" ht="15.75" customHeight="1">
      <c r="A18" s="1782" t="s">
        <v>140</v>
      </c>
      <c r="B18" s="1783"/>
      <c r="C18" s="1783"/>
      <c r="D18" s="1784"/>
      <c r="E18" s="1781"/>
      <c r="F18" s="1781"/>
      <c r="G18" s="1781"/>
      <c r="H18" s="1781"/>
      <c r="I18" s="1781"/>
      <c r="J18" s="1781"/>
      <c r="K18" s="1781"/>
      <c r="L18" s="1781"/>
      <c r="M18" s="1781"/>
      <c r="N18" s="1781"/>
      <c r="O18" s="1781"/>
      <c r="P18" s="1781"/>
      <c r="Q18" s="1781"/>
      <c r="R18" s="1145"/>
      <c r="S18" s="4"/>
    </row>
    <row r="19" spans="1:19" ht="15.75" customHeight="1">
      <c r="A19" s="1785" t="s">
        <v>240</v>
      </c>
      <c r="B19" s="1786"/>
      <c r="C19" s="1786"/>
      <c r="D19" s="1787"/>
      <c r="E19" s="1781"/>
      <c r="F19" s="1781"/>
      <c r="G19" s="1781"/>
      <c r="H19" s="1781"/>
      <c r="I19" s="1781"/>
      <c r="J19" s="1781"/>
      <c r="K19" s="1781"/>
      <c r="L19" s="1781"/>
      <c r="M19" s="1781"/>
      <c r="N19" s="1781"/>
      <c r="O19" s="1781"/>
      <c r="P19" s="1781"/>
      <c r="Q19" s="1781"/>
      <c r="R19" s="1145"/>
      <c r="S19" s="4"/>
    </row>
    <row r="20" spans="1:19" s="529" customFormat="1">
      <c r="A20" s="1205" t="s">
        <v>89</v>
      </c>
      <c r="B20" s="2259" t="s">
        <v>1602</v>
      </c>
      <c r="C20" s="2259"/>
      <c r="D20" s="2259"/>
      <c r="E20" s="2259"/>
      <c r="F20" s="2259"/>
      <c r="G20" s="2259"/>
      <c r="H20" s="2259"/>
      <c r="I20" s="2259"/>
      <c r="J20" s="2259"/>
      <c r="K20" s="2259"/>
      <c r="L20" s="2259"/>
      <c r="M20" s="2259"/>
      <c r="N20" s="2259"/>
      <c r="O20" s="2259"/>
      <c r="P20" s="2259"/>
      <c r="Q20" s="2259"/>
      <c r="R20" s="337"/>
      <c r="S20" s="530"/>
    </row>
    <row r="21" spans="1:19" s="534" customFormat="1">
      <c r="A21" s="203"/>
      <c r="B21" s="1808"/>
      <c r="C21" s="1808"/>
      <c r="D21" s="1808"/>
      <c r="E21" s="1808"/>
      <c r="F21" s="1808"/>
      <c r="G21" s="1808"/>
      <c r="H21" s="1808"/>
      <c r="I21" s="1808"/>
      <c r="J21" s="1808"/>
      <c r="K21" s="1808"/>
      <c r="L21" s="1808"/>
      <c r="M21" s="1808"/>
      <c r="N21" s="1808"/>
      <c r="O21" s="1808"/>
      <c r="P21" s="1808"/>
      <c r="Q21" s="1808"/>
      <c r="R21" s="337"/>
      <c r="S21" s="1100"/>
    </row>
    <row r="22" spans="1:19" s="529" customFormat="1" ht="13.5" customHeight="1">
      <c r="A22" s="270" t="s">
        <v>1642</v>
      </c>
      <c r="B22" s="1542" t="s">
        <v>1302</v>
      </c>
      <c r="C22" s="1542"/>
      <c r="D22" s="1542"/>
      <c r="E22" s="1542"/>
      <c r="F22" s="1542"/>
      <c r="G22" s="1542"/>
      <c r="H22" s="1542"/>
      <c r="I22" s="1542"/>
      <c r="J22" s="1542"/>
      <c r="K22" s="1542"/>
      <c r="L22" s="1542"/>
      <c r="M22" s="1542"/>
      <c r="N22" s="1542"/>
      <c r="O22" s="1542"/>
      <c r="P22" s="1542"/>
      <c r="Q22" s="1542"/>
      <c r="R22" s="531"/>
      <c r="S22" s="530"/>
    </row>
    <row r="23" spans="1:19" s="529" customFormat="1">
      <c r="A23" s="270"/>
      <c r="B23" s="1543"/>
      <c r="C23" s="1543"/>
      <c r="D23" s="1543"/>
      <c r="E23" s="1543"/>
      <c r="F23" s="1543"/>
      <c r="G23" s="1543"/>
      <c r="H23" s="1543"/>
      <c r="I23" s="1543"/>
      <c r="J23" s="1543"/>
      <c r="K23" s="1543"/>
      <c r="L23" s="1543"/>
      <c r="M23" s="1543"/>
      <c r="N23" s="1543"/>
      <c r="O23" s="1543"/>
      <c r="P23" s="1543"/>
      <c r="Q23" s="1543"/>
      <c r="R23" s="532"/>
    </row>
    <row r="24" spans="1:19" s="529" customFormat="1" ht="13.5" customHeight="1">
      <c r="A24" s="270" t="s">
        <v>114</v>
      </c>
      <c r="B24" s="1807" t="s">
        <v>978</v>
      </c>
      <c r="C24" s="1807"/>
      <c r="D24" s="1807"/>
      <c r="E24" s="1807"/>
      <c r="F24" s="1807"/>
      <c r="G24" s="1807"/>
      <c r="H24" s="1807"/>
      <c r="I24" s="1807"/>
      <c r="J24" s="1807"/>
      <c r="K24" s="1807"/>
      <c r="L24" s="1807"/>
      <c r="M24" s="1807"/>
      <c r="N24" s="1807"/>
      <c r="O24" s="1807"/>
      <c r="P24" s="1807"/>
      <c r="Q24" s="1807"/>
      <c r="R24" s="1047"/>
      <c r="S24" s="207" t="s">
        <v>469</v>
      </c>
    </row>
    <row r="25" spans="1:19" s="529" customFormat="1">
      <c r="A25" s="270" t="s">
        <v>94</v>
      </c>
      <c r="B25" s="534" t="s">
        <v>799</v>
      </c>
      <c r="R25" s="337"/>
      <c r="S25" s="207" t="s">
        <v>470</v>
      </c>
    </row>
    <row r="26" spans="1:19" s="529" customFormat="1">
      <c r="A26" s="270" t="s">
        <v>95</v>
      </c>
      <c r="B26" s="534" t="s">
        <v>790</v>
      </c>
      <c r="C26" s="534"/>
      <c r="D26" s="534"/>
      <c r="E26" s="534"/>
      <c r="F26" s="534"/>
      <c r="G26" s="534"/>
      <c r="H26" s="534"/>
      <c r="I26" s="534"/>
      <c r="J26" s="534"/>
      <c r="K26" s="534"/>
      <c r="L26" s="534"/>
      <c r="M26" s="534"/>
      <c r="N26" s="534"/>
      <c r="O26" s="534"/>
      <c r="P26" s="534"/>
      <c r="Q26" s="534"/>
      <c r="R26" s="337"/>
      <c r="S26" s="207" t="s">
        <v>918</v>
      </c>
    </row>
    <row r="27" spans="1:19" s="529" customFormat="1">
      <c r="A27" s="270" t="s">
        <v>1643</v>
      </c>
      <c r="B27" s="534" t="s">
        <v>1303</v>
      </c>
      <c r="C27" s="534"/>
      <c r="D27" s="534"/>
      <c r="E27" s="534"/>
      <c r="F27" s="534"/>
      <c r="G27" s="534"/>
      <c r="H27" s="534"/>
      <c r="I27" s="534"/>
      <c r="J27" s="534"/>
      <c r="K27" s="534"/>
      <c r="L27" s="534"/>
      <c r="M27" s="534"/>
      <c r="N27" s="534"/>
      <c r="O27" s="534"/>
      <c r="P27" s="534"/>
      <c r="Q27" s="534"/>
      <c r="R27" s="337"/>
      <c r="S27" s="530"/>
    </row>
    <row r="28" spans="1:19" ht="15.75" customHeight="1">
      <c r="A28" s="1176"/>
      <c r="B28" s="1176"/>
      <c r="C28" s="1176"/>
      <c r="D28" s="1176"/>
      <c r="E28" s="1176"/>
      <c r="F28" s="1176"/>
      <c r="G28" s="1176"/>
      <c r="H28" s="1176"/>
      <c r="I28" s="1176"/>
      <c r="J28" s="1176"/>
      <c r="K28" s="1176"/>
      <c r="L28" s="1176"/>
      <c r="M28" s="1176"/>
      <c r="N28" s="1176"/>
      <c r="O28" s="1176"/>
      <c r="P28" s="1176"/>
      <c r="Q28" s="1176"/>
      <c r="S28" s="4"/>
    </row>
    <row r="29" spans="1:19" ht="15.75" customHeight="1">
      <c r="A29" s="1635" t="s">
        <v>151</v>
      </c>
      <c r="B29" s="1635"/>
      <c r="C29" s="1635"/>
      <c r="D29" s="1635"/>
      <c r="E29" s="1638" t="str">
        <f>IF(発注者入力シート!$C$10="","",発注者入力シート!$C$10)</f>
        <v>県道○線　道路改良工事</v>
      </c>
      <c r="F29" s="1638"/>
      <c r="G29" s="1638"/>
      <c r="H29" s="1638"/>
      <c r="I29" s="1638"/>
      <c r="J29" s="1638"/>
      <c r="K29" s="1638"/>
      <c r="L29" s="1638"/>
      <c r="M29" s="1638"/>
      <c r="N29" s="1638"/>
      <c r="O29" s="1638"/>
      <c r="P29" s="1638"/>
      <c r="Q29" s="1638"/>
      <c r="S29" s="4"/>
    </row>
    <row r="30" spans="1:19" ht="15.75" customHeight="1">
      <c r="A30" s="4"/>
      <c r="B30" s="4"/>
      <c r="C30" s="4"/>
      <c r="D30" s="4"/>
      <c r="S30" s="4"/>
    </row>
    <row r="31" spans="1:19" ht="15.75" customHeight="1">
      <c r="A31" s="1634" t="s">
        <v>152</v>
      </c>
      <c r="B31" s="1635"/>
      <c r="C31" s="1635"/>
      <c r="D31" s="1635"/>
      <c r="E31" s="1638" t="str">
        <f>IF(発注者入力シート!$C$6="","",発注者入力シート!$C$6)</f>
        <v>○○県土整備事務所</v>
      </c>
      <c r="F31" s="1638"/>
      <c r="G31" s="1638"/>
      <c r="H31" s="1638"/>
      <c r="I31" s="1638"/>
      <c r="J31" s="1638"/>
      <c r="K31" s="1638"/>
      <c r="L31" s="1638"/>
      <c r="M31" s="1638"/>
      <c r="N31" s="1638"/>
      <c r="O31" s="1638"/>
      <c r="P31" s="1638"/>
      <c r="Q31" s="1638"/>
      <c r="S31" s="4"/>
    </row>
    <row r="32" spans="1:19" ht="15.75" customHeight="1">
      <c r="A32" s="4"/>
      <c r="B32" s="4"/>
      <c r="C32" s="4"/>
      <c r="D32" s="4"/>
      <c r="S32" s="4"/>
    </row>
    <row r="33" spans="1:19" ht="15.75" customHeight="1">
      <c r="A33" s="1635" t="s">
        <v>153</v>
      </c>
      <c r="B33" s="1635"/>
      <c r="C33" s="1635"/>
      <c r="D33" s="1635"/>
      <c r="E33" s="1639" t="s">
        <v>1469</v>
      </c>
      <c r="F33" s="1639"/>
      <c r="G33" s="1639"/>
      <c r="H33" s="1639"/>
      <c r="I33" s="1639"/>
      <c r="J33" s="1639"/>
      <c r="K33" s="1639"/>
      <c r="L33" s="1639"/>
      <c r="M33" s="1639"/>
      <c r="N33" s="1639"/>
      <c r="O33" s="1639"/>
      <c r="P33" s="1639"/>
      <c r="Q33" s="1639"/>
    </row>
    <row r="34" spans="1:19" ht="15.75" customHeight="1">
      <c r="S34" s="4"/>
    </row>
    <row r="35" spans="1:19" ht="15.75" customHeight="1"/>
    <row r="36" spans="1:19" ht="15.75" customHeight="1"/>
    <row r="37" spans="1:19" ht="15.75" customHeight="1">
      <c r="A37" s="1797" t="str">
        <f>CONCATENATE("　今後、",発注者入力シート!$C$6,"が発注する工事においては、本書の写しをもって「企業の優良工事表彰（優良工事施工団体表彰）」の貴社技術資料とみなし、その他添付資料の提出は不要とする。")</f>
        <v>　今後、○○県土整備事務所が発注する工事においては、本書の写しをもって「企業の優良工事表彰（優良工事施工団体表彰）」の貴社技術資料とみなし、その他添付資料の提出は不要とする。</v>
      </c>
      <c r="B37" s="1636"/>
      <c r="C37" s="1636"/>
      <c r="D37" s="1636"/>
      <c r="E37" s="1636"/>
      <c r="F37" s="1636"/>
      <c r="G37" s="1636"/>
      <c r="H37" s="1636"/>
      <c r="I37" s="1636"/>
      <c r="J37" s="1636"/>
      <c r="K37" s="1636"/>
      <c r="L37" s="1636"/>
      <c r="M37" s="1636"/>
      <c r="N37" s="1636"/>
      <c r="O37" s="1636"/>
      <c r="P37" s="1636"/>
      <c r="Q37" s="1636"/>
    </row>
    <row r="38" spans="1:19" ht="15.75" customHeight="1">
      <c r="A38" s="1636"/>
      <c r="B38" s="1636"/>
      <c r="C38" s="1636"/>
      <c r="D38" s="1636"/>
      <c r="E38" s="1636"/>
      <c r="F38" s="1636"/>
      <c r="G38" s="1636"/>
      <c r="H38" s="1636"/>
      <c r="I38" s="1636"/>
      <c r="J38" s="1636"/>
      <c r="K38" s="1636"/>
      <c r="L38" s="1636"/>
      <c r="M38" s="1636"/>
      <c r="N38" s="1636"/>
      <c r="O38" s="1636"/>
      <c r="P38" s="1636"/>
      <c r="Q38" s="1636"/>
    </row>
    <row r="39" spans="1:19" ht="15.75" customHeight="1"/>
    <row r="40" spans="1:19" ht="15.75" customHeight="1"/>
    <row r="41" spans="1:19" ht="15.75" customHeight="1">
      <c r="N41" s="1666" t="s">
        <v>1386</v>
      </c>
      <c r="O41" s="1666"/>
    </row>
    <row r="42" spans="1:19" ht="15.75" customHeight="1">
      <c r="B42" s="3" t="s">
        <v>948</v>
      </c>
      <c r="M42" s="228"/>
      <c r="N42" s="229"/>
      <c r="O42" s="229"/>
      <c r="P42" s="230"/>
    </row>
    <row r="43" spans="1:19" ht="15.75" customHeight="1">
      <c r="B43" s="1798" t="str">
        <f>IF(INDEX(発注者入力シート!$B$23:$J$27,MATCH(発注者入力シート!L8,発注者入力シート!$C$23:$C$27,0),7)="未記入",発注者入力シート!$AL$9,IF(INDEX(発注者入力シート!$B$23:$J$27,MATCH(発注者入力シート!L8,発注者入力シート!$C$23:$C$27,0),7)="無",発注者入力シート!$AL$10,IF(INDEX(発注者入力シート!$B$23:$J$27,MATCH(発注者入力シート!L8,発注者入力シート!$C$23:$C$27,0),7)="有",発注者入力シート!$AL$11)))</f>
        <v>本技術資料により提出します</v>
      </c>
      <c r="C43" s="1799"/>
      <c r="D43" s="1799"/>
      <c r="E43" s="1799"/>
      <c r="F43" s="1799"/>
      <c r="G43" s="1799"/>
      <c r="H43" s="1799"/>
      <c r="I43" s="1800"/>
      <c r="M43" s="215"/>
      <c r="P43" s="226"/>
    </row>
    <row r="44" spans="1:19" ht="15.75" customHeight="1">
      <c r="B44" s="1801"/>
      <c r="C44" s="1802"/>
      <c r="D44" s="1802"/>
      <c r="E44" s="1802"/>
      <c r="F44" s="1802"/>
      <c r="G44" s="1802"/>
      <c r="H44" s="1802"/>
      <c r="I44" s="1803"/>
      <c r="M44" s="215"/>
      <c r="P44" s="226"/>
    </row>
    <row r="45" spans="1:19">
      <c r="B45" s="1801"/>
      <c r="C45" s="1802"/>
      <c r="D45" s="1802"/>
      <c r="E45" s="1802"/>
      <c r="F45" s="1802"/>
      <c r="G45" s="1802"/>
      <c r="H45" s="1802"/>
      <c r="I45" s="1803"/>
      <c r="M45" s="215"/>
      <c r="P45" s="226"/>
    </row>
    <row r="46" spans="1:19">
      <c r="B46" s="1801"/>
      <c r="C46" s="1802"/>
      <c r="D46" s="1802"/>
      <c r="E46" s="1802"/>
      <c r="F46" s="1802"/>
      <c r="G46" s="1802"/>
      <c r="H46" s="1802"/>
      <c r="I46" s="1803"/>
      <c r="M46" s="215"/>
      <c r="P46" s="226"/>
    </row>
    <row r="47" spans="1:19">
      <c r="B47" s="1804"/>
      <c r="C47" s="1805"/>
      <c r="D47" s="1805"/>
      <c r="E47" s="1805"/>
      <c r="F47" s="1805"/>
      <c r="G47" s="1805"/>
      <c r="H47" s="1805"/>
      <c r="I47" s="1806"/>
      <c r="M47" s="215"/>
      <c r="P47" s="226"/>
    </row>
    <row r="48" spans="1:19">
      <c r="A48" s="537" t="s">
        <v>1305</v>
      </c>
      <c r="B48" s="1521" t="s">
        <v>956</v>
      </c>
      <c r="C48" s="1521"/>
      <c r="D48" s="1521"/>
      <c r="E48" s="1521"/>
      <c r="F48" s="1521"/>
      <c r="G48" s="1521"/>
      <c r="H48" s="1521"/>
      <c r="I48" s="1521"/>
      <c r="M48" s="215"/>
      <c r="P48" s="226"/>
    </row>
    <row r="49" spans="1:17">
      <c r="B49" s="1521"/>
      <c r="C49" s="1521"/>
      <c r="D49" s="1521"/>
      <c r="E49" s="1521"/>
      <c r="F49" s="1521"/>
      <c r="G49" s="1521"/>
      <c r="H49" s="1521"/>
      <c r="I49" s="1521"/>
      <c r="M49" s="283"/>
      <c r="N49" s="266"/>
      <c r="O49" s="266"/>
      <c r="P49" s="1106"/>
    </row>
    <row r="50" spans="1:17">
      <c r="B50" s="1234"/>
      <c r="C50" s="1234"/>
      <c r="D50" s="1234"/>
      <c r="E50" s="1234"/>
      <c r="F50" s="1234"/>
      <c r="G50" s="1234"/>
      <c r="H50" s="1234"/>
      <c r="I50" s="1234"/>
    </row>
    <row r="51" spans="1:17">
      <c r="A51" s="1633" t="s">
        <v>1620</v>
      </c>
      <c r="B51" s="1633"/>
      <c r="C51" s="1633"/>
      <c r="D51" s="1633"/>
      <c r="E51" s="1633"/>
      <c r="F51" s="1633"/>
      <c r="G51" s="1633"/>
      <c r="H51" s="1633"/>
      <c r="I51" s="1633"/>
      <c r="J51" s="1633"/>
      <c r="K51" s="1633"/>
      <c r="L51" s="1633"/>
      <c r="M51" s="1633"/>
      <c r="N51" s="1633"/>
      <c r="O51" s="1633"/>
      <c r="P51" s="1633"/>
      <c r="Q51" s="1633"/>
    </row>
    <row r="52" spans="1:17">
      <c r="A52" s="1633"/>
      <c r="B52" s="1633"/>
      <c r="C52" s="1633"/>
      <c r="D52" s="1633"/>
      <c r="E52" s="1633"/>
      <c r="F52" s="1633"/>
      <c r="G52" s="1633"/>
      <c r="H52" s="1633"/>
      <c r="I52" s="1633"/>
      <c r="J52" s="1633"/>
      <c r="K52" s="1633"/>
      <c r="L52" s="1633"/>
      <c r="M52" s="1633"/>
      <c r="N52" s="1633"/>
      <c r="O52" s="1633"/>
      <c r="P52" s="1633"/>
      <c r="Q52" s="1633"/>
    </row>
    <row r="53" spans="1:17">
      <c r="A53" s="1633"/>
      <c r="B53" s="1633"/>
      <c r="C53" s="1633"/>
      <c r="D53" s="1633"/>
      <c r="E53" s="1633"/>
      <c r="F53" s="1633"/>
      <c r="G53" s="1633"/>
      <c r="H53" s="1633"/>
      <c r="I53" s="1633"/>
      <c r="J53" s="1633"/>
      <c r="K53" s="1633"/>
      <c r="L53" s="1633"/>
      <c r="M53" s="1633"/>
      <c r="N53" s="1633"/>
      <c r="O53" s="1633"/>
      <c r="P53" s="1633"/>
      <c r="Q53" s="1633"/>
    </row>
  </sheetData>
  <mergeCells count="36">
    <mergeCell ref="A37:Q38"/>
    <mergeCell ref="N41:O41"/>
    <mergeCell ref="B48:I49"/>
    <mergeCell ref="B43:I47"/>
    <mergeCell ref="B24:Q24"/>
    <mergeCell ref="A29:D29"/>
    <mergeCell ref="A31:D31"/>
    <mergeCell ref="A33:D33"/>
    <mergeCell ref="E29:Q29"/>
    <mergeCell ref="E31:Q31"/>
    <mergeCell ref="E33:Q33"/>
    <mergeCell ref="B20:Q21"/>
    <mergeCell ref="E19:Q19"/>
    <mergeCell ref="A18:D18"/>
    <mergeCell ref="A19:D19"/>
    <mergeCell ref="A1:F1"/>
    <mergeCell ref="A2:E2"/>
    <mergeCell ref="K4:Q4"/>
    <mergeCell ref="A3:Q3"/>
    <mergeCell ref="E6:Q8"/>
    <mergeCell ref="A51:Q53"/>
    <mergeCell ref="A9:D9"/>
    <mergeCell ref="A10:D10"/>
    <mergeCell ref="H4:J4"/>
    <mergeCell ref="E9:Q9"/>
    <mergeCell ref="E10:Q10"/>
    <mergeCell ref="B22:Q23"/>
    <mergeCell ref="E16:Q17"/>
    <mergeCell ref="A14:D14"/>
    <mergeCell ref="A13:D13"/>
    <mergeCell ref="E14:K14"/>
    <mergeCell ref="E13:K13"/>
    <mergeCell ref="E15:K15"/>
    <mergeCell ref="A16:D17"/>
    <mergeCell ref="A15:D15"/>
    <mergeCell ref="E18:Q18"/>
  </mergeCells>
  <phoneticPr fontId="2"/>
  <dataValidations count="4">
    <dataValidation type="list" showInputMessage="1" showErrorMessage="1" sqref="E13">
      <formula1>企業回答2</formula1>
    </dataValidation>
    <dataValidation type="list" showInputMessage="1" showErrorMessage="1" sqref="E15">
      <formula1>企業回答4</formula1>
    </dataValidation>
    <dataValidation type="list" allowBlank="1" showInputMessage="1" showErrorMessage="1" sqref="E19:Q19">
      <formula1>建設工事の種類</formula1>
    </dataValidation>
    <dataValidation type="list" allowBlank="1" showInputMessage="1" showErrorMessage="1" sqref="E18:Q18">
      <formula1>工事種別</formula1>
    </dataValidation>
  </dataValidations>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FF"/>
  </sheetPr>
  <dimension ref="A1:U54"/>
  <sheetViews>
    <sheetView view="pageBreakPreview" zoomScaleNormal="100" zoomScaleSheetLayoutView="100" workbookViewId="0">
      <selection activeCell="E18" sqref="E18"/>
    </sheetView>
  </sheetViews>
  <sheetFormatPr defaultRowHeight="13.5"/>
  <cols>
    <col min="1" max="17" width="5.125" style="4" customWidth="1"/>
    <col min="18" max="18" width="5.125" style="251" customWidth="1"/>
    <col min="19" max="16384" width="9" style="4"/>
  </cols>
  <sheetData>
    <row r="1" spans="1:21" ht="15.75" customHeight="1">
      <c r="A1" s="1495" t="e">
        <f>CONCATENATE("（様式-",INDEX(発注者入力シート!$B$23:$G$27,MATCH(発注者入力シート!L9,発注者入力シート!$C$23:$C$27,0),4),"）")</f>
        <v>#N/A</v>
      </c>
      <c r="B1" s="1495"/>
      <c r="C1" s="1495"/>
      <c r="D1" s="1495"/>
      <c r="E1" s="1495"/>
      <c r="F1" s="1495"/>
      <c r="O1" s="1820" t="s">
        <v>820</v>
      </c>
      <c r="P1" s="1820"/>
      <c r="Q1" s="1820"/>
      <c r="S1" s="4" t="s">
        <v>463</v>
      </c>
      <c r="U1" s="203"/>
    </row>
    <row r="2" spans="1:21" ht="15.75" customHeight="1">
      <c r="A2" s="1495" t="e">
        <f>CONCATENATE("評価項目",INDEX(発注者入力シート!$B$23:$G$27,MATCH(発注者入力シート!L9,発注者入力シート!$C$23:$C$27,0),5),"-",INDEX(発注者入力シート!$B$23:$G$27,MATCH(発注者入力シート!L9,発注者入力シート!$C$23:$C$27,0),6))</f>
        <v>#N/A</v>
      </c>
      <c r="B2" s="1495"/>
      <c r="C2" s="1495"/>
      <c r="D2" s="1495"/>
      <c r="E2" s="1495"/>
      <c r="S2" s="4" t="s">
        <v>464</v>
      </c>
      <c r="U2" s="203"/>
    </row>
    <row r="3" spans="1:21" ht="15.75" customHeight="1">
      <c r="S3" s="205"/>
      <c r="T3" s="4" t="s">
        <v>471</v>
      </c>
      <c r="U3" s="203"/>
    </row>
    <row r="4" spans="1:21" ht="15.75" customHeight="1">
      <c r="A4" s="1632" t="s">
        <v>312</v>
      </c>
      <c r="B4" s="1632"/>
      <c r="C4" s="1632"/>
      <c r="D4" s="1632"/>
      <c r="E4" s="1632"/>
      <c r="F4" s="1632"/>
      <c r="G4" s="1632"/>
      <c r="H4" s="1632"/>
      <c r="I4" s="1632"/>
      <c r="J4" s="1632"/>
      <c r="K4" s="1632"/>
      <c r="L4" s="1632"/>
      <c r="M4" s="1632"/>
      <c r="N4" s="1632"/>
      <c r="O4" s="1632"/>
      <c r="P4" s="1632"/>
      <c r="Q4" s="1632"/>
      <c r="R4" s="335"/>
      <c r="S4" s="191"/>
      <c r="T4" s="4" t="s">
        <v>605</v>
      </c>
      <c r="U4" s="203"/>
    </row>
    <row r="5" spans="1:21" ht="15.75" customHeight="1">
      <c r="S5" s="251"/>
      <c r="U5" s="203"/>
    </row>
    <row r="6" spans="1:21" ht="15.75" customHeight="1">
      <c r="H6" s="1518" t="s">
        <v>331</v>
      </c>
      <c r="I6" s="1518"/>
      <c r="J6" s="1518"/>
      <c r="K6" s="1519" t="str">
        <f>IF(企業入力シート!C7="","",企業入力シート!C7)</f>
        <v>島根土木</v>
      </c>
      <c r="L6" s="1519"/>
      <c r="M6" s="1519"/>
      <c r="N6" s="1519"/>
      <c r="O6" s="1519"/>
      <c r="P6" s="1519"/>
      <c r="Q6" s="1519"/>
      <c r="R6" s="321"/>
      <c r="S6" s="4" t="s">
        <v>467</v>
      </c>
      <c r="U6" s="203"/>
    </row>
    <row r="7" spans="1:21" ht="15.75" customHeight="1">
      <c r="K7" s="190"/>
      <c r="L7" s="190"/>
      <c r="M7" s="190"/>
      <c r="N7" s="190"/>
      <c r="O7" s="190"/>
      <c r="P7" s="190"/>
      <c r="Q7" s="190"/>
      <c r="R7" s="197"/>
      <c r="S7" s="193"/>
      <c r="T7" s="4" t="s">
        <v>468</v>
      </c>
      <c r="U7" s="203"/>
    </row>
    <row r="8" spans="1:21" ht="15.75" customHeight="1">
      <c r="A8" s="536" t="s">
        <v>99</v>
      </c>
      <c r="B8" s="1567" t="s">
        <v>426</v>
      </c>
      <c r="C8" s="1567"/>
      <c r="D8" s="1567"/>
      <c r="E8" s="1567"/>
      <c r="F8" s="1567"/>
      <c r="G8" s="1567"/>
      <c r="H8" s="1567"/>
      <c r="I8" s="1567"/>
      <c r="J8" s="1567"/>
      <c r="K8" s="1567"/>
      <c r="L8" s="1567"/>
      <c r="M8" s="1567"/>
      <c r="N8" s="1567"/>
      <c r="O8" s="1567"/>
      <c r="P8" s="1567"/>
      <c r="Q8" s="1567"/>
      <c r="R8" s="321"/>
      <c r="S8" s="194"/>
      <c r="T8" s="4" t="s">
        <v>466</v>
      </c>
      <c r="U8" s="203"/>
    </row>
    <row r="9" spans="1:21" ht="15.75" customHeight="1">
      <c r="A9" s="1592" t="s">
        <v>311</v>
      </c>
      <c r="B9" s="1592"/>
      <c r="C9" s="1592"/>
      <c r="D9" s="1592"/>
      <c r="E9" s="1592"/>
      <c r="F9" s="1592"/>
      <c r="G9" s="1592"/>
      <c r="H9" s="1656"/>
      <c r="I9" s="1691"/>
      <c r="J9" s="1691"/>
      <c r="K9" s="1691"/>
      <c r="L9" s="1691"/>
      <c r="M9" s="1691"/>
      <c r="N9" s="1691"/>
      <c r="O9" s="1691"/>
      <c r="P9" s="1691"/>
      <c r="Q9" s="524"/>
      <c r="R9" s="198"/>
      <c r="U9" s="203"/>
    </row>
    <row r="10" spans="1:21" ht="15.75" customHeight="1">
      <c r="A10" s="1592"/>
      <c r="B10" s="1592"/>
      <c r="C10" s="1592"/>
      <c r="D10" s="1592"/>
      <c r="E10" s="1592"/>
      <c r="F10" s="1592"/>
      <c r="G10" s="1592"/>
      <c r="H10" s="1657"/>
      <c r="I10" s="1772"/>
      <c r="J10" s="1772"/>
      <c r="K10" s="1772"/>
      <c r="L10" s="1772"/>
      <c r="M10" s="1772"/>
      <c r="N10" s="1772"/>
      <c r="O10" s="1772"/>
      <c r="P10" s="1772"/>
      <c r="Q10" s="525"/>
      <c r="R10" s="198"/>
      <c r="S10" s="207" t="s">
        <v>469</v>
      </c>
      <c r="U10" s="203"/>
    </row>
    <row r="11" spans="1:21" ht="15.75" customHeight="1">
      <c r="A11" s="1719" t="s">
        <v>310</v>
      </c>
      <c r="B11" s="1720"/>
      <c r="C11" s="1720"/>
      <c r="D11" s="1720"/>
      <c r="E11" s="1720"/>
      <c r="F11" s="1811" t="s">
        <v>313</v>
      </c>
      <c r="G11" s="1812"/>
      <c r="H11" s="1814"/>
      <c r="I11" s="1815"/>
      <c r="J11" s="1815"/>
      <c r="K11" s="1815"/>
      <c r="L11" s="1815"/>
      <c r="M11" s="1815"/>
      <c r="N11" s="1815"/>
      <c r="O11" s="1815"/>
      <c r="P11" s="1815"/>
      <c r="Q11" s="1816"/>
      <c r="R11" s="321"/>
      <c r="S11" s="207" t="s">
        <v>470</v>
      </c>
      <c r="U11" s="203"/>
    </row>
    <row r="12" spans="1:21" ht="15.75" customHeight="1">
      <c r="A12" s="1548"/>
      <c r="B12" s="1549"/>
      <c r="C12" s="1549"/>
      <c r="D12" s="1549"/>
      <c r="E12" s="1549"/>
      <c r="F12" s="1813"/>
      <c r="G12" s="1670"/>
      <c r="H12" s="1817"/>
      <c r="I12" s="1818"/>
      <c r="J12" s="1818"/>
      <c r="K12" s="1818"/>
      <c r="L12" s="1818"/>
      <c r="M12" s="1818"/>
      <c r="N12" s="1818"/>
      <c r="O12" s="1818"/>
      <c r="P12" s="1818"/>
      <c r="Q12" s="1819"/>
      <c r="R12" s="321"/>
      <c r="S12" s="207" t="s">
        <v>918</v>
      </c>
    </row>
    <row r="13" spans="1:21">
      <c r="A13" s="267" t="s">
        <v>81</v>
      </c>
      <c r="B13" s="1792" t="s">
        <v>309</v>
      </c>
      <c r="C13" s="1792"/>
      <c r="D13" s="1792"/>
      <c r="E13" s="1792"/>
      <c r="F13" s="1792"/>
      <c r="G13" s="1792"/>
      <c r="H13" s="1789"/>
      <c r="I13" s="1789"/>
      <c r="J13" s="1789"/>
      <c r="K13" s="1789"/>
      <c r="L13" s="1789"/>
      <c r="M13" s="1789"/>
      <c r="N13" s="1789"/>
      <c r="O13" s="1789"/>
      <c r="P13" s="1789"/>
      <c r="Q13" s="1789"/>
      <c r="R13" s="323"/>
    </row>
    <row r="14" spans="1:21">
      <c r="A14" s="530"/>
      <c r="B14" s="1810"/>
      <c r="C14" s="1810"/>
      <c r="D14" s="1810"/>
      <c r="E14" s="1810"/>
      <c r="F14" s="1810"/>
      <c r="G14" s="1810"/>
      <c r="H14" s="1810"/>
      <c r="I14" s="1810"/>
      <c r="J14" s="1810"/>
      <c r="K14" s="1810"/>
      <c r="L14" s="1810"/>
      <c r="M14" s="1810"/>
      <c r="N14" s="1810"/>
      <c r="O14" s="1810"/>
      <c r="P14" s="1810"/>
      <c r="Q14" s="1810"/>
      <c r="R14" s="324"/>
    </row>
    <row r="15" spans="1:21">
      <c r="A15" s="267" t="s">
        <v>82</v>
      </c>
      <c r="B15" s="1809" t="str">
        <f>CONCATENATE("入札公告日前日時点（平成",(YEAR(発注者入力シート!H7)-1988),"年",MONTH(発注者入力シート!H7),"月",DAY(発注者入力シート!H7),"日時点）での状況について記載すること。")</f>
        <v>入札公告日前日時点（平成30年5月31日時点）での状況について記載すること。</v>
      </c>
      <c r="C15" s="1809"/>
      <c r="D15" s="1809"/>
      <c r="E15" s="1809"/>
      <c r="F15" s="1809"/>
      <c r="G15" s="1809"/>
      <c r="H15" s="1809"/>
      <c r="I15" s="1809"/>
      <c r="J15" s="1809"/>
      <c r="K15" s="1809"/>
      <c r="L15" s="1809"/>
      <c r="M15" s="1809"/>
      <c r="N15" s="1809"/>
      <c r="O15" s="1809"/>
      <c r="P15" s="1809"/>
      <c r="Q15" s="1809"/>
    </row>
    <row r="16" spans="1:21" ht="15.75" customHeight="1">
      <c r="I16" s="2"/>
    </row>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sheetData>
  <mergeCells count="14">
    <mergeCell ref="B15:Q15"/>
    <mergeCell ref="A1:F1"/>
    <mergeCell ref="A2:E2"/>
    <mergeCell ref="B13:Q14"/>
    <mergeCell ref="A4:Q4"/>
    <mergeCell ref="K6:Q6"/>
    <mergeCell ref="A9:G10"/>
    <mergeCell ref="A11:E12"/>
    <mergeCell ref="F11:G12"/>
    <mergeCell ref="B8:Q8"/>
    <mergeCell ref="H6:J6"/>
    <mergeCell ref="H11:Q12"/>
    <mergeCell ref="H9:P10"/>
    <mergeCell ref="O1:Q1"/>
  </mergeCells>
  <phoneticPr fontId="2"/>
  <dataValidations count="1">
    <dataValidation type="list" showInputMessage="1" showErrorMessage="1" sqref="H9 R9:R10">
      <formula1>企業回答1</formula1>
    </dataValidation>
  </dataValidations>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FF"/>
  </sheetPr>
  <dimension ref="A1:U54"/>
  <sheetViews>
    <sheetView view="pageBreakPreview" zoomScaleNormal="100" zoomScaleSheetLayoutView="100" workbookViewId="0">
      <selection activeCell="G20" sqref="G20"/>
    </sheetView>
  </sheetViews>
  <sheetFormatPr defaultRowHeight="13.5"/>
  <cols>
    <col min="1" max="17" width="5.125" style="4" customWidth="1"/>
    <col min="18" max="18" width="5.125" style="251" customWidth="1"/>
    <col min="19" max="16384" width="9" style="4"/>
  </cols>
  <sheetData>
    <row r="1" spans="1:21" ht="15.75" customHeight="1">
      <c r="A1" s="1495" t="e">
        <f>CONCATENATE("（様式-",INDEX(発注者入力シート!$B$23:$G$27,MATCH(発注者入力シート!L10,発注者入力シート!$C$23:$C$27,0),4),"）")</f>
        <v>#N/A</v>
      </c>
      <c r="B1" s="1495"/>
      <c r="C1" s="1495"/>
      <c r="D1" s="1495"/>
      <c r="E1" s="1495"/>
      <c r="F1" s="1495"/>
      <c r="O1" s="1820" t="s">
        <v>820</v>
      </c>
      <c r="P1" s="1820"/>
      <c r="Q1" s="1820"/>
      <c r="S1" s="4" t="s">
        <v>463</v>
      </c>
      <c r="U1" s="203"/>
    </row>
    <row r="2" spans="1:21" ht="15.75" customHeight="1">
      <c r="A2" s="1495" t="e">
        <f>CONCATENATE("評価項目",INDEX(発注者入力シート!$B$23:$G$27,MATCH(発注者入力シート!L10,発注者入力シート!$C$23:$C$27,0),5),"-",INDEX(発注者入力シート!$B$23:$G$27,MATCH(発注者入力シート!L10,発注者入力シート!$C$23:$C$27,0),6))</f>
        <v>#N/A</v>
      </c>
      <c r="B2" s="1495"/>
      <c r="C2" s="1495"/>
      <c r="D2" s="1495"/>
      <c r="E2" s="1495"/>
      <c r="S2" s="4" t="s">
        <v>464</v>
      </c>
      <c r="U2" s="203"/>
    </row>
    <row r="3" spans="1:21" ht="15.75" customHeight="1">
      <c r="S3" s="205"/>
      <c r="T3" s="4" t="s">
        <v>471</v>
      </c>
      <c r="U3" s="203"/>
    </row>
    <row r="4" spans="1:21" ht="15.75" customHeight="1">
      <c r="A4" s="1822" t="s">
        <v>314</v>
      </c>
      <c r="B4" s="1822"/>
      <c r="C4" s="1822"/>
      <c r="D4" s="1822"/>
      <c r="E4" s="1822"/>
      <c r="F4" s="1822"/>
      <c r="G4" s="1822"/>
      <c r="H4" s="1822"/>
      <c r="I4" s="1822"/>
      <c r="J4" s="1822"/>
      <c r="K4" s="1822"/>
      <c r="L4" s="1822"/>
      <c r="M4" s="1822"/>
      <c r="N4" s="1822"/>
      <c r="O4" s="1822"/>
      <c r="P4" s="1822"/>
      <c r="Q4" s="1822"/>
      <c r="R4" s="335"/>
      <c r="S4" s="191"/>
      <c r="T4" s="4" t="s">
        <v>605</v>
      </c>
      <c r="U4" s="203"/>
    </row>
    <row r="5" spans="1:21" ht="15.75" customHeight="1">
      <c r="S5" s="251"/>
      <c r="U5" s="203"/>
    </row>
    <row r="6" spans="1:21" ht="15.75" customHeight="1">
      <c r="H6" s="1518" t="s">
        <v>331</v>
      </c>
      <c r="I6" s="1518"/>
      <c r="J6" s="1518"/>
      <c r="K6" s="1519" t="str">
        <f>IF(企業入力シート!C7="","",企業入力シート!C7)</f>
        <v>島根土木</v>
      </c>
      <c r="L6" s="1519"/>
      <c r="M6" s="1519"/>
      <c r="N6" s="1519"/>
      <c r="O6" s="1519"/>
      <c r="P6" s="1519"/>
      <c r="Q6" s="1519"/>
      <c r="R6" s="321"/>
      <c r="S6" s="4" t="s">
        <v>467</v>
      </c>
      <c r="U6" s="203"/>
    </row>
    <row r="7" spans="1:21" ht="15.75" customHeight="1">
      <c r="H7" s="201"/>
      <c r="I7" s="201"/>
      <c r="J7" s="201"/>
      <c r="K7" s="196"/>
      <c r="L7" s="196"/>
      <c r="M7" s="196"/>
      <c r="N7" s="196"/>
      <c r="O7" s="196"/>
      <c r="P7" s="196"/>
      <c r="Q7" s="196"/>
      <c r="R7" s="321"/>
      <c r="S7" s="193"/>
      <c r="T7" s="4" t="s">
        <v>468</v>
      </c>
      <c r="U7" s="203"/>
    </row>
    <row r="8" spans="1:21" ht="15.75" customHeight="1">
      <c r="A8" s="536" t="s">
        <v>99</v>
      </c>
      <c r="B8" s="1567" t="s">
        <v>425</v>
      </c>
      <c r="C8" s="1567"/>
      <c r="D8" s="1567"/>
      <c r="E8" s="1567"/>
      <c r="F8" s="1567"/>
      <c r="G8" s="1567"/>
      <c r="H8" s="1567"/>
      <c r="I8" s="1567"/>
      <c r="J8" s="1567"/>
      <c r="K8" s="1567"/>
      <c r="L8" s="1567"/>
      <c r="M8" s="1567"/>
      <c r="N8" s="1567"/>
      <c r="O8" s="1567"/>
      <c r="P8" s="1567"/>
      <c r="Q8" s="1567"/>
      <c r="R8" s="321"/>
      <c r="S8" s="194"/>
      <c r="T8" s="4" t="s">
        <v>466</v>
      </c>
      <c r="U8" s="203"/>
    </row>
    <row r="9" spans="1:21" ht="15.75" customHeight="1">
      <c r="A9" s="1592" t="s">
        <v>311</v>
      </c>
      <c r="B9" s="1592"/>
      <c r="C9" s="1592"/>
      <c r="D9" s="1592"/>
      <c r="E9" s="1592"/>
      <c r="F9" s="1592"/>
      <c r="G9" s="1592"/>
      <c r="H9" s="1656"/>
      <c r="I9" s="1691"/>
      <c r="J9" s="1691"/>
      <c r="K9" s="1691"/>
      <c r="L9" s="1691"/>
      <c r="M9" s="1691"/>
      <c r="N9" s="1691"/>
      <c r="O9" s="1691"/>
      <c r="P9" s="1691"/>
      <c r="Q9" s="523"/>
      <c r="R9" s="198"/>
      <c r="U9" s="203"/>
    </row>
    <row r="10" spans="1:21" ht="15.75" customHeight="1">
      <c r="A10" s="1592"/>
      <c r="B10" s="1592"/>
      <c r="C10" s="1592"/>
      <c r="D10" s="1592"/>
      <c r="E10" s="1592"/>
      <c r="F10" s="1592"/>
      <c r="G10" s="1592"/>
      <c r="H10" s="1657"/>
      <c r="I10" s="1772"/>
      <c r="J10" s="1772"/>
      <c r="K10" s="1772"/>
      <c r="L10" s="1772"/>
      <c r="M10" s="1772"/>
      <c r="N10" s="1772"/>
      <c r="O10" s="1772"/>
      <c r="P10" s="1772"/>
      <c r="Q10" s="213"/>
      <c r="R10" s="198"/>
      <c r="S10" s="207" t="s">
        <v>469</v>
      </c>
      <c r="U10" s="203"/>
    </row>
    <row r="11" spans="1:21" ht="15.75" customHeight="1">
      <c r="A11" s="1536" t="s">
        <v>315</v>
      </c>
      <c r="B11" s="1823"/>
      <c r="C11" s="1823"/>
      <c r="D11" s="1823"/>
      <c r="E11" s="1823"/>
      <c r="F11" s="1823"/>
      <c r="G11" s="1537"/>
      <c r="H11" s="1525"/>
      <c r="I11" s="1526"/>
      <c r="J11" s="1526"/>
      <c r="K11" s="1526"/>
      <c r="L11" s="1526"/>
      <c r="M11" s="1526"/>
      <c r="N11" s="1526"/>
      <c r="O11" s="1526"/>
      <c r="P11" s="1526"/>
      <c r="Q11" s="1527"/>
      <c r="R11" s="334"/>
      <c r="S11" s="207" t="s">
        <v>470</v>
      </c>
      <c r="U11" s="203"/>
    </row>
    <row r="12" spans="1:21" ht="15.75" customHeight="1">
      <c r="A12" s="1540"/>
      <c r="B12" s="1824"/>
      <c r="C12" s="1824"/>
      <c r="D12" s="1824"/>
      <c r="E12" s="1824"/>
      <c r="F12" s="1824"/>
      <c r="G12" s="1541"/>
      <c r="H12" s="1531"/>
      <c r="I12" s="1532"/>
      <c r="J12" s="1532"/>
      <c r="K12" s="1532"/>
      <c r="L12" s="1532"/>
      <c r="M12" s="1532"/>
      <c r="N12" s="1532"/>
      <c r="O12" s="1532"/>
      <c r="P12" s="1532"/>
      <c r="Q12" s="1533"/>
      <c r="R12" s="334"/>
      <c r="S12" s="207" t="s">
        <v>918</v>
      </c>
    </row>
    <row r="13" spans="1:21" s="530" customFormat="1">
      <c r="A13" s="267" t="s">
        <v>81</v>
      </c>
      <c r="B13" s="1789" t="s">
        <v>316</v>
      </c>
      <c r="C13" s="1789"/>
      <c r="D13" s="1789"/>
      <c r="E13" s="1789"/>
      <c r="F13" s="1789"/>
      <c r="G13" s="1789"/>
      <c r="H13" s="1789"/>
      <c r="I13" s="1789"/>
      <c r="J13" s="1789"/>
      <c r="K13" s="1789"/>
      <c r="L13" s="1789"/>
      <c r="M13" s="1789"/>
      <c r="N13" s="1789"/>
      <c r="O13" s="1789"/>
      <c r="P13" s="1789"/>
      <c r="Q13" s="1789"/>
      <c r="R13" s="531"/>
    </row>
    <row r="14" spans="1:21" s="530" customFormat="1">
      <c r="B14" s="1810"/>
      <c r="C14" s="1810"/>
      <c r="D14" s="1810"/>
      <c r="E14" s="1810"/>
      <c r="F14" s="1810"/>
      <c r="G14" s="1810"/>
      <c r="H14" s="1810"/>
      <c r="I14" s="1810"/>
      <c r="J14" s="1810"/>
      <c r="K14" s="1810"/>
      <c r="L14" s="1810"/>
      <c r="M14" s="1810"/>
      <c r="N14" s="1810"/>
      <c r="O14" s="1810"/>
      <c r="P14" s="1810"/>
      <c r="Q14" s="1810"/>
      <c r="R14" s="532"/>
    </row>
    <row r="15" spans="1:21" s="530" customFormat="1">
      <c r="A15" s="267" t="s">
        <v>82</v>
      </c>
      <c r="B15" s="1821" t="s">
        <v>317</v>
      </c>
      <c r="C15" s="1821"/>
      <c r="D15" s="1821"/>
      <c r="E15" s="1821"/>
      <c r="F15" s="1821"/>
      <c r="G15" s="1821"/>
      <c r="H15" s="1821"/>
      <c r="I15" s="1821"/>
      <c r="J15" s="1821"/>
      <c r="K15" s="1821"/>
      <c r="L15" s="1821"/>
      <c r="M15" s="1821"/>
      <c r="N15" s="1821"/>
      <c r="O15" s="1821"/>
      <c r="P15" s="1821"/>
      <c r="Q15" s="1821"/>
      <c r="R15" s="533"/>
    </row>
    <row r="16" spans="1:21" s="530" customFormat="1">
      <c r="A16" s="267" t="s">
        <v>83</v>
      </c>
      <c r="B16" s="1809" t="str">
        <f>CONCATENATE("入札公告日前日時点（平成",(YEAR(発注者入力シート!H7)-1988),"年",MONTH(発注者入力シート!H7),"月",DAY(発注者入力シート!H7),"日時点）での状況について記載すること。")</f>
        <v>入札公告日前日時点（平成30年5月31日時点）での状況について記載すること。</v>
      </c>
      <c r="C16" s="1809"/>
      <c r="D16" s="1809"/>
      <c r="E16" s="1809"/>
      <c r="F16" s="1809"/>
      <c r="G16" s="1809"/>
      <c r="H16" s="1809"/>
      <c r="I16" s="1809"/>
      <c r="J16" s="1809"/>
      <c r="K16" s="1809"/>
      <c r="L16" s="1809"/>
      <c r="M16" s="1809"/>
      <c r="N16" s="1809"/>
      <c r="O16" s="1809"/>
      <c r="P16" s="1809"/>
      <c r="Q16" s="1809"/>
      <c r="R16" s="533"/>
    </row>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sheetData>
  <mergeCells count="14">
    <mergeCell ref="B16:Q16"/>
    <mergeCell ref="A1:F1"/>
    <mergeCell ref="A2:E2"/>
    <mergeCell ref="B13:Q14"/>
    <mergeCell ref="B15:Q15"/>
    <mergeCell ref="H11:Q12"/>
    <mergeCell ref="H6:J6"/>
    <mergeCell ref="A4:Q4"/>
    <mergeCell ref="K6:Q6"/>
    <mergeCell ref="A9:G10"/>
    <mergeCell ref="A11:G12"/>
    <mergeCell ref="B8:Q8"/>
    <mergeCell ref="H9:P10"/>
    <mergeCell ref="O1:Q1"/>
  </mergeCells>
  <phoneticPr fontId="2"/>
  <dataValidations count="1">
    <dataValidation type="list" showInputMessage="1" showErrorMessage="1" sqref="R9:R10 H9">
      <formula1>企業回答1</formula1>
    </dataValidation>
  </dataValidations>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pageSetUpPr fitToPage="1"/>
  </sheetPr>
  <dimension ref="A1:J242"/>
  <sheetViews>
    <sheetView topLeftCell="A22" workbookViewId="0">
      <selection activeCell="F10" sqref="F10"/>
    </sheetView>
  </sheetViews>
  <sheetFormatPr defaultRowHeight="13.5"/>
  <cols>
    <col min="1" max="1" width="3.625" customWidth="1"/>
    <col min="2" max="2" width="19.25" customWidth="1"/>
    <col min="3" max="3" width="31.625" customWidth="1"/>
    <col min="4" max="4" width="16.375" customWidth="1"/>
  </cols>
  <sheetData>
    <row r="1" spans="1:10" ht="17.25">
      <c r="A1" s="356" t="s">
        <v>202</v>
      </c>
      <c r="B1" s="58"/>
      <c r="C1" s="58"/>
      <c r="D1" s="58"/>
      <c r="E1" s="58"/>
      <c r="F1" s="58"/>
      <c r="G1" s="58"/>
      <c r="H1" s="58"/>
      <c r="I1" s="58"/>
      <c r="J1" s="58"/>
    </row>
    <row r="2" spans="1:10" s="6" customFormat="1" ht="14.25">
      <c r="A2" s="357" t="s">
        <v>694</v>
      </c>
      <c r="B2" s="358"/>
      <c r="C2" s="358"/>
      <c r="D2" s="358"/>
      <c r="E2" s="358"/>
      <c r="F2" s="358"/>
      <c r="G2" s="58"/>
      <c r="H2" s="58"/>
      <c r="I2" s="58"/>
      <c r="J2" s="58"/>
    </row>
    <row r="3" spans="1:10" s="6" customFormat="1" ht="14.25" thickBot="1">
      <c r="A3" s="58"/>
      <c r="B3" s="27" t="s">
        <v>493</v>
      </c>
      <c r="C3" s="705" t="s">
        <v>495</v>
      </c>
      <c r="D3" s="58"/>
      <c r="E3" s="58"/>
      <c r="F3" s="58"/>
      <c r="G3" s="58"/>
      <c r="H3" s="58"/>
      <c r="I3" s="58"/>
      <c r="J3" s="58"/>
    </row>
    <row r="4" spans="1:10">
      <c r="A4" s="58">
        <v>1</v>
      </c>
      <c r="B4" s="7" t="s">
        <v>136</v>
      </c>
      <c r="C4" s="716">
        <v>43286</v>
      </c>
      <c r="D4" s="58" t="s">
        <v>752</v>
      </c>
      <c r="E4" s="58"/>
      <c r="F4" s="58"/>
      <c r="G4" s="58"/>
      <c r="H4" s="58"/>
      <c r="I4" s="58"/>
      <c r="J4" s="58"/>
    </row>
    <row r="5" spans="1:10" s="6" customFormat="1">
      <c r="A5" s="58">
        <v>2</v>
      </c>
      <c r="B5" s="1" t="s">
        <v>165</v>
      </c>
      <c r="C5" s="95" t="s">
        <v>1593</v>
      </c>
      <c r="D5" s="58"/>
      <c r="E5" s="58"/>
      <c r="F5" s="58"/>
      <c r="G5" s="58"/>
      <c r="H5" s="58"/>
      <c r="I5" s="58"/>
      <c r="J5" s="58"/>
    </row>
    <row r="6" spans="1:10" ht="27" customHeight="1">
      <c r="A6" s="58">
        <v>3</v>
      </c>
      <c r="B6" s="1" t="s">
        <v>137</v>
      </c>
      <c r="C6" s="95" t="s">
        <v>1631</v>
      </c>
      <c r="D6" s="58"/>
      <c r="E6" s="58"/>
      <c r="F6" s="58"/>
      <c r="G6" s="58"/>
      <c r="H6" s="58"/>
      <c r="I6" s="58"/>
      <c r="J6" s="58"/>
    </row>
    <row r="7" spans="1:10">
      <c r="A7" s="58">
        <v>4</v>
      </c>
      <c r="B7" s="1" t="s">
        <v>748</v>
      </c>
      <c r="C7" s="95" t="s">
        <v>1594</v>
      </c>
      <c r="D7" s="58"/>
      <c r="E7" s="58"/>
      <c r="F7" s="58"/>
      <c r="G7" s="58"/>
      <c r="H7" s="58"/>
      <c r="I7" s="58"/>
      <c r="J7" s="58"/>
    </row>
    <row r="8" spans="1:10">
      <c r="A8" s="58">
        <v>5</v>
      </c>
      <c r="B8" s="1" t="s">
        <v>138</v>
      </c>
      <c r="C8" s="95" t="s">
        <v>1600</v>
      </c>
      <c r="D8" s="58"/>
      <c r="E8" s="58"/>
      <c r="F8" s="58"/>
      <c r="G8" s="58"/>
      <c r="H8" s="58"/>
      <c r="I8" s="58"/>
      <c r="J8" s="58"/>
    </row>
    <row r="9" spans="1:10">
      <c r="A9" s="58">
        <v>6</v>
      </c>
      <c r="B9" s="1" t="s">
        <v>131</v>
      </c>
      <c r="C9" s="95" t="s">
        <v>1630</v>
      </c>
      <c r="D9" s="58"/>
      <c r="E9" s="58"/>
      <c r="F9" s="58"/>
      <c r="G9" s="58"/>
      <c r="H9" s="58"/>
      <c r="I9" s="58"/>
      <c r="J9" s="58"/>
    </row>
    <row r="10" spans="1:10">
      <c r="A10" s="58">
        <v>7</v>
      </c>
      <c r="B10" s="1" t="s">
        <v>132</v>
      </c>
      <c r="C10" s="95" t="s">
        <v>1595</v>
      </c>
      <c r="D10" s="58"/>
      <c r="E10" s="58"/>
      <c r="F10" s="58"/>
      <c r="G10" s="58"/>
      <c r="H10" s="58"/>
      <c r="I10" s="58"/>
      <c r="J10" s="58"/>
    </row>
    <row r="11" spans="1:10">
      <c r="A11" s="58">
        <v>8</v>
      </c>
      <c r="B11" s="1" t="s">
        <v>133</v>
      </c>
      <c r="C11" s="95" t="s">
        <v>1632</v>
      </c>
      <c r="D11" s="58"/>
      <c r="E11" s="58"/>
      <c r="F11" s="58"/>
      <c r="G11" s="58"/>
      <c r="H11" s="58"/>
      <c r="I11" s="58"/>
      <c r="J11" s="58"/>
    </row>
    <row r="12" spans="1:10">
      <c r="A12" s="58">
        <v>9</v>
      </c>
      <c r="B12" s="1" t="s">
        <v>134</v>
      </c>
      <c r="C12" s="95" t="s">
        <v>1632</v>
      </c>
      <c r="D12" s="58"/>
      <c r="E12" s="58"/>
      <c r="F12" s="58"/>
      <c r="G12" s="58"/>
      <c r="H12" s="58"/>
      <c r="I12" s="58"/>
      <c r="J12" s="58"/>
    </row>
    <row r="13" spans="1:10" ht="14.25" thickBot="1">
      <c r="A13" s="58">
        <v>10</v>
      </c>
      <c r="B13" s="1" t="s">
        <v>135</v>
      </c>
      <c r="C13" s="96" t="s">
        <v>1633</v>
      </c>
      <c r="D13" s="58"/>
      <c r="E13" s="58"/>
      <c r="F13" s="58"/>
      <c r="G13" s="58"/>
      <c r="H13" s="58"/>
      <c r="I13" s="58"/>
      <c r="J13" s="58"/>
    </row>
    <row r="14" spans="1:10">
      <c r="A14" s="58"/>
      <c r="B14" s="58"/>
      <c r="C14" s="58"/>
      <c r="D14" s="58"/>
      <c r="E14" s="58"/>
      <c r="F14" s="58"/>
      <c r="G14" s="58"/>
      <c r="H14" s="58"/>
      <c r="I14" s="58"/>
      <c r="J14" s="58"/>
    </row>
    <row r="15" spans="1:10" s="6" customFormat="1" ht="17.25">
      <c r="A15" s="356" t="s">
        <v>206</v>
      </c>
      <c r="B15" s="58"/>
      <c r="C15" s="58"/>
      <c r="D15" s="58"/>
      <c r="E15" s="58"/>
      <c r="F15" s="58"/>
      <c r="G15" s="58"/>
      <c r="H15" s="58"/>
      <c r="I15" s="58"/>
      <c r="J15" s="58"/>
    </row>
    <row r="16" spans="1:10" s="6" customFormat="1" ht="14.25">
      <c r="A16" s="357" t="s">
        <v>695</v>
      </c>
      <c r="B16" s="361"/>
      <c r="C16" s="358"/>
      <c r="D16" s="358"/>
      <c r="E16" s="358"/>
      <c r="F16" s="358"/>
      <c r="G16" s="58"/>
      <c r="H16" s="58"/>
      <c r="I16" s="58"/>
      <c r="J16" s="58"/>
    </row>
    <row r="17" spans="1:10" s="6" customFormat="1" ht="14.25" thickBot="1">
      <c r="A17" s="58"/>
      <c r="B17" s="27" t="s">
        <v>494</v>
      </c>
      <c r="C17" s="717" t="s">
        <v>496</v>
      </c>
      <c r="D17" s="718" t="s">
        <v>674</v>
      </c>
      <c r="E17" s="58"/>
      <c r="F17" s="58"/>
      <c r="G17" s="58"/>
      <c r="H17" s="58"/>
      <c r="I17" s="58"/>
      <c r="J17" s="58"/>
    </row>
    <row r="18" spans="1:10" s="6" customFormat="1">
      <c r="A18" s="61">
        <v>1</v>
      </c>
      <c r="B18" s="1" t="s">
        <v>203</v>
      </c>
      <c r="C18" s="719" t="s">
        <v>1611</v>
      </c>
      <c r="D18" s="720">
        <v>42461</v>
      </c>
      <c r="E18" s="58" t="s">
        <v>752</v>
      </c>
      <c r="F18" s="58"/>
      <c r="G18" s="58"/>
      <c r="H18" s="58"/>
      <c r="I18" s="58"/>
      <c r="J18" s="58"/>
    </row>
    <row r="19" spans="1:10" s="6" customFormat="1">
      <c r="A19" s="61">
        <v>2</v>
      </c>
      <c r="B19" s="1" t="s">
        <v>204</v>
      </c>
      <c r="C19" s="298" t="s">
        <v>1612</v>
      </c>
      <c r="D19" s="351">
        <v>42826</v>
      </c>
      <c r="E19" s="58" t="s">
        <v>752</v>
      </c>
      <c r="F19" s="58"/>
      <c r="G19" s="58"/>
      <c r="H19" s="58"/>
      <c r="I19" s="58"/>
      <c r="J19" s="58"/>
    </row>
    <row r="20" spans="1:10" ht="14.25" thickBot="1">
      <c r="A20" s="61">
        <v>3</v>
      </c>
      <c r="B20" s="1" t="s">
        <v>205</v>
      </c>
      <c r="C20" s="299" t="s">
        <v>1613</v>
      </c>
      <c r="D20" s="352">
        <v>43191</v>
      </c>
      <c r="E20" s="58" t="s">
        <v>752</v>
      </c>
      <c r="F20" s="58"/>
      <c r="G20" s="58"/>
      <c r="H20" s="58"/>
      <c r="I20" s="58"/>
      <c r="J20" s="58"/>
    </row>
    <row r="21" spans="1:10">
      <c r="A21" s="58"/>
      <c r="B21" s="58"/>
      <c r="C21" s="58"/>
      <c r="D21" s="58"/>
      <c r="E21" s="58"/>
      <c r="F21" s="58"/>
      <c r="G21" s="58"/>
      <c r="H21" s="58"/>
      <c r="I21" s="58"/>
      <c r="J21" s="58"/>
    </row>
    <row r="22" spans="1:10" s="6" customFormat="1">
      <c r="A22" s="58"/>
      <c r="B22" s="58"/>
      <c r="C22" s="58"/>
      <c r="D22" s="58"/>
      <c r="E22" s="58"/>
      <c r="F22" s="58"/>
      <c r="G22" s="58"/>
      <c r="H22" s="58"/>
      <c r="I22" s="58"/>
      <c r="J22" s="58"/>
    </row>
    <row r="23" spans="1:10" ht="17.25">
      <c r="A23" s="356" t="s">
        <v>942</v>
      </c>
      <c r="B23" s="58"/>
      <c r="C23" s="58"/>
      <c r="D23" s="58"/>
      <c r="E23" s="58"/>
      <c r="F23" s="58"/>
      <c r="G23" s="58"/>
      <c r="H23" s="58"/>
      <c r="I23" s="58"/>
      <c r="J23" s="58"/>
    </row>
    <row r="24" spans="1:10" s="6" customFormat="1" ht="13.5" customHeight="1">
      <c r="A24" s="1264" t="s">
        <v>943</v>
      </c>
      <c r="B24" s="1264"/>
      <c r="C24" s="1264"/>
      <c r="D24" s="1264"/>
      <c r="E24" s="1264"/>
      <c r="F24" s="1264"/>
      <c r="G24" s="1264"/>
      <c r="H24" s="1264"/>
      <c r="I24" s="1264"/>
      <c r="J24" s="1264"/>
    </row>
    <row r="25" spans="1:10" s="6" customFormat="1" ht="13.5" customHeight="1">
      <c r="A25" s="1264"/>
      <c r="B25" s="1264"/>
      <c r="C25" s="1264"/>
      <c r="D25" s="1264"/>
      <c r="E25" s="1264"/>
      <c r="F25" s="1264"/>
      <c r="G25" s="1264"/>
      <c r="H25" s="1264"/>
      <c r="I25" s="1264"/>
      <c r="J25" s="1264"/>
    </row>
    <row r="26" spans="1:10" s="6" customFormat="1" ht="13.5" customHeight="1">
      <c r="A26" s="359" t="s">
        <v>944</v>
      </c>
      <c r="B26" s="358"/>
      <c r="C26" s="358"/>
      <c r="D26" s="358"/>
      <c r="E26" s="358"/>
      <c r="F26" s="358"/>
      <c r="G26" s="58"/>
      <c r="H26" s="58"/>
      <c r="I26" s="58"/>
      <c r="J26" s="58"/>
    </row>
    <row r="27" spans="1:10" s="6" customFormat="1" ht="13.5" customHeight="1">
      <c r="A27" s="359"/>
      <c r="B27" s="358"/>
      <c r="C27" s="358"/>
      <c r="D27" s="358"/>
      <c r="E27" s="358"/>
      <c r="F27" s="358"/>
      <c r="G27" s="58"/>
      <c r="H27" s="58"/>
      <c r="I27" s="58"/>
      <c r="J27" s="58"/>
    </row>
    <row r="28" spans="1:10" s="6" customFormat="1">
      <c r="A28" s="360" t="s">
        <v>580</v>
      </c>
      <c r="B28" s="58"/>
      <c r="C28" s="362"/>
      <c r="D28" s="362"/>
      <c r="E28" s="362"/>
      <c r="F28" s="362"/>
      <c r="G28" s="58"/>
      <c r="H28" s="58"/>
      <c r="I28" s="58"/>
      <c r="J28" s="58"/>
    </row>
    <row r="29" spans="1:10" s="6" customFormat="1" ht="14.25" thickBot="1">
      <c r="A29" s="360"/>
      <c r="B29" s="721" t="s">
        <v>1019</v>
      </c>
      <c r="C29" s="1265" t="s">
        <v>492</v>
      </c>
      <c r="D29" s="1265"/>
      <c r="E29" s="1265"/>
      <c r="F29" s="1265"/>
      <c r="G29" s="1265"/>
      <c r="H29" s="1265"/>
      <c r="I29" s="1266"/>
      <c r="J29" s="58"/>
    </row>
    <row r="30" spans="1:10" s="6" customFormat="1" ht="13.5" customHeight="1">
      <c r="A30" s="360"/>
      <c r="B30" s="722" t="s">
        <v>604</v>
      </c>
      <c r="C30" s="1267" t="str">
        <f>INDEX(発注者入力シート!$L$41:$T$48,MATCH(発注者入力シート!C23,発注者入力シート!$N$41:$N$48,0),4)</f>
        <v>　○企業の工事成績評定点　（様式-３-１、様式-３-２）</v>
      </c>
      <c r="D30" s="1268"/>
      <c r="E30" s="1268"/>
      <c r="F30" s="1268"/>
      <c r="G30" s="1268"/>
      <c r="H30" s="1268"/>
      <c r="I30" s="1269"/>
      <c r="J30" s="58"/>
    </row>
    <row r="31" spans="1:10" s="6" customFormat="1" ht="13.5" customHeight="1">
      <c r="A31" s="360"/>
      <c r="B31" s="353" t="s">
        <v>604</v>
      </c>
      <c r="C31" s="1267" t="str">
        <f>INDEX(発注者入力シート!$L$41:$T$48,MATCH(発注者入力シート!C24,発注者入力シート!$N$41:$N$48,0),4)</f>
        <v>　○企業の同種工事の施工実績　（様式-４）</v>
      </c>
      <c r="D31" s="1268"/>
      <c r="E31" s="1268"/>
      <c r="F31" s="1268"/>
      <c r="G31" s="1268"/>
      <c r="H31" s="1268"/>
      <c r="I31" s="1269"/>
      <c r="J31" s="58"/>
    </row>
    <row r="32" spans="1:10" s="6" customFormat="1" ht="13.5" customHeight="1">
      <c r="A32" s="360"/>
      <c r="B32" s="353" t="s">
        <v>604</v>
      </c>
      <c r="C32" s="1267" t="str">
        <f>INDEX(発注者入力シート!$L$41:$T$48,MATCH(発注者入力シート!C25,発注者入力シート!$N$41:$N$48,0),4)</f>
        <v>　○企業の優良工事表彰（優良工事施工団体表彰）　（様式-５）</v>
      </c>
      <c r="D32" s="1268"/>
      <c r="E32" s="1268"/>
      <c r="F32" s="1268"/>
      <c r="G32" s="1268"/>
      <c r="H32" s="1268"/>
      <c r="I32" s="1269"/>
      <c r="J32" s="58"/>
    </row>
    <row r="33" spans="1:10" s="6" customFormat="1">
      <c r="A33" s="360"/>
      <c r="B33" s="353" t="s">
        <v>604</v>
      </c>
      <c r="C33" s="1267" t="str">
        <f>INDEX(発注者入力シート!$L$41:$T$48,MATCH(発注者入力シート!C26,発注者入力シート!$N$41:$N$48,0),4)</f>
        <v>表３【企業】評価項目の着色セルに項目を記入した場合、ここに記載文を直接入力！</v>
      </c>
      <c r="D33" s="1268"/>
      <c r="E33" s="1268"/>
      <c r="F33" s="1268"/>
      <c r="G33" s="1268"/>
      <c r="H33" s="1268"/>
      <c r="I33" s="1269"/>
      <c r="J33" s="58"/>
    </row>
    <row r="34" spans="1:10" s="6" customFormat="1" ht="14.25" thickBot="1">
      <c r="A34" s="360"/>
      <c r="B34" s="354"/>
      <c r="C34" s="1267" t="str">
        <f>INDEX(発注者入力シート!$L$41:$T$48,MATCH(発注者入力シート!C27,発注者入力シート!$N$41:$N$48,0),4)</f>
        <v>表３【企業】評価項目の着色セルに項目を記入した場合、ここに記載文を直接入力！</v>
      </c>
      <c r="D34" s="1268"/>
      <c r="E34" s="1268"/>
      <c r="F34" s="1268"/>
      <c r="G34" s="1268"/>
      <c r="H34" s="1268"/>
      <c r="I34" s="1269"/>
      <c r="J34" s="58"/>
    </row>
    <row r="35" spans="1:10" s="6" customFormat="1">
      <c r="A35" s="360"/>
      <c r="B35" s="363"/>
      <c r="C35" s="363"/>
      <c r="D35" s="363"/>
      <c r="E35" s="363"/>
      <c r="F35" s="363"/>
      <c r="G35" s="363"/>
      <c r="H35" s="363"/>
      <c r="I35" s="363"/>
      <c r="J35" s="58"/>
    </row>
    <row r="36" spans="1:10" s="6" customFormat="1">
      <c r="A36" s="360" t="s">
        <v>581</v>
      </c>
      <c r="B36" s="362"/>
      <c r="C36" s="360"/>
      <c r="D36" s="362"/>
      <c r="E36" s="362"/>
      <c r="F36" s="362"/>
      <c r="G36" s="58"/>
      <c r="H36" s="58"/>
      <c r="I36" s="58"/>
      <c r="J36" s="58"/>
    </row>
    <row r="37" spans="1:10" s="6" customFormat="1" ht="14.25" thickBot="1">
      <c r="A37" s="360"/>
      <c r="B37" s="721" t="s">
        <v>1019</v>
      </c>
      <c r="C37" s="1270" t="s">
        <v>492</v>
      </c>
      <c r="D37" s="1270"/>
      <c r="E37" s="1270"/>
      <c r="F37" s="1270"/>
      <c r="G37" s="1270"/>
      <c r="H37" s="1270"/>
      <c r="I37" s="1270"/>
      <c r="J37" s="58"/>
    </row>
    <row r="38" spans="1:10" s="6" customFormat="1" ht="13.5" customHeight="1">
      <c r="A38" s="360"/>
      <c r="B38" s="722" t="s">
        <v>604</v>
      </c>
      <c r="C38" s="1267" t="str">
        <f>INDEX(発注者入力シート!$L$56:$T$75,MATCH(発注者入力シート!C32,発注者入力シート!$N$56:$N$75,0),4)</f>
        <v>　○防災協定の締結実績　（様式-９）</v>
      </c>
      <c r="D38" s="1268"/>
      <c r="E38" s="1268"/>
      <c r="F38" s="1268"/>
      <c r="G38" s="1268"/>
      <c r="H38" s="1268"/>
      <c r="I38" s="1269"/>
      <c r="J38" s="58"/>
    </row>
    <row r="39" spans="1:10" s="6" customFormat="1" ht="13.5" customHeight="1">
      <c r="A39" s="360"/>
      <c r="B39" s="353" t="s">
        <v>604</v>
      </c>
      <c r="C39" s="1267" t="str">
        <f>INDEX(発注者入力シート!$L$56:$T$75,MATCH(発注者入力シート!C33,発注者入力シート!$N$56:$N$75,0),4)</f>
        <v>　○県管理公共土木施設に関する維持管理業務または海岸漂着物の回収業務の契約実績　（様式-１０）</v>
      </c>
      <c r="D39" s="1268"/>
      <c r="E39" s="1268"/>
      <c r="F39" s="1268"/>
      <c r="G39" s="1268"/>
      <c r="H39" s="1268"/>
      <c r="I39" s="1269"/>
      <c r="J39" s="58"/>
    </row>
    <row r="40" spans="1:10" s="6" customFormat="1" ht="13.5" customHeight="1">
      <c r="A40" s="360"/>
      <c r="B40" s="353" t="s">
        <v>604</v>
      </c>
      <c r="C40" s="1267" t="str">
        <f>INDEX(発注者入力シート!$L$56:$T$75,MATCH(発注者入力シート!C34,発注者入力シート!$N$56:$N$75,0),4)</f>
        <v>　○県管理道路を含む除雪業務の契約実績　（様式-１１）</v>
      </c>
      <c r="D40" s="1268"/>
      <c r="E40" s="1268"/>
      <c r="F40" s="1268"/>
      <c r="G40" s="1268"/>
      <c r="H40" s="1268"/>
      <c r="I40" s="1269"/>
      <c r="J40" s="58"/>
    </row>
    <row r="41" spans="1:10" s="6" customFormat="1" ht="13.5" customHeight="1">
      <c r="A41" s="360"/>
      <c r="B41" s="353" t="s">
        <v>604</v>
      </c>
      <c r="C41" s="1267" t="str">
        <f>INDEX(発注者入力シート!$L$56:$T$75,MATCH(発注者入力シート!C35,発注者入力シート!$N$56:$N$75,0),4)</f>
        <v>　○ボランティア活動等への参加実績　（様式-１２）</v>
      </c>
      <c r="D41" s="1268"/>
      <c r="E41" s="1268"/>
      <c r="F41" s="1268"/>
      <c r="G41" s="1268"/>
      <c r="H41" s="1268"/>
      <c r="I41" s="1269"/>
      <c r="J41" s="58"/>
    </row>
    <row r="42" spans="1:10" s="6" customFormat="1" ht="13.5" customHeight="1">
      <c r="A42" s="360"/>
      <c r="B42" s="353" t="s">
        <v>604</v>
      </c>
      <c r="C42" s="1267" t="str">
        <f>INDEX(発注者入力シート!$L$56:$T$75,MATCH(発注者入力シート!C36,発注者入力シート!$N$56:$N$75,0),4)</f>
        <v>　○労働福祉関連の状況(b 障がい者雇用の実態)　（様式-１３）</v>
      </c>
      <c r="D42" s="1268"/>
      <c r="E42" s="1268"/>
      <c r="F42" s="1268"/>
      <c r="G42" s="1268"/>
      <c r="H42" s="1268"/>
      <c r="I42" s="1269"/>
      <c r="J42" s="58"/>
    </row>
    <row r="43" spans="1:10" s="6" customFormat="1" ht="13.5" customHeight="1">
      <c r="A43" s="360"/>
      <c r="B43" s="353" t="s">
        <v>604</v>
      </c>
      <c r="C43" s="1267" t="str">
        <f>INDEX(発注者入力シート!$L$56:$T$75,MATCH(発注者入力シート!C37,発注者入力シート!$N$56:$N$75,0),4)</f>
        <v>　○労働福祉関連の状況(c 育児・介護休業に関する制度)　（様式-１４）</v>
      </c>
      <c r="D43" s="1268"/>
      <c r="E43" s="1268"/>
      <c r="F43" s="1268"/>
      <c r="G43" s="1268"/>
      <c r="H43" s="1268"/>
      <c r="I43" s="1269"/>
      <c r="J43" s="58"/>
    </row>
    <row r="44" spans="1:10" s="6" customFormat="1" ht="13.5" customHeight="1">
      <c r="A44" s="360"/>
      <c r="B44" s="353" t="s">
        <v>604</v>
      </c>
      <c r="C44" s="1267" t="str">
        <f>INDEX(発注者入力シート!$L$56:$T$75,MATCH(発注者入力シート!C38,発注者入力シート!$N$56:$N$75,0),4)</f>
        <v>　○育児・介護休業に関する制度　チェック表　（様式-１５）</v>
      </c>
      <c r="D44" s="1268"/>
      <c r="E44" s="1268"/>
      <c r="F44" s="1268"/>
      <c r="G44" s="1268"/>
      <c r="H44" s="1268"/>
      <c r="I44" s="1269"/>
      <c r="J44" s="58"/>
    </row>
    <row r="45" spans="1:10" s="6" customFormat="1" ht="13.5" customHeight="1">
      <c r="A45" s="360"/>
      <c r="B45" s="353" t="s">
        <v>604</v>
      </c>
      <c r="C45" s="1267" t="str">
        <f>INDEX(発注者入力シート!$L$56:$T$75,MATCH(発注者入力シート!C39,発注者入力シート!$N$56:$N$75,0),4)</f>
        <v>表３【地域貢献】評価項目の着色セルに項目を記入した場合、ここに記載文を直接入力！</v>
      </c>
      <c r="D45" s="1268"/>
      <c r="E45" s="1268"/>
      <c r="F45" s="1268"/>
      <c r="G45" s="1268"/>
      <c r="H45" s="1268"/>
      <c r="I45" s="1269"/>
      <c r="J45" s="58"/>
    </row>
    <row r="46" spans="1:10" s="6" customFormat="1">
      <c r="A46" s="360"/>
      <c r="B46" s="353"/>
      <c r="C46" s="1267" t="str">
        <f>INDEX(発注者入力シート!$L$56:$T$75,MATCH(発注者入力シート!C40,発注者入力シート!$N$56:$N$75,0),4)</f>
        <v>表３【地域貢献】評価項目の着色セルに項目を記入した場合、ここに記載文を直接入力！</v>
      </c>
      <c r="D46" s="1268"/>
      <c r="E46" s="1268"/>
      <c r="F46" s="1268"/>
      <c r="G46" s="1268"/>
      <c r="H46" s="1268"/>
      <c r="I46" s="1269"/>
      <c r="J46" s="58"/>
    </row>
    <row r="47" spans="1:10" s="6" customFormat="1" ht="14.25" thickBot="1">
      <c r="A47" s="360"/>
      <c r="B47" s="354"/>
      <c r="C47" s="1267" t="str">
        <f>INDEX(発注者入力シート!$L$56:$T$75,MATCH(発注者入力シート!C41,発注者入力シート!$N$56:$N$75,0),4)</f>
        <v>表３【地域貢献】評価項目の着色セルに項目を記入した場合、ここに記載文を直接入力！</v>
      </c>
      <c r="D47" s="1268"/>
      <c r="E47" s="1268"/>
      <c r="F47" s="1268"/>
      <c r="G47" s="1268"/>
      <c r="H47" s="1268"/>
      <c r="I47" s="1269"/>
      <c r="J47" s="58"/>
    </row>
    <row r="48" spans="1:10" s="6" customFormat="1">
      <c r="A48" s="360"/>
      <c r="B48" s="363"/>
      <c r="C48" s="363"/>
      <c r="D48" s="363"/>
      <c r="E48" s="363"/>
      <c r="F48" s="363"/>
      <c r="G48" s="363"/>
      <c r="H48" s="363"/>
      <c r="I48" s="363"/>
      <c r="J48" s="58"/>
    </row>
    <row r="49" spans="1:10" s="6" customFormat="1">
      <c r="A49" s="360" t="str">
        <f>CONCATENATE("＜配置予定技術者① ：",C18,"&gt;""")</f>
        <v>＜配置予定技術者① ：AAA&gt;"</v>
      </c>
      <c r="B49" s="362"/>
      <c r="C49" s="360"/>
      <c r="D49" s="362"/>
      <c r="E49" s="362"/>
      <c r="F49" s="362"/>
      <c r="G49" s="58"/>
      <c r="H49" s="58"/>
      <c r="I49" s="58"/>
      <c r="J49" s="58"/>
    </row>
    <row r="50" spans="1:10" s="6" customFormat="1" ht="14.25" thickBot="1">
      <c r="A50" s="360"/>
      <c r="B50" s="721" t="s">
        <v>1019</v>
      </c>
      <c r="C50" s="1274" t="s">
        <v>492</v>
      </c>
      <c r="D50" s="1274"/>
      <c r="E50" s="1274"/>
      <c r="F50" s="1274"/>
      <c r="G50" s="1274"/>
      <c r="H50" s="1274"/>
      <c r="I50" s="1275"/>
      <c r="J50" s="58"/>
    </row>
    <row r="51" spans="1:10" s="6" customFormat="1">
      <c r="A51" s="360"/>
      <c r="B51" s="722" t="s">
        <v>1537</v>
      </c>
      <c r="C51" s="1272" t="str">
        <f>INDEX(発注者入力シート!$L$49:$T$55,MATCH(発注者入力シート!C28,発注者入力シート!$N$49:$N$55,0),4)</f>
        <v>　○配置予定技術者の継続学習　（様式-６）</v>
      </c>
      <c r="D51" s="1273"/>
      <c r="E51" s="1273"/>
      <c r="F51" s="1273"/>
      <c r="G51" s="1273"/>
      <c r="H51" s="1273"/>
      <c r="I51" s="1273"/>
      <c r="J51" s="58"/>
    </row>
    <row r="52" spans="1:10" s="6" customFormat="1">
      <c r="A52" s="360"/>
      <c r="B52" s="353" t="s">
        <v>1537</v>
      </c>
      <c r="C52" s="1272" t="str">
        <f>INDEX(発注者入力シート!$L$49:$T$55,MATCH(発注者入力シート!C29,発注者入力シート!$N$49:$N$55,0),4)</f>
        <v>　○配置予定技術者の同種工事の施工経験　（様式-７）</v>
      </c>
      <c r="D52" s="1273"/>
      <c r="E52" s="1273"/>
      <c r="F52" s="1273"/>
      <c r="G52" s="1273"/>
      <c r="H52" s="1273"/>
      <c r="I52" s="1273"/>
      <c r="J52" s="58"/>
    </row>
    <row r="53" spans="1:10" s="6" customFormat="1">
      <c r="A53" s="360"/>
      <c r="B53" s="353" t="s">
        <v>604</v>
      </c>
      <c r="C53" s="1276" t="str">
        <f>INDEX(発注者入力シート!$L$49:$T$55,MATCH(発注者入力シート!C30,発注者入力シート!$N$49:$N$55,0),4)</f>
        <v>　○配置予定技術者の優秀建設技術者表彰　（様式-８）</v>
      </c>
      <c r="D53" s="1252"/>
      <c r="E53" s="1252"/>
      <c r="F53" s="1252"/>
      <c r="G53" s="1252"/>
      <c r="H53" s="1252"/>
      <c r="I53" s="1252"/>
      <c r="J53" s="58"/>
    </row>
    <row r="54" spans="1:10" s="6" customFormat="1" ht="14.25" thickBot="1">
      <c r="A54" s="360"/>
      <c r="B54" s="354" t="s">
        <v>604</v>
      </c>
      <c r="C54" s="1272" t="str">
        <f>INDEX(発注者入力シート!$L$49:$T$55,MATCH(発注者入力シート!C31,発注者入力シート!$N$49:$N$55,0),4)</f>
        <v>表３【技術者】評価項目の着色セルに項目を記入した場合、ここに記載文を直接入力！</v>
      </c>
      <c r="D54" s="1273"/>
      <c r="E54" s="1273"/>
      <c r="F54" s="1273"/>
      <c r="G54" s="1273"/>
      <c r="H54" s="1273"/>
      <c r="I54" s="1273"/>
      <c r="J54" s="58"/>
    </row>
    <row r="55" spans="1:10" s="6" customFormat="1">
      <c r="A55" s="360"/>
      <c r="B55" s="362"/>
      <c r="C55" s="360"/>
      <c r="D55" s="362"/>
      <c r="E55" s="362"/>
      <c r="F55" s="362"/>
      <c r="G55" s="58"/>
      <c r="H55" s="58"/>
      <c r="I55" s="58"/>
      <c r="J55" s="58"/>
    </row>
    <row r="56" spans="1:10" s="6" customFormat="1">
      <c r="A56" s="360" t="str">
        <f>CONCATENATE("＜配置予定技術者② ：",C19,"&gt;""")</f>
        <v>＜配置予定技術者② ：BBB&gt;"</v>
      </c>
      <c r="B56" s="362"/>
      <c r="C56" s="360"/>
      <c r="D56" s="362"/>
      <c r="E56" s="362"/>
      <c r="F56" s="362"/>
      <c r="G56" s="58"/>
      <c r="H56" s="58"/>
      <c r="I56" s="58"/>
      <c r="J56" s="58"/>
    </row>
    <row r="57" spans="1:10" s="6" customFormat="1" ht="14.25" thickBot="1">
      <c r="A57" s="360"/>
      <c r="B57" s="721" t="s">
        <v>1019</v>
      </c>
      <c r="C57" s="1274" t="s">
        <v>492</v>
      </c>
      <c r="D57" s="1274"/>
      <c r="E57" s="1274"/>
      <c r="F57" s="1274"/>
      <c r="G57" s="1274"/>
      <c r="H57" s="1274"/>
      <c r="I57" s="1275"/>
      <c r="J57" s="58"/>
    </row>
    <row r="58" spans="1:10" s="6" customFormat="1" ht="13.5" customHeight="1">
      <c r="A58" s="360"/>
      <c r="B58" s="722" t="s">
        <v>1537</v>
      </c>
      <c r="C58" s="1272" t="str">
        <f>C51</f>
        <v>　○配置予定技術者の継続学習　（様式-６）</v>
      </c>
      <c r="D58" s="1273"/>
      <c r="E58" s="1273"/>
      <c r="F58" s="1273"/>
      <c r="G58" s="1273"/>
      <c r="H58" s="1273"/>
      <c r="I58" s="1273"/>
      <c r="J58" s="58"/>
    </row>
    <row r="59" spans="1:10" s="6" customFormat="1" ht="13.5" customHeight="1">
      <c r="A59" s="360"/>
      <c r="B59" s="353" t="s">
        <v>1537</v>
      </c>
      <c r="C59" s="1272" t="str">
        <f>C52</f>
        <v>　○配置予定技術者の同種工事の施工経験　（様式-７）</v>
      </c>
      <c r="D59" s="1273"/>
      <c r="E59" s="1273"/>
      <c r="F59" s="1273"/>
      <c r="G59" s="1273"/>
      <c r="H59" s="1273"/>
      <c r="I59" s="1273"/>
      <c r="J59" s="58"/>
    </row>
    <row r="60" spans="1:10" s="6" customFormat="1" ht="13.5" customHeight="1">
      <c r="A60" s="360"/>
      <c r="B60" s="353" t="s">
        <v>604</v>
      </c>
      <c r="C60" s="1272" t="str">
        <f>C53</f>
        <v>　○配置予定技術者の優秀建設技術者表彰　（様式-８）</v>
      </c>
      <c r="D60" s="1273"/>
      <c r="E60" s="1273"/>
      <c r="F60" s="1273"/>
      <c r="G60" s="1273"/>
      <c r="H60" s="1273"/>
      <c r="I60" s="1273"/>
      <c r="J60" s="58"/>
    </row>
    <row r="61" spans="1:10" s="6" customFormat="1" ht="13.5" customHeight="1" thickBot="1">
      <c r="A61" s="360"/>
      <c r="B61" s="354" t="s">
        <v>604</v>
      </c>
      <c r="C61" s="1272" t="str">
        <f>C54</f>
        <v>表３【技術者】評価項目の着色セルに項目を記入した場合、ここに記載文を直接入力！</v>
      </c>
      <c r="D61" s="1273"/>
      <c r="E61" s="1273"/>
      <c r="F61" s="1273"/>
      <c r="G61" s="1273"/>
      <c r="H61" s="1273"/>
      <c r="I61" s="1273"/>
      <c r="J61" s="58"/>
    </row>
    <row r="62" spans="1:10" s="6" customFormat="1" ht="13.5" customHeight="1">
      <c r="A62" s="360"/>
      <c r="B62" s="363"/>
      <c r="C62" s="364"/>
      <c r="D62" s="364"/>
      <c r="E62" s="364"/>
      <c r="F62" s="364"/>
      <c r="G62" s="364"/>
      <c r="H62" s="364"/>
      <c r="I62" s="364"/>
      <c r="J62" s="58"/>
    </row>
    <row r="63" spans="1:10" s="6" customFormat="1" ht="13.5" customHeight="1">
      <c r="A63" s="360" t="str">
        <f>CONCATENATE("＜配置予定技術者③ ：",C20,"&gt;""")</f>
        <v>＜配置予定技術者③ ：CCC&gt;"</v>
      </c>
      <c r="B63" s="362"/>
      <c r="C63" s="360"/>
      <c r="D63" s="362"/>
      <c r="E63" s="362"/>
      <c r="F63" s="362"/>
      <c r="G63" s="58"/>
      <c r="H63" s="58"/>
      <c r="I63" s="58"/>
      <c r="J63" s="58"/>
    </row>
    <row r="64" spans="1:10" s="6" customFormat="1" ht="13.5" customHeight="1" thickBot="1">
      <c r="A64" s="360"/>
      <c r="B64" s="721" t="s">
        <v>1019</v>
      </c>
      <c r="C64" s="1274" t="s">
        <v>492</v>
      </c>
      <c r="D64" s="1274"/>
      <c r="E64" s="1274"/>
      <c r="F64" s="1274"/>
      <c r="G64" s="1274"/>
      <c r="H64" s="1274"/>
      <c r="I64" s="1275"/>
      <c r="J64" s="58"/>
    </row>
    <row r="65" spans="1:10" s="6" customFormat="1" ht="13.5" customHeight="1">
      <c r="A65" s="360"/>
      <c r="B65" s="722" t="s">
        <v>604</v>
      </c>
      <c r="C65" s="1271" t="str">
        <f>C58</f>
        <v>　○配置予定技術者の継続学習　（様式-６）</v>
      </c>
      <c r="D65" s="1271"/>
      <c r="E65" s="1271"/>
      <c r="F65" s="1271"/>
      <c r="G65" s="1271"/>
      <c r="H65" s="1271"/>
      <c r="I65" s="1272"/>
      <c r="J65" s="58"/>
    </row>
    <row r="66" spans="1:10" s="6" customFormat="1" ht="13.5" customHeight="1">
      <c r="A66" s="360"/>
      <c r="B66" s="353" t="s">
        <v>604</v>
      </c>
      <c r="C66" s="1271" t="str">
        <f t="shared" ref="C66:C68" si="0">C59</f>
        <v>　○配置予定技術者の同種工事の施工経験　（様式-７）</v>
      </c>
      <c r="D66" s="1271"/>
      <c r="E66" s="1271"/>
      <c r="F66" s="1271"/>
      <c r="G66" s="1271"/>
      <c r="H66" s="1271"/>
      <c r="I66" s="1272"/>
      <c r="J66" s="58"/>
    </row>
    <row r="67" spans="1:10" s="6" customFormat="1" ht="13.5" customHeight="1">
      <c r="A67" s="360"/>
      <c r="B67" s="353" t="s">
        <v>604</v>
      </c>
      <c r="C67" s="1271" t="str">
        <f t="shared" si="0"/>
        <v>　○配置予定技術者の優秀建設技術者表彰　（様式-８）</v>
      </c>
      <c r="D67" s="1271"/>
      <c r="E67" s="1271"/>
      <c r="F67" s="1271"/>
      <c r="G67" s="1271"/>
      <c r="H67" s="1271"/>
      <c r="I67" s="1272"/>
      <c r="J67" s="58"/>
    </row>
    <row r="68" spans="1:10" s="6" customFormat="1" ht="13.5" customHeight="1" thickBot="1">
      <c r="A68" s="360"/>
      <c r="B68" s="354" t="s">
        <v>604</v>
      </c>
      <c r="C68" s="1271" t="str">
        <f t="shared" si="0"/>
        <v>表３【技術者】評価項目の着色セルに項目を記入した場合、ここに記載文を直接入力！</v>
      </c>
      <c r="D68" s="1271"/>
      <c r="E68" s="1271"/>
      <c r="F68" s="1271"/>
      <c r="G68" s="1271"/>
      <c r="H68" s="1271"/>
      <c r="I68" s="1272"/>
      <c r="J68" s="58"/>
    </row>
    <row r="69" spans="1:10" s="6" customFormat="1" ht="13.5" customHeight="1">
      <c r="A69" s="360"/>
      <c r="B69" s="362"/>
      <c r="C69" s="362"/>
      <c r="D69" s="362"/>
      <c r="E69" s="362"/>
      <c r="F69" s="362"/>
      <c r="G69" s="58"/>
      <c r="H69" s="58"/>
      <c r="I69" s="58"/>
      <c r="J69" s="58"/>
    </row>
    <row r="70" spans="1:10" s="6" customFormat="1" ht="13.5" customHeight="1">
      <c r="A70" s="365"/>
      <c r="B70" s="58"/>
      <c r="C70" s="58"/>
      <c r="D70" s="58"/>
      <c r="E70" s="58"/>
      <c r="F70" s="58"/>
      <c r="G70" s="58"/>
      <c r="H70" s="58"/>
      <c r="I70" s="58"/>
      <c r="J70" s="58"/>
    </row>
    <row r="71" spans="1:10" s="6" customFormat="1" ht="13.5" customHeight="1"/>
    <row r="72" spans="1:10" ht="13.5" customHeight="1">
      <c r="A72" s="6"/>
      <c r="B72" s="6"/>
    </row>
    <row r="73" spans="1:10" s="6" customFormat="1" ht="13.5" customHeight="1"/>
    <row r="74" spans="1:10" s="6" customFormat="1" ht="13.5" customHeight="1"/>
    <row r="75" spans="1:10" s="6" customFormat="1" ht="13.5" customHeight="1"/>
    <row r="76" spans="1:10" s="6" customFormat="1" ht="13.5" customHeight="1"/>
    <row r="77" spans="1:10" s="6" customFormat="1" ht="13.5" customHeight="1"/>
    <row r="78" spans="1:10" s="6" customFormat="1" ht="13.5" customHeight="1"/>
    <row r="79" spans="1:10" s="6" customFormat="1" ht="13.5" customHeight="1"/>
    <row r="80" spans="1:10" s="6" customFormat="1" ht="13.5" customHeight="1"/>
    <row r="81" spans="1:2" ht="13.5" customHeight="1">
      <c r="A81" s="6"/>
      <c r="B81" s="6"/>
    </row>
    <row r="82" spans="1:2" s="6" customFormat="1" ht="13.5" customHeight="1"/>
    <row r="83" spans="1:2" s="6" customFormat="1" ht="13.5" customHeight="1"/>
    <row r="84" spans="1:2" s="6" customFormat="1" ht="13.5" customHeight="1"/>
    <row r="85" spans="1:2" s="6" customFormat="1" ht="13.5" customHeight="1"/>
    <row r="86" spans="1:2" s="6" customFormat="1" ht="13.5" customHeight="1"/>
    <row r="87" spans="1:2" s="6" customFormat="1" ht="13.5" customHeight="1"/>
    <row r="88" spans="1:2" s="6" customFormat="1" ht="13.5" customHeight="1"/>
    <row r="89" spans="1:2" s="6" customFormat="1" ht="13.5" customHeight="1"/>
    <row r="90" spans="1:2" s="6" customFormat="1" ht="13.5" customHeight="1"/>
    <row r="91" spans="1:2" s="6" customFormat="1" ht="13.5" customHeight="1"/>
    <row r="92" spans="1:2" s="6" customFormat="1" ht="13.5" customHeight="1"/>
    <row r="93" spans="1:2" ht="13.5" customHeight="1">
      <c r="A93" s="6"/>
      <c r="B93" s="6"/>
    </row>
    <row r="94" spans="1:2" s="6" customFormat="1" ht="13.5" customHeight="1"/>
    <row r="95" spans="1:2" s="6" customFormat="1" ht="13.5" customHeight="1"/>
    <row r="96" spans="1:2" s="6" customFormat="1" ht="13.5" customHeight="1"/>
    <row r="97" spans="1:1" s="6" customFormat="1" ht="13.5" customHeight="1"/>
    <row r="98" spans="1:1" s="6" customFormat="1" ht="13.5" customHeight="1"/>
    <row r="99" spans="1:1" s="6" customFormat="1" ht="13.5" customHeight="1"/>
    <row r="100" spans="1:1" s="6" customFormat="1" ht="13.5" customHeight="1"/>
    <row r="101" spans="1:1" s="6" customFormat="1" ht="13.5" customHeight="1"/>
    <row r="102" spans="1:1" ht="13.5" customHeight="1">
      <c r="A102" s="6"/>
    </row>
    <row r="103" spans="1:1" s="6" customFormat="1" ht="13.5" customHeight="1"/>
    <row r="104" spans="1:1" s="6" customFormat="1" ht="13.5" customHeight="1"/>
    <row r="105" spans="1:1" s="6" customFormat="1" ht="13.5" customHeight="1"/>
    <row r="106" spans="1:1" s="6" customFormat="1" ht="13.5" customHeight="1"/>
    <row r="107" spans="1:1" ht="13.5" customHeight="1">
      <c r="A107" s="6"/>
    </row>
    <row r="108" spans="1:1" s="6" customFormat="1" ht="13.5" customHeight="1"/>
    <row r="109" spans="1:1" s="6" customFormat="1" ht="13.5" customHeight="1"/>
    <row r="110" spans="1:1" s="6" customFormat="1" ht="13.5" customHeight="1"/>
    <row r="111" spans="1:1" s="6" customFormat="1" ht="13.5" customHeight="1"/>
    <row r="112" spans="1:1" s="6" customFormat="1" ht="13.5" customHeight="1"/>
    <row r="113" spans="1:1" s="6" customFormat="1" ht="13.5" customHeight="1"/>
    <row r="114" spans="1:1" s="6" customFormat="1" ht="13.5" customHeight="1"/>
    <row r="115" spans="1:1" s="6" customFormat="1" ht="13.5" customHeight="1"/>
    <row r="116" spans="1:1" s="6" customFormat="1" ht="13.5" customHeight="1"/>
    <row r="117" spans="1:1" s="6" customFormat="1" ht="13.5" customHeight="1"/>
    <row r="118" spans="1:1" s="6" customFormat="1" ht="13.5" customHeight="1"/>
    <row r="119" spans="1:1" ht="13.5" customHeight="1">
      <c r="A119" s="6"/>
    </row>
    <row r="120" spans="1:1" s="6" customFormat="1" ht="13.5" customHeight="1"/>
    <row r="121" spans="1:1" s="6" customFormat="1" ht="13.5" customHeight="1"/>
    <row r="122" spans="1:1" s="6" customFormat="1" ht="13.5" customHeight="1"/>
    <row r="123" spans="1:1" s="6" customFormat="1" ht="13.5" customHeight="1"/>
    <row r="124" spans="1:1" s="6" customFormat="1" ht="13.5" customHeight="1"/>
    <row r="125" spans="1:1" s="6" customFormat="1" ht="13.5" customHeight="1"/>
    <row r="126" spans="1:1" s="6" customFormat="1" ht="13.5" customHeight="1"/>
    <row r="127" spans="1:1" s="6" customFormat="1" ht="13.5" customHeight="1"/>
    <row r="128" spans="1:1" s="6" customFormat="1" ht="13.5" customHeight="1"/>
    <row r="129" spans="1:1" s="6" customFormat="1" ht="13.5" customHeight="1"/>
    <row r="130" spans="1:1" s="6" customFormat="1" ht="13.5" customHeight="1"/>
    <row r="131" spans="1:1" s="6" customFormat="1" ht="13.5" customHeight="1"/>
    <row r="132" spans="1:1" ht="13.5" customHeight="1">
      <c r="A132" s="6"/>
    </row>
    <row r="133" spans="1:1" s="6" customFormat="1" ht="13.5" customHeight="1"/>
    <row r="134" spans="1:1" s="6" customFormat="1" ht="13.5" customHeight="1"/>
    <row r="135" spans="1:1" s="6" customFormat="1" ht="13.5" customHeight="1"/>
    <row r="136" spans="1:1" s="6" customFormat="1" ht="13.5" customHeight="1"/>
    <row r="137" spans="1:1" s="6" customFormat="1" ht="13.5" customHeight="1"/>
    <row r="138" spans="1:1" s="6" customFormat="1" ht="13.5" customHeight="1"/>
    <row r="139" spans="1:1" s="6" customFormat="1" ht="13.5" customHeight="1"/>
    <row r="140" spans="1:1" s="6" customFormat="1" ht="13.5" customHeight="1"/>
    <row r="141" spans="1:1" s="6" customFormat="1" ht="13.5" customHeight="1"/>
    <row r="142" spans="1:1" s="6" customFormat="1" ht="13.5" customHeight="1"/>
    <row r="143" spans="1:1" s="6" customFormat="1" ht="13.5" customHeight="1"/>
    <row r="144" spans="1:1" s="6" customFormat="1" ht="13.5" customHeight="1"/>
    <row r="145" spans="1:1" ht="13.5" customHeight="1">
      <c r="A145" s="6"/>
    </row>
    <row r="146" spans="1:1" s="6" customFormat="1" ht="13.5" customHeight="1"/>
    <row r="147" spans="1:1" s="6" customFormat="1" ht="13.5" customHeight="1"/>
    <row r="148" spans="1:1" s="6" customFormat="1" ht="13.5" customHeight="1"/>
    <row r="149" spans="1:1" s="6" customFormat="1" ht="13.5" customHeight="1"/>
    <row r="150" spans="1:1" s="6" customFormat="1" ht="13.5" customHeight="1"/>
    <row r="151" spans="1:1" s="6" customFormat="1" ht="13.5" customHeight="1"/>
    <row r="152" spans="1:1" ht="13.5" customHeight="1">
      <c r="A152" s="6"/>
    </row>
    <row r="153" spans="1:1" s="6" customFormat="1" ht="13.5" customHeight="1"/>
    <row r="154" spans="1:1" s="6" customFormat="1" ht="13.5" customHeight="1"/>
    <row r="155" spans="1:1" s="6" customFormat="1" ht="13.5" customHeight="1"/>
    <row r="156" spans="1:1" s="6" customFormat="1" ht="13.5" customHeight="1"/>
    <row r="157" spans="1:1" s="6" customFormat="1" ht="13.5" customHeight="1"/>
    <row r="158" spans="1:1" s="6" customFormat="1" ht="13.5" customHeight="1"/>
    <row r="159" spans="1:1" ht="13.5" customHeight="1">
      <c r="A159" s="6"/>
    </row>
    <row r="160" spans="1:1" s="6" customFormat="1" ht="13.5" customHeight="1"/>
    <row r="161" spans="1:1" s="6" customFormat="1" ht="13.5" customHeight="1"/>
    <row r="162" spans="1:1" s="6" customFormat="1" ht="13.5" customHeight="1"/>
    <row r="163" spans="1:1" s="6" customFormat="1" ht="13.5" customHeight="1"/>
    <row r="164" spans="1:1" s="6" customFormat="1" ht="13.5" customHeight="1"/>
    <row r="165" spans="1:1" s="6" customFormat="1" ht="13.5" customHeight="1"/>
    <row r="166" spans="1:1" ht="13.5" customHeight="1">
      <c r="A166" s="6"/>
    </row>
    <row r="167" spans="1:1" s="6" customFormat="1" ht="13.5" customHeight="1"/>
    <row r="168" spans="1:1" s="6" customFormat="1" ht="13.5" customHeight="1"/>
    <row r="169" spans="1:1" s="6" customFormat="1" ht="13.5" customHeight="1"/>
    <row r="170" spans="1:1" s="6" customFormat="1" ht="13.5" customHeight="1"/>
    <row r="171" spans="1:1" ht="13.5" customHeight="1">
      <c r="A171" s="6"/>
    </row>
    <row r="172" spans="1:1" s="6" customFormat="1" ht="13.5" customHeight="1"/>
    <row r="173" spans="1:1" s="6" customFormat="1" ht="13.5" customHeight="1"/>
    <row r="174" spans="1:1" s="6" customFormat="1" ht="13.5" customHeight="1"/>
    <row r="175" spans="1:1" ht="13.5" customHeight="1">
      <c r="A175" s="6"/>
    </row>
    <row r="176" spans="1:1" s="6" customFormat="1" ht="13.5" customHeight="1"/>
    <row r="177" spans="1:1" s="6" customFormat="1" ht="13.5" customHeight="1"/>
    <row r="178" spans="1:1" s="6" customFormat="1" ht="13.5" customHeight="1"/>
    <row r="179" spans="1:1" s="6" customFormat="1" ht="13.5" customHeight="1"/>
    <row r="180" spans="1:1" s="6" customFormat="1" ht="13.5" customHeight="1"/>
    <row r="181" spans="1:1" ht="13.5" customHeight="1">
      <c r="A181" s="6"/>
    </row>
    <row r="182" spans="1:1" s="6" customFormat="1" ht="13.5" customHeight="1"/>
    <row r="183" spans="1:1" s="6" customFormat="1" ht="13.5" customHeight="1"/>
    <row r="184" spans="1:1" s="6" customFormat="1" ht="13.5" customHeight="1"/>
    <row r="185" spans="1:1" s="6" customFormat="1" ht="13.5" customHeight="1"/>
    <row r="186" spans="1:1" ht="13.5" customHeight="1">
      <c r="A186" s="6"/>
    </row>
    <row r="187" spans="1:1" s="6" customFormat="1" ht="13.5" customHeight="1"/>
    <row r="188" spans="1:1" s="6" customFormat="1" ht="13.5" customHeight="1"/>
    <row r="189" spans="1:1" s="6" customFormat="1" ht="13.5" customHeight="1"/>
    <row r="190" spans="1:1" s="6" customFormat="1" ht="13.5" customHeight="1"/>
    <row r="191" spans="1:1" s="6" customFormat="1" ht="13.5" customHeight="1"/>
    <row r="192" spans="1:1" ht="13.5" customHeight="1">
      <c r="A192" s="6"/>
    </row>
    <row r="193" spans="1:1" s="6" customFormat="1" ht="13.5" customHeight="1"/>
    <row r="194" spans="1:1" s="6" customFormat="1" ht="13.5" customHeight="1"/>
    <row r="195" spans="1:1" s="6" customFormat="1" ht="13.5" customHeight="1"/>
    <row r="196" spans="1:1" s="6" customFormat="1" ht="13.5" customHeight="1"/>
    <row r="197" spans="1:1" ht="13.5" customHeight="1">
      <c r="A197" s="6"/>
    </row>
    <row r="198" spans="1:1" s="6" customFormat="1" ht="13.5" customHeight="1"/>
    <row r="199" spans="1:1" s="6" customFormat="1" ht="13.5" customHeight="1"/>
    <row r="200" spans="1:1" s="6" customFormat="1" ht="13.5" customHeight="1"/>
    <row r="201" spans="1:1" s="6" customFormat="1" ht="13.5" customHeight="1"/>
    <row r="202" spans="1:1" ht="13.5" customHeight="1">
      <c r="A202" s="6"/>
    </row>
    <row r="203" spans="1:1" s="6" customFormat="1" ht="13.5" customHeight="1"/>
    <row r="204" spans="1:1" s="6" customFormat="1" ht="13.5" customHeight="1"/>
    <row r="205" spans="1:1" s="6" customFormat="1" ht="13.5" customHeight="1"/>
    <row r="206" spans="1:1" s="6" customFormat="1" ht="13.5" customHeight="1"/>
    <row r="207" spans="1:1" ht="13.5" customHeight="1">
      <c r="A207" s="6"/>
    </row>
    <row r="208" spans="1:1" s="6" customFormat="1" ht="13.5" customHeight="1"/>
    <row r="209" spans="1:1" s="6" customFormat="1" ht="13.5" customHeight="1"/>
    <row r="210" spans="1:1" s="6" customFormat="1" ht="13.5" customHeight="1"/>
    <row r="211" spans="1:1" ht="13.5" customHeight="1">
      <c r="A211" s="6"/>
    </row>
    <row r="212" spans="1:1" ht="13.5" customHeight="1">
      <c r="A212" s="6"/>
    </row>
    <row r="213" spans="1:1" ht="13.5" customHeight="1">
      <c r="A213" s="6"/>
    </row>
    <row r="214" spans="1:1" ht="13.5" customHeight="1">
      <c r="A214" s="6"/>
    </row>
    <row r="215" spans="1:1" ht="13.5" customHeight="1">
      <c r="A215" s="6"/>
    </row>
    <row r="216" spans="1:1" ht="13.5" customHeight="1"/>
    <row r="217" spans="1:1" ht="13.5" customHeight="1"/>
    <row r="218" spans="1:1" ht="13.5" customHeight="1"/>
    <row r="219" spans="1:1" ht="13.5" customHeight="1"/>
    <row r="220" spans="1:1" ht="13.5" customHeight="1"/>
    <row r="221" spans="1:1" ht="13.5" customHeight="1"/>
    <row r="222" spans="1:1" ht="13.5" customHeight="1"/>
    <row r="223" spans="1:1" ht="13.5" customHeight="1"/>
    <row r="224" spans="1:1"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sheetData>
  <mergeCells count="33">
    <mergeCell ref="C67:I67"/>
    <mergeCell ref="C54:I54"/>
    <mergeCell ref="C68:I68"/>
    <mergeCell ref="C50:I50"/>
    <mergeCell ref="C57:I57"/>
    <mergeCell ref="C64:I64"/>
    <mergeCell ref="C51:I51"/>
    <mergeCell ref="C52:I52"/>
    <mergeCell ref="C53:I53"/>
    <mergeCell ref="C58:I58"/>
    <mergeCell ref="C59:I59"/>
    <mergeCell ref="C60:I60"/>
    <mergeCell ref="C61:I61"/>
    <mergeCell ref="C45:I45"/>
    <mergeCell ref="C46:I46"/>
    <mergeCell ref="C47:I47"/>
    <mergeCell ref="C65:I65"/>
    <mergeCell ref="C66:I66"/>
    <mergeCell ref="C40:I40"/>
    <mergeCell ref="C41:I41"/>
    <mergeCell ref="C42:I42"/>
    <mergeCell ref="C43:I43"/>
    <mergeCell ref="C44:I44"/>
    <mergeCell ref="C33:I33"/>
    <mergeCell ref="C34:I34"/>
    <mergeCell ref="C37:I37"/>
    <mergeCell ref="C39:I39"/>
    <mergeCell ref="C38:I38"/>
    <mergeCell ref="A24:J25"/>
    <mergeCell ref="C29:I29"/>
    <mergeCell ref="C30:I30"/>
    <mergeCell ref="C31:I31"/>
    <mergeCell ref="C32:I32"/>
  </mergeCells>
  <phoneticPr fontId="2"/>
  <dataValidations count="1">
    <dataValidation type="list" showInputMessage="1" showErrorMessage="1" sqref="B30:B34 B65:B68 B51:B54 B58:B61 B38:B47">
      <formula1>企業回答1</formula1>
    </dataValidation>
  </dataValidations>
  <pageMargins left="0.70866141732283472" right="0.31496062992125984" top="0.55118110236220474" bottom="0.55118110236220474" header="0.31496062992125984" footer="0.31496062992125984"/>
  <pageSetup paperSize="8" orientation="portrait" r:id="rId1"/>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U55"/>
  <sheetViews>
    <sheetView view="pageBreakPreview" zoomScaleNormal="100" zoomScaleSheetLayoutView="100" workbookViewId="0">
      <selection activeCell="B11" sqref="B11:E12"/>
    </sheetView>
  </sheetViews>
  <sheetFormatPr defaultRowHeight="13.5"/>
  <cols>
    <col min="1" max="17" width="5.125" style="4" customWidth="1"/>
    <col min="18" max="18" width="5.125" style="251" customWidth="1"/>
    <col min="19" max="16384" width="9" style="4"/>
  </cols>
  <sheetData>
    <row r="1" spans="1:21" ht="15.75" customHeight="1">
      <c r="A1" s="1495" t="str">
        <f>CONCATENATE("（様式-",INDEX(発注者入力シート!$B$28:$G$31,MATCH(発注者入力シート!M9,発注者入力シート!$C$28:$C$31,0),4),"）")</f>
        <v>（様式-６）</v>
      </c>
      <c r="B1" s="1495"/>
      <c r="C1" s="1495"/>
      <c r="D1" s="1495"/>
      <c r="E1" s="1495"/>
      <c r="F1" s="1495"/>
      <c r="Q1" s="231" t="s">
        <v>670</v>
      </c>
      <c r="R1" s="199"/>
      <c r="S1" s="4" t="s">
        <v>463</v>
      </c>
      <c r="U1" s="203"/>
    </row>
    <row r="2" spans="1:21" ht="15.75" customHeight="1">
      <c r="A2" s="1495" t="str">
        <f>CONCATENATE("評価項目",INDEX(発注者入力シート!$B$28:$G$31,MATCH(発注者入力シート!M9,発注者入力シート!$C$28:$C$31,0),5),"-",INDEX(発注者入力シート!$B$28:$G$31,MATCH(発注者入力シート!M9,発注者入力シート!$C$28:$C$31,0),6))</f>
        <v>評価項目（３）-①</v>
      </c>
      <c r="B2" s="1495"/>
      <c r="C2" s="1495"/>
      <c r="D2" s="1495"/>
      <c r="E2" s="1495"/>
      <c r="S2" s="4" t="s">
        <v>464</v>
      </c>
      <c r="U2" s="203"/>
    </row>
    <row r="3" spans="1:21" ht="15.75" customHeight="1">
      <c r="A3" s="1632" t="s">
        <v>86</v>
      </c>
      <c r="B3" s="1632"/>
      <c r="C3" s="1632"/>
      <c r="D3" s="1632"/>
      <c r="E3" s="1632"/>
      <c r="F3" s="1632"/>
      <c r="G3" s="1632"/>
      <c r="H3" s="1632"/>
      <c r="I3" s="1632"/>
      <c r="J3" s="1632"/>
      <c r="K3" s="1632"/>
      <c r="L3" s="1632"/>
      <c r="M3" s="1632"/>
      <c r="N3" s="1632"/>
      <c r="O3" s="1632"/>
      <c r="P3" s="1632"/>
      <c r="Q3" s="1632"/>
      <c r="R3" s="335"/>
      <c r="S3" s="205"/>
      <c r="T3" s="4" t="s">
        <v>471</v>
      </c>
      <c r="U3" s="203"/>
    </row>
    <row r="4" spans="1:21" ht="13.5" customHeight="1">
      <c r="A4" s="274"/>
      <c r="B4" s="274"/>
      <c r="C4" s="274"/>
      <c r="D4" s="274"/>
      <c r="E4" s="274"/>
      <c r="F4" s="274"/>
      <c r="G4" s="274"/>
      <c r="H4" s="274"/>
      <c r="I4" s="274"/>
      <c r="J4" s="274"/>
      <c r="K4" s="274"/>
      <c r="L4" s="274"/>
      <c r="M4" s="274"/>
      <c r="N4" s="274"/>
      <c r="O4" s="274"/>
      <c r="P4" s="274"/>
      <c r="Q4" s="274"/>
      <c r="R4" s="335"/>
      <c r="S4" s="191"/>
      <c r="T4" s="4" t="s">
        <v>466</v>
      </c>
      <c r="U4" s="203"/>
    </row>
    <row r="5" spans="1:21" ht="13.5" customHeight="1">
      <c r="B5" s="3"/>
      <c r="C5" s="3"/>
      <c r="D5" s="3"/>
      <c r="E5" s="3"/>
      <c r="F5" s="3"/>
      <c r="G5" s="3"/>
      <c r="H5" s="1640" t="s">
        <v>331</v>
      </c>
      <c r="I5" s="1640"/>
      <c r="J5" s="1640"/>
      <c r="K5" s="1519" t="str">
        <f>IF(企業入力シート!C7="","",企業入力シート!C7)</f>
        <v>島根土木</v>
      </c>
      <c r="L5" s="1519"/>
      <c r="M5" s="1519"/>
      <c r="N5" s="1519"/>
      <c r="O5" s="1519"/>
      <c r="P5" s="1519"/>
      <c r="Q5" s="1519"/>
      <c r="R5" s="321"/>
      <c r="S5" s="251"/>
      <c r="U5" s="203"/>
    </row>
    <row r="6" spans="1:21" ht="13.5" customHeight="1">
      <c r="S6" s="4" t="s">
        <v>467</v>
      </c>
      <c r="U6" s="203"/>
    </row>
    <row r="7" spans="1:21" ht="13.5" customHeight="1">
      <c r="A7" s="203"/>
      <c r="B7" s="203"/>
      <c r="C7" s="203"/>
      <c r="D7" s="203"/>
      <c r="E7" s="203"/>
      <c r="F7" s="203"/>
      <c r="G7" s="203"/>
      <c r="H7" s="203"/>
      <c r="I7" s="203"/>
      <c r="J7" s="203"/>
      <c r="K7" s="203"/>
      <c r="L7" s="203"/>
      <c r="M7" s="203"/>
      <c r="N7" s="203"/>
      <c r="O7" s="203"/>
      <c r="P7" s="203"/>
      <c r="Q7" s="203"/>
      <c r="R7" s="202"/>
      <c r="S7" s="193"/>
      <c r="T7" s="4" t="s">
        <v>468</v>
      </c>
      <c r="U7" s="203"/>
    </row>
    <row r="8" spans="1:21" ht="14.25" customHeight="1">
      <c r="A8" s="536" t="s">
        <v>286</v>
      </c>
      <c r="B8" s="536" t="s">
        <v>676</v>
      </c>
      <c r="C8" s="266"/>
      <c r="D8" s="266"/>
      <c r="E8" s="266"/>
      <c r="F8" s="266"/>
      <c r="G8" s="266"/>
      <c r="H8" s="266"/>
      <c r="I8" s="266"/>
      <c r="J8" s="266"/>
      <c r="K8" s="266"/>
      <c r="L8" s="266"/>
      <c r="M8" s="266"/>
      <c r="N8" s="266"/>
      <c r="O8" s="266"/>
      <c r="P8" s="266"/>
      <c r="Q8" s="266"/>
      <c r="R8" s="202"/>
      <c r="S8" s="194"/>
      <c r="T8" s="4" t="s">
        <v>466</v>
      </c>
      <c r="U8" s="203"/>
    </row>
    <row r="9" spans="1:21" ht="14.25" customHeight="1">
      <c r="A9" s="1664" t="s">
        <v>37</v>
      </c>
      <c r="B9" s="1665"/>
      <c r="C9" s="1665"/>
      <c r="D9" s="1665"/>
      <c r="E9" s="1665"/>
      <c r="F9" s="1664" t="s">
        <v>677</v>
      </c>
      <c r="G9" s="1665"/>
      <c r="H9" s="1665"/>
      <c r="I9" s="1665"/>
      <c r="J9" s="1665"/>
      <c r="K9" s="1667"/>
      <c r="L9" s="1665" t="s">
        <v>38</v>
      </c>
      <c r="M9" s="1665"/>
      <c r="N9" s="1665"/>
      <c r="O9" s="1665"/>
      <c r="P9" s="1665"/>
      <c r="Q9" s="1667"/>
      <c r="R9" s="198"/>
      <c r="U9" s="203"/>
    </row>
    <row r="10" spans="1:21" ht="14.25" customHeight="1">
      <c r="A10" s="1507"/>
      <c r="B10" s="1671"/>
      <c r="C10" s="1671"/>
      <c r="D10" s="1671"/>
      <c r="E10" s="1671"/>
      <c r="F10" s="1507"/>
      <c r="G10" s="1671"/>
      <c r="H10" s="1671"/>
      <c r="I10" s="1671"/>
      <c r="J10" s="1671"/>
      <c r="K10" s="1508"/>
      <c r="L10" s="1671" t="s">
        <v>3</v>
      </c>
      <c r="M10" s="1671"/>
      <c r="N10" s="1671"/>
      <c r="O10" s="1671"/>
      <c r="P10" s="1671"/>
      <c r="Q10" s="1508"/>
      <c r="R10" s="198"/>
      <c r="S10" s="207" t="s">
        <v>469</v>
      </c>
      <c r="U10" s="203"/>
    </row>
    <row r="11" spans="1:21" ht="14.25" customHeight="1">
      <c r="A11" s="1505" t="s">
        <v>6</v>
      </c>
      <c r="B11" s="1837" t="str">
        <f>IF(企業入力シート!C18="","",企業入力シート!C18)</f>
        <v>AAA</v>
      </c>
      <c r="C11" s="1838"/>
      <c r="D11" s="1838"/>
      <c r="E11" s="1839"/>
      <c r="F11" s="1656"/>
      <c r="G11" s="1691"/>
      <c r="H11" s="1691"/>
      <c r="I11" s="1691"/>
      <c r="J11" s="1834" t="s">
        <v>160</v>
      </c>
      <c r="K11" s="1667"/>
      <c r="L11" s="1536"/>
      <c r="M11" s="1823"/>
      <c r="N11" s="1823"/>
      <c r="O11" s="1823"/>
      <c r="P11" s="1823"/>
      <c r="Q11" s="1537"/>
      <c r="R11" s="198"/>
      <c r="S11" s="207" t="s">
        <v>470</v>
      </c>
      <c r="U11" s="203"/>
    </row>
    <row r="12" spans="1:21" ht="14.25" customHeight="1">
      <c r="A12" s="1505"/>
      <c r="B12" s="1840"/>
      <c r="C12" s="1841"/>
      <c r="D12" s="1841"/>
      <c r="E12" s="1842"/>
      <c r="F12" s="1657"/>
      <c r="G12" s="1772"/>
      <c r="H12" s="1772"/>
      <c r="I12" s="1772"/>
      <c r="J12" s="1835"/>
      <c r="K12" s="1508"/>
      <c r="L12" s="1540"/>
      <c r="M12" s="1824"/>
      <c r="N12" s="1824"/>
      <c r="O12" s="1824"/>
      <c r="P12" s="1824"/>
      <c r="Q12" s="1541"/>
      <c r="R12" s="198"/>
    </row>
    <row r="13" spans="1:21" ht="14.25" customHeight="1">
      <c r="A13" s="1664" t="s">
        <v>7</v>
      </c>
      <c r="B13" s="1837" t="str">
        <f>IF(企業入力シート!C19="","",企業入力シート!C19)</f>
        <v>BBB</v>
      </c>
      <c r="C13" s="1838"/>
      <c r="D13" s="1838"/>
      <c r="E13" s="1839"/>
      <c r="F13" s="1656"/>
      <c r="G13" s="1691"/>
      <c r="H13" s="1691"/>
      <c r="I13" s="1691"/>
      <c r="J13" s="1834" t="s">
        <v>160</v>
      </c>
      <c r="K13" s="1667"/>
      <c r="L13" s="1536"/>
      <c r="M13" s="1823"/>
      <c r="N13" s="1823"/>
      <c r="O13" s="1823"/>
      <c r="P13" s="1823"/>
      <c r="Q13" s="1537"/>
      <c r="R13" s="198"/>
    </row>
    <row r="14" spans="1:21" ht="14.25" customHeight="1">
      <c r="A14" s="1507"/>
      <c r="B14" s="1840"/>
      <c r="C14" s="1841"/>
      <c r="D14" s="1841"/>
      <c r="E14" s="1842"/>
      <c r="F14" s="1657"/>
      <c r="G14" s="1772"/>
      <c r="H14" s="1772"/>
      <c r="I14" s="1772"/>
      <c r="J14" s="1835"/>
      <c r="K14" s="1508"/>
      <c r="L14" s="1540"/>
      <c r="M14" s="1824"/>
      <c r="N14" s="1824"/>
      <c r="O14" s="1824"/>
      <c r="P14" s="1824"/>
      <c r="Q14" s="1541"/>
      <c r="R14" s="198"/>
    </row>
    <row r="15" spans="1:21" ht="14.25" customHeight="1">
      <c r="A15" s="1505" t="s">
        <v>8</v>
      </c>
      <c r="B15" s="1837" t="str">
        <f>IF(企業入力シート!C20="","",企業入力シート!C20)</f>
        <v>CCC</v>
      </c>
      <c r="C15" s="1838"/>
      <c r="D15" s="1838"/>
      <c r="E15" s="1839"/>
      <c r="F15" s="1656"/>
      <c r="G15" s="1691"/>
      <c r="H15" s="1691"/>
      <c r="I15" s="1691"/>
      <c r="J15" s="1834" t="s">
        <v>160</v>
      </c>
      <c r="K15" s="1667"/>
      <c r="L15" s="1536"/>
      <c r="M15" s="1823"/>
      <c r="N15" s="1823"/>
      <c r="O15" s="1823"/>
      <c r="P15" s="1823"/>
      <c r="Q15" s="1537"/>
      <c r="R15" s="198"/>
    </row>
    <row r="16" spans="1:21" ht="14.25" customHeight="1">
      <c r="A16" s="1507"/>
      <c r="B16" s="1840"/>
      <c r="C16" s="1841"/>
      <c r="D16" s="1841"/>
      <c r="E16" s="1842"/>
      <c r="F16" s="1657"/>
      <c r="G16" s="1772"/>
      <c r="H16" s="1772"/>
      <c r="I16" s="1772"/>
      <c r="J16" s="1835"/>
      <c r="K16" s="1508"/>
      <c r="L16" s="1540"/>
      <c r="M16" s="1824"/>
      <c r="N16" s="1824"/>
      <c r="O16" s="1824"/>
      <c r="P16" s="1824"/>
      <c r="Q16" s="1541"/>
      <c r="R16" s="198"/>
    </row>
    <row r="17" spans="1:18" s="530" customFormat="1">
      <c r="A17" s="270" t="s">
        <v>81</v>
      </c>
      <c r="B17" s="1767" t="s">
        <v>1051</v>
      </c>
      <c r="C17" s="1767"/>
      <c r="D17" s="1767"/>
      <c r="E17" s="1767"/>
      <c r="F17" s="1767"/>
      <c r="G17" s="1767"/>
      <c r="H17" s="1767"/>
      <c r="I17" s="1767"/>
      <c r="J17" s="1767"/>
      <c r="K17" s="1767"/>
      <c r="L17" s="1767"/>
      <c r="M17" s="1767"/>
      <c r="N17" s="1767"/>
      <c r="O17" s="1767"/>
      <c r="P17" s="1767"/>
      <c r="Q17" s="1767"/>
      <c r="R17" s="531"/>
    </row>
    <row r="18" spans="1:18" s="530" customFormat="1">
      <c r="A18" s="270"/>
      <c r="B18" s="1543"/>
      <c r="C18" s="1543"/>
      <c r="D18" s="1543"/>
      <c r="E18" s="1543"/>
      <c r="F18" s="1543"/>
      <c r="G18" s="1543"/>
      <c r="H18" s="1543"/>
      <c r="I18" s="1543"/>
      <c r="J18" s="1543"/>
      <c r="K18" s="1543"/>
      <c r="L18" s="1543"/>
      <c r="M18" s="1543"/>
      <c r="N18" s="1543"/>
      <c r="O18" s="1543"/>
      <c r="P18" s="1543"/>
      <c r="Q18" s="1543"/>
      <c r="R18" s="532"/>
    </row>
    <row r="19" spans="1:18" s="530" customFormat="1">
      <c r="A19" s="270" t="s">
        <v>119</v>
      </c>
      <c r="B19" s="1636" t="str">
        <f>CONCATENATE("「継続学習制度（CPDS）学習履歴証明書」は、平成２５年度から入札公告日前日時点（平成",(YEAR(発注者入力シート!H7)-1988),"年",MONTH(発注者入力シート!H7),"月",DAY(発注者入力シート!H7),"日時点）までに取得している保有CPDSユニットが確認できるものを添付すること。")</f>
        <v>「継続学習制度（CPDS）学習履歴証明書」は、平成２５年度から入札公告日前日時点（平成30年5月31日時点）までに取得している保有CPDSユニットが確認できるものを添付すること。</v>
      </c>
      <c r="C19" s="1636"/>
      <c r="D19" s="1636"/>
      <c r="E19" s="1636"/>
      <c r="F19" s="1636"/>
      <c r="G19" s="1636"/>
      <c r="H19" s="1636"/>
      <c r="I19" s="1636"/>
      <c r="J19" s="1636"/>
      <c r="K19" s="1636"/>
      <c r="L19" s="1636"/>
      <c r="M19" s="1636"/>
      <c r="N19" s="1636"/>
      <c r="O19" s="1636"/>
      <c r="P19" s="1636"/>
      <c r="Q19" s="1636"/>
      <c r="R19" s="532"/>
    </row>
    <row r="20" spans="1:18" s="530" customFormat="1">
      <c r="A20" s="270"/>
      <c r="B20" s="1636"/>
      <c r="C20" s="1636"/>
      <c r="D20" s="1636"/>
      <c r="E20" s="1636"/>
      <c r="F20" s="1636"/>
      <c r="G20" s="1636"/>
      <c r="H20" s="1636"/>
      <c r="I20" s="1636"/>
      <c r="J20" s="1636"/>
      <c r="K20" s="1636"/>
      <c r="L20" s="1636"/>
      <c r="M20" s="1636"/>
      <c r="N20" s="1636"/>
      <c r="O20" s="1636"/>
      <c r="P20" s="1636"/>
      <c r="Q20" s="1636"/>
      <c r="R20" s="532"/>
    </row>
    <row r="21" spans="1:18" s="530" customFormat="1">
      <c r="A21" s="270" t="s">
        <v>116</v>
      </c>
      <c r="B21" s="1543" t="s">
        <v>624</v>
      </c>
      <c r="C21" s="1543"/>
      <c r="D21" s="1543"/>
      <c r="E21" s="1543"/>
      <c r="F21" s="1543"/>
      <c r="G21" s="1543"/>
      <c r="H21" s="1543"/>
      <c r="I21" s="1543"/>
      <c r="J21" s="1543"/>
      <c r="K21" s="1543"/>
      <c r="L21" s="1543"/>
      <c r="M21" s="1543"/>
      <c r="N21" s="1543"/>
      <c r="O21" s="1543"/>
      <c r="P21" s="1543"/>
      <c r="Q21" s="1543"/>
      <c r="R21" s="532"/>
    </row>
    <row r="22" spans="1:18" s="530" customFormat="1">
      <c r="A22" s="270"/>
      <c r="B22" s="1543"/>
      <c r="C22" s="1543"/>
      <c r="D22" s="1543"/>
      <c r="E22" s="1543"/>
      <c r="F22" s="1543"/>
      <c r="G22" s="1543"/>
      <c r="H22" s="1543"/>
      <c r="I22" s="1543"/>
      <c r="J22" s="1543"/>
      <c r="K22" s="1543"/>
      <c r="L22" s="1543"/>
      <c r="M22" s="1543"/>
      <c r="N22" s="1543"/>
      <c r="O22" s="1543"/>
      <c r="P22" s="1543"/>
      <c r="Q22" s="1543"/>
      <c r="R22" s="532"/>
    </row>
    <row r="23" spans="1:18" s="530" customFormat="1">
      <c r="A23" s="270" t="s">
        <v>118</v>
      </c>
      <c r="B23" s="530" t="s">
        <v>117</v>
      </c>
      <c r="R23" s="533"/>
    </row>
    <row r="24" spans="1:18" ht="13.5" customHeight="1"/>
    <row r="25" spans="1:18" ht="13.5" customHeight="1">
      <c r="A25" s="204"/>
      <c r="B25" s="204"/>
      <c r="C25" s="204"/>
      <c r="D25" s="204"/>
      <c r="E25" s="204"/>
      <c r="F25" s="204"/>
      <c r="G25" s="204"/>
      <c r="H25" s="204"/>
      <c r="I25" s="204"/>
      <c r="J25" s="204"/>
      <c r="K25" s="204"/>
      <c r="L25" s="204"/>
      <c r="M25" s="204"/>
      <c r="N25" s="204"/>
      <c r="O25" s="204"/>
      <c r="P25" s="204"/>
      <c r="Q25" s="204"/>
      <c r="R25" s="197"/>
    </row>
    <row r="26" spans="1:18" ht="13.5" customHeight="1"/>
    <row r="27" spans="1:18" ht="13.5" customHeight="1"/>
    <row r="28" spans="1:18" ht="15.75" customHeight="1">
      <c r="A28" s="1635" t="s">
        <v>207</v>
      </c>
      <c r="B28" s="1635"/>
      <c r="C28" s="1635"/>
      <c r="D28" s="1635"/>
      <c r="E28" s="1638" t="str">
        <f>IF(発注者入力シート!C10="","",発注者入力シート!C10)</f>
        <v>県道○線　道路改良工事</v>
      </c>
      <c r="F28" s="1638"/>
      <c r="G28" s="1638"/>
      <c r="H28" s="1638"/>
      <c r="I28" s="1638"/>
      <c r="J28" s="1638"/>
      <c r="K28" s="1638"/>
      <c r="L28" s="1638"/>
      <c r="M28" s="1638"/>
      <c r="N28" s="1638"/>
      <c r="O28" s="1638"/>
      <c r="P28" s="1638"/>
      <c r="Q28" s="1638"/>
      <c r="R28" s="321"/>
    </row>
    <row r="29" spans="1:18" ht="15.75" customHeight="1"/>
    <row r="30" spans="1:18" ht="15.75" customHeight="1">
      <c r="A30" s="1635" t="s">
        <v>208</v>
      </c>
      <c r="B30" s="1635"/>
      <c r="C30" s="1635"/>
      <c r="D30" s="1635"/>
      <c r="E30" s="1638" t="str">
        <f>IF(発注者入力シート!C6="","",発注者入力シート!C6)</f>
        <v>○○県土整備事務所</v>
      </c>
      <c r="F30" s="1638"/>
      <c r="G30" s="1638"/>
      <c r="H30" s="1638"/>
      <c r="I30" s="1638"/>
      <c r="J30" s="1638"/>
      <c r="K30" s="1638"/>
      <c r="L30" s="1638"/>
      <c r="M30" s="1638"/>
      <c r="N30" s="1638"/>
      <c r="O30" s="1638"/>
      <c r="P30" s="1638"/>
      <c r="Q30" s="1638"/>
      <c r="R30" s="321"/>
    </row>
    <row r="31" spans="1:18" ht="15.75" customHeight="1"/>
    <row r="32" spans="1:18" ht="15.75" customHeight="1">
      <c r="A32" s="1635" t="s">
        <v>209</v>
      </c>
      <c r="B32" s="1635"/>
      <c r="C32" s="1635"/>
      <c r="D32" s="1635"/>
      <c r="E32" s="1639" t="s">
        <v>1496</v>
      </c>
      <c r="F32" s="1639"/>
      <c r="G32" s="1639"/>
      <c r="H32" s="1639"/>
      <c r="I32" s="1639"/>
      <c r="J32" s="1639"/>
      <c r="K32" s="1639"/>
      <c r="L32" s="1639"/>
      <c r="M32" s="1639"/>
      <c r="N32" s="1639"/>
      <c r="O32" s="1639"/>
      <c r="P32" s="1639"/>
      <c r="Q32" s="1639"/>
      <c r="R32" s="321"/>
    </row>
    <row r="33" spans="1:18" ht="15.75" customHeight="1"/>
    <row r="34" spans="1:18" ht="15.75" customHeight="1">
      <c r="A34" s="1635" t="s">
        <v>210</v>
      </c>
      <c r="B34" s="1635"/>
      <c r="C34" s="1635"/>
      <c r="D34" s="1635"/>
      <c r="E34" s="1836" t="s">
        <v>211</v>
      </c>
      <c r="F34" s="1836"/>
      <c r="G34" s="1836"/>
      <c r="H34" s="1836"/>
      <c r="I34" s="1836"/>
      <c r="J34" s="1836"/>
      <c r="K34" s="1836"/>
      <c r="L34" s="1836"/>
      <c r="M34" s="1836"/>
      <c r="N34" s="1836"/>
      <c r="O34" s="1836"/>
      <c r="P34" s="1836"/>
      <c r="Q34" s="1836"/>
      <c r="R34" s="321"/>
    </row>
    <row r="35" spans="1:18" ht="13.5" customHeight="1"/>
    <row r="36" spans="1:18" ht="13.5" customHeight="1"/>
    <row r="37" spans="1:18" s="530" customFormat="1">
      <c r="A37" s="1636" t="str">
        <f>CONCATENATE("　今後、",+発注者入力シート!C6,"が発注する工事においては、本書の写しをもって「配置予定技術者の継続学習」の貴社技術資料とみなし、その他添付資料の提出は不要とする。")</f>
        <v>　今後、○○県土整備事務所が発注する工事においては、本書の写しをもって「配置予定技術者の継続学習」の貴社技術資料とみなし、その他添付資料の提出は不要とする。</v>
      </c>
      <c r="B37" s="1636"/>
      <c r="C37" s="1636"/>
      <c r="D37" s="1636"/>
      <c r="E37" s="1636"/>
      <c r="F37" s="1636"/>
      <c r="G37" s="1636"/>
      <c r="H37" s="1636"/>
      <c r="I37" s="1636"/>
      <c r="J37" s="1636"/>
      <c r="K37" s="1636"/>
      <c r="L37" s="1636"/>
      <c r="M37" s="1636"/>
      <c r="N37" s="1636"/>
      <c r="O37" s="1636"/>
      <c r="P37" s="1636"/>
      <c r="Q37" s="1636"/>
      <c r="R37" s="532"/>
    </row>
    <row r="38" spans="1:18" s="530" customFormat="1">
      <c r="A38" s="1636"/>
      <c r="B38" s="1636"/>
      <c r="C38" s="1636"/>
      <c r="D38" s="1636"/>
      <c r="E38" s="1636"/>
      <c r="F38" s="1636"/>
      <c r="G38" s="1636"/>
      <c r="H38" s="1636"/>
      <c r="I38" s="1636"/>
      <c r="J38" s="1636"/>
      <c r="K38" s="1636"/>
      <c r="L38" s="1636"/>
      <c r="M38" s="1636"/>
      <c r="N38" s="1636"/>
      <c r="O38" s="1636"/>
      <c r="P38" s="1636"/>
      <c r="Q38" s="1636"/>
      <c r="R38" s="532"/>
    </row>
    <row r="39" spans="1:18" s="530" customFormat="1">
      <c r="A39" s="1633" t="s">
        <v>783</v>
      </c>
      <c r="B39" s="1633"/>
      <c r="C39" s="1633"/>
      <c r="D39" s="1633"/>
      <c r="E39" s="1633"/>
      <c r="F39" s="1633"/>
      <c r="G39" s="1633"/>
      <c r="H39" s="1633"/>
      <c r="I39" s="1633"/>
      <c r="J39" s="1633"/>
      <c r="K39" s="1633"/>
      <c r="L39" s="1633"/>
      <c r="M39" s="1633"/>
      <c r="N39" s="1633"/>
      <c r="O39" s="1633"/>
      <c r="P39" s="1633"/>
      <c r="Q39" s="1633"/>
      <c r="R39" s="533"/>
    </row>
    <row r="40" spans="1:18" s="530" customFormat="1">
      <c r="A40" s="1633"/>
      <c r="B40" s="1633"/>
      <c r="C40" s="1633"/>
      <c r="D40" s="1633"/>
      <c r="E40" s="1633"/>
      <c r="F40" s="1633"/>
      <c r="G40" s="1633"/>
      <c r="H40" s="1633"/>
      <c r="I40" s="1633"/>
      <c r="J40" s="1633"/>
      <c r="K40" s="1633"/>
      <c r="L40" s="1633"/>
      <c r="M40" s="1633"/>
      <c r="N40" s="1633"/>
      <c r="O40" s="1633"/>
      <c r="P40" s="1633"/>
      <c r="Q40" s="1633"/>
      <c r="R40" s="533"/>
    </row>
    <row r="41" spans="1:18" ht="13.5" customHeight="1">
      <c r="H41" s="4" t="s">
        <v>87</v>
      </c>
    </row>
    <row r="42" spans="1:18" ht="15.75" customHeight="1">
      <c r="A42" s="1832" t="str">
        <f>"①"&amp;"配置予定技術者："&amp;B11&amp;"　　技術資料の提出方法"</f>
        <v>①配置予定技術者：AAA　　技術資料の提出方法</v>
      </c>
      <c r="B42" s="1832"/>
      <c r="C42" s="1832"/>
      <c r="D42" s="1832"/>
      <c r="E42" s="1832"/>
      <c r="F42" s="1832"/>
      <c r="G42" s="1832"/>
      <c r="H42" s="1832"/>
      <c r="I42" s="1832"/>
      <c r="J42" s="1832"/>
      <c r="K42" s="1832"/>
      <c r="L42" s="1832"/>
      <c r="N42" s="1499" t="s">
        <v>1391</v>
      </c>
      <c r="O42" s="1499"/>
    </row>
    <row r="43" spans="1:18" ht="15.75" customHeight="1">
      <c r="A43" s="1826" t="str">
        <f>IF(B11="",発注者入力シート!$AL$12,IF(INDEX(発注者入力シート!$B$28:$J$31,MATCH(発注者入力シート!M9,発注者入力シート!$C$28:$C$31,0),7)="未記入",発注者入力シート!$AL$9,IF(INDEX(発注者入力シート!$B$28:$J$31,MATCH(発注者入力シート!M9,発注者入力シート!$C$28:$C$31,0),7)="無",発注者入力シート!$AL$10,IF(INDEX(発注者入力シート!$B$28:$J$31,MATCH(発注者入力シート!M9,発注者入力シート!$C$28:$C$31,0),7)="有",発注者入力シート!$AL$11))))</f>
        <v>本技術資料により提出します</v>
      </c>
      <c r="B43" s="1827"/>
      <c r="C43" s="1827"/>
      <c r="D43" s="1827"/>
      <c r="E43" s="1827"/>
      <c r="F43" s="1827"/>
      <c r="G43" s="1827"/>
      <c r="H43" s="1827"/>
      <c r="I43" s="1827"/>
      <c r="J43" s="1827"/>
      <c r="K43" s="1828"/>
      <c r="M43" s="210"/>
      <c r="N43" s="211"/>
      <c r="O43" s="211"/>
      <c r="P43" s="212"/>
    </row>
    <row r="44" spans="1:18" ht="15.75" customHeight="1">
      <c r="A44" s="1829"/>
      <c r="B44" s="1830"/>
      <c r="C44" s="1830"/>
      <c r="D44" s="1830"/>
      <c r="E44" s="1830"/>
      <c r="F44" s="1830"/>
      <c r="G44" s="1830"/>
      <c r="H44" s="1830"/>
      <c r="I44" s="1830"/>
      <c r="J44" s="1830"/>
      <c r="K44" s="1831"/>
      <c r="M44" s="214"/>
      <c r="N44" s="190"/>
      <c r="O44" s="190"/>
      <c r="P44" s="1103"/>
    </row>
    <row r="45" spans="1:18" ht="15.75" customHeight="1">
      <c r="A45" s="1832" t="str">
        <f>"②"&amp;"配置予定技術者："&amp;B13&amp;"　　技術資料の提出方法"</f>
        <v>②配置予定技術者：BBB　　技術資料の提出方法</v>
      </c>
      <c r="B45" s="1832"/>
      <c r="C45" s="1832"/>
      <c r="D45" s="1832"/>
      <c r="E45" s="1832"/>
      <c r="F45" s="1832"/>
      <c r="G45" s="1832"/>
      <c r="H45" s="1832"/>
      <c r="I45" s="1832"/>
      <c r="J45" s="1832"/>
      <c r="K45" s="1832"/>
      <c r="L45" s="1832"/>
      <c r="M45" s="214"/>
      <c r="N45" s="190"/>
      <c r="O45" s="190"/>
      <c r="P45" s="1103"/>
    </row>
    <row r="46" spans="1:18" ht="15.75" customHeight="1">
      <c r="A46" s="1826" t="str">
        <f>IF(B13="",発注者入力シート!$AL$12,IF(INDEX(発注者入力シート!$B$28:$J$31,MATCH(発注者入力シート!M9,発注者入力シート!$C$28:$C$31,0),8)="未記入",発注者入力シート!$AL$9,IF(INDEX(発注者入力シート!$B$28:$J$31,MATCH(発注者入力シート!M9,発注者入力シート!$C$28:$C$31,0),8)="無",発注者入力シート!$AL$10,IF(INDEX(発注者入力シート!$B$28:$J$31,MATCH(発注者入力シート!M9,発注者入力シート!$C$28:$C$31,0),8)="有",発注者入力シート!$AL$11))))</f>
        <v>本技術資料により提出します</v>
      </c>
      <c r="B46" s="1827"/>
      <c r="C46" s="1827"/>
      <c r="D46" s="1827"/>
      <c r="E46" s="1827"/>
      <c r="F46" s="1827"/>
      <c r="G46" s="1827"/>
      <c r="H46" s="1827"/>
      <c r="I46" s="1827"/>
      <c r="J46" s="1827"/>
      <c r="K46" s="1828"/>
      <c r="L46" s="251"/>
      <c r="M46" s="214"/>
      <c r="N46" s="190"/>
      <c r="O46" s="190"/>
      <c r="P46" s="1103"/>
    </row>
    <row r="47" spans="1:18" ht="15.75" customHeight="1">
      <c r="A47" s="1829"/>
      <c r="B47" s="1830"/>
      <c r="C47" s="1830"/>
      <c r="D47" s="1830"/>
      <c r="E47" s="1830"/>
      <c r="F47" s="1830"/>
      <c r="G47" s="1830"/>
      <c r="H47" s="1830"/>
      <c r="I47" s="1830"/>
      <c r="J47" s="1830"/>
      <c r="K47" s="1831"/>
      <c r="L47" s="251"/>
      <c r="M47" s="214"/>
      <c r="N47" s="190"/>
      <c r="O47" s="190"/>
      <c r="P47" s="1103"/>
    </row>
    <row r="48" spans="1:18" ht="15.75" customHeight="1">
      <c r="A48" s="1832" t="str">
        <f>"③"&amp;"配置予定技術者："&amp;B15&amp;"　　技術資料の提出方法"</f>
        <v>③配置予定技術者：CCC　　技術資料の提出方法</v>
      </c>
      <c r="B48" s="1832"/>
      <c r="C48" s="1832"/>
      <c r="D48" s="1832"/>
      <c r="E48" s="1832"/>
      <c r="F48" s="1832"/>
      <c r="G48" s="1832"/>
      <c r="H48" s="1832"/>
      <c r="I48" s="1832"/>
      <c r="J48" s="1832"/>
      <c r="K48" s="1832"/>
      <c r="L48" s="1832"/>
      <c r="M48" s="214"/>
      <c r="N48" s="190"/>
      <c r="O48" s="190"/>
      <c r="P48" s="1103"/>
    </row>
    <row r="49" spans="1:17" ht="15.75" customHeight="1">
      <c r="A49" s="1826" t="str">
        <f>IF(B15="",発注者入力シート!$AL$12,IF(INDEX(発注者入力シート!$B$28:$J$31,MATCH(発注者入力シート!M9,発注者入力シート!$C$28:$C$31,0),9)="未記入",発注者入力シート!$AL$9,IF(INDEX(発注者入力シート!$B$28:$J$31,MATCH(発注者入力シート!M9,発注者入力シート!$C$28:$C$31,0),9)="無",発注者入力シート!$AL$10,IF(INDEX(発注者入力シート!$B$28:$J$31,MATCH(発注者入力シート!M9,発注者入力シート!$C$28:$C$31,0),9)="有",発注者入力シート!$AL$11))))</f>
        <v>本技術資料により提出します</v>
      </c>
      <c r="B49" s="1827"/>
      <c r="C49" s="1827"/>
      <c r="D49" s="1827"/>
      <c r="E49" s="1827"/>
      <c r="F49" s="1827"/>
      <c r="G49" s="1827"/>
      <c r="H49" s="1827"/>
      <c r="I49" s="1827"/>
      <c r="J49" s="1827"/>
      <c r="K49" s="1828"/>
      <c r="M49" s="214"/>
      <c r="N49" s="190"/>
      <c r="O49" s="190"/>
      <c r="P49" s="1103"/>
    </row>
    <row r="50" spans="1:17" ht="15.75" customHeight="1">
      <c r="A50" s="1829"/>
      <c r="B50" s="1830"/>
      <c r="C50" s="1830"/>
      <c r="D50" s="1830"/>
      <c r="E50" s="1830"/>
      <c r="F50" s="1830"/>
      <c r="G50" s="1830"/>
      <c r="H50" s="1830"/>
      <c r="I50" s="1830"/>
      <c r="J50" s="1830"/>
      <c r="K50" s="1831"/>
      <c r="M50" s="223"/>
      <c r="N50" s="224"/>
      <c r="O50" s="224"/>
      <c r="P50" s="1104"/>
    </row>
    <row r="51" spans="1:17" ht="15.75" customHeight="1">
      <c r="A51" s="1720" t="s">
        <v>958</v>
      </c>
      <c r="B51" s="1720"/>
      <c r="C51" s="1720"/>
      <c r="D51" s="1720"/>
      <c r="E51" s="1720"/>
      <c r="F51" s="1720"/>
      <c r="G51" s="1720"/>
      <c r="H51" s="1720"/>
      <c r="I51" s="1720"/>
      <c r="J51" s="1720"/>
      <c r="K51" s="1720"/>
    </row>
    <row r="52" spans="1:17" ht="15.75" customHeight="1">
      <c r="A52" s="1833"/>
      <c r="B52" s="1833"/>
      <c r="C52" s="1833"/>
      <c r="D52" s="1833"/>
      <c r="E52" s="1833"/>
      <c r="F52" s="1833"/>
      <c r="G52" s="1833"/>
      <c r="H52" s="1833"/>
      <c r="I52" s="1833"/>
      <c r="J52" s="1833"/>
      <c r="K52" s="1833"/>
    </row>
    <row r="53" spans="1:17" ht="15.75" customHeight="1">
      <c r="A53" s="1825" t="s">
        <v>1621</v>
      </c>
      <c r="B53" s="1825"/>
      <c r="C53" s="1825"/>
      <c r="D53" s="1825"/>
      <c r="E53" s="1825"/>
      <c r="F53" s="1825"/>
      <c r="G53" s="1825"/>
      <c r="H53" s="1825"/>
      <c r="I53" s="1825"/>
      <c r="J53" s="1825"/>
      <c r="K53" s="1825"/>
      <c r="L53" s="1825"/>
      <c r="M53" s="1825"/>
      <c r="N53" s="1825"/>
      <c r="O53" s="1825"/>
      <c r="P53" s="1825"/>
      <c r="Q53" s="1825"/>
    </row>
    <row r="54" spans="1:17" ht="15.75" customHeight="1">
      <c r="A54" s="1825"/>
      <c r="B54" s="1825"/>
      <c r="C54" s="1825"/>
      <c r="D54" s="1825"/>
      <c r="E54" s="1825"/>
      <c r="F54" s="1825"/>
      <c r="G54" s="1825"/>
      <c r="H54" s="1825"/>
      <c r="I54" s="1825"/>
      <c r="J54" s="1825"/>
      <c r="K54" s="1825"/>
      <c r="L54" s="1825"/>
      <c r="M54" s="1825"/>
      <c r="N54" s="1825"/>
      <c r="O54" s="1825"/>
      <c r="P54" s="1825"/>
      <c r="Q54" s="1825"/>
    </row>
    <row r="55" spans="1:17" ht="15.75" customHeight="1">
      <c r="A55" s="1825"/>
      <c r="B55" s="1825"/>
      <c r="C55" s="1825"/>
      <c r="D55" s="1825"/>
      <c r="E55" s="1825"/>
      <c r="F55" s="1825"/>
      <c r="G55" s="1825"/>
      <c r="H55" s="1825"/>
      <c r="I55" s="1825"/>
      <c r="J55" s="1825"/>
      <c r="K55" s="1825"/>
      <c r="L55" s="1825"/>
      <c r="M55" s="1825"/>
      <c r="N55" s="1825"/>
      <c r="O55" s="1825"/>
      <c r="P55" s="1825"/>
      <c r="Q55" s="1825"/>
    </row>
  </sheetData>
  <mergeCells count="46">
    <mergeCell ref="A1:F1"/>
    <mergeCell ref="A2:E2"/>
    <mergeCell ref="B13:E14"/>
    <mergeCell ref="A37:Q38"/>
    <mergeCell ref="B15:E16"/>
    <mergeCell ref="L15:Q16"/>
    <mergeCell ref="A3:Q3"/>
    <mergeCell ref="A9:E10"/>
    <mergeCell ref="F9:K10"/>
    <mergeCell ref="L9:Q9"/>
    <mergeCell ref="L10:Q10"/>
    <mergeCell ref="A11:A12"/>
    <mergeCell ref="A13:A14"/>
    <mergeCell ref="A15:A16"/>
    <mergeCell ref="B11:E12"/>
    <mergeCell ref="K5:Q5"/>
    <mergeCell ref="H5:J5"/>
    <mergeCell ref="J11:K12"/>
    <mergeCell ref="J13:K14"/>
    <mergeCell ref="N42:O42"/>
    <mergeCell ref="E34:Q34"/>
    <mergeCell ref="B17:Q18"/>
    <mergeCell ref="B19:Q20"/>
    <mergeCell ref="B21:Q22"/>
    <mergeCell ref="A32:D32"/>
    <mergeCell ref="A34:D34"/>
    <mergeCell ref="A28:D28"/>
    <mergeCell ref="A30:D30"/>
    <mergeCell ref="E28:Q28"/>
    <mergeCell ref="E30:Q30"/>
    <mergeCell ref="E32:Q32"/>
    <mergeCell ref="A39:Q40"/>
    <mergeCell ref="J15:K16"/>
    <mergeCell ref="F11:I12"/>
    <mergeCell ref="F13:I14"/>
    <mergeCell ref="F15:I16"/>
    <mergeCell ref="L11:Q12"/>
    <mergeCell ref="L13:Q14"/>
    <mergeCell ref="A53:Q55"/>
    <mergeCell ref="A49:K50"/>
    <mergeCell ref="A42:L42"/>
    <mergeCell ref="A43:K44"/>
    <mergeCell ref="A45:L45"/>
    <mergeCell ref="A46:K47"/>
    <mergeCell ref="A48:L48"/>
    <mergeCell ref="A51:K52"/>
  </mergeCells>
  <phoneticPr fontId="2"/>
  <pageMargins left="0.70866141732283472" right="0.70866141732283472" top="0.74803149606299213" bottom="0.74803149606299213" header="0.31496062992125984" footer="0.31496062992125984"/>
  <pageSetup paperSize="9" orientation="portrait" blackAndWhite="1"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U59"/>
  <sheetViews>
    <sheetView view="pageBreakPreview" zoomScaleNormal="100" zoomScaleSheetLayoutView="100" workbookViewId="0">
      <selection activeCell="F24" sqref="F24"/>
    </sheetView>
  </sheetViews>
  <sheetFormatPr defaultRowHeight="13.5"/>
  <cols>
    <col min="1" max="7" width="5.125" style="4" customWidth="1"/>
    <col min="8" max="11" width="5.25" style="4" customWidth="1"/>
    <col min="12" max="14" width="6.375" style="4" customWidth="1"/>
    <col min="15" max="17" width="5.25" style="4" customWidth="1"/>
    <col min="18" max="18" width="5.25" style="251" customWidth="1"/>
    <col min="19" max="16384" width="9" style="4"/>
  </cols>
  <sheetData>
    <row r="1" spans="1:21" ht="15.75" customHeight="1">
      <c r="A1" s="1495" t="e">
        <f>CONCATENATE("（様式-",INDEX(発注者入力シート!$B$28:$G$31,MATCH(発注者入力シート!M6,発注者入力シート!$C$28:$C$31,0),4),"）")</f>
        <v>#N/A</v>
      </c>
      <c r="B1" s="1495"/>
      <c r="C1" s="1495"/>
      <c r="D1" s="1495"/>
      <c r="E1" s="1495"/>
      <c r="F1" s="1495"/>
      <c r="G1" s="303"/>
      <c r="H1" s="303"/>
      <c r="Q1" s="231" t="s">
        <v>670</v>
      </c>
      <c r="R1" s="199"/>
      <c r="S1" s="4" t="s">
        <v>463</v>
      </c>
      <c r="U1" s="203"/>
    </row>
    <row r="2" spans="1:21" ht="15.75" customHeight="1">
      <c r="A2" s="1495" t="e">
        <f>CONCATENATE("評価項目",INDEX(発注者入力シート!$B$28:$G$31,MATCH(発注者入力シート!M6,発注者入力シート!$C$28:$C$31,0),5),"-",INDEX(発注者入力シート!$B$28:$G$31,MATCH(発注者入力シート!M6,発注者入力シート!$C$28:$C$31,0),6))</f>
        <v>#N/A</v>
      </c>
      <c r="B2" s="1495"/>
      <c r="C2" s="1495"/>
      <c r="D2" s="1495"/>
      <c r="E2" s="1495"/>
      <c r="F2" s="295"/>
      <c r="G2" s="295"/>
      <c r="H2" s="251"/>
      <c r="S2" s="4" t="s">
        <v>464</v>
      </c>
      <c r="U2" s="203"/>
    </row>
    <row r="3" spans="1:21" ht="15.75" customHeight="1">
      <c r="S3" s="205"/>
      <c r="T3" s="4" t="s">
        <v>471</v>
      </c>
      <c r="U3" s="203"/>
    </row>
    <row r="4" spans="1:21" ht="15.75" customHeight="1">
      <c r="A4" s="1632" t="s">
        <v>39</v>
      </c>
      <c r="B4" s="1632"/>
      <c r="C4" s="1632"/>
      <c r="D4" s="1632"/>
      <c r="E4" s="1632"/>
      <c r="F4" s="1632"/>
      <c r="G4" s="1632"/>
      <c r="H4" s="1632"/>
      <c r="I4" s="1632"/>
      <c r="J4" s="1632"/>
      <c r="K4" s="1632"/>
      <c r="L4" s="1632"/>
      <c r="M4" s="1632"/>
      <c r="N4" s="1632"/>
      <c r="O4" s="1632"/>
      <c r="P4" s="1632"/>
      <c r="Q4" s="1632"/>
      <c r="R4" s="335"/>
      <c r="S4" s="191"/>
      <c r="T4" s="4" t="s">
        <v>605</v>
      </c>
      <c r="U4" s="203"/>
    </row>
    <row r="5" spans="1:21" ht="15.75" customHeight="1">
      <c r="A5" s="274"/>
      <c r="B5" s="274"/>
      <c r="C5" s="274"/>
      <c r="D5" s="274"/>
      <c r="E5" s="274"/>
      <c r="F5" s="274"/>
      <c r="G5" s="274"/>
      <c r="H5" s="274"/>
      <c r="I5" s="274"/>
      <c r="J5" s="274"/>
      <c r="K5" s="274"/>
      <c r="L5" s="274"/>
      <c r="M5" s="274"/>
      <c r="N5" s="274"/>
      <c r="O5" s="274"/>
      <c r="P5" s="274"/>
      <c r="Q5" s="274"/>
      <c r="R5" s="335"/>
      <c r="S5" s="251"/>
      <c r="U5" s="203"/>
    </row>
    <row r="6" spans="1:21" ht="15.75" customHeight="1">
      <c r="H6" s="1518" t="s">
        <v>331</v>
      </c>
      <c r="I6" s="1518"/>
      <c r="J6" s="1518"/>
      <c r="K6" s="1519" t="str">
        <f>IF(企業入力シート!C7="","",企業入力シート!C7)</f>
        <v>島根土木</v>
      </c>
      <c r="L6" s="1519"/>
      <c r="M6" s="1519"/>
      <c r="N6" s="1519"/>
      <c r="O6" s="1519"/>
      <c r="P6" s="1519"/>
      <c r="Q6" s="1519"/>
      <c r="R6" s="321"/>
      <c r="S6" s="4" t="s">
        <v>467</v>
      </c>
      <c r="U6" s="203"/>
    </row>
    <row r="7" spans="1:21" ht="15.75" customHeight="1">
      <c r="S7" s="193"/>
      <c r="T7" s="4" t="s">
        <v>468</v>
      </c>
      <c r="U7" s="203"/>
    </row>
    <row r="8" spans="1:21" ht="15.75" customHeight="1">
      <c r="A8" s="528" t="s">
        <v>213</v>
      </c>
      <c r="B8" s="528"/>
      <c r="C8" s="528"/>
      <c r="D8" s="528"/>
      <c r="E8" s="528"/>
      <c r="F8" s="528"/>
      <c r="G8" s="528"/>
      <c r="H8" s="528"/>
      <c r="I8" s="528"/>
      <c r="J8" s="528"/>
      <c r="K8" s="528"/>
      <c r="L8" s="528"/>
      <c r="M8" s="528"/>
      <c r="N8" s="528"/>
      <c r="O8" s="528"/>
      <c r="P8" s="528"/>
      <c r="Q8" s="528"/>
      <c r="R8" s="321"/>
      <c r="S8" s="194"/>
      <c r="T8" s="4" t="s">
        <v>466</v>
      </c>
      <c r="U8" s="203"/>
    </row>
    <row r="9" spans="1:21" ht="15.75" customHeight="1">
      <c r="A9" s="530"/>
      <c r="B9" s="1567" t="s">
        <v>1077</v>
      </c>
      <c r="C9" s="1567"/>
      <c r="D9" s="1567"/>
      <c r="E9" s="1567"/>
      <c r="F9" s="1567"/>
      <c r="G9" s="1567"/>
      <c r="H9" s="1567"/>
      <c r="I9" s="1567"/>
      <c r="J9" s="1567"/>
      <c r="K9" s="1567"/>
      <c r="L9" s="1567"/>
      <c r="M9" s="1564"/>
      <c r="N9" s="1564"/>
      <c r="O9" s="1564"/>
      <c r="P9" s="1564"/>
      <c r="Q9" s="1564"/>
      <c r="R9" s="321"/>
      <c r="U9" s="203"/>
    </row>
    <row r="10" spans="1:21" ht="15.75" customHeight="1">
      <c r="A10" s="1592" t="s">
        <v>37</v>
      </c>
      <c r="B10" s="1592"/>
      <c r="C10" s="1592"/>
      <c r="D10" s="1592"/>
      <c r="E10" s="1592"/>
      <c r="F10" s="1664" t="s">
        <v>680</v>
      </c>
      <c r="G10" s="1665"/>
      <c r="H10" s="1665"/>
      <c r="I10" s="1667"/>
      <c r="J10" s="1664" t="s">
        <v>675</v>
      </c>
      <c r="K10" s="1665"/>
      <c r="L10" s="1667"/>
      <c r="M10" s="265"/>
      <c r="N10" s="202"/>
      <c r="O10" s="202"/>
      <c r="P10" s="198"/>
      <c r="S10" s="207" t="s">
        <v>469</v>
      </c>
    </row>
    <row r="11" spans="1:21" ht="15.75" customHeight="1">
      <c r="A11" s="1592"/>
      <c r="B11" s="1592"/>
      <c r="C11" s="1592"/>
      <c r="D11" s="1592"/>
      <c r="E11" s="1592"/>
      <c r="F11" s="1507"/>
      <c r="G11" s="1671"/>
      <c r="H11" s="1671"/>
      <c r="I11" s="1508"/>
      <c r="J11" s="1507"/>
      <c r="K11" s="1671"/>
      <c r="L11" s="1508"/>
      <c r="M11" s="265"/>
      <c r="N11" s="202"/>
      <c r="O11" s="202"/>
      <c r="P11" s="198"/>
      <c r="S11" s="207" t="s">
        <v>470</v>
      </c>
    </row>
    <row r="12" spans="1:21" ht="15.75" customHeight="1">
      <c r="A12" s="1664" t="s">
        <v>6</v>
      </c>
      <c r="B12" s="1837" t="str">
        <f>IF(企業入力シート!C18="","",企業入力シート!C18)</f>
        <v>AAA</v>
      </c>
      <c r="C12" s="1838"/>
      <c r="D12" s="1838"/>
      <c r="E12" s="1839"/>
      <c r="F12" s="1814"/>
      <c r="G12" s="1815"/>
      <c r="H12" s="1815"/>
      <c r="I12" s="1816"/>
      <c r="J12" s="1843"/>
      <c r="K12" s="1844"/>
      <c r="L12" s="1845"/>
      <c r="M12" s="849"/>
      <c r="N12" s="332"/>
      <c r="O12" s="332"/>
      <c r="P12" s="331"/>
      <c r="S12" s="207" t="s">
        <v>918</v>
      </c>
    </row>
    <row r="13" spans="1:21" ht="15.75" customHeight="1">
      <c r="A13" s="1507"/>
      <c r="B13" s="1840"/>
      <c r="C13" s="1841"/>
      <c r="D13" s="1841"/>
      <c r="E13" s="1842"/>
      <c r="F13" s="1849"/>
      <c r="G13" s="1850"/>
      <c r="H13" s="1850"/>
      <c r="I13" s="1851"/>
      <c r="J13" s="1846"/>
      <c r="K13" s="1847"/>
      <c r="L13" s="1848"/>
      <c r="M13" s="849"/>
      <c r="N13" s="332"/>
      <c r="O13" s="332"/>
      <c r="P13" s="331"/>
      <c r="R13" s="4"/>
    </row>
    <row r="14" spans="1:21" ht="15.75" customHeight="1">
      <c r="A14" s="1505" t="s">
        <v>7</v>
      </c>
      <c r="B14" s="1837" t="str">
        <f>IF(企業入力シート!C19="","",企業入力シート!C19)</f>
        <v>BBB</v>
      </c>
      <c r="C14" s="1838"/>
      <c r="D14" s="1838"/>
      <c r="E14" s="1839"/>
      <c r="F14" s="1814"/>
      <c r="G14" s="1815"/>
      <c r="H14" s="1815"/>
      <c r="I14" s="1816"/>
      <c r="J14" s="1843"/>
      <c r="K14" s="1844"/>
      <c r="L14" s="1845"/>
      <c r="M14" s="849"/>
      <c r="N14" s="332"/>
      <c r="O14" s="332"/>
      <c r="P14" s="331"/>
      <c r="R14" s="4"/>
    </row>
    <row r="15" spans="1:21" ht="15.75" customHeight="1">
      <c r="A15" s="1505"/>
      <c r="B15" s="1840"/>
      <c r="C15" s="1841"/>
      <c r="D15" s="1841"/>
      <c r="E15" s="1842"/>
      <c r="F15" s="1849"/>
      <c r="G15" s="1850"/>
      <c r="H15" s="1850"/>
      <c r="I15" s="1851"/>
      <c r="J15" s="1846"/>
      <c r="K15" s="1847"/>
      <c r="L15" s="1848"/>
      <c r="M15" s="849"/>
      <c r="N15" s="332"/>
      <c r="O15" s="332"/>
      <c r="P15" s="331"/>
      <c r="R15" s="4"/>
    </row>
    <row r="16" spans="1:21" ht="15.75" customHeight="1">
      <c r="A16" s="1664" t="s">
        <v>8</v>
      </c>
      <c r="B16" s="1837" t="str">
        <f>IF(企業入力シート!C20="","",企業入力シート!C20)</f>
        <v>CCC</v>
      </c>
      <c r="C16" s="1838"/>
      <c r="D16" s="1838"/>
      <c r="E16" s="1839"/>
      <c r="F16" s="1814"/>
      <c r="G16" s="1815"/>
      <c r="H16" s="1815"/>
      <c r="I16" s="1816"/>
      <c r="J16" s="1843"/>
      <c r="K16" s="1844"/>
      <c r="L16" s="1845"/>
      <c r="M16" s="849"/>
      <c r="N16" s="332"/>
      <c r="O16" s="332"/>
      <c r="P16" s="331"/>
      <c r="R16" s="4"/>
    </row>
    <row r="17" spans="1:18" ht="15.75" customHeight="1">
      <c r="A17" s="1507"/>
      <c r="B17" s="1840"/>
      <c r="C17" s="1841"/>
      <c r="D17" s="1841"/>
      <c r="E17" s="1842"/>
      <c r="F17" s="1849"/>
      <c r="G17" s="1850"/>
      <c r="H17" s="1850"/>
      <c r="I17" s="1851"/>
      <c r="J17" s="1846"/>
      <c r="K17" s="1847"/>
      <c r="L17" s="1848"/>
      <c r="M17" s="849"/>
      <c r="N17" s="332"/>
      <c r="O17" s="332"/>
      <c r="P17" s="331"/>
      <c r="R17" s="4"/>
    </row>
    <row r="18" spans="1:18" s="530" customFormat="1">
      <c r="A18" s="267" t="s">
        <v>89</v>
      </c>
      <c r="B18" s="530" t="s">
        <v>88</v>
      </c>
      <c r="L18" s="529"/>
      <c r="M18" s="529"/>
      <c r="N18" s="529"/>
      <c r="R18" s="533"/>
    </row>
    <row r="19" spans="1:18" s="530" customFormat="1">
      <c r="A19" s="267" t="s">
        <v>90</v>
      </c>
      <c r="B19" s="1809" t="str">
        <f>CONCATENATE("資格は入札公告日前日時点（平成",(YEAR(発注者入力シート!H7)-1988),"年",MONTH(発注者入力シート!H7),"月",DAY(発注者入力シート!H7),"日","時点）で保有する資格とする。")</f>
        <v>資格は入札公告日前日時点（平成30年5月31日時点）で保有する資格とする。</v>
      </c>
      <c r="C19" s="1809"/>
      <c r="D19" s="1809"/>
      <c r="E19" s="1809"/>
      <c r="F19" s="1809"/>
      <c r="G19" s="1809"/>
      <c r="H19" s="1809"/>
      <c r="I19" s="1809"/>
      <c r="J19" s="1809"/>
      <c r="K19" s="1809"/>
      <c r="L19" s="1809"/>
      <c r="M19" s="1809"/>
      <c r="N19" s="1809"/>
      <c r="O19" s="1809"/>
      <c r="P19" s="1809"/>
      <c r="Q19" s="1809"/>
      <c r="R19" s="339"/>
    </row>
    <row r="20" spans="1:18" s="530" customFormat="1">
      <c r="A20" s="267" t="s">
        <v>91</v>
      </c>
      <c r="B20" s="1543" t="s">
        <v>624</v>
      </c>
      <c r="C20" s="1543"/>
      <c r="D20" s="1543"/>
      <c r="E20" s="1543"/>
      <c r="F20" s="1543"/>
      <c r="G20" s="1543"/>
      <c r="H20" s="1543"/>
      <c r="I20" s="1543"/>
      <c r="J20" s="1543"/>
      <c r="K20" s="1543"/>
      <c r="L20" s="1543"/>
      <c r="M20" s="1543"/>
      <c r="N20" s="1543"/>
      <c r="O20" s="1543"/>
      <c r="P20" s="1543"/>
      <c r="Q20" s="1543"/>
      <c r="R20" s="532"/>
    </row>
    <row r="21" spans="1:18" s="530" customFormat="1">
      <c r="A21" s="537"/>
      <c r="B21" s="1543"/>
      <c r="C21" s="1543"/>
      <c r="D21" s="1543"/>
      <c r="E21" s="1543"/>
      <c r="F21" s="1543"/>
      <c r="G21" s="1543"/>
      <c r="H21" s="1543"/>
      <c r="I21" s="1543"/>
      <c r="J21" s="1543"/>
      <c r="K21" s="1543"/>
      <c r="L21" s="1543"/>
      <c r="M21" s="1543"/>
      <c r="N21" s="1543"/>
      <c r="O21" s="1543"/>
      <c r="P21" s="1543"/>
      <c r="Q21" s="1543"/>
      <c r="R21" s="532"/>
    </row>
    <row r="22" spans="1:18" s="530" customFormat="1">
      <c r="A22" s="267" t="s">
        <v>92</v>
      </c>
      <c r="B22" s="530" t="s">
        <v>93</v>
      </c>
      <c r="R22" s="533"/>
    </row>
    <row r="23" spans="1:18" ht="14.25" customHeight="1">
      <c r="A23" s="249"/>
      <c r="B23" s="3"/>
      <c r="C23" s="3"/>
      <c r="D23" s="3"/>
      <c r="E23" s="3"/>
      <c r="F23" s="3"/>
      <c r="G23" s="3"/>
      <c r="H23" s="3"/>
      <c r="I23" s="3"/>
      <c r="J23" s="3"/>
      <c r="K23" s="3"/>
      <c r="L23" s="3"/>
      <c r="M23" s="3"/>
      <c r="N23" s="3"/>
      <c r="O23" s="3"/>
      <c r="P23" s="3"/>
    </row>
    <row r="24" spans="1:18" ht="14.25" customHeight="1">
      <c r="A24" s="204"/>
      <c r="B24" s="204"/>
      <c r="C24" s="204"/>
      <c r="D24" s="204"/>
      <c r="E24" s="204"/>
      <c r="F24" s="204"/>
      <c r="G24" s="204"/>
      <c r="H24" s="204"/>
      <c r="I24" s="204"/>
      <c r="J24" s="204"/>
      <c r="K24" s="204"/>
      <c r="L24" s="204"/>
      <c r="M24" s="204"/>
      <c r="N24" s="204"/>
      <c r="O24" s="204"/>
      <c r="P24" s="204"/>
      <c r="Q24" s="204"/>
      <c r="R24" s="197"/>
    </row>
    <row r="25" spans="1:18" ht="14.25" customHeight="1"/>
    <row r="26" spans="1:18" ht="15.75" customHeight="1">
      <c r="A26" s="1635" t="s">
        <v>151</v>
      </c>
      <c r="B26" s="1635"/>
      <c r="C26" s="1635"/>
      <c r="D26" s="1635"/>
      <c r="E26" s="1638" t="str">
        <f>IF(発注者入力シート!C10="","",発注者入力シート!C10)</f>
        <v>県道○線　道路改良工事</v>
      </c>
      <c r="F26" s="1638"/>
      <c r="G26" s="1638"/>
      <c r="H26" s="1638"/>
      <c r="I26" s="1638"/>
      <c r="J26" s="1638"/>
      <c r="K26" s="1638"/>
      <c r="L26" s="1638"/>
      <c r="M26" s="1638"/>
      <c r="N26" s="1638"/>
      <c r="O26" s="1638"/>
      <c r="P26" s="1638"/>
      <c r="Q26" s="1638"/>
    </row>
    <row r="27" spans="1:18" ht="15.75" customHeight="1"/>
    <row r="28" spans="1:18" ht="15.75" customHeight="1">
      <c r="A28" s="1634" t="s">
        <v>152</v>
      </c>
      <c r="B28" s="1635"/>
      <c r="C28" s="1635"/>
      <c r="D28" s="1635"/>
      <c r="E28" s="1638" t="str">
        <f>IF(発注者入力シート!C6="","",発注者入力シート!C6)</f>
        <v>○○県土整備事務所</v>
      </c>
      <c r="F28" s="1638"/>
      <c r="G28" s="1638"/>
      <c r="H28" s="1638"/>
      <c r="I28" s="1638"/>
      <c r="J28" s="1638"/>
      <c r="K28" s="1638"/>
      <c r="L28" s="1638"/>
      <c r="M28" s="1638"/>
      <c r="N28" s="1638"/>
      <c r="O28" s="1638"/>
      <c r="P28" s="1638"/>
      <c r="Q28" s="1638"/>
    </row>
    <row r="29" spans="1:18" ht="15.75" customHeight="1">
      <c r="R29" s="321"/>
    </row>
    <row r="30" spans="1:18" ht="15.75" customHeight="1">
      <c r="A30" s="1635" t="s">
        <v>153</v>
      </c>
      <c r="B30" s="1635"/>
      <c r="C30" s="1635"/>
      <c r="D30" s="1635"/>
      <c r="E30" s="1639" t="s">
        <v>1496</v>
      </c>
      <c r="F30" s="1639"/>
      <c r="G30" s="1639"/>
      <c r="H30" s="1639"/>
      <c r="I30" s="1639"/>
      <c r="J30" s="1639"/>
      <c r="K30" s="1639"/>
      <c r="L30" s="1639"/>
      <c r="M30" s="1639"/>
      <c r="N30" s="1639"/>
      <c r="O30" s="1639"/>
      <c r="P30" s="1639"/>
      <c r="Q30" s="1639"/>
    </row>
    <row r="31" spans="1:18" ht="15.75" customHeight="1">
      <c r="R31" s="321"/>
    </row>
    <row r="32" spans="1:18" ht="15.75" customHeight="1">
      <c r="A32" s="1635" t="s">
        <v>161</v>
      </c>
      <c r="B32" s="1635"/>
      <c r="C32" s="1635"/>
      <c r="D32" s="1635"/>
      <c r="E32" s="1836" t="s">
        <v>162</v>
      </c>
      <c r="F32" s="1836"/>
      <c r="G32" s="1836"/>
      <c r="H32" s="1836"/>
      <c r="I32" s="1836"/>
      <c r="J32" s="1836"/>
      <c r="K32" s="1836"/>
      <c r="L32" s="1836"/>
      <c r="M32" s="1836"/>
      <c r="N32" s="1836"/>
      <c r="O32" s="1836"/>
      <c r="P32" s="1836"/>
      <c r="Q32" s="1836"/>
    </row>
    <row r="33" spans="1:18" ht="15.75" customHeight="1">
      <c r="R33" s="321"/>
    </row>
    <row r="34" spans="1:18" s="530" customFormat="1">
      <c r="A34" s="1636" t="str">
        <f>CONCATENATE("　今後、",発注者入力シート!C6,"が発注する工事においては、本書の写しをもって「配置予定技術者の資格」の 貴社技術資料とみなし、その他添付資料の提出は不要とする。")</f>
        <v>　今後、○○県土整備事務所が発注する工事においては、本書の写しをもって「配置予定技術者の資格」の 貴社技術資料とみなし、その他添付資料の提出は不要とする。</v>
      </c>
      <c r="B34" s="1636"/>
      <c r="C34" s="1636"/>
      <c r="D34" s="1636"/>
      <c r="E34" s="1636"/>
      <c r="F34" s="1636"/>
      <c r="G34" s="1636"/>
      <c r="H34" s="1636"/>
      <c r="I34" s="1636"/>
      <c r="J34" s="1636"/>
      <c r="K34" s="1636"/>
      <c r="L34" s="1636"/>
      <c r="M34" s="1636"/>
      <c r="N34" s="1636"/>
      <c r="O34" s="1636"/>
      <c r="P34" s="1636"/>
      <c r="Q34" s="1636"/>
      <c r="R34" s="533"/>
    </row>
    <row r="35" spans="1:18" s="530" customFormat="1">
      <c r="A35" s="1636"/>
      <c r="B35" s="1636"/>
      <c r="C35" s="1636"/>
      <c r="D35" s="1636"/>
      <c r="E35" s="1636"/>
      <c r="F35" s="1636"/>
      <c r="G35" s="1636"/>
      <c r="H35" s="1636"/>
      <c r="I35" s="1636"/>
      <c r="J35" s="1636"/>
      <c r="K35" s="1636"/>
      <c r="L35" s="1636"/>
      <c r="M35" s="1636"/>
      <c r="N35" s="1636"/>
      <c r="O35" s="1636"/>
      <c r="P35" s="1636"/>
      <c r="Q35" s="1636"/>
      <c r="R35" s="334"/>
    </row>
    <row r="36" spans="1:18" s="530" customFormat="1">
      <c r="A36" s="1633" t="s">
        <v>800</v>
      </c>
      <c r="B36" s="1633"/>
      <c r="C36" s="1633"/>
      <c r="D36" s="1633"/>
      <c r="E36" s="1633"/>
      <c r="F36" s="1633"/>
      <c r="G36" s="1633"/>
      <c r="H36" s="1633"/>
      <c r="I36" s="1633"/>
      <c r="J36" s="1633"/>
      <c r="K36" s="1633"/>
      <c r="L36" s="1633"/>
      <c r="M36" s="1633"/>
      <c r="N36" s="1633"/>
      <c r="O36" s="1633"/>
      <c r="P36" s="1633"/>
      <c r="Q36" s="1633"/>
      <c r="R36" s="533"/>
    </row>
    <row r="37" spans="1:18" s="530" customFormat="1">
      <c r="A37" s="1633"/>
      <c r="B37" s="1633"/>
      <c r="C37" s="1633"/>
      <c r="D37" s="1633"/>
      <c r="E37" s="1633"/>
      <c r="F37" s="1633"/>
      <c r="G37" s="1633"/>
      <c r="H37" s="1633"/>
      <c r="I37" s="1633"/>
      <c r="J37" s="1633"/>
      <c r="K37" s="1633"/>
      <c r="L37" s="1633"/>
      <c r="M37" s="1633"/>
      <c r="N37" s="1633"/>
      <c r="O37" s="1633"/>
      <c r="P37" s="1633"/>
      <c r="Q37" s="1633"/>
      <c r="R37" s="532"/>
    </row>
    <row r="38" spans="1:18" ht="14.25" customHeight="1">
      <c r="R38" s="279"/>
    </row>
    <row r="39" spans="1:18" ht="15.75" customHeight="1">
      <c r="A39" s="1832" t="str">
        <f>"①"&amp;"配置予定技術者："&amp;B12&amp;"　　技術資料の提出方法"</f>
        <v>①配置予定技術者：AAA　　技術資料の提出方法</v>
      </c>
      <c r="B39" s="1832"/>
      <c r="C39" s="1832"/>
      <c r="D39" s="1832"/>
      <c r="E39" s="1832"/>
      <c r="F39" s="1832"/>
      <c r="G39" s="1832"/>
      <c r="H39" s="1832"/>
      <c r="I39" s="1832"/>
      <c r="J39" s="1832"/>
      <c r="K39" s="1832"/>
      <c r="L39" s="1832"/>
      <c r="N39" s="1499" t="s">
        <v>1386</v>
      </c>
      <c r="O39" s="1499"/>
      <c r="R39" s="279"/>
    </row>
    <row r="40" spans="1:18" ht="15.75" customHeight="1">
      <c r="A40" s="1826" t="e">
        <f>IF(B12="",発注者入力シート!$AL$12,IF(INDEX(発注者入力シート!$B$28:$J$31,MATCH(発注者入力シート!M6,発注者入力シート!$C$28:$C$31,0),7)="未記入",発注者入力シート!$AL$9,IF(INDEX(発注者入力シート!$B$28:$J$31,MATCH(発注者入力シート!M6,発注者入力シート!$C$28:$C$31,0),7)="無",発注者入力シート!$AL$10,IF(INDEX(発注者入力シート!$B$28:$J$31,MATCH(発注者入力シート!M6,発注者入力シート!$C$28:$C$31,0),7)="有",発注者入力シート!$AL$11))))</f>
        <v>#N/A</v>
      </c>
      <c r="B40" s="1827"/>
      <c r="C40" s="1827"/>
      <c r="D40" s="1827"/>
      <c r="E40" s="1827"/>
      <c r="F40" s="1827"/>
      <c r="G40" s="1827"/>
      <c r="H40" s="1827"/>
      <c r="I40" s="1827"/>
      <c r="J40" s="1827"/>
      <c r="K40" s="1828"/>
      <c r="M40" s="210"/>
      <c r="N40" s="211"/>
      <c r="O40" s="211"/>
      <c r="P40" s="212"/>
      <c r="R40" s="279"/>
    </row>
    <row r="41" spans="1:18" ht="15.75" customHeight="1">
      <c r="A41" s="1829"/>
      <c r="B41" s="1830"/>
      <c r="C41" s="1830"/>
      <c r="D41" s="1830"/>
      <c r="E41" s="1830"/>
      <c r="F41" s="1830"/>
      <c r="G41" s="1830"/>
      <c r="H41" s="1830"/>
      <c r="I41" s="1830"/>
      <c r="J41" s="1830"/>
      <c r="K41" s="1831"/>
      <c r="M41" s="214"/>
      <c r="N41" s="190"/>
      <c r="O41" s="190"/>
      <c r="P41" s="1103"/>
    </row>
    <row r="42" spans="1:18" ht="15.75" customHeight="1">
      <c r="A42" s="1832" t="str">
        <f>"②"&amp;"配置予定技術者："&amp;B14&amp;"　　技術資料の提出方法"</f>
        <v>②配置予定技術者：BBB　　技術資料の提出方法</v>
      </c>
      <c r="B42" s="1832"/>
      <c r="C42" s="1832"/>
      <c r="D42" s="1832"/>
      <c r="E42" s="1832"/>
      <c r="F42" s="1832"/>
      <c r="G42" s="1832"/>
      <c r="H42" s="1832"/>
      <c r="I42" s="1832"/>
      <c r="J42" s="1832"/>
      <c r="K42" s="1832"/>
      <c r="L42" s="1832"/>
      <c r="M42" s="214"/>
      <c r="N42" s="190"/>
      <c r="O42" s="190"/>
      <c r="P42" s="1103"/>
    </row>
    <row r="43" spans="1:18" ht="15.75" customHeight="1">
      <c r="A43" s="1826" t="e">
        <f>IF(B14="",発注者入力シート!$AL$12,IF(INDEX(発注者入力シート!$B$28:$J$31,MATCH(発注者入力シート!M6,発注者入力シート!$C$28:$C$31,0),8)="未記入",発注者入力シート!$AL$9,IF(INDEX(発注者入力シート!$B$28:$J$31,MATCH(発注者入力シート!M6,発注者入力シート!$C$28:$C$31,0),8)="無",発注者入力シート!$AL$10,IF(INDEX(発注者入力シート!$B$28:$J$31,MATCH(発注者入力シート!M6,発注者入力シート!$C$28:$C$31,0),8)="有",発注者入力シート!$AL$11))))</f>
        <v>#N/A</v>
      </c>
      <c r="B43" s="1827"/>
      <c r="C43" s="1827"/>
      <c r="D43" s="1827"/>
      <c r="E43" s="1827"/>
      <c r="F43" s="1827"/>
      <c r="G43" s="1827"/>
      <c r="H43" s="1827"/>
      <c r="I43" s="1827"/>
      <c r="J43" s="1827"/>
      <c r="K43" s="1828"/>
      <c r="M43" s="214"/>
      <c r="N43" s="190"/>
      <c r="O43" s="190"/>
      <c r="P43" s="1103"/>
    </row>
    <row r="44" spans="1:18" ht="15.75" customHeight="1">
      <c r="A44" s="1829"/>
      <c r="B44" s="1830"/>
      <c r="C44" s="1830"/>
      <c r="D44" s="1830"/>
      <c r="E44" s="1830"/>
      <c r="F44" s="1830"/>
      <c r="G44" s="1830"/>
      <c r="H44" s="1830"/>
      <c r="I44" s="1830"/>
      <c r="J44" s="1830"/>
      <c r="K44" s="1831"/>
      <c r="M44" s="214"/>
      <c r="N44" s="190"/>
      <c r="O44" s="190"/>
      <c r="P44" s="1103"/>
    </row>
    <row r="45" spans="1:18" ht="15.75" customHeight="1">
      <c r="A45" s="1832" t="str">
        <f>"③"&amp;"配置予定技術者："&amp;B16&amp;"　　技術資料の提出方法"</f>
        <v>③配置予定技術者：CCC　　技術資料の提出方法</v>
      </c>
      <c r="B45" s="1832"/>
      <c r="C45" s="1832"/>
      <c r="D45" s="1832"/>
      <c r="E45" s="1832"/>
      <c r="F45" s="1832"/>
      <c r="G45" s="1832"/>
      <c r="H45" s="1832"/>
      <c r="I45" s="1832"/>
      <c r="J45" s="1832"/>
      <c r="K45" s="1832"/>
      <c r="L45" s="1832"/>
      <c r="M45" s="214"/>
      <c r="N45" s="190"/>
      <c r="O45" s="190"/>
      <c r="P45" s="1103"/>
    </row>
    <row r="46" spans="1:18" ht="15.75" customHeight="1">
      <c r="A46" s="1826" t="e">
        <f>IF(B16="",発注者入力シート!$AL$12,IF(INDEX(発注者入力シート!$B$28:$J$31,MATCH(発注者入力シート!M6,発注者入力シート!$C$28:$C$31,0),9)="未記入",発注者入力シート!$AL$9,IF(INDEX(発注者入力シート!$B$28:$J$31,MATCH(発注者入力シート!M6,発注者入力シート!$C$28:$C$31,0),9)="無",発注者入力シート!$AL$10,IF(INDEX(発注者入力シート!$B$28:$J$31,MATCH(発注者入力シート!M6,発注者入力シート!$C$28:$C$31,0),9)="有",発注者入力シート!$AL$11))))</f>
        <v>#N/A</v>
      </c>
      <c r="B46" s="1827"/>
      <c r="C46" s="1827"/>
      <c r="D46" s="1827"/>
      <c r="E46" s="1827"/>
      <c r="F46" s="1827"/>
      <c r="G46" s="1827"/>
      <c r="H46" s="1827"/>
      <c r="I46" s="1827"/>
      <c r="J46" s="1827"/>
      <c r="K46" s="1828"/>
      <c r="M46" s="214"/>
      <c r="N46" s="190"/>
      <c r="O46" s="190"/>
      <c r="P46" s="1103"/>
    </row>
    <row r="47" spans="1:18" ht="15.75" customHeight="1">
      <c r="A47" s="1829"/>
      <c r="B47" s="1830"/>
      <c r="C47" s="1830"/>
      <c r="D47" s="1830"/>
      <c r="E47" s="1830"/>
      <c r="F47" s="1830"/>
      <c r="G47" s="1830"/>
      <c r="H47" s="1830"/>
      <c r="I47" s="1830"/>
      <c r="J47" s="1830"/>
      <c r="K47" s="1831"/>
      <c r="M47" s="223"/>
      <c r="N47" s="224"/>
      <c r="O47" s="224"/>
      <c r="P47" s="1104"/>
    </row>
    <row r="48" spans="1:18" ht="15.75" customHeight="1">
      <c r="A48" s="1720" t="s">
        <v>958</v>
      </c>
      <c r="B48" s="1720"/>
      <c r="C48" s="1720"/>
      <c r="D48" s="1720"/>
      <c r="E48" s="1720"/>
      <c r="F48" s="1720"/>
      <c r="G48" s="1720"/>
      <c r="H48" s="1720"/>
      <c r="I48" s="1720"/>
      <c r="J48" s="1720"/>
      <c r="K48" s="1720"/>
    </row>
    <row r="49" spans="1:17" ht="15.75" customHeight="1">
      <c r="A49" s="1833"/>
      <c r="B49" s="1833"/>
      <c r="C49" s="1833"/>
      <c r="D49" s="1833"/>
      <c r="E49" s="1833"/>
      <c r="F49" s="1833"/>
      <c r="G49" s="1833"/>
      <c r="H49" s="1833"/>
      <c r="I49" s="1833"/>
      <c r="J49" s="1833"/>
      <c r="K49" s="1833"/>
    </row>
    <row r="50" spans="1:17" ht="12" customHeight="1"/>
    <row r="51" spans="1:17" ht="15.75" customHeight="1">
      <c r="A51" s="1633" t="s">
        <v>1617</v>
      </c>
      <c r="B51" s="1633"/>
      <c r="C51" s="1633"/>
      <c r="D51" s="1633"/>
      <c r="E51" s="1633"/>
      <c r="F51" s="1633"/>
      <c r="G51" s="1633"/>
      <c r="H51" s="1633"/>
      <c r="I51" s="1633"/>
      <c r="J51" s="1633"/>
      <c r="K51" s="1633"/>
      <c r="L51" s="1633"/>
      <c r="M51" s="1633"/>
      <c r="N51" s="1633"/>
      <c r="O51" s="1633"/>
      <c r="P51" s="1633"/>
      <c r="Q51" s="1633"/>
    </row>
    <row r="52" spans="1:17" ht="15.75" customHeight="1">
      <c r="A52" s="1633"/>
      <c r="B52" s="1633"/>
      <c r="C52" s="1633"/>
      <c r="D52" s="1633"/>
      <c r="E52" s="1633"/>
      <c r="F52" s="1633"/>
      <c r="G52" s="1633"/>
      <c r="H52" s="1633"/>
      <c r="I52" s="1633"/>
      <c r="J52" s="1633"/>
      <c r="K52" s="1633"/>
      <c r="L52" s="1633"/>
      <c r="M52" s="1633"/>
      <c r="N52" s="1633"/>
      <c r="O52" s="1633"/>
      <c r="P52" s="1633"/>
      <c r="Q52" s="1633"/>
    </row>
    <row r="53" spans="1:17" ht="15.75" customHeight="1">
      <c r="A53" s="1633"/>
      <c r="B53" s="1633"/>
      <c r="C53" s="1633"/>
      <c r="D53" s="1633"/>
      <c r="E53" s="1633"/>
      <c r="F53" s="1633"/>
      <c r="G53" s="1633"/>
      <c r="H53" s="1633"/>
      <c r="I53" s="1633"/>
      <c r="J53" s="1633"/>
      <c r="K53" s="1633"/>
      <c r="L53" s="1633"/>
      <c r="M53" s="1633"/>
      <c r="N53" s="1633"/>
      <c r="O53" s="1633"/>
      <c r="P53" s="1633"/>
      <c r="Q53" s="1633"/>
    </row>
    <row r="54" spans="1:17" ht="15.75" customHeight="1"/>
    <row r="55" spans="1:17" ht="15.75" customHeight="1"/>
    <row r="56" spans="1:17" ht="15.75" customHeight="1"/>
    <row r="57" spans="1:17" ht="15.75" customHeight="1"/>
    <row r="58" spans="1:17" ht="15.75" customHeight="1"/>
    <row r="59" spans="1:17" ht="15.75" customHeight="1"/>
  </sheetData>
  <mergeCells count="42">
    <mergeCell ref="A26:D26"/>
    <mergeCell ref="A28:D28"/>
    <mergeCell ref="A30:D30"/>
    <mergeCell ref="A32:D32"/>
    <mergeCell ref="A34:Q35"/>
    <mergeCell ref="E26:Q26"/>
    <mergeCell ref="B20:Q21"/>
    <mergeCell ref="B19:Q19"/>
    <mergeCell ref="J12:L13"/>
    <mergeCell ref="J14:L15"/>
    <mergeCell ref="J16:L17"/>
    <mergeCell ref="F12:I13"/>
    <mergeCell ref="F14:I15"/>
    <mergeCell ref="F16:I17"/>
    <mergeCell ref="A1:F1"/>
    <mergeCell ref="A2:E2"/>
    <mergeCell ref="B14:E15"/>
    <mergeCell ref="B16:E17"/>
    <mergeCell ref="K6:Q6"/>
    <mergeCell ref="A4:Q4"/>
    <mergeCell ref="A10:E11"/>
    <mergeCell ref="J10:L11"/>
    <mergeCell ref="H6:J6"/>
    <mergeCell ref="F10:I11"/>
    <mergeCell ref="B9:Q9"/>
    <mergeCell ref="A12:A13"/>
    <mergeCell ref="A14:A15"/>
    <mergeCell ref="A16:A17"/>
    <mergeCell ref="B12:E13"/>
    <mergeCell ref="A51:Q53"/>
    <mergeCell ref="E28:Q28"/>
    <mergeCell ref="E30:Q30"/>
    <mergeCell ref="E32:Q32"/>
    <mergeCell ref="A36:Q37"/>
    <mergeCell ref="A46:K47"/>
    <mergeCell ref="A40:K41"/>
    <mergeCell ref="A39:L39"/>
    <mergeCell ref="A42:L42"/>
    <mergeCell ref="A43:K44"/>
    <mergeCell ref="A45:L45"/>
    <mergeCell ref="A48:K49"/>
    <mergeCell ref="N39:O39"/>
  </mergeCells>
  <phoneticPr fontId="2"/>
  <pageMargins left="0.70866141732283472" right="0.31496062992125984" top="0.74803149606299213" bottom="0.74803149606299213" header="0.31496062992125984" footer="0.31496062992125984"/>
  <pageSetup paperSize="9" orientation="portrait" blackAndWhite="1" r:id="rId1"/>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Y230"/>
  <sheetViews>
    <sheetView view="pageBreakPreview" topLeftCell="A136" zoomScaleNormal="100" zoomScaleSheetLayoutView="100" workbookViewId="0">
      <selection activeCell="R151" sqref="R151:R154"/>
    </sheetView>
  </sheetViews>
  <sheetFormatPr defaultRowHeight="13.5"/>
  <cols>
    <col min="1" max="5" width="5.125" style="4" customWidth="1"/>
    <col min="6" max="19" width="4.5" style="4" customWidth="1"/>
    <col min="20" max="20" width="4.5" style="251" customWidth="1"/>
    <col min="21" max="21" width="11.625" style="4" customWidth="1"/>
    <col min="22" max="16384" width="9" style="4"/>
  </cols>
  <sheetData>
    <row r="1" spans="1:22">
      <c r="A1" s="1495" t="str">
        <f>CONCATENATE("（様式-",INDEX(発注者入力シート!$B$28:$G$31,MATCH(発注者入力シート!M7,発注者入力シート!$C$28:$C$31,0),4),"）")</f>
        <v>（様式-７）</v>
      </c>
      <c r="B1" s="1495"/>
      <c r="C1" s="1495"/>
      <c r="D1" s="1495"/>
      <c r="E1" s="1495"/>
      <c r="F1" s="1495"/>
      <c r="S1" s="231" t="s">
        <v>671</v>
      </c>
      <c r="T1" s="199"/>
      <c r="U1" s="4" t="s">
        <v>463</v>
      </c>
    </row>
    <row r="2" spans="1:22">
      <c r="A2" s="1495" t="str">
        <f>CONCATENATE("評価項目",INDEX(発注者入力シート!$B$28:$G$31,MATCH(発注者入力シート!M7,発注者入力シート!$C$28:$C$31,0),5),"-",INDEX(発注者入力シート!$B$28:$G$31,MATCH(発注者入力シート!M7,発注者入力シート!$C$28:$C$31,0),6))</f>
        <v>評価項目（３）-②</v>
      </c>
      <c r="B2" s="1495"/>
      <c r="C2" s="1495"/>
      <c r="D2" s="1495"/>
      <c r="E2" s="1495"/>
      <c r="Q2" s="1740" t="str">
        <f>IF(INDEX(発注者入力シート!$B$20:$G$43,MATCH(発注者入力シート!M7,発注者入力シート!$C$20:$C$43,0),3)="","",INDEX(発注者入力シート!$B$20:$G$43,MATCH(発注者入力シート!M7,発注者入力シート!$C$20:$C$43,0),3))</f>
        <v/>
      </c>
      <c r="R2" s="1740"/>
      <c r="S2" s="1740"/>
      <c r="T2" s="322"/>
      <c r="U2" s="4" t="s">
        <v>464</v>
      </c>
    </row>
    <row r="3" spans="1:22" ht="14.25">
      <c r="A3" s="1632" t="s">
        <v>568</v>
      </c>
      <c r="B3" s="1632"/>
      <c r="C3" s="1632"/>
      <c r="D3" s="1632"/>
      <c r="E3" s="1632"/>
      <c r="F3" s="1632"/>
      <c r="G3" s="1632"/>
      <c r="H3" s="1632"/>
      <c r="I3" s="1632"/>
      <c r="J3" s="1632"/>
      <c r="K3" s="1632"/>
      <c r="L3" s="1632"/>
      <c r="M3" s="1632"/>
      <c r="N3" s="1632"/>
      <c r="O3" s="1632"/>
      <c r="P3" s="1632"/>
      <c r="Q3" s="1632"/>
      <c r="R3" s="1632"/>
      <c r="S3" s="1632"/>
      <c r="T3" s="335"/>
      <c r="U3" s="205"/>
      <c r="V3" s="4" t="s">
        <v>471</v>
      </c>
    </row>
    <row r="4" spans="1:22">
      <c r="A4" s="4" t="s">
        <v>144</v>
      </c>
      <c r="H4" s="1518" t="s">
        <v>331</v>
      </c>
      <c r="I4" s="1518"/>
      <c r="J4" s="1518"/>
      <c r="K4" s="1518"/>
      <c r="L4" s="1519" t="str">
        <f>IF(企業入力シート!C7="","",企業入力シート!C7)</f>
        <v>島根土木</v>
      </c>
      <c r="M4" s="1519"/>
      <c r="N4" s="1519"/>
      <c r="O4" s="1519"/>
      <c r="P4" s="1519"/>
      <c r="Q4" s="1519"/>
      <c r="R4" s="1519"/>
      <c r="S4" s="1519"/>
      <c r="T4" s="321"/>
      <c r="U4" s="191"/>
      <c r="V4" s="4" t="s">
        <v>605</v>
      </c>
    </row>
    <row r="5" spans="1:22">
      <c r="U5" s="251"/>
    </row>
    <row r="6" spans="1:22">
      <c r="A6" s="1741" t="s">
        <v>912</v>
      </c>
      <c r="B6" s="1741"/>
      <c r="C6" s="1741"/>
      <c r="D6" s="1741"/>
      <c r="E6" s="1810" t="s">
        <v>1559</v>
      </c>
      <c r="F6" s="1810"/>
      <c r="G6" s="1810"/>
      <c r="H6" s="1810"/>
      <c r="I6" s="1810"/>
      <c r="J6" s="1810"/>
      <c r="K6" s="1810"/>
      <c r="L6" s="1810"/>
      <c r="M6" s="1810"/>
      <c r="N6" s="1810"/>
      <c r="O6" s="1810"/>
      <c r="P6" s="1810"/>
      <c r="Q6" s="1810"/>
      <c r="R6" s="1810"/>
      <c r="S6" s="1810"/>
      <c r="T6" s="295"/>
      <c r="U6" s="4" t="s">
        <v>467</v>
      </c>
    </row>
    <row r="7" spans="1:22">
      <c r="A7" s="534"/>
      <c r="B7" s="534"/>
      <c r="C7" s="534"/>
      <c r="D7" s="534"/>
      <c r="E7" s="1810"/>
      <c r="F7" s="1810"/>
      <c r="G7" s="1810"/>
      <c r="H7" s="1810"/>
      <c r="I7" s="1810"/>
      <c r="J7" s="1810"/>
      <c r="K7" s="1810"/>
      <c r="L7" s="1810"/>
      <c r="M7" s="1810"/>
      <c r="N7" s="1810"/>
      <c r="O7" s="1810"/>
      <c r="P7" s="1810"/>
      <c r="Q7" s="1810"/>
      <c r="R7" s="1810"/>
      <c r="S7" s="1810"/>
      <c r="T7" s="295"/>
      <c r="U7" s="193"/>
      <c r="V7" s="4" t="s">
        <v>468</v>
      </c>
    </row>
    <row r="8" spans="1:22">
      <c r="A8" s="1742" t="s">
        <v>913</v>
      </c>
      <c r="B8" s="1742"/>
      <c r="C8" s="1742"/>
      <c r="D8" s="1742"/>
      <c r="E8" s="1513" t="s">
        <v>927</v>
      </c>
      <c r="F8" s="1513"/>
      <c r="G8" s="1513"/>
      <c r="H8" s="1513"/>
      <c r="I8" s="1513"/>
      <c r="J8" s="1513"/>
      <c r="K8" s="1513"/>
      <c r="L8" s="1513"/>
      <c r="M8" s="1513"/>
      <c r="N8" s="1513"/>
      <c r="O8" s="1513"/>
      <c r="P8" s="1513"/>
      <c r="Q8" s="1513"/>
      <c r="R8" s="1513"/>
      <c r="S8" s="1513"/>
      <c r="T8" s="197"/>
      <c r="U8" s="194"/>
      <c r="V8" s="4" t="s">
        <v>466</v>
      </c>
    </row>
    <row r="9" spans="1:22">
      <c r="A9" s="1064"/>
      <c r="B9" s="1064"/>
      <c r="C9" s="1064"/>
      <c r="D9" s="1064"/>
      <c r="E9" s="1513"/>
      <c r="F9" s="1513"/>
      <c r="G9" s="1513"/>
      <c r="H9" s="1513"/>
      <c r="I9" s="1513"/>
      <c r="J9" s="1513"/>
      <c r="K9" s="1513"/>
      <c r="L9" s="1513"/>
      <c r="M9" s="1513"/>
      <c r="N9" s="1513"/>
      <c r="O9" s="1513"/>
      <c r="P9" s="1513"/>
      <c r="Q9" s="1513"/>
      <c r="R9" s="1513"/>
      <c r="S9" s="1513"/>
      <c r="T9" s="197"/>
      <c r="U9" s="275"/>
      <c r="V9" s="4" t="s">
        <v>473</v>
      </c>
    </row>
    <row r="10" spans="1:22">
      <c r="E10" s="1513"/>
      <c r="F10" s="1513"/>
      <c r="G10" s="1513"/>
      <c r="H10" s="1513"/>
      <c r="I10" s="1513"/>
      <c r="J10" s="1513"/>
      <c r="K10" s="1513"/>
      <c r="L10" s="1513"/>
      <c r="M10" s="1513"/>
      <c r="N10" s="1513"/>
      <c r="O10" s="1513"/>
      <c r="P10" s="1513"/>
      <c r="Q10" s="1513"/>
      <c r="R10" s="1513"/>
      <c r="S10" s="1513"/>
      <c r="T10" s="198"/>
    </row>
    <row r="11" spans="1:22">
      <c r="A11" s="1863" t="s">
        <v>1499</v>
      </c>
      <c r="B11" s="1863"/>
      <c r="C11" s="1863"/>
      <c r="D11" s="1863"/>
      <c r="E11" s="1881" t="str">
        <f>INDEX(発注者入力シート!$AX$3:$BC$31,MATCH(発注者入力シート!$AY$2,発注者入力シート!$AZ$3:$AZ$31,0),4)</f>
        <v>一般土木工事、維持修繕工事</v>
      </c>
      <c r="F11" s="1881"/>
      <c r="G11" s="1881"/>
      <c r="H11" s="1881"/>
      <c r="I11" s="1881"/>
      <c r="J11" s="1881"/>
      <c r="K11" s="1881"/>
      <c r="L11" s="1881"/>
      <c r="M11" s="1881"/>
      <c r="N11" s="1881"/>
      <c r="O11" s="1881"/>
      <c r="P11" s="1881"/>
      <c r="Q11" s="1881"/>
      <c r="R11" s="1881"/>
      <c r="S11" s="1881"/>
      <c r="T11" s="198"/>
    </row>
    <row r="12" spans="1:22">
      <c r="A12" s="1864" t="s">
        <v>1500</v>
      </c>
      <c r="B12" s="1864"/>
      <c r="C12" s="1864"/>
      <c r="D12" s="1864"/>
      <c r="E12" s="1881" t="str">
        <f>INDEX(発注者入力シート!$AX$3:$BC$31,MATCH(発注者入力シート!$AY$2,発注者入力シート!$AZ$3:$AZ$31,0),5)</f>
        <v>土木一式工事、とび・土工・ｺﾝｸﾘｰﾄ工事、しゅんせつ工事</v>
      </c>
      <c r="F12" s="1881"/>
      <c r="G12" s="1881"/>
      <c r="H12" s="1881"/>
      <c r="I12" s="1881"/>
      <c r="J12" s="1881"/>
      <c r="K12" s="1881"/>
      <c r="L12" s="1881"/>
      <c r="M12" s="1881"/>
      <c r="N12" s="1881"/>
      <c r="O12" s="1881"/>
      <c r="P12" s="1881"/>
      <c r="Q12" s="1881"/>
      <c r="R12" s="1881"/>
      <c r="S12" s="1881"/>
      <c r="T12" s="198"/>
    </row>
    <row r="13" spans="1:22" ht="13.5" customHeight="1">
      <c r="A13" s="1678" t="s">
        <v>41</v>
      </c>
      <c r="B13" s="1679"/>
      <c r="C13" s="1679"/>
      <c r="D13" s="1679"/>
      <c r="E13" s="1676"/>
      <c r="F13" s="301" t="s">
        <v>163</v>
      </c>
      <c r="G13" s="1887" t="str">
        <f>IF(企業入力シート!C18="","",企業入力シート!C18)</f>
        <v>AAA</v>
      </c>
      <c r="H13" s="1888"/>
      <c r="I13" s="1888"/>
      <c r="J13" s="1888"/>
      <c r="K13" s="1888"/>
      <c r="L13" s="1889"/>
      <c r="M13" s="214"/>
      <c r="N13" s="190"/>
      <c r="O13" s="190"/>
      <c r="P13" s="190"/>
      <c r="Q13" s="190"/>
      <c r="R13" s="190"/>
      <c r="S13" s="190"/>
      <c r="T13" s="198"/>
    </row>
    <row r="14" spans="1:22">
      <c r="A14" s="1678" t="s">
        <v>983</v>
      </c>
      <c r="B14" s="1679"/>
      <c r="C14" s="1679"/>
      <c r="D14" s="1679"/>
      <c r="E14" s="1676"/>
      <c r="F14" s="1743" t="s">
        <v>986</v>
      </c>
      <c r="G14" s="1744"/>
      <c r="H14" s="1744"/>
      <c r="I14" s="1744"/>
      <c r="J14" s="1744"/>
      <c r="K14" s="1744"/>
      <c r="L14" s="1744"/>
      <c r="M14" s="1722" t="s">
        <v>987</v>
      </c>
      <c r="N14" s="1722"/>
      <c r="O14" s="1722"/>
      <c r="P14" s="1722"/>
      <c r="Q14" s="1722"/>
      <c r="R14" s="1722"/>
      <c r="S14" s="1722"/>
      <c r="T14" s="198"/>
      <c r="U14" s="207" t="s">
        <v>469</v>
      </c>
    </row>
    <row r="15" spans="1:22" ht="13.5" customHeight="1">
      <c r="A15" s="1730" t="s">
        <v>28</v>
      </c>
      <c r="B15" s="1664" t="s">
        <v>29</v>
      </c>
      <c r="C15" s="1665"/>
      <c r="D15" s="1665"/>
      <c r="E15" s="1667"/>
      <c r="F15" s="1525"/>
      <c r="G15" s="1526"/>
      <c r="H15" s="1526"/>
      <c r="I15" s="1526"/>
      <c r="J15" s="1526"/>
      <c r="K15" s="1526"/>
      <c r="L15" s="1527"/>
      <c r="M15" s="1525"/>
      <c r="N15" s="1526"/>
      <c r="O15" s="1526"/>
      <c r="P15" s="1526"/>
      <c r="Q15" s="1526"/>
      <c r="R15" s="1526"/>
      <c r="S15" s="1527"/>
      <c r="T15" s="198"/>
      <c r="U15" s="207" t="s">
        <v>470</v>
      </c>
    </row>
    <row r="16" spans="1:22">
      <c r="A16" s="1731"/>
      <c r="B16" s="1505"/>
      <c r="C16" s="1666"/>
      <c r="D16" s="1666"/>
      <c r="E16" s="1506"/>
      <c r="F16" s="1528"/>
      <c r="G16" s="1529"/>
      <c r="H16" s="1529"/>
      <c r="I16" s="1529"/>
      <c r="J16" s="1529"/>
      <c r="K16" s="1529"/>
      <c r="L16" s="1530"/>
      <c r="M16" s="1528"/>
      <c r="N16" s="1529"/>
      <c r="O16" s="1529"/>
      <c r="P16" s="1529"/>
      <c r="Q16" s="1529"/>
      <c r="R16" s="1529"/>
      <c r="S16" s="1530"/>
      <c r="T16" s="320"/>
      <c r="U16" s="207" t="s">
        <v>918</v>
      </c>
    </row>
    <row r="17" spans="1:22">
      <c r="A17" s="1731"/>
      <c r="B17" s="1505"/>
      <c r="C17" s="1666"/>
      <c r="D17" s="1666"/>
      <c r="E17" s="1506"/>
      <c r="F17" s="1528"/>
      <c r="G17" s="1529"/>
      <c r="H17" s="1529"/>
      <c r="I17" s="1529"/>
      <c r="J17" s="1529"/>
      <c r="K17" s="1529"/>
      <c r="L17" s="1530"/>
      <c r="M17" s="1528"/>
      <c r="N17" s="1529"/>
      <c r="O17" s="1529"/>
      <c r="P17" s="1529"/>
      <c r="Q17" s="1529"/>
      <c r="R17" s="1529"/>
      <c r="S17" s="1530"/>
      <c r="T17" s="320"/>
    </row>
    <row r="18" spans="1:22">
      <c r="A18" s="1731"/>
      <c r="B18" s="1505"/>
      <c r="C18" s="1666"/>
      <c r="D18" s="1666"/>
      <c r="E18" s="1506"/>
      <c r="F18" s="1528"/>
      <c r="G18" s="1529"/>
      <c r="H18" s="1529"/>
      <c r="I18" s="1529"/>
      <c r="J18" s="1529"/>
      <c r="K18" s="1529"/>
      <c r="L18" s="1530"/>
      <c r="M18" s="1528"/>
      <c r="N18" s="1529"/>
      <c r="O18" s="1529"/>
      <c r="P18" s="1529"/>
      <c r="Q18" s="1529"/>
      <c r="R18" s="1529"/>
      <c r="S18" s="1530"/>
      <c r="T18" s="320"/>
    </row>
    <row r="19" spans="1:22" ht="20.100000000000001" customHeight="1">
      <c r="A19" s="1731"/>
      <c r="B19" s="1668" t="s">
        <v>30</v>
      </c>
      <c r="C19" s="1669"/>
      <c r="D19" s="1669"/>
      <c r="E19" s="1670"/>
      <c r="F19" s="1696"/>
      <c r="G19" s="1697"/>
      <c r="H19" s="1697"/>
      <c r="I19" s="1697"/>
      <c r="J19" s="1697"/>
      <c r="K19" s="1697"/>
      <c r="L19" s="1706"/>
      <c r="M19" s="1696"/>
      <c r="N19" s="1697"/>
      <c r="O19" s="1697"/>
      <c r="P19" s="1697"/>
      <c r="Q19" s="1697"/>
      <c r="R19" s="1697"/>
      <c r="S19" s="1706"/>
      <c r="T19" s="321"/>
    </row>
    <row r="20" spans="1:22" ht="20.100000000000001" customHeight="1">
      <c r="A20" s="1731"/>
      <c r="B20" s="1678" t="s">
        <v>23</v>
      </c>
      <c r="C20" s="1679"/>
      <c r="D20" s="1679"/>
      <c r="E20" s="1676"/>
      <c r="F20" s="1814"/>
      <c r="G20" s="1815"/>
      <c r="H20" s="1815"/>
      <c r="I20" s="1815"/>
      <c r="J20" s="1815"/>
      <c r="K20" s="1815"/>
      <c r="L20" s="1816"/>
      <c r="M20" s="1814"/>
      <c r="N20" s="1815"/>
      <c r="O20" s="1815"/>
      <c r="P20" s="1815"/>
      <c r="Q20" s="1815"/>
      <c r="R20" s="1815"/>
      <c r="S20" s="1816"/>
      <c r="T20" s="300"/>
    </row>
    <row r="21" spans="1:22">
      <c r="A21" s="1731"/>
      <c r="B21" s="1664" t="s">
        <v>1477</v>
      </c>
      <c r="C21" s="1665"/>
      <c r="D21" s="1665"/>
      <c r="E21" s="1667"/>
      <c r="F21" s="1814"/>
      <c r="G21" s="1815"/>
      <c r="H21" s="1815"/>
      <c r="I21" s="1815"/>
      <c r="J21" s="1815"/>
      <c r="K21" s="1815"/>
      <c r="L21" s="1815"/>
      <c r="M21" s="1814"/>
      <c r="N21" s="1815"/>
      <c r="O21" s="1815"/>
      <c r="P21" s="1815"/>
      <c r="Q21" s="1815"/>
      <c r="R21" s="1815"/>
      <c r="S21" s="1816"/>
      <c r="T21" s="300"/>
    </row>
    <row r="22" spans="1:22">
      <c r="A22" s="1731"/>
      <c r="B22" s="1507"/>
      <c r="C22" s="1671"/>
      <c r="D22" s="1671"/>
      <c r="E22" s="1508"/>
      <c r="F22" s="1849"/>
      <c r="G22" s="1850"/>
      <c r="H22" s="1850"/>
      <c r="I22" s="1850"/>
      <c r="J22" s="1850"/>
      <c r="K22" s="1850"/>
      <c r="L22" s="1850"/>
      <c r="M22" s="1849"/>
      <c r="N22" s="1850"/>
      <c r="O22" s="1850"/>
      <c r="P22" s="1850"/>
      <c r="Q22" s="1850"/>
      <c r="R22" s="1850"/>
      <c r="S22" s="1851"/>
      <c r="T22" s="300"/>
      <c r="U22" s="1054" t="s">
        <v>1291</v>
      </c>
      <c r="V22" s="203"/>
    </row>
    <row r="23" spans="1:22" ht="20.100000000000001" customHeight="1">
      <c r="A23" s="1731"/>
      <c r="B23" s="1622" t="s">
        <v>1018</v>
      </c>
      <c r="C23" s="1623"/>
      <c r="D23" s="1623"/>
      <c r="E23" s="1624"/>
      <c r="F23" s="1738"/>
      <c r="G23" s="1739"/>
      <c r="H23" s="1739"/>
      <c r="I23" s="1739"/>
      <c r="J23" s="1739"/>
      <c r="K23" s="1739"/>
      <c r="L23" s="946" t="s">
        <v>158</v>
      </c>
      <c r="M23" s="1738"/>
      <c r="N23" s="1739"/>
      <c r="O23" s="1739"/>
      <c r="P23" s="1739"/>
      <c r="Q23" s="1739"/>
      <c r="R23" s="1739"/>
      <c r="S23" s="946" t="s">
        <v>158</v>
      </c>
      <c r="T23" s="198"/>
      <c r="U23" s="4" t="s">
        <v>1292</v>
      </c>
      <c r="V23" s="203"/>
    </row>
    <row r="24" spans="1:22" ht="20.100000000000001" customHeight="1">
      <c r="A24" s="1731"/>
      <c r="B24" s="1692" t="s">
        <v>1298</v>
      </c>
      <c r="C24" s="1693"/>
      <c r="D24" s="1693"/>
      <c r="E24" s="257" t="s">
        <v>298</v>
      </c>
      <c r="F24" s="551" t="s">
        <v>594</v>
      </c>
      <c r="G24" s="544"/>
      <c r="H24" s="546" t="s">
        <v>595</v>
      </c>
      <c r="I24" s="544"/>
      <c r="J24" s="546" t="s">
        <v>598</v>
      </c>
      <c r="K24" s="544"/>
      <c r="L24" s="549" t="s">
        <v>596</v>
      </c>
      <c r="M24" s="551" t="s">
        <v>594</v>
      </c>
      <c r="N24" s="544"/>
      <c r="O24" s="546" t="s">
        <v>595</v>
      </c>
      <c r="P24" s="544"/>
      <c r="Q24" s="546" t="s">
        <v>598</v>
      </c>
      <c r="R24" s="544"/>
      <c r="S24" s="549" t="s">
        <v>596</v>
      </c>
      <c r="T24" s="326"/>
      <c r="U24" s="1055">
        <v>43191</v>
      </c>
      <c r="V24" s="1056" t="s">
        <v>1293</v>
      </c>
    </row>
    <row r="25" spans="1:22" ht="20.100000000000001" customHeight="1">
      <c r="A25" s="1731"/>
      <c r="B25" s="1694"/>
      <c r="C25" s="1695"/>
      <c r="D25" s="1695"/>
      <c r="E25" s="261" t="s">
        <v>299</v>
      </c>
      <c r="F25" s="552" t="s">
        <v>594</v>
      </c>
      <c r="G25" s="545"/>
      <c r="H25" s="547" t="s">
        <v>595</v>
      </c>
      <c r="I25" s="545"/>
      <c r="J25" s="547" t="s">
        <v>599</v>
      </c>
      <c r="K25" s="545"/>
      <c r="L25" s="550" t="s">
        <v>596</v>
      </c>
      <c r="M25" s="552" t="s">
        <v>594</v>
      </c>
      <c r="N25" s="545"/>
      <c r="O25" s="547" t="s">
        <v>595</v>
      </c>
      <c r="P25" s="545"/>
      <c r="Q25" s="547" t="s">
        <v>599</v>
      </c>
      <c r="R25" s="545"/>
      <c r="S25" s="550" t="s">
        <v>596</v>
      </c>
      <c r="T25" s="326"/>
      <c r="U25" s="4" t="s">
        <v>1294</v>
      </c>
      <c r="V25" s="203"/>
    </row>
    <row r="26" spans="1:22" ht="20.100000000000001" customHeight="1">
      <c r="A26" s="1731"/>
      <c r="B26" s="1664" t="s">
        <v>42</v>
      </c>
      <c r="C26" s="1665"/>
      <c r="D26" s="1665"/>
      <c r="E26" s="257" t="s">
        <v>298</v>
      </c>
      <c r="F26" s="551" t="s">
        <v>594</v>
      </c>
      <c r="G26" s="544"/>
      <c r="H26" s="546" t="s">
        <v>595</v>
      </c>
      <c r="I26" s="544"/>
      <c r="J26" s="546" t="s">
        <v>598</v>
      </c>
      <c r="K26" s="544"/>
      <c r="L26" s="549" t="s">
        <v>596</v>
      </c>
      <c r="M26" s="551" t="s">
        <v>594</v>
      </c>
      <c r="N26" s="544"/>
      <c r="O26" s="546" t="s">
        <v>595</v>
      </c>
      <c r="P26" s="544"/>
      <c r="Q26" s="546" t="s">
        <v>598</v>
      </c>
      <c r="R26" s="544"/>
      <c r="S26" s="549" t="s">
        <v>596</v>
      </c>
      <c r="T26" s="326"/>
      <c r="U26" s="1057">
        <f>U24</f>
        <v>43191</v>
      </c>
      <c r="V26" s="203"/>
    </row>
    <row r="27" spans="1:22" ht="20.100000000000001" customHeight="1">
      <c r="A27" s="1731"/>
      <c r="B27" s="1507"/>
      <c r="C27" s="1671"/>
      <c r="D27" s="1671"/>
      <c r="E27" s="261" t="s">
        <v>299</v>
      </c>
      <c r="F27" s="552" t="s">
        <v>594</v>
      </c>
      <c r="G27" s="545"/>
      <c r="H27" s="547" t="s">
        <v>595</v>
      </c>
      <c r="I27" s="545"/>
      <c r="J27" s="547" t="s">
        <v>599</v>
      </c>
      <c r="K27" s="545"/>
      <c r="L27" s="550" t="s">
        <v>596</v>
      </c>
      <c r="M27" s="552" t="s">
        <v>594</v>
      </c>
      <c r="N27" s="545"/>
      <c r="O27" s="547" t="s">
        <v>595</v>
      </c>
      <c r="P27" s="545"/>
      <c r="Q27" s="547" t="s">
        <v>599</v>
      </c>
      <c r="R27" s="545"/>
      <c r="S27" s="550" t="s">
        <v>596</v>
      </c>
      <c r="T27" s="326"/>
    </row>
    <row r="28" spans="1:22" ht="20.100000000000001" customHeight="1">
      <c r="A28" s="1731"/>
      <c r="B28" s="1678" t="s">
        <v>43</v>
      </c>
      <c r="C28" s="1679"/>
      <c r="D28" s="1679"/>
      <c r="E28" s="1676"/>
      <c r="F28" s="1861"/>
      <c r="G28" s="1862"/>
      <c r="H28" s="1862"/>
      <c r="I28" s="1862"/>
      <c r="J28" s="1862"/>
      <c r="K28" s="1862"/>
      <c r="L28" s="522"/>
      <c r="M28" s="1861"/>
      <c r="N28" s="1862"/>
      <c r="O28" s="1862"/>
      <c r="P28" s="1862"/>
      <c r="Q28" s="1862"/>
      <c r="R28" s="1862"/>
      <c r="S28" s="522"/>
      <c r="T28" s="327"/>
    </row>
    <row r="29" spans="1:22" ht="20.100000000000001" customHeight="1">
      <c r="A29" s="1731"/>
      <c r="B29" s="1664" t="s">
        <v>32</v>
      </c>
      <c r="C29" s="1665"/>
      <c r="D29" s="1665"/>
      <c r="E29" s="1667"/>
      <c r="F29" s="1859"/>
      <c r="G29" s="1860"/>
      <c r="H29" s="1860"/>
      <c r="I29" s="1860"/>
      <c r="J29" s="1860"/>
      <c r="K29" s="1860"/>
      <c r="L29" s="521"/>
      <c r="M29" s="1859"/>
      <c r="N29" s="1860"/>
      <c r="O29" s="1860"/>
      <c r="P29" s="1860"/>
      <c r="Q29" s="1860"/>
      <c r="R29" s="1860"/>
      <c r="S29" s="521"/>
      <c r="T29" s="198"/>
    </row>
    <row r="30" spans="1:22" ht="20.100000000000001" customHeight="1">
      <c r="A30" s="1731"/>
      <c r="B30" s="1745" t="s">
        <v>792</v>
      </c>
      <c r="C30" s="1746"/>
      <c r="D30" s="1746"/>
      <c r="E30" s="1747"/>
      <c r="F30" s="1696"/>
      <c r="G30" s="1697"/>
      <c r="H30" s="1697"/>
      <c r="I30" s="1697"/>
      <c r="J30" s="1697"/>
      <c r="K30" s="1697"/>
      <c r="L30" s="278" t="s">
        <v>159</v>
      </c>
      <c r="M30" s="1696"/>
      <c r="N30" s="1697"/>
      <c r="O30" s="1697"/>
      <c r="P30" s="1697"/>
      <c r="Q30" s="1697"/>
      <c r="R30" s="1697"/>
      <c r="S30" s="278" t="s">
        <v>159</v>
      </c>
      <c r="T30" s="198"/>
    </row>
    <row r="31" spans="1:22" ht="20.100000000000001" customHeight="1">
      <c r="A31" s="1731"/>
      <c r="B31" s="1852" t="s">
        <v>140</v>
      </c>
      <c r="C31" s="1852"/>
      <c r="D31" s="1852"/>
      <c r="E31" s="1852"/>
      <c r="F31" s="1687"/>
      <c r="G31" s="1688"/>
      <c r="H31" s="1688"/>
      <c r="I31" s="1688"/>
      <c r="J31" s="1688"/>
      <c r="K31" s="1688"/>
      <c r="L31" s="1689"/>
      <c r="M31" s="1687"/>
      <c r="N31" s="1688"/>
      <c r="O31" s="1688"/>
      <c r="P31" s="1688"/>
      <c r="Q31" s="1688"/>
      <c r="R31" s="1688"/>
      <c r="S31" s="1689"/>
      <c r="T31" s="198"/>
    </row>
    <row r="32" spans="1:22" ht="20.100000000000001" customHeight="1">
      <c r="A32" s="1732"/>
      <c r="B32" s="1852" t="s">
        <v>240</v>
      </c>
      <c r="C32" s="1852"/>
      <c r="D32" s="1852"/>
      <c r="E32" s="1852"/>
      <c r="F32" s="1687"/>
      <c r="G32" s="1688"/>
      <c r="H32" s="1688"/>
      <c r="I32" s="1688"/>
      <c r="J32" s="1688"/>
      <c r="K32" s="1688"/>
      <c r="L32" s="1689"/>
      <c r="M32" s="1687"/>
      <c r="N32" s="1688"/>
      <c r="O32" s="1688"/>
      <c r="P32" s="1688"/>
      <c r="Q32" s="1688"/>
      <c r="R32" s="1688"/>
      <c r="S32" s="1689"/>
      <c r="T32" s="198"/>
    </row>
    <row r="33" spans="1:20" ht="31.5" customHeight="1">
      <c r="A33" s="1678" t="s">
        <v>26</v>
      </c>
      <c r="B33" s="1679"/>
      <c r="C33" s="1679"/>
      <c r="D33" s="1679"/>
      <c r="E33" s="1676"/>
      <c r="F33" s="1704"/>
      <c r="G33" s="1705"/>
      <c r="H33" s="1705"/>
      <c r="I33" s="1705"/>
      <c r="J33" s="1705"/>
      <c r="K33" s="1705"/>
      <c r="L33" s="233" t="s">
        <v>157</v>
      </c>
      <c r="M33" s="1704"/>
      <c r="N33" s="1705"/>
      <c r="O33" s="1705"/>
      <c r="P33" s="1705"/>
      <c r="Q33" s="1705"/>
      <c r="R33" s="1705"/>
      <c r="S33" s="233" t="s">
        <v>157</v>
      </c>
      <c r="T33" s="202"/>
    </row>
    <row r="34" spans="1:20">
      <c r="A34" s="1902" t="s">
        <v>33</v>
      </c>
      <c r="B34" s="1625" t="s">
        <v>34</v>
      </c>
      <c r="C34" s="1626"/>
      <c r="D34" s="1626"/>
      <c r="E34" s="1627"/>
      <c r="F34" s="1890"/>
      <c r="G34" s="1891"/>
      <c r="H34" s="1891"/>
      <c r="I34" s="1891"/>
      <c r="J34" s="1891"/>
      <c r="K34" s="1891"/>
      <c r="L34" s="1892"/>
      <c r="M34" s="1890"/>
      <c r="N34" s="1891"/>
      <c r="O34" s="1891"/>
      <c r="P34" s="1891"/>
      <c r="Q34" s="1891"/>
      <c r="R34" s="1891"/>
      <c r="S34" s="1892"/>
      <c r="T34" s="327"/>
    </row>
    <row r="35" spans="1:20">
      <c r="A35" s="1902"/>
      <c r="B35" s="1507" t="s">
        <v>35</v>
      </c>
      <c r="C35" s="1671"/>
      <c r="D35" s="1671"/>
      <c r="E35" s="1508"/>
      <c r="F35" s="1701"/>
      <c r="G35" s="1702"/>
      <c r="H35" s="1702"/>
      <c r="I35" s="1702"/>
      <c r="J35" s="1702"/>
      <c r="K35" s="1702"/>
      <c r="L35" s="1703"/>
      <c r="M35" s="1701"/>
      <c r="N35" s="1702"/>
      <c r="O35" s="1702"/>
      <c r="P35" s="1702"/>
      <c r="Q35" s="1702"/>
      <c r="R35" s="1702"/>
      <c r="S35" s="1703"/>
      <c r="T35" s="327"/>
    </row>
    <row r="36" spans="1:20">
      <c r="A36" s="1902"/>
      <c r="B36" s="1664" t="s">
        <v>36</v>
      </c>
      <c r="C36" s="1665"/>
      <c r="D36" s="1665"/>
      <c r="E36" s="1667"/>
      <c r="F36" s="1698"/>
      <c r="G36" s="1699"/>
      <c r="H36" s="1699"/>
      <c r="I36" s="1699"/>
      <c r="J36" s="1699"/>
      <c r="K36" s="1699"/>
      <c r="L36" s="1700"/>
      <c r="M36" s="1698"/>
      <c r="N36" s="1699"/>
      <c r="O36" s="1699"/>
      <c r="P36" s="1699"/>
      <c r="Q36" s="1699"/>
      <c r="R36" s="1699"/>
      <c r="S36" s="1700"/>
      <c r="T36" s="327"/>
    </row>
    <row r="37" spans="1:20">
      <c r="A37" s="1902"/>
      <c r="B37" s="1507"/>
      <c r="C37" s="1671"/>
      <c r="D37" s="1671"/>
      <c r="E37" s="1508"/>
      <c r="F37" s="1701"/>
      <c r="G37" s="1702"/>
      <c r="H37" s="1702"/>
      <c r="I37" s="1702"/>
      <c r="J37" s="1702"/>
      <c r="K37" s="1702"/>
      <c r="L37" s="1703"/>
      <c r="M37" s="1701"/>
      <c r="N37" s="1702"/>
      <c r="O37" s="1702"/>
      <c r="P37" s="1702"/>
      <c r="Q37" s="1702"/>
      <c r="R37" s="1702"/>
      <c r="S37" s="1703"/>
      <c r="T37" s="327"/>
    </row>
    <row r="38" spans="1:20">
      <c r="A38" s="1902"/>
      <c r="B38" s="1664"/>
      <c r="C38" s="1665"/>
      <c r="D38" s="1665"/>
      <c r="E38" s="1667"/>
      <c r="F38" s="1698"/>
      <c r="G38" s="1699"/>
      <c r="H38" s="1699"/>
      <c r="I38" s="1699"/>
      <c r="J38" s="1699"/>
      <c r="K38" s="1699"/>
      <c r="L38" s="1700"/>
      <c r="M38" s="1698"/>
      <c r="N38" s="1699"/>
      <c r="O38" s="1699"/>
      <c r="P38" s="1699"/>
      <c r="Q38" s="1699"/>
      <c r="R38" s="1699"/>
      <c r="S38" s="1700"/>
      <c r="T38" s="327"/>
    </row>
    <row r="39" spans="1:20">
      <c r="A39" s="1902"/>
      <c r="B39" s="1507"/>
      <c r="C39" s="1671"/>
      <c r="D39" s="1671"/>
      <c r="E39" s="1508"/>
      <c r="F39" s="1701"/>
      <c r="G39" s="1702"/>
      <c r="H39" s="1702"/>
      <c r="I39" s="1702"/>
      <c r="J39" s="1702"/>
      <c r="K39" s="1702"/>
      <c r="L39" s="1703"/>
      <c r="M39" s="1701"/>
      <c r="N39" s="1702"/>
      <c r="O39" s="1702"/>
      <c r="P39" s="1702"/>
      <c r="Q39" s="1702"/>
      <c r="R39" s="1702"/>
      <c r="S39" s="1703"/>
      <c r="T39" s="327"/>
    </row>
    <row r="40" spans="1:20">
      <c r="A40" s="1902"/>
      <c r="B40" s="1664"/>
      <c r="C40" s="1665"/>
      <c r="D40" s="1665"/>
      <c r="E40" s="1667"/>
      <c r="F40" s="1698"/>
      <c r="G40" s="1699"/>
      <c r="H40" s="1699"/>
      <c r="I40" s="1699"/>
      <c r="J40" s="1699"/>
      <c r="K40" s="1699"/>
      <c r="L40" s="1700"/>
      <c r="M40" s="1698"/>
      <c r="N40" s="1699"/>
      <c r="O40" s="1699"/>
      <c r="P40" s="1699"/>
      <c r="Q40" s="1699"/>
      <c r="R40" s="1699"/>
      <c r="S40" s="1700"/>
      <c r="T40" s="327"/>
    </row>
    <row r="41" spans="1:20">
      <c r="A41" s="1903"/>
      <c r="B41" s="1507"/>
      <c r="C41" s="1671"/>
      <c r="D41" s="1671"/>
      <c r="E41" s="1508"/>
      <c r="F41" s="1701"/>
      <c r="G41" s="1702"/>
      <c r="H41" s="1702"/>
      <c r="I41" s="1702"/>
      <c r="J41" s="1702"/>
      <c r="K41" s="1702"/>
      <c r="L41" s="1703"/>
      <c r="M41" s="1701"/>
      <c r="N41" s="1702"/>
      <c r="O41" s="1702"/>
      <c r="P41" s="1702"/>
      <c r="Q41" s="1702"/>
      <c r="R41" s="1702"/>
      <c r="S41" s="1703"/>
      <c r="T41" s="327"/>
    </row>
    <row r="42" spans="1:20">
      <c r="A42" s="267" t="s">
        <v>1108</v>
      </c>
      <c r="B42" s="1605" t="s">
        <v>1503</v>
      </c>
      <c r="C42" s="1605"/>
      <c r="D42" s="1605"/>
      <c r="E42" s="1605"/>
      <c r="F42" s="1605"/>
      <c r="G42" s="1605"/>
      <c r="H42" s="1605"/>
      <c r="I42" s="1605"/>
      <c r="J42" s="1605"/>
      <c r="K42" s="1605"/>
      <c r="L42" s="1605"/>
      <c r="M42" s="1605"/>
      <c r="N42" s="1605"/>
      <c r="O42" s="1605"/>
      <c r="P42" s="1605"/>
      <c r="Q42" s="1605"/>
      <c r="R42" s="1605"/>
      <c r="S42" s="1605"/>
    </row>
    <row r="43" spans="1:20">
      <c r="A43" s="267"/>
      <c r="B43" s="1633"/>
      <c r="C43" s="1633"/>
      <c r="D43" s="1633"/>
      <c r="E43" s="1633"/>
      <c r="F43" s="1633"/>
      <c r="G43" s="1633"/>
      <c r="H43" s="1633"/>
      <c r="I43" s="1633"/>
      <c r="J43" s="1633"/>
      <c r="K43" s="1633"/>
      <c r="L43" s="1633"/>
      <c r="M43" s="1633"/>
      <c r="N43" s="1633"/>
      <c r="O43" s="1633"/>
      <c r="P43" s="1633"/>
      <c r="Q43" s="1633"/>
      <c r="R43" s="1633"/>
      <c r="S43" s="1633"/>
    </row>
    <row r="44" spans="1:20">
      <c r="A44" s="1003"/>
      <c r="B44" s="537" t="s">
        <v>1109</v>
      </c>
      <c r="C44" s="1633" t="s">
        <v>1300</v>
      </c>
      <c r="D44" s="1633"/>
      <c r="E44" s="1633"/>
      <c r="F44" s="1633"/>
      <c r="G44" s="1633"/>
      <c r="H44" s="1633"/>
      <c r="I44" s="1633"/>
      <c r="J44" s="1633"/>
      <c r="K44" s="1633"/>
      <c r="L44" s="1633"/>
      <c r="M44" s="1633"/>
      <c r="N44" s="1633"/>
      <c r="O44" s="1633"/>
      <c r="P44" s="1633"/>
      <c r="Q44" s="1633"/>
      <c r="R44" s="1633"/>
      <c r="S44" s="1633"/>
    </row>
    <row r="45" spans="1:20" ht="13.5" customHeight="1">
      <c r="B45" s="537" t="s">
        <v>1110</v>
      </c>
      <c r="C45" s="1521" t="s">
        <v>1052</v>
      </c>
      <c r="D45" s="1521"/>
      <c r="E45" s="1521"/>
      <c r="F45" s="1521"/>
      <c r="G45" s="1521"/>
      <c r="H45" s="1521"/>
      <c r="I45" s="1521"/>
      <c r="J45" s="1521"/>
      <c r="K45" s="1521"/>
      <c r="L45" s="1521"/>
      <c r="M45" s="1521"/>
      <c r="N45" s="1521"/>
      <c r="O45" s="1521"/>
      <c r="P45" s="1521"/>
      <c r="Q45" s="1521"/>
      <c r="R45" s="1521"/>
      <c r="S45" s="1521"/>
      <c r="T45" s="976"/>
    </row>
    <row r="46" spans="1:20">
      <c r="B46" s="537"/>
      <c r="C46" s="1521"/>
      <c r="D46" s="1521"/>
      <c r="E46" s="1521"/>
      <c r="F46" s="1521"/>
      <c r="G46" s="1521"/>
      <c r="H46" s="1521"/>
      <c r="I46" s="1521"/>
      <c r="J46" s="1521"/>
      <c r="K46" s="1521"/>
      <c r="L46" s="1521"/>
      <c r="M46" s="1521"/>
      <c r="N46" s="1521"/>
      <c r="O46" s="1521"/>
      <c r="P46" s="1521"/>
      <c r="Q46" s="1521"/>
      <c r="R46" s="1521"/>
      <c r="S46" s="1521"/>
      <c r="T46" s="976"/>
    </row>
    <row r="47" spans="1:20">
      <c r="B47" s="537"/>
      <c r="C47" s="1521"/>
      <c r="D47" s="1521"/>
      <c r="E47" s="1521"/>
      <c r="F47" s="1521"/>
      <c r="G47" s="1521"/>
      <c r="H47" s="1521"/>
      <c r="I47" s="1521"/>
      <c r="J47" s="1521"/>
      <c r="K47" s="1521"/>
      <c r="L47" s="1521"/>
      <c r="M47" s="1521"/>
      <c r="N47" s="1521"/>
      <c r="O47" s="1521"/>
      <c r="P47" s="1521"/>
      <c r="Q47" s="1521"/>
      <c r="R47" s="1521"/>
      <c r="S47" s="1521"/>
      <c r="T47" s="976"/>
    </row>
    <row r="48" spans="1:20">
      <c r="C48" s="1521"/>
      <c r="D48" s="1521"/>
      <c r="E48" s="1521"/>
      <c r="F48" s="1521"/>
      <c r="G48" s="1521"/>
      <c r="H48" s="1521"/>
      <c r="I48" s="1521"/>
      <c r="J48" s="1521"/>
      <c r="K48" s="1521"/>
      <c r="L48" s="1521"/>
      <c r="M48" s="1521"/>
      <c r="N48" s="1521"/>
      <c r="O48" s="1521"/>
      <c r="P48" s="1521"/>
      <c r="Q48" s="1521"/>
      <c r="R48" s="1521"/>
      <c r="S48" s="1521"/>
    </row>
    <row r="49" spans="1:20" ht="13.5" customHeight="1">
      <c r="B49" s="537" t="s">
        <v>1111</v>
      </c>
      <c r="C49" s="1521" t="s">
        <v>1112</v>
      </c>
      <c r="D49" s="1521"/>
      <c r="E49" s="1521"/>
      <c r="F49" s="1521"/>
      <c r="G49" s="1521"/>
      <c r="H49" s="1521"/>
      <c r="I49" s="1521"/>
      <c r="J49" s="1521"/>
      <c r="K49" s="1521"/>
      <c r="L49" s="1521"/>
      <c r="M49" s="1521"/>
      <c r="N49" s="1521"/>
      <c r="O49" s="1521"/>
      <c r="P49" s="1521"/>
      <c r="Q49" s="1521"/>
      <c r="R49" s="1521"/>
      <c r="S49" s="1521"/>
      <c r="T49" s="976"/>
    </row>
    <row r="50" spans="1:20">
      <c r="B50" s="537" t="s">
        <v>1113</v>
      </c>
      <c r="C50" s="1748" t="s">
        <v>1114</v>
      </c>
      <c r="D50" s="1748"/>
      <c r="E50" s="1748"/>
      <c r="F50" s="1748"/>
      <c r="G50" s="1748"/>
      <c r="H50" s="1748"/>
      <c r="I50" s="1748"/>
      <c r="J50" s="1748"/>
      <c r="K50" s="1748"/>
      <c r="L50" s="1748"/>
      <c r="M50" s="1748"/>
      <c r="N50" s="1748"/>
      <c r="O50" s="1748"/>
      <c r="P50" s="1748"/>
      <c r="Q50" s="1748"/>
      <c r="R50" s="1748"/>
      <c r="S50" s="1748"/>
      <c r="T50" s="1003"/>
    </row>
    <row r="51" spans="1:20">
      <c r="B51" s="537" t="s">
        <v>1115</v>
      </c>
      <c r="C51" s="1748" t="s">
        <v>1028</v>
      </c>
      <c r="D51" s="1748"/>
      <c r="E51" s="1748"/>
      <c r="F51" s="1748"/>
      <c r="G51" s="1748"/>
      <c r="H51" s="1748"/>
      <c r="I51" s="1748"/>
      <c r="J51" s="1748"/>
      <c r="K51" s="1748"/>
      <c r="L51" s="1748"/>
      <c r="M51" s="1748"/>
      <c r="N51" s="1748"/>
      <c r="O51" s="1748"/>
      <c r="P51" s="1748"/>
      <c r="Q51" s="1748"/>
      <c r="R51" s="1748"/>
      <c r="S51" s="1748"/>
      <c r="T51" s="1001"/>
    </row>
    <row r="52" spans="1:20" ht="13.5" customHeight="1">
      <c r="B52" s="537" t="s">
        <v>1116</v>
      </c>
      <c r="C52" s="1633" t="s">
        <v>1053</v>
      </c>
      <c r="D52" s="1633"/>
      <c r="E52" s="1633"/>
      <c r="F52" s="1633"/>
      <c r="G52" s="1633"/>
      <c r="H52" s="1633"/>
      <c r="I52" s="1633"/>
      <c r="J52" s="1633"/>
      <c r="K52" s="1633"/>
      <c r="L52" s="1633"/>
      <c r="M52" s="1633"/>
      <c r="N52" s="1633"/>
      <c r="O52" s="1633"/>
      <c r="P52" s="1633"/>
      <c r="Q52" s="1633"/>
      <c r="R52" s="1633"/>
      <c r="S52" s="1633"/>
      <c r="T52" s="997"/>
    </row>
    <row r="53" spans="1:20">
      <c r="B53" s="537"/>
      <c r="C53" s="1633"/>
      <c r="D53" s="1633"/>
      <c r="E53" s="1633"/>
      <c r="F53" s="1633"/>
      <c r="G53" s="1633"/>
      <c r="H53" s="1633"/>
      <c r="I53" s="1633"/>
      <c r="J53" s="1633"/>
      <c r="K53" s="1633"/>
      <c r="L53" s="1633"/>
      <c r="M53" s="1633"/>
      <c r="N53" s="1633"/>
      <c r="O53" s="1633"/>
      <c r="P53" s="1633"/>
      <c r="Q53" s="1633"/>
      <c r="R53" s="1633"/>
      <c r="S53" s="1633"/>
      <c r="T53" s="997"/>
    </row>
    <row r="54" spans="1:20">
      <c r="B54" s="537"/>
      <c r="C54" s="1633"/>
      <c r="D54" s="1633"/>
      <c r="E54" s="1633"/>
      <c r="F54" s="1633"/>
      <c r="G54" s="1633"/>
      <c r="H54" s="1633"/>
      <c r="I54" s="1633"/>
      <c r="J54" s="1633"/>
      <c r="K54" s="1633"/>
      <c r="L54" s="1633"/>
      <c r="M54" s="1633"/>
      <c r="N54" s="1633"/>
      <c r="O54" s="1633"/>
      <c r="P54" s="1633"/>
      <c r="Q54" s="1633"/>
      <c r="R54" s="1633"/>
      <c r="S54" s="1633"/>
      <c r="T54" s="997"/>
    </row>
    <row r="55" spans="1:20" ht="13.5" customHeight="1">
      <c r="B55" s="537" t="s">
        <v>1117</v>
      </c>
      <c r="C55" s="1633" t="s">
        <v>1030</v>
      </c>
      <c r="D55" s="1633"/>
      <c r="E55" s="1633"/>
      <c r="F55" s="1633"/>
      <c r="G55" s="1633"/>
      <c r="H55" s="1633"/>
      <c r="I55" s="1633"/>
      <c r="J55" s="1633"/>
      <c r="K55" s="1633"/>
      <c r="L55" s="1633"/>
      <c r="M55" s="1633"/>
      <c r="N55" s="1633"/>
      <c r="O55" s="1633"/>
      <c r="P55" s="1633"/>
      <c r="Q55" s="1633"/>
      <c r="R55" s="1633"/>
      <c r="S55" s="1633"/>
      <c r="T55" s="997"/>
    </row>
    <row r="56" spans="1:20">
      <c r="C56" s="1633"/>
      <c r="D56" s="1633"/>
      <c r="E56" s="1633"/>
      <c r="F56" s="1633"/>
      <c r="G56" s="1633"/>
      <c r="H56" s="1633"/>
      <c r="I56" s="1633"/>
      <c r="J56" s="1633"/>
      <c r="K56" s="1633"/>
      <c r="L56" s="1633"/>
      <c r="M56" s="1633"/>
      <c r="N56" s="1633"/>
      <c r="O56" s="1633"/>
      <c r="P56" s="1633"/>
      <c r="Q56" s="1633"/>
      <c r="R56" s="1633"/>
      <c r="S56" s="1633"/>
      <c r="T56" s="997"/>
    </row>
    <row r="57" spans="1:20">
      <c r="C57" s="1633"/>
      <c r="D57" s="1633"/>
      <c r="E57" s="1633"/>
      <c r="F57" s="1633"/>
      <c r="G57" s="1633"/>
      <c r="H57" s="1633"/>
      <c r="I57" s="1633"/>
      <c r="J57" s="1633"/>
      <c r="K57" s="1633"/>
      <c r="L57" s="1633"/>
      <c r="M57" s="1633"/>
      <c r="N57" s="1633"/>
      <c r="O57" s="1633"/>
      <c r="P57" s="1633"/>
      <c r="Q57" s="1633"/>
      <c r="R57" s="1633"/>
      <c r="S57" s="1633"/>
      <c r="T57" s="997"/>
    </row>
    <row r="58" spans="1:20">
      <c r="C58" s="1633"/>
      <c r="D58" s="1633"/>
      <c r="E58" s="1633"/>
      <c r="F58" s="1633"/>
      <c r="G58" s="1633"/>
      <c r="H58" s="1633"/>
      <c r="I58" s="1633"/>
      <c r="J58" s="1633"/>
      <c r="K58" s="1633"/>
      <c r="L58" s="1633"/>
      <c r="M58" s="1633"/>
      <c r="N58" s="1633"/>
      <c r="O58" s="1633"/>
      <c r="P58" s="1633"/>
      <c r="Q58" s="1633"/>
      <c r="R58" s="1633"/>
      <c r="S58" s="1633"/>
      <c r="T58" s="997"/>
    </row>
    <row r="59" spans="1:20" ht="13.5" customHeight="1">
      <c r="B59" s="537" t="s">
        <v>1118</v>
      </c>
      <c r="C59" s="1833" t="s">
        <v>1301</v>
      </c>
      <c r="D59" s="1833"/>
      <c r="E59" s="1833"/>
      <c r="F59" s="1833"/>
      <c r="G59" s="1833"/>
      <c r="H59" s="1833"/>
      <c r="I59" s="1833"/>
      <c r="J59" s="1833"/>
      <c r="K59" s="1833"/>
      <c r="L59" s="1833"/>
      <c r="M59" s="1833"/>
      <c r="N59" s="1833"/>
      <c r="O59" s="1833"/>
      <c r="P59" s="1833"/>
      <c r="Q59" s="1833"/>
      <c r="R59" s="1833"/>
      <c r="S59" s="1833"/>
    </row>
    <row r="60" spans="1:20">
      <c r="C60" s="1833"/>
      <c r="D60" s="1833"/>
      <c r="E60" s="1833"/>
      <c r="F60" s="1833"/>
      <c r="G60" s="1833"/>
      <c r="H60" s="1833"/>
      <c r="I60" s="1833"/>
      <c r="J60" s="1833"/>
      <c r="K60" s="1833"/>
      <c r="L60" s="1833"/>
      <c r="M60" s="1833"/>
      <c r="N60" s="1833"/>
      <c r="O60" s="1833"/>
      <c r="P60" s="1833"/>
      <c r="Q60" s="1833"/>
      <c r="R60" s="1833"/>
      <c r="S60" s="1833"/>
    </row>
    <row r="61" spans="1:20" ht="13.5" customHeight="1">
      <c r="B61" s="537" t="s">
        <v>1119</v>
      </c>
      <c r="C61" s="1833" t="s">
        <v>1078</v>
      </c>
      <c r="D61" s="1833"/>
      <c r="E61" s="1833"/>
      <c r="F61" s="1833"/>
      <c r="G61" s="1833"/>
      <c r="H61" s="1833"/>
      <c r="I61" s="1833"/>
      <c r="J61" s="1833"/>
      <c r="K61" s="1833"/>
      <c r="L61" s="1833"/>
      <c r="M61" s="1833"/>
      <c r="N61" s="1833"/>
      <c r="O61" s="1833"/>
      <c r="P61" s="1833"/>
      <c r="Q61" s="1833"/>
      <c r="R61" s="1833"/>
      <c r="S61" s="1833"/>
    </row>
    <row r="62" spans="1:20">
      <c r="C62" s="1833"/>
      <c r="D62" s="1833"/>
      <c r="E62" s="1833"/>
      <c r="F62" s="1833"/>
      <c r="G62" s="1833"/>
      <c r="H62" s="1833"/>
      <c r="I62" s="1833"/>
      <c r="J62" s="1833"/>
      <c r="K62" s="1833"/>
      <c r="L62" s="1833"/>
      <c r="M62" s="1833"/>
      <c r="N62" s="1833"/>
      <c r="O62" s="1833"/>
      <c r="P62" s="1833"/>
      <c r="Q62" s="1833"/>
      <c r="R62" s="1833"/>
      <c r="S62" s="1833"/>
    </row>
    <row r="63" spans="1:20">
      <c r="B63" s="537" t="s">
        <v>1120</v>
      </c>
      <c r="C63" s="1633" t="s">
        <v>1121</v>
      </c>
      <c r="D63" s="1633"/>
      <c r="E63" s="1633"/>
      <c r="F63" s="1633"/>
      <c r="G63" s="1633"/>
      <c r="H63" s="1633"/>
      <c r="I63" s="1633"/>
      <c r="J63" s="1633"/>
      <c r="K63" s="1633"/>
      <c r="L63" s="1633"/>
      <c r="M63" s="1633"/>
      <c r="N63" s="1633"/>
      <c r="O63" s="1633"/>
      <c r="P63" s="1633"/>
      <c r="Q63" s="1633"/>
      <c r="R63" s="1633"/>
      <c r="S63" s="1633"/>
    </row>
    <row r="64" spans="1:20">
      <c r="A64" s="1003"/>
      <c r="B64" s="537"/>
      <c r="C64" s="1633"/>
      <c r="D64" s="1633"/>
      <c r="E64" s="1633"/>
      <c r="F64" s="1633"/>
      <c r="G64" s="1633"/>
      <c r="H64" s="1633"/>
      <c r="I64" s="1633"/>
      <c r="J64" s="1633"/>
      <c r="K64" s="1633"/>
      <c r="L64" s="1633"/>
      <c r="M64" s="1633"/>
      <c r="N64" s="1633"/>
      <c r="O64" s="1633"/>
      <c r="P64" s="1633"/>
      <c r="Q64" s="1633"/>
      <c r="R64" s="1633"/>
      <c r="S64" s="1633"/>
    </row>
    <row r="65" spans="1:23">
      <c r="A65" s="1100"/>
      <c r="B65" s="1155" t="s">
        <v>1501</v>
      </c>
      <c r="C65" s="1882" t="s">
        <v>1502</v>
      </c>
      <c r="D65" s="1882"/>
      <c r="E65" s="1882"/>
      <c r="F65" s="1882"/>
      <c r="G65" s="1882"/>
      <c r="H65" s="1882"/>
      <c r="I65" s="1882"/>
      <c r="J65" s="1882"/>
      <c r="K65" s="1882"/>
      <c r="L65" s="1882"/>
      <c r="M65" s="1882"/>
      <c r="N65" s="1882"/>
      <c r="O65" s="1882"/>
      <c r="P65" s="1882"/>
      <c r="Q65" s="1882"/>
      <c r="R65" s="1882"/>
      <c r="S65" s="1882"/>
    </row>
    <row r="66" spans="1:23">
      <c r="A66" s="1061"/>
      <c r="B66" s="537"/>
      <c r="C66" s="1882"/>
      <c r="D66" s="1882"/>
      <c r="E66" s="1882"/>
      <c r="F66" s="1882"/>
      <c r="G66" s="1882"/>
      <c r="H66" s="1882"/>
      <c r="I66" s="1882"/>
      <c r="J66" s="1882"/>
      <c r="K66" s="1882"/>
      <c r="L66" s="1882"/>
      <c r="M66" s="1882"/>
      <c r="N66" s="1882"/>
      <c r="O66" s="1882"/>
      <c r="P66" s="1882"/>
      <c r="Q66" s="1882"/>
      <c r="R66" s="1882"/>
      <c r="S66" s="1882"/>
    </row>
    <row r="67" spans="1:23">
      <c r="A67" s="1001" t="s">
        <v>1504</v>
      </c>
      <c r="B67" s="1001"/>
      <c r="C67" s="1001"/>
      <c r="D67" s="1001"/>
      <c r="E67" s="1001"/>
      <c r="F67" s="1001"/>
      <c r="G67" s="1001"/>
      <c r="H67" s="1001"/>
      <c r="I67" s="1001"/>
      <c r="J67" s="1001"/>
      <c r="K67" s="1001"/>
      <c r="L67" s="1001"/>
      <c r="M67" s="1001"/>
      <c r="N67" s="1001"/>
      <c r="O67" s="1001"/>
      <c r="P67" s="1001"/>
      <c r="Q67" s="1001"/>
      <c r="R67" s="1001"/>
      <c r="S67" s="1001"/>
      <c r="T67" s="1001"/>
      <c r="U67" s="1001"/>
      <c r="V67" s="1001"/>
      <c r="W67" s="251"/>
    </row>
    <row r="68" spans="1:23">
      <c r="A68" s="1664" t="s">
        <v>284</v>
      </c>
      <c r="B68" s="1665"/>
      <c r="C68" s="1665"/>
      <c r="D68" s="1665"/>
      <c r="E68" s="1667"/>
      <c r="F68" s="1678" t="s">
        <v>1032</v>
      </c>
      <c r="G68" s="1679"/>
      <c r="H68" s="1679"/>
      <c r="I68" s="1679"/>
      <c r="J68" s="1679"/>
      <c r="K68" s="1679"/>
      <c r="L68" s="1679"/>
      <c r="M68" s="1679"/>
      <c r="N68" s="1679"/>
      <c r="O68" s="1679"/>
      <c r="P68" s="1676"/>
      <c r="Q68" s="1664" t="s">
        <v>1008</v>
      </c>
      <c r="R68" s="1665"/>
      <c r="S68" s="1667"/>
      <c r="T68" s="4"/>
    </row>
    <row r="69" spans="1:23">
      <c r="A69" s="1507"/>
      <c r="B69" s="1671"/>
      <c r="C69" s="1671"/>
      <c r="D69" s="1671"/>
      <c r="E69" s="1508"/>
      <c r="F69" s="999" t="s">
        <v>1082</v>
      </c>
      <c r="G69" s="999" t="s">
        <v>1083</v>
      </c>
      <c r="H69" s="999" t="s">
        <v>1084</v>
      </c>
      <c r="I69" s="999" t="s">
        <v>1085</v>
      </c>
      <c r="J69" s="999" t="s">
        <v>1086</v>
      </c>
      <c r="K69" s="999" t="s">
        <v>1087</v>
      </c>
      <c r="L69" s="999" t="s">
        <v>1088</v>
      </c>
      <c r="M69" s="999" t="s">
        <v>1089</v>
      </c>
      <c r="N69" s="999" t="s">
        <v>1122</v>
      </c>
      <c r="O69" s="999" t="s">
        <v>1123</v>
      </c>
      <c r="P69" s="1154" t="s">
        <v>1497</v>
      </c>
      <c r="Q69" s="1507"/>
      <c r="R69" s="1671"/>
      <c r="S69" s="1508"/>
      <c r="T69" s="4"/>
    </row>
    <row r="70" spans="1:23" ht="13.5" customHeight="1">
      <c r="A70" s="1730" t="s">
        <v>1009</v>
      </c>
      <c r="B70" s="1749" t="s">
        <v>130</v>
      </c>
      <c r="C70" s="1750"/>
      <c r="D70" s="1750"/>
      <c r="E70" s="1723"/>
      <c r="F70" s="999" t="s">
        <v>1090</v>
      </c>
      <c r="G70" s="999" t="s">
        <v>1090</v>
      </c>
      <c r="H70" s="999" t="s">
        <v>1090</v>
      </c>
      <c r="I70" s="999" t="s">
        <v>1090</v>
      </c>
      <c r="J70" s="999" t="s">
        <v>1090</v>
      </c>
      <c r="K70" s="999" t="s">
        <v>1090</v>
      </c>
      <c r="L70" s="999" t="s">
        <v>1090</v>
      </c>
      <c r="M70" s="999" t="s">
        <v>1090</v>
      </c>
      <c r="N70" s="999" t="s">
        <v>1090</v>
      </c>
      <c r="O70" s="999" t="s">
        <v>1090</v>
      </c>
      <c r="P70" s="1154" t="s">
        <v>1491</v>
      </c>
      <c r="Q70" s="1756"/>
      <c r="R70" s="1883"/>
      <c r="S70" s="1757"/>
      <c r="T70" s="4"/>
    </row>
    <row r="71" spans="1:23">
      <c r="A71" s="1731"/>
      <c r="B71" s="1749" t="s">
        <v>1010</v>
      </c>
      <c r="C71" s="1750"/>
      <c r="D71" s="1750"/>
      <c r="E71" s="1723"/>
      <c r="F71" s="999" t="s">
        <v>1090</v>
      </c>
      <c r="G71" s="999"/>
      <c r="H71" s="999"/>
      <c r="I71" s="999"/>
      <c r="J71" s="999"/>
      <c r="K71" s="999"/>
      <c r="L71" s="999"/>
      <c r="M71" s="999"/>
      <c r="N71" s="999"/>
      <c r="O71" s="999"/>
      <c r="P71" s="1167"/>
      <c r="Q71" s="1884" t="s">
        <v>1033</v>
      </c>
      <c r="R71" s="1885"/>
      <c r="S71" s="1886"/>
      <c r="T71" s="4"/>
    </row>
    <row r="72" spans="1:23">
      <c r="A72" s="1731"/>
      <c r="B72" s="1749" t="s">
        <v>1011</v>
      </c>
      <c r="C72" s="1750"/>
      <c r="D72" s="1750"/>
      <c r="E72" s="1723"/>
      <c r="F72" s="999" t="s">
        <v>1090</v>
      </c>
      <c r="G72" s="999" t="s">
        <v>1090</v>
      </c>
      <c r="H72" s="999" t="s">
        <v>1090</v>
      </c>
      <c r="I72" s="999" t="s">
        <v>1090</v>
      </c>
      <c r="J72" s="999" t="s">
        <v>1090</v>
      </c>
      <c r="K72" s="999" t="s">
        <v>1090</v>
      </c>
      <c r="L72" s="999"/>
      <c r="M72" s="999" t="s">
        <v>1090</v>
      </c>
      <c r="N72" s="999" t="s">
        <v>1090</v>
      </c>
      <c r="O72" s="999" t="s">
        <v>1090</v>
      </c>
      <c r="P72" s="1154" t="s">
        <v>1090</v>
      </c>
      <c r="Q72" s="1756"/>
      <c r="R72" s="1883"/>
      <c r="S72" s="1757"/>
      <c r="T72" s="4"/>
    </row>
    <row r="73" spans="1:23">
      <c r="A73" s="1731"/>
      <c r="B73" s="1749" t="s">
        <v>142</v>
      </c>
      <c r="C73" s="1750"/>
      <c r="D73" s="1750"/>
      <c r="E73" s="1723"/>
      <c r="F73" s="999" t="s">
        <v>1090</v>
      </c>
      <c r="G73" s="999"/>
      <c r="H73" s="999" t="s">
        <v>1090</v>
      </c>
      <c r="I73" s="999"/>
      <c r="J73" s="999" t="s">
        <v>1090</v>
      </c>
      <c r="K73" s="999"/>
      <c r="L73" s="999"/>
      <c r="M73" s="999" t="s">
        <v>1090</v>
      </c>
      <c r="N73" s="999" t="s">
        <v>1090</v>
      </c>
      <c r="O73" s="999" t="s">
        <v>1090</v>
      </c>
      <c r="P73" s="1154" t="s">
        <v>1491</v>
      </c>
      <c r="Q73" s="1756"/>
      <c r="R73" s="1883"/>
      <c r="S73" s="1757"/>
      <c r="T73" s="4"/>
    </row>
    <row r="74" spans="1:23">
      <c r="A74" s="1731"/>
      <c r="B74" s="1749" t="s">
        <v>1012</v>
      </c>
      <c r="C74" s="1750"/>
      <c r="D74" s="1750"/>
      <c r="E74" s="1723"/>
      <c r="F74" s="999" t="s">
        <v>1090</v>
      </c>
      <c r="G74" s="999"/>
      <c r="H74" s="999" t="s">
        <v>1090</v>
      </c>
      <c r="I74" s="999" t="s">
        <v>1090</v>
      </c>
      <c r="J74" s="999" t="s">
        <v>1090</v>
      </c>
      <c r="K74" s="999"/>
      <c r="L74" s="999"/>
      <c r="M74" s="999"/>
      <c r="N74" s="999" t="s">
        <v>1090</v>
      </c>
      <c r="O74" s="999" t="s">
        <v>1090</v>
      </c>
      <c r="P74" s="1168"/>
      <c r="Q74" s="1756"/>
      <c r="R74" s="1883"/>
      <c r="S74" s="1757"/>
      <c r="T74" s="4"/>
    </row>
    <row r="75" spans="1:23">
      <c r="A75" s="1731"/>
      <c r="B75" s="1749" t="s">
        <v>597</v>
      </c>
      <c r="C75" s="1750"/>
      <c r="D75" s="1750"/>
      <c r="E75" s="1723"/>
      <c r="F75" s="999" t="s">
        <v>1091</v>
      </c>
      <c r="G75" s="999"/>
      <c r="H75" s="999" t="s">
        <v>1091</v>
      </c>
      <c r="I75" s="999" t="s">
        <v>1091</v>
      </c>
      <c r="J75" s="999" t="s">
        <v>1091</v>
      </c>
      <c r="K75" s="999" t="s">
        <v>1091</v>
      </c>
      <c r="L75" s="999"/>
      <c r="M75" s="999" t="s">
        <v>1124</v>
      </c>
      <c r="N75" s="999" t="s">
        <v>1091</v>
      </c>
      <c r="O75" s="999" t="s">
        <v>1091</v>
      </c>
      <c r="P75" s="1168"/>
      <c r="Q75" s="1865" t="s">
        <v>1070</v>
      </c>
      <c r="R75" s="1866"/>
      <c r="S75" s="1867"/>
      <c r="T75" s="4"/>
    </row>
    <row r="76" spans="1:23" ht="13.5" customHeight="1">
      <c r="A76" s="1731"/>
      <c r="B76" s="1749" t="s">
        <v>601</v>
      </c>
      <c r="C76" s="1750"/>
      <c r="D76" s="1750"/>
      <c r="E76" s="1723"/>
      <c r="F76" s="999" t="s">
        <v>1091</v>
      </c>
      <c r="G76" s="999"/>
      <c r="H76" s="999"/>
      <c r="I76" s="999"/>
      <c r="J76" s="999"/>
      <c r="K76" s="999"/>
      <c r="L76" s="999"/>
      <c r="M76" s="999" t="s">
        <v>1124</v>
      </c>
      <c r="N76" s="999" t="s">
        <v>1124</v>
      </c>
      <c r="O76" s="999" t="s">
        <v>1091</v>
      </c>
      <c r="P76" s="1168"/>
      <c r="Q76" s="1895" t="s">
        <v>1071</v>
      </c>
      <c r="R76" s="1896"/>
      <c r="S76" s="1897"/>
      <c r="T76" s="4"/>
    </row>
    <row r="77" spans="1:23">
      <c r="A77" s="1731"/>
      <c r="B77" s="1904" t="s">
        <v>1016</v>
      </c>
      <c r="C77" s="1905"/>
      <c r="D77" s="1905"/>
      <c r="E77" s="1751"/>
      <c r="F77" s="999" t="s">
        <v>1091</v>
      </c>
      <c r="G77" s="1000"/>
      <c r="H77" s="1000"/>
      <c r="I77" s="999"/>
      <c r="J77" s="1000"/>
      <c r="K77" s="1000"/>
      <c r="L77" s="1000"/>
      <c r="M77" s="999" t="s">
        <v>1124</v>
      </c>
      <c r="N77" s="999" t="s">
        <v>1124</v>
      </c>
      <c r="O77" s="999" t="s">
        <v>1091</v>
      </c>
      <c r="P77" s="1168"/>
      <c r="Q77" s="1898"/>
      <c r="R77" s="1899"/>
      <c r="S77" s="1900"/>
      <c r="T77" s="4"/>
    </row>
    <row r="78" spans="1:23">
      <c r="A78" s="1731"/>
      <c r="B78" s="1749" t="s">
        <v>612</v>
      </c>
      <c r="C78" s="1750"/>
      <c r="D78" s="1750"/>
      <c r="E78" s="1723"/>
      <c r="F78" s="999" t="s">
        <v>1091</v>
      </c>
      <c r="G78" s="999"/>
      <c r="H78" s="999" t="s">
        <v>1091</v>
      </c>
      <c r="I78" s="999" t="s">
        <v>1091</v>
      </c>
      <c r="J78" s="999" t="s">
        <v>1091</v>
      </c>
      <c r="K78" s="999" t="s">
        <v>1091</v>
      </c>
      <c r="L78" s="999"/>
      <c r="M78" s="999" t="s">
        <v>1091</v>
      </c>
      <c r="N78" s="999" t="s">
        <v>1091</v>
      </c>
      <c r="O78" s="999" t="s">
        <v>1091</v>
      </c>
      <c r="P78" s="1168"/>
      <c r="Q78" s="1678"/>
      <c r="R78" s="1679"/>
      <c r="S78" s="1676"/>
      <c r="T78" s="4"/>
    </row>
    <row r="79" spans="1:23">
      <c r="A79" s="1731"/>
      <c r="B79" s="1904" t="s">
        <v>1013</v>
      </c>
      <c r="C79" s="1905"/>
      <c r="D79" s="1905"/>
      <c r="E79" s="1751"/>
      <c r="F79" s="999" t="s">
        <v>1091</v>
      </c>
      <c r="G79" s="999"/>
      <c r="H79" s="999"/>
      <c r="I79" s="999"/>
      <c r="J79" s="999"/>
      <c r="K79" s="999"/>
      <c r="L79" s="999"/>
      <c r="M79" s="999"/>
      <c r="N79" s="999"/>
      <c r="O79" s="999" t="s">
        <v>1091</v>
      </c>
      <c r="P79" s="1168"/>
      <c r="Q79" s="1865" t="s">
        <v>1034</v>
      </c>
      <c r="R79" s="1866"/>
      <c r="S79" s="1867"/>
      <c r="T79" s="4"/>
    </row>
    <row r="80" spans="1:23">
      <c r="A80" s="1731"/>
      <c r="B80" s="1880" t="s">
        <v>140</v>
      </c>
      <c r="C80" s="1880"/>
      <c r="D80" s="1880"/>
      <c r="E80" s="1880"/>
      <c r="F80" s="1154" t="s">
        <v>1498</v>
      </c>
      <c r="G80" s="1137"/>
      <c r="H80" s="1137"/>
      <c r="I80" s="1137"/>
      <c r="J80" s="1137"/>
      <c r="K80" s="1137"/>
      <c r="L80" s="1137"/>
      <c r="M80" s="1136"/>
      <c r="N80" s="1136"/>
      <c r="O80" s="1137"/>
      <c r="P80" s="1154" t="s">
        <v>1090</v>
      </c>
      <c r="Q80" s="1756"/>
      <c r="R80" s="1883"/>
      <c r="S80" s="1757"/>
      <c r="T80" s="4"/>
    </row>
    <row r="81" spans="1:25">
      <c r="A81" s="1732"/>
      <c r="B81" s="1880" t="s">
        <v>240</v>
      </c>
      <c r="C81" s="1880"/>
      <c r="D81" s="1880"/>
      <c r="E81" s="1880"/>
      <c r="F81" s="1154" t="s">
        <v>1498</v>
      </c>
      <c r="G81" s="1137"/>
      <c r="H81" s="1137"/>
      <c r="I81" s="1137"/>
      <c r="J81" s="1137"/>
      <c r="K81" s="1137"/>
      <c r="L81" s="1137"/>
      <c r="M81" s="1136"/>
      <c r="N81" s="1136"/>
      <c r="O81" s="1137"/>
      <c r="P81" s="1154" t="s">
        <v>1090</v>
      </c>
      <c r="Q81" s="1756"/>
      <c r="R81" s="1883"/>
      <c r="S81" s="1757"/>
      <c r="T81" s="4"/>
    </row>
    <row r="82" spans="1:25" ht="13.5" customHeight="1">
      <c r="A82" s="1710" t="s">
        <v>1014</v>
      </c>
      <c r="B82" s="1606"/>
      <c r="C82" s="1606"/>
      <c r="D82" s="1606"/>
      <c r="E82" s="1607"/>
      <c r="F82" s="1715" t="s">
        <v>1092</v>
      </c>
      <c r="G82" s="1715" t="s">
        <v>1092</v>
      </c>
      <c r="H82" s="1658"/>
      <c r="I82" s="1658"/>
      <c r="J82" s="1658"/>
      <c r="K82" s="1658"/>
      <c r="L82" s="1715" t="s">
        <v>1092</v>
      </c>
      <c r="M82" s="1592"/>
      <c r="N82" s="1592"/>
      <c r="O82" s="1658" t="s">
        <v>1091</v>
      </c>
      <c r="P82" s="1715"/>
      <c r="Q82" s="1868" t="s">
        <v>1072</v>
      </c>
      <c r="R82" s="1869"/>
      <c r="S82" s="1870"/>
      <c r="T82" s="4"/>
    </row>
    <row r="83" spans="1:25">
      <c r="A83" s="1711"/>
      <c r="B83" s="1712"/>
      <c r="C83" s="1712"/>
      <c r="D83" s="1712"/>
      <c r="E83" s="1713"/>
      <c r="F83" s="1716"/>
      <c r="G83" s="1716"/>
      <c r="H83" s="1718"/>
      <c r="I83" s="1718"/>
      <c r="J83" s="1718"/>
      <c r="K83" s="1718"/>
      <c r="L83" s="1716"/>
      <c r="M83" s="1592"/>
      <c r="N83" s="1592"/>
      <c r="O83" s="1718"/>
      <c r="P83" s="1716"/>
      <c r="Q83" s="1578"/>
      <c r="R83" s="1579"/>
      <c r="S83" s="1580"/>
      <c r="T83" s="4"/>
    </row>
    <row r="84" spans="1:25" ht="13.5" customHeight="1">
      <c r="A84" s="1714"/>
      <c r="B84" s="1608"/>
      <c r="C84" s="1608"/>
      <c r="D84" s="1608"/>
      <c r="E84" s="1609"/>
      <c r="F84" s="1717"/>
      <c r="G84" s="1717"/>
      <c r="H84" s="1659"/>
      <c r="I84" s="1659"/>
      <c r="J84" s="1659"/>
      <c r="K84" s="1659"/>
      <c r="L84" s="1717"/>
      <c r="M84" s="1592"/>
      <c r="N84" s="1592"/>
      <c r="O84" s="1659"/>
      <c r="P84" s="1717"/>
      <c r="Q84" s="1581"/>
      <c r="R84" s="1582"/>
      <c r="S84" s="1583"/>
      <c r="T84" s="4"/>
    </row>
    <row r="85" spans="1:25" ht="13.5" customHeight="1">
      <c r="A85" s="1710" t="s">
        <v>26</v>
      </c>
      <c r="B85" s="1606"/>
      <c r="C85" s="1606"/>
      <c r="D85" s="1606"/>
      <c r="E85" s="1607"/>
      <c r="F85" s="1592"/>
      <c r="G85" s="1592"/>
      <c r="H85" s="1592"/>
      <c r="I85" s="1592" t="s">
        <v>1091</v>
      </c>
      <c r="J85" s="1592"/>
      <c r="K85" s="1592" t="s">
        <v>1091</v>
      </c>
      <c r="L85" s="1592"/>
      <c r="M85" s="1592"/>
      <c r="N85" s="1592"/>
      <c r="O85" s="1592" t="s">
        <v>1091</v>
      </c>
      <c r="P85" s="1715"/>
      <c r="Q85" s="1871" t="s">
        <v>1073</v>
      </c>
      <c r="R85" s="1872"/>
      <c r="S85" s="1873"/>
      <c r="T85" s="4"/>
    </row>
    <row r="86" spans="1:25">
      <c r="A86" s="1711"/>
      <c r="B86" s="1712"/>
      <c r="C86" s="1712"/>
      <c r="D86" s="1712"/>
      <c r="E86" s="1713"/>
      <c r="F86" s="1592"/>
      <c r="G86" s="1592"/>
      <c r="H86" s="1592"/>
      <c r="I86" s="1592"/>
      <c r="J86" s="1592"/>
      <c r="K86" s="1592"/>
      <c r="L86" s="1592"/>
      <c r="M86" s="1592"/>
      <c r="N86" s="1592"/>
      <c r="O86" s="1592"/>
      <c r="P86" s="1716"/>
      <c r="Q86" s="1874"/>
      <c r="R86" s="1875"/>
      <c r="S86" s="1876"/>
    </row>
    <row r="87" spans="1:25" ht="13.5" customHeight="1">
      <c r="A87" s="1711"/>
      <c r="B87" s="1712"/>
      <c r="C87" s="1712"/>
      <c r="D87" s="1712"/>
      <c r="E87" s="1713"/>
      <c r="F87" s="1592"/>
      <c r="G87" s="1592"/>
      <c r="H87" s="1592"/>
      <c r="I87" s="1592"/>
      <c r="J87" s="1592"/>
      <c r="K87" s="1592"/>
      <c r="L87" s="1592"/>
      <c r="M87" s="1592"/>
      <c r="N87" s="1592"/>
      <c r="O87" s="1592"/>
      <c r="P87" s="1716"/>
      <c r="Q87" s="1874"/>
      <c r="R87" s="1875"/>
      <c r="S87" s="1876"/>
    </row>
    <row r="88" spans="1:25">
      <c r="A88" s="1714"/>
      <c r="B88" s="1608"/>
      <c r="C88" s="1608"/>
      <c r="D88" s="1608"/>
      <c r="E88" s="1609"/>
      <c r="F88" s="1592"/>
      <c r="G88" s="1592"/>
      <c r="H88" s="1592"/>
      <c r="I88" s="1592"/>
      <c r="J88" s="1592"/>
      <c r="K88" s="1592"/>
      <c r="L88" s="1592"/>
      <c r="M88" s="1592"/>
      <c r="N88" s="1592"/>
      <c r="O88" s="1592"/>
      <c r="P88" s="1717"/>
      <c r="Q88" s="1877"/>
      <c r="R88" s="1878"/>
      <c r="S88" s="1879"/>
    </row>
    <row r="89" spans="1:25">
      <c r="A89" s="203" t="s">
        <v>1037</v>
      </c>
      <c r="B89" s="203"/>
      <c r="C89" s="203"/>
      <c r="D89" s="203"/>
      <c r="E89" s="203"/>
      <c r="F89" s="203"/>
      <c r="G89" s="203"/>
      <c r="H89" s="203"/>
      <c r="I89" s="203"/>
      <c r="J89" s="203"/>
      <c r="K89" s="203"/>
      <c r="L89" s="203"/>
      <c r="M89" s="203"/>
      <c r="N89" s="203"/>
      <c r="O89" s="203"/>
      <c r="P89" s="203"/>
      <c r="Q89" s="203"/>
      <c r="R89" s="203"/>
      <c r="S89" s="203"/>
      <c r="T89" s="203"/>
      <c r="U89" s="203"/>
      <c r="V89" s="203"/>
      <c r="W89" s="203"/>
      <c r="X89" s="203"/>
      <c r="Y89" s="251"/>
    </row>
    <row r="90" spans="1:25">
      <c r="A90" s="203" t="s">
        <v>1038</v>
      </c>
      <c r="B90" s="203"/>
      <c r="R90" s="251"/>
      <c r="T90" s="4"/>
    </row>
    <row r="91" spans="1:25">
      <c r="R91" s="251"/>
      <c r="T91" s="4"/>
    </row>
    <row r="92" spans="1:25">
      <c r="A92" s="203" t="s">
        <v>1039</v>
      </c>
      <c r="B92" s="203"/>
      <c r="C92" s="203"/>
      <c r="D92" s="203"/>
      <c r="E92" s="203"/>
      <c r="F92" s="203"/>
      <c r="G92" s="203"/>
      <c r="H92" s="203"/>
      <c r="I92" s="203"/>
      <c r="J92" s="203"/>
      <c r="K92" s="203"/>
      <c r="L92" s="203"/>
      <c r="M92" s="203"/>
      <c r="N92" s="203"/>
      <c r="O92" s="203"/>
      <c r="P92" s="203"/>
      <c r="Q92" s="203"/>
      <c r="R92" s="203"/>
      <c r="S92" s="203"/>
      <c r="T92" s="4"/>
    </row>
    <row r="93" spans="1:25">
      <c r="A93" s="1909" t="s">
        <v>1040</v>
      </c>
      <c r="B93" s="1909"/>
      <c r="C93" s="1678" t="s">
        <v>1041</v>
      </c>
      <c r="D93" s="1676"/>
      <c r="E93" s="1592" t="s">
        <v>1042</v>
      </c>
      <c r="F93" s="1592"/>
      <c r="G93" s="1592"/>
      <c r="H93" s="1592"/>
      <c r="I93" s="1592"/>
      <c r="J93" s="1592"/>
      <c r="K93" s="1592" t="s">
        <v>1054</v>
      </c>
      <c r="L93" s="1592"/>
      <c r="M93" s="1592"/>
      <c r="N93" s="1592"/>
      <c r="O93" s="1678" t="s">
        <v>1043</v>
      </c>
      <c r="P93" s="1679"/>
      <c r="Q93" s="1679"/>
      <c r="R93" s="1679"/>
      <c r="S93" s="1676"/>
      <c r="T93" s="4"/>
    </row>
    <row r="94" spans="1:25" ht="13.5" customHeight="1">
      <c r="A94" s="1592" t="s">
        <v>1093</v>
      </c>
      <c r="B94" s="1592"/>
      <c r="C94" s="1758" t="s">
        <v>1389</v>
      </c>
      <c r="D94" s="1758"/>
      <c r="E94" s="1758" t="s">
        <v>1044</v>
      </c>
      <c r="F94" s="1758"/>
      <c r="G94" s="1758"/>
      <c r="H94" s="1758"/>
      <c r="I94" s="1758"/>
      <c r="J94" s="1758"/>
      <c r="K94" s="1758" t="s">
        <v>1074</v>
      </c>
      <c r="L94" s="1758"/>
      <c r="M94" s="1758"/>
      <c r="N94" s="1758"/>
      <c r="O94" s="977" t="s">
        <v>1094</v>
      </c>
      <c r="P94" s="978"/>
      <c r="Q94" s="978"/>
      <c r="R94" s="978"/>
      <c r="S94" s="979"/>
      <c r="T94" s="4"/>
    </row>
    <row r="95" spans="1:25">
      <c r="A95" s="1592"/>
      <c r="B95" s="1592"/>
      <c r="C95" s="1758"/>
      <c r="D95" s="1758"/>
      <c r="E95" s="1758"/>
      <c r="F95" s="1758"/>
      <c r="G95" s="1758"/>
      <c r="H95" s="1758"/>
      <c r="I95" s="1758"/>
      <c r="J95" s="1758"/>
      <c r="K95" s="1758"/>
      <c r="L95" s="1758"/>
      <c r="M95" s="1758"/>
      <c r="N95" s="1758"/>
      <c r="O95" s="980" t="s">
        <v>1125</v>
      </c>
      <c r="P95" s="981"/>
      <c r="Q95" s="981"/>
      <c r="R95" s="981"/>
      <c r="S95" s="982"/>
      <c r="T95" s="4"/>
    </row>
    <row r="96" spans="1:25" ht="13.5" customHeight="1">
      <c r="A96" s="1592" t="s">
        <v>1045</v>
      </c>
      <c r="B96" s="1592"/>
      <c r="C96" s="1758"/>
      <c r="D96" s="1758"/>
      <c r="E96" s="1758" t="s">
        <v>1046</v>
      </c>
      <c r="F96" s="1758"/>
      <c r="G96" s="1758"/>
      <c r="H96" s="1758"/>
      <c r="I96" s="1758"/>
      <c r="J96" s="1758"/>
      <c r="K96" s="1758"/>
      <c r="L96" s="1758"/>
      <c r="M96" s="1758"/>
      <c r="N96" s="1758"/>
      <c r="O96" s="977" t="s">
        <v>1126</v>
      </c>
      <c r="P96" s="978"/>
      <c r="Q96" s="978"/>
      <c r="R96" s="978"/>
      <c r="S96" s="979"/>
      <c r="T96" s="4"/>
    </row>
    <row r="97" spans="1:20">
      <c r="A97" s="1592"/>
      <c r="B97" s="1592"/>
      <c r="C97" s="1758"/>
      <c r="D97" s="1758"/>
      <c r="E97" s="1758"/>
      <c r="F97" s="1758"/>
      <c r="G97" s="1758"/>
      <c r="H97" s="1758"/>
      <c r="I97" s="1758"/>
      <c r="J97" s="1758"/>
      <c r="K97" s="1758"/>
      <c r="L97" s="1758"/>
      <c r="M97" s="1758"/>
      <c r="N97" s="1758"/>
      <c r="O97" s="983" t="s">
        <v>1127</v>
      </c>
      <c r="P97" s="984"/>
      <c r="Q97" s="984"/>
      <c r="R97" s="984"/>
      <c r="S97" s="985"/>
      <c r="T97" s="4"/>
    </row>
    <row r="98" spans="1:20">
      <c r="A98" s="1592"/>
      <c r="B98" s="1592"/>
      <c r="C98" s="1758"/>
      <c r="D98" s="1758"/>
      <c r="E98" s="1758"/>
      <c r="F98" s="1758"/>
      <c r="G98" s="1758"/>
      <c r="H98" s="1758"/>
      <c r="I98" s="1758"/>
      <c r="J98" s="1758"/>
      <c r="K98" s="1758"/>
      <c r="L98" s="1758"/>
      <c r="M98" s="1758"/>
      <c r="N98" s="1758"/>
      <c r="O98" s="980"/>
      <c r="P98" s="981"/>
      <c r="Q98" s="981"/>
      <c r="R98" s="981"/>
      <c r="S98" s="982"/>
      <c r="T98" s="4"/>
    </row>
    <row r="99" spans="1:20" ht="13.5" customHeight="1">
      <c r="A99" s="1592" t="s">
        <v>1128</v>
      </c>
      <c r="B99" s="1592"/>
      <c r="C99" s="1758"/>
      <c r="D99" s="1758"/>
      <c r="E99" s="1758" t="s">
        <v>1047</v>
      </c>
      <c r="F99" s="1758"/>
      <c r="G99" s="1758"/>
      <c r="H99" s="1758"/>
      <c r="I99" s="1758"/>
      <c r="J99" s="1758"/>
      <c r="K99" s="1758"/>
      <c r="L99" s="1758"/>
      <c r="M99" s="1758"/>
      <c r="N99" s="1758"/>
      <c r="O99" s="977" t="s">
        <v>1129</v>
      </c>
      <c r="P99" s="978"/>
      <c r="Q99" s="978"/>
      <c r="R99" s="978"/>
      <c r="S99" s="979"/>
      <c r="T99" s="4"/>
    </row>
    <row r="100" spans="1:20">
      <c r="A100" s="1592"/>
      <c r="B100" s="1592"/>
      <c r="C100" s="1758"/>
      <c r="D100" s="1758"/>
      <c r="E100" s="1758"/>
      <c r="F100" s="1758"/>
      <c r="G100" s="1758"/>
      <c r="H100" s="1758"/>
      <c r="I100" s="1758"/>
      <c r="J100" s="1758"/>
      <c r="K100" s="1758"/>
      <c r="L100" s="1758"/>
      <c r="M100" s="1758"/>
      <c r="N100" s="1758"/>
      <c r="O100" s="983" t="s">
        <v>1130</v>
      </c>
      <c r="P100" s="984"/>
      <c r="Q100" s="984"/>
      <c r="R100" s="984"/>
      <c r="S100" s="985"/>
      <c r="T100" s="4"/>
    </row>
    <row r="101" spans="1:20">
      <c r="A101" s="1592"/>
      <c r="B101" s="1592"/>
      <c r="C101" s="1758"/>
      <c r="D101" s="1758"/>
      <c r="E101" s="1758"/>
      <c r="F101" s="1758"/>
      <c r="G101" s="1758"/>
      <c r="H101" s="1758"/>
      <c r="I101" s="1758"/>
      <c r="J101" s="1758"/>
      <c r="K101" s="1758"/>
      <c r="L101" s="1758"/>
      <c r="M101" s="1758"/>
      <c r="N101" s="1758"/>
      <c r="O101" s="980"/>
      <c r="P101" s="981"/>
      <c r="Q101" s="981"/>
      <c r="R101" s="981"/>
      <c r="S101" s="982"/>
      <c r="T101" s="4"/>
    </row>
    <row r="102" spans="1:20" ht="13.5" customHeight="1">
      <c r="A102" s="1592" t="s">
        <v>1131</v>
      </c>
      <c r="B102" s="1592"/>
      <c r="C102" s="1758"/>
      <c r="D102" s="1758"/>
      <c r="E102" s="1758" t="s">
        <v>1055</v>
      </c>
      <c r="F102" s="1758"/>
      <c r="G102" s="1758"/>
      <c r="H102" s="1758"/>
      <c r="I102" s="1758"/>
      <c r="J102" s="1758"/>
      <c r="K102" s="1758" t="s">
        <v>1075</v>
      </c>
      <c r="L102" s="1758"/>
      <c r="M102" s="1758"/>
      <c r="N102" s="1758"/>
      <c r="O102" s="228" t="s">
        <v>1132</v>
      </c>
      <c r="P102" s="229"/>
      <c r="Q102" s="229"/>
      <c r="R102" s="229"/>
      <c r="S102" s="230"/>
      <c r="T102" s="4"/>
    </row>
    <row r="103" spans="1:20">
      <c r="A103" s="1592"/>
      <c r="B103" s="1592"/>
      <c r="C103" s="1758"/>
      <c r="D103" s="1758"/>
      <c r="E103" s="1758"/>
      <c r="F103" s="1758"/>
      <c r="G103" s="1758"/>
      <c r="H103" s="1758"/>
      <c r="I103" s="1758"/>
      <c r="J103" s="1758"/>
      <c r="K103" s="1758"/>
      <c r="L103" s="1758"/>
      <c r="M103" s="1758"/>
      <c r="N103" s="1758"/>
      <c r="O103" s="983" t="s">
        <v>1133</v>
      </c>
      <c r="P103" s="984"/>
      <c r="Q103" s="984"/>
      <c r="R103" s="984"/>
      <c r="S103" s="985"/>
      <c r="T103" s="4"/>
    </row>
    <row r="104" spans="1:20" ht="13.5" customHeight="1">
      <c r="A104" s="1592"/>
      <c r="B104" s="1592"/>
      <c r="C104" s="1758"/>
      <c r="D104" s="1758"/>
      <c r="E104" s="1758"/>
      <c r="F104" s="1758"/>
      <c r="G104" s="1758"/>
      <c r="H104" s="1758"/>
      <c r="I104" s="1758"/>
      <c r="J104" s="1758"/>
      <c r="K104" s="1758"/>
      <c r="L104" s="1758"/>
      <c r="M104" s="1758"/>
      <c r="N104" s="1758"/>
      <c r="O104" s="986" t="s">
        <v>1134</v>
      </c>
      <c r="P104" s="987"/>
      <c r="Q104" s="987"/>
      <c r="R104" s="987"/>
      <c r="S104" s="988"/>
      <c r="T104" s="4"/>
    </row>
    <row r="105" spans="1:20" ht="13.5" customHeight="1">
      <c r="A105" s="1592" t="s">
        <v>1135</v>
      </c>
      <c r="B105" s="1592"/>
      <c r="C105" s="1758" t="s">
        <v>1390</v>
      </c>
      <c r="D105" s="1758"/>
      <c r="E105" s="1758" t="s">
        <v>1048</v>
      </c>
      <c r="F105" s="1758"/>
      <c r="G105" s="1758"/>
      <c r="H105" s="1758"/>
      <c r="I105" s="1758"/>
      <c r="J105" s="1758"/>
      <c r="K105" s="1758" t="s">
        <v>1076</v>
      </c>
      <c r="L105" s="1758"/>
      <c r="M105" s="1758"/>
      <c r="N105" s="1758"/>
      <c r="O105" s="977" t="s">
        <v>1505</v>
      </c>
      <c r="P105" s="978"/>
      <c r="Q105" s="978"/>
      <c r="R105" s="978"/>
      <c r="S105" s="979"/>
      <c r="T105" s="4"/>
    </row>
    <row r="106" spans="1:20">
      <c r="A106" s="1592"/>
      <c r="B106" s="1592"/>
      <c r="C106" s="1758"/>
      <c r="D106" s="1758"/>
      <c r="E106" s="1758"/>
      <c r="F106" s="1758"/>
      <c r="G106" s="1758"/>
      <c r="H106" s="1758"/>
      <c r="I106" s="1758"/>
      <c r="J106" s="1758"/>
      <c r="K106" s="1758"/>
      <c r="L106" s="1758"/>
      <c r="M106" s="1758"/>
      <c r="N106" s="1758"/>
      <c r="O106" s="980" t="s">
        <v>1506</v>
      </c>
      <c r="P106" s="981"/>
      <c r="Q106" s="981"/>
      <c r="R106" s="981"/>
      <c r="S106" s="982"/>
      <c r="T106" s="4"/>
    </row>
    <row r="107" spans="1:20" ht="13.5" customHeight="1">
      <c r="A107" s="1664" t="s">
        <v>1136</v>
      </c>
      <c r="B107" s="1667"/>
      <c r="C107" s="1758"/>
      <c r="D107" s="1758"/>
      <c r="E107" s="1758" t="s">
        <v>1049</v>
      </c>
      <c r="F107" s="1758"/>
      <c r="G107" s="1758"/>
      <c r="H107" s="1758"/>
      <c r="I107" s="1758"/>
      <c r="J107" s="1758"/>
      <c r="K107" s="1758"/>
      <c r="L107" s="1758"/>
      <c r="M107" s="1758"/>
      <c r="N107" s="1758"/>
      <c r="O107" s="977" t="s">
        <v>1507</v>
      </c>
      <c r="P107" s="978"/>
      <c r="Q107" s="978"/>
      <c r="R107" s="978"/>
      <c r="S107" s="979"/>
      <c r="T107" s="4"/>
    </row>
    <row r="108" spans="1:20">
      <c r="A108" s="1505"/>
      <c r="B108" s="1506"/>
      <c r="C108" s="1758"/>
      <c r="D108" s="1758"/>
      <c r="E108" s="1758"/>
      <c r="F108" s="1758"/>
      <c r="G108" s="1758"/>
      <c r="H108" s="1758"/>
      <c r="I108" s="1758"/>
      <c r="J108" s="1758"/>
      <c r="K108" s="1758"/>
      <c r="L108" s="1758"/>
      <c r="M108" s="1758"/>
      <c r="N108" s="1758"/>
      <c r="O108" s="1906" t="s">
        <v>1508</v>
      </c>
      <c r="P108" s="1907"/>
      <c r="Q108" s="1907"/>
      <c r="R108" s="1907"/>
      <c r="S108" s="1908"/>
      <c r="T108" s="4"/>
    </row>
    <row r="109" spans="1:20">
      <c r="A109" s="1507"/>
      <c r="B109" s="1508"/>
      <c r="C109" s="1758"/>
      <c r="D109" s="1758"/>
      <c r="E109" s="1758"/>
      <c r="F109" s="1758"/>
      <c r="G109" s="1758"/>
      <c r="H109" s="1758"/>
      <c r="I109" s="1758"/>
      <c r="J109" s="1758"/>
      <c r="K109" s="1758"/>
      <c r="L109" s="1758"/>
      <c r="M109" s="1758"/>
      <c r="N109" s="1758"/>
      <c r="O109" s="980"/>
      <c r="P109" s="981"/>
      <c r="Q109" s="981"/>
      <c r="R109" s="981"/>
      <c r="S109" s="982"/>
      <c r="T109" s="4"/>
    </row>
    <row r="110" spans="1:20" ht="13.5" customHeight="1">
      <c r="A110" s="1592" t="s">
        <v>1137</v>
      </c>
      <c r="B110" s="1592"/>
      <c r="C110" s="1758"/>
      <c r="D110" s="1758"/>
      <c r="E110" s="1758" t="s">
        <v>1050</v>
      </c>
      <c r="F110" s="1758"/>
      <c r="G110" s="1758"/>
      <c r="H110" s="1758"/>
      <c r="I110" s="1758"/>
      <c r="J110" s="1758"/>
      <c r="K110" s="1758"/>
      <c r="L110" s="1758"/>
      <c r="M110" s="1758"/>
      <c r="N110" s="1758"/>
      <c r="O110" s="977" t="s">
        <v>1120</v>
      </c>
      <c r="P110" s="978"/>
      <c r="Q110" s="978"/>
      <c r="R110" s="978"/>
      <c r="S110" s="979"/>
      <c r="T110" s="4"/>
    </row>
    <row r="111" spans="1:20">
      <c r="A111" s="1592"/>
      <c r="B111" s="1592"/>
      <c r="C111" s="1758"/>
      <c r="D111" s="1758"/>
      <c r="E111" s="1758"/>
      <c r="F111" s="1758"/>
      <c r="G111" s="1758"/>
      <c r="H111" s="1758"/>
      <c r="I111" s="1758"/>
      <c r="J111" s="1758"/>
      <c r="K111" s="1758"/>
      <c r="L111" s="1758"/>
      <c r="M111" s="1758"/>
      <c r="N111" s="1758"/>
      <c r="O111" s="1169" t="s">
        <v>1509</v>
      </c>
      <c r="P111" s="981"/>
      <c r="Q111" s="981"/>
      <c r="R111" s="981"/>
      <c r="S111" s="982"/>
      <c r="T111" s="4"/>
    </row>
    <row r="112" spans="1:20">
      <c r="A112" s="1664" t="s">
        <v>1138</v>
      </c>
      <c r="B112" s="1667"/>
      <c r="C112" s="1758"/>
      <c r="D112" s="1758"/>
      <c r="E112" s="1631"/>
      <c r="F112" s="1631"/>
      <c r="G112" s="1631"/>
      <c r="H112" s="1631"/>
      <c r="I112" s="1631"/>
      <c r="J112" s="1631"/>
      <c r="K112" s="1758" t="s">
        <v>1056</v>
      </c>
      <c r="L112" s="1758"/>
      <c r="M112" s="1758"/>
      <c r="N112" s="1758"/>
      <c r="O112" s="977" t="s">
        <v>1120</v>
      </c>
      <c r="P112" s="978"/>
      <c r="Q112" s="978"/>
      <c r="R112" s="978"/>
      <c r="S112" s="979"/>
      <c r="T112" s="4"/>
    </row>
    <row r="113" spans="1:21">
      <c r="A113" s="1505"/>
      <c r="B113" s="1506"/>
      <c r="C113" s="1758"/>
      <c r="D113" s="1758"/>
      <c r="E113" s="1631"/>
      <c r="F113" s="1631"/>
      <c r="G113" s="1631"/>
      <c r="H113" s="1631"/>
      <c r="I113" s="1631"/>
      <c r="J113" s="1631"/>
      <c r="K113" s="1758"/>
      <c r="L113" s="1758"/>
      <c r="M113" s="1758"/>
      <c r="N113" s="1758"/>
      <c r="O113" s="1196" t="s">
        <v>1509</v>
      </c>
      <c r="P113" s="984"/>
      <c r="Q113" s="984"/>
      <c r="R113" s="984"/>
      <c r="S113" s="985"/>
      <c r="T113" s="4"/>
    </row>
    <row r="114" spans="1:21">
      <c r="A114" s="1507"/>
      <c r="B114" s="1508"/>
      <c r="C114" s="1758"/>
      <c r="D114" s="1758"/>
      <c r="E114" s="1631"/>
      <c r="F114" s="1631"/>
      <c r="G114" s="1631"/>
      <c r="H114" s="1631"/>
      <c r="I114" s="1631"/>
      <c r="J114" s="1631"/>
      <c r="K114" s="1758"/>
      <c r="L114" s="1758"/>
      <c r="M114" s="1758"/>
      <c r="N114" s="1758"/>
      <c r="O114" s="283"/>
      <c r="P114" s="981"/>
      <c r="Q114" s="981"/>
      <c r="R114" s="981"/>
      <c r="S114" s="982"/>
      <c r="T114" s="4"/>
    </row>
    <row r="115" spans="1:21">
      <c r="R115" s="251"/>
      <c r="T115" s="4"/>
    </row>
    <row r="116" spans="1:21">
      <c r="A116" s="267" t="s">
        <v>82</v>
      </c>
      <c r="B116" s="1100" t="s">
        <v>1057</v>
      </c>
      <c r="C116" s="1100"/>
      <c r="D116" s="1100"/>
      <c r="E116" s="1100"/>
      <c r="F116" s="1100"/>
      <c r="G116" s="1100"/>
      <c r="H116" s="1100"/>
      <c r="I116" s="1100"/>
      <c r="J116" s="1100"/>
      <c r="K116" s="1100"/>
      <c r="L116" s="1100"/>
      <c r="M116" s="1100"/>
      <c r="N116" s="1100"/>
      <c r="O116" s="1100"/>
      <c r="P116" s="1100"/>
      <c r="Q116" s="1100"/>
      <c r="R116" s="1100"/>
      <c r="S116" s="1100"/>
    </row>
    <row r="117" spans="1:21">
      <c r="A117" s="267" t="s">
        <v>83</v>
      </c>
      <c r="B117" s="1633" t="s">
        <v>1017</v>
      </c>
      <c r="C117" s="1633"/>
      <c r="D117" s="1633"/>
      <c r="E117" s="1633"/>
      <c r="F117" s="1633"/>
      <c r="G117" s="1633"/>
      <c r="H117" s="1633"/>
      <c r="I117" s="1633"/>
      <c r="J117" s="1633"/>
      <c r="K117" s="1633"/>
      <c r="L117" s="1633"/>
      <c r="M117" s="1633"/>
      <c r="N117" s="1633"/>
      <c r="O117" s="1633"/>
      <c r="P117" s="1633"/>
      <c r="Q117" s="1633"/>
      <c r="R117" s="1633"/>
      <c r="S117" s="1633"/>
    </row>
    <row r="118" spans="1:21">
      <c r="A118" s="1100"/>
      <c r="B118" s="1633"/>
      <c r="C118" s="1633"/>
      <c r="D118" s="1633"/>
      <c r="E118" s="1633"/>
      <c r="F118" s="1633"/>
      <c r="G118" s="1633"/>
      <c r="H118" s="1633"/>
      <c r="I118" s="1633"/>
      <c r="J118" s="1633"/>
      <c r="K118" s="1633"/>
      <c r="L118" s="1633"/>
      <c r="M118" s="1633"/>
      <c r="N118" s="1633"/>
      <c r="O118" s="1633"/>
      <c r="P118" s="1633"/>
      <c r="Q118" s="1633"/>
      <c r="R118" s="1633"/>
      <c r="S118" s="1633"/>
    </row>
    <row r="119" spans="1:21">
      <c r="A119" s="267" t="s">
        <v>94</v>
      </c>
      <c r="B119" s="538" t="s">
        <v>1058</v>
      </c>
      <c r="C119" s="1100"/>
      <c r="D119" s="1100"/>
      <c r="E119" s="1100"/>
      <c r="F119" s="1100"/>
      <c r="G119" s="1100"/>
      <c r="H119" s="1100"/>
      <c r="I119" s="1100"/>
      <c r="J119" s="1100"/>
      <c r="K119" s="1100"/>
      <c r="L119" s="1100"/>
      <c r="M119" s="1100"/>
      <c r="N119" s="1100"/>
      <c r="O119" s="1100"/>
      <c r="P119" s="1100"/>
      <c r="Q119" s="1100"/>
      <c r="R119" s="1100"/>
      <c r="S119" s="1100"/>
    </row>
    <row r="120" spans="1:21">
      <c r="A120" s="267" t="s">
        <v>95</v>
      </c>
      <c r="B120" s="1521" t="s">
        <v>793</v>
      </c>
      <c r="C120" s="1521"/>
      <c r="D120" s="1521"/>
      <c r="E120" s="1521"/>
      <c r="F120" s="1521"/>
      <c r="G120" s="1521"/>
      <c r="H120" s="1521"/>
      <c r="I120" s="1521"/>
      <c r="J120" s="1521"/>
      <c r="K120" s="1521"/>
      <c r="L120" s="1521"/>
      <c r="M120" s="1521"/>
      <c r="N120" s="1521"/>
      <c r="O120" s="1521"/>
      <c r="P120" s="1521"/>
      <c r="Q120" s="1521"/>
      <c r="R120" s="1521"/>
      <c r="S120" s="1521"/>
    </row>
    <row r="121" spans="1:21">
      <c r="A121" s="1100"/>
      <c r="B121" s="1521"/>
      <c r="C121" s="1521"/>
      <c r="D121" s="1521"/>
      <c r="E121" s="1521"/>
      <c r="F121" s="1521"/>
      <c r="G121" s="1521"/>
      <c r="H121" s="1521"/>
      <c r="I121" s="1521"/>
      <c r="J121" s="1521"/>
      <c r="K121" s="1521"/>
      <c r="L121" s="1521"/>
      <c r="M121" s="1521"/>
      <c r="N121" s="1521"/>
      <c r="O121" s="1521"/>
      <c r="P121" s="1521"/>
      <c r="Q121" s="1521"/>
      <c r="R121" s="1521"/>
      <c r="S121" s="1521"/>
    </row>
    <row r="122" spans="1:21">
      <c r="A122" s="267" t="s">
        <v>96</v>
      </c>
      <c r="B122" s="534" t="s">
        <v>790</v>
      </c>
      <c r="C122" s="1100"/>
      <c r="D122" s="1100"/>
      <c r="E122" s="1100"/>
      <c r="F122" s="1100"/>
      <c r="G122" s="1100"/>
      <c r="H122" s="1100"/>
      <c r="I122" s="1100"/>
      <c r="J122" s="1100"/>
      <c r="K122" s="1100"/>
      <c r="L122" s="1100"/>
      <c r="M122" s="1100"/>
      <c r="N122" s="1100"/>
      <c r="O122" s="1100"/>
      <c r="P122" s="1100"/>
      <c r="Q122" s="1100"/>
      <c r="R122" s="1100"/>
      <c r="S122" s="1100"/>
    </row>
    <row r="123" spans="1:21">
      <c r="A123" s="267" t="s">
        <v>105</v>
      </c>
      <c r="B123" s="1633" t="s">
        <v>1510</v>
      </c>
      <c r="C123" s="1633"/>
      <c r="D123" s="1633"/>
      <c r="E123" s="1633"/>
      <c r="F123" s="1633"/>
      <c r="G123" s="1633"/>
      <c r="H123" s="1633"/>
      <c r="I123" s="1633"/>
      <c r="J123" s="1633"/>
      <c r="K123" s="1633"/>
      <c r="L123" s="1633"/>
      <c r="M123" s="1633"/>
      <c r="N123" s="1633"/>
      <c r="O123" s="1633"/>
      <c r="P123" s="1633"/>
      <c r="Q123" s="1633"/>
      <c r="R123" s="1633"/>
      <c r="S123" s="1633"/>
    </row>
    <row r="124" spans="1:21">
      <c r="A124" s="1100"/>
      <c r="B124" s="1633"/>
      <c r="C124" s="1633"/>
      <c r="D124" s="1633"/>
      <c r="E124" s="1633"/>
      <c r="F124" s="1633"/>
      <c r="G124" s="1633"/>
      <c r="H124" s="1633"/>
      <c r="I124" s="1633"/>
      <c r="J124" s="1633"/>
      <c r="K124" s="1633"/>
      <c r="L124" s="1633"/>
      <c r="M124" s="1633"/>
      <c r="N124" s="1633"/>
      <c r="O124" s="1633"/>
      <c r="P124" s="1633"/>
      <c r="Q124" s="1633"/>
      <c r="R124" s="1633"/>
      <c r="S124" s="1633"/>
    </row>
    <row r="125" spans="1:21">
      <c r="A125" s="1100"/>
      <c r="B125" s="1633"/>
      <c r="C125" s="1633"/>
      <c r="D125" s="1633"/>
      <c r="E125" s="1633"/>
      <c r="F125" s="1633"/>
      <c r="G125" s="1633"/>
      <c r="H125" s="1633"/>
      <c r="I125" s="1633"/>
      <c r="J125" s="1633"/>
      <c r="K125" s="1633"/>
      <c r="L125" s="1633"/>
      <c r="M125" s="1633"/>
      <c r="N125" s="1633"/>
      <c r="O125" s="1633"/>
      <c r="P125" s="1633"/>
      <c r="Q125" s="1633"/>
      <c r="R125" s="1633"/>
      <c r="S125" s="1633"/>
    </row>
    <row r="126" spans="1:21">
      <c r="A126" s="267" t="s">
        <v>884</v>
      </c>
      <c r="B126" s="1100" t="s">
        <v>97</v>
      </c>
      <c r="C126" s="1100"/>
      <c r="D126" s="1100"/>
      <c r="E126" s="1100"/>
      <c r="F126" s="1100"/>
      <c r="G126" s="1100"/>
      <c r="H126" s="1100"/>
      <c r="I126" s="1100"/>
      <c r="J126" s="1100"/>
      <c r="K126" s="1100"/>
      <c r="L126" s="1100"/>
      <c r="M126" s="1100"/>
      <c r="N126" s="1100"/>
      <c r="O126" s="1100"/>
      <c r="P126" s="1100"/>
      <c r="Q126" s="1100"/>
      <c r="R126" s="1100"/>
      <c r="S126" s="1100"/>
    </row>
    <row r="127" spans="1:21" s="948" customFormat="1">
      <c r="A127" s="267"/>
      <c r="T127" s="951"/>
    </row>
    <row r="128" spans="1:21">
      <c r="A128" s="1495" t="str">
        <f>CONCATENATE("（様式-",INDEX(発注者入力シート!$B$28:$G$31,MATCH(発注者入力シート!M7,発注者入力シート!$C$28:$C$31,0),4),"）")</f>
        <v>（様式-７）</v>
      </c>
      <c r="B128" s="1495"/>
      <c r="C128" s="1495"/>
      <c r="D128" s="1495"/>
      <c r="E128" s="1495"/>
      <c r="F128" s="1495"/>
      <c r="S128" s="231" t="s">
        <v>672</v>
      </c>
      <c r="T128" s="199"/>
      <c r="U128" s="4" t="s">
        <v>463</v>
      </c>
    </row>
    <row r="129" spans="1:22">
      <c r="A129" s="1495" t="str">
        <f>CONCATENATE("評価項目",INDEX(発注者入力シート!$B$28:$G$31,MATCH(発注者入力シート!M7,発注者入力シート!$C$28:$C$31,0),5),"-",INDEX(発注者入力シート!$B$28:$G$31,MATCH(発注者入力シート!M7,発注者入力シート!$C$28:$C$31,0),6))</f>
        <v>評価項目（３）-②</v>
      </c>
      <c r="B129" s="1495"/>
      <c r="C129" s="1495"/>
      <c r="D129" s="1495"/>
      <c r="E129" s="1495"/>
      <c r="Q129" s="1740" t="str">
        <f>IF(INDEX(発注者入力シート!$B$20:$G$43,MATCH(発注者入力シート!M7,発注者入力シート!$C$20:$C$43,0),3)="","",INDEX(発注者入力シート!$B$20:$G$43,MATCH(発注者入力シート!M7,発注者入力シート!$C$20:$C$43,0),3))</f>
        <v/>
      </c>
      <c r="R129" s="1740"/>
      <c r="S129" s="1740"/>
      <c r="T129" s="322"/>
      <c r="U129" s="4" t="s">
        <v>464</v>
      </c>
    </row>
    <row r="130" spans="1:22" ht="14.25">
      <c r="A130" s="1632" t="s">
        <v>40</v>
      </c>
      <c r="B130" s="1632"/>
      <c r="C130" s="1632"/>
      <c r="D130" s="1632"/>
      <c r="E130" s="1632"/>
      <c r="F130" s="1632"/>
      <c r="G130" s="1632"/>
      <c r="H130" s="1632"/>
      <c r="I130" s="1632"/>
      <c r="J130" s="1632"/>
      <c r="K130" s="1632"/>
      <c r="L130" s="1632"/>
      <c r="M130" s="1632"/>
      <c r="N130" s="1632"/>
      <c r="O130" s="1632"/>
      <c r="P130" s="1632"/>
      <c r="Q130" s="1632"/>
      <c r="R130" s="1632"/>
      <c r="S130" s="1632"/>
      <c r="T130" s="335"/>
      <c r="U130" s="205"/>
      <c r="V130" s="4" t="s">
        <v>471</v>
      </c>
    </row>
    <row r="131" spans="1:22">
      <c r="A131" s="4" t="s">
        <v>144</v>
      </c>
      <c r="H131" s="1518" t="s">
        <v>331</v>
      </c>
      <c r="I131" s="1518"/>
      <c r="J131" s="1518"/>
      <c r="K131" s="1518"/>
      <c r="L131" s="1519" t="str">
        <f>IF(企業入力シート!C7="","",企業入力シート!C7)</f>
        <v>島根土木</v>
      </c>
      <c r="M131" s="1519"/>
      <c r="N131" s="1519"/>
      <c r="O131" s="1519"/>
      <c r="P131" s="1519"/>
      <c r="Q131" s="1519"/>
      <c r="R131" s="1519"/>
      <c r="S131" s="1519"/>
      <c r="T131" s="321"/>
      <c r="U131" s="191"/>
      <c r="V131" s="4" t="s">
        <v>466</v>
      </c>
    </row>
    <row r="132" spans="1:22">
      <c r="U132" s="251"/>
    </row>
    <row r="133" spans="1:22">
      <c r="A133" s="1741" t="s">
        <v>912</v>
      </c>
      <c r="B133" s="1741"/>
      <c r="C133" s="1741"/>
      <c r="D133" s="1741"/>
      <c r="E133" s="1893" t="str">
        <f>E6</f>
        <v>平成20年度から入札公告日前日までに完成及び引き渡しが完了した島根県及び中国地方整備局発注工事</v>
      </c>
      <c r="F133" s="1893"/>
      <c r="G133" s="1893"/>
      <c r="H133" s="1893"/>
      <c r="I133" s="1893"/>
      <c r="J133" s="1893"/>
      <c r="K133" s="1893"/>
      <c r="L133" s="1893"/>
      <c r="M133" s="1893"/>
      <c r="N133" s="1893"/>
      <c r="O133" s="1893"/>
      <c r="P133" s="1893"/>
      <c r="Q133" s="1893"/>
      <c r="R133" s="1893"/>
      <c r="S133" s="1893"/>
      <c r="T133" s="295"/>
      <c r="U133" s="4" t="s">
        <v>467</v>
      </c>
    </row>
    <row r="134" spans="1:22">
      <c r="A134" s="534"/>
      <c r="B134" s="534"/>
      <c r="C134" s="534"/>
      <c r="D134" s="534"/>
      <c r="E134" s="1893"/>
      <c r="F134" s="1893"/>
      <c r="G134" s="1893"/>
      <c r="H134" s="1893"/>
      <c r="I134" s="1893"/>
      <c r="J134" s="1893"/>
      <c r="K134" s="1893"/>
      <c r="L134" s="1893"/>
      <c r="M134" s="1893"/>
      <c r="N134" s="1893"/>
      <c r="O134" s="1893"/>
      <c r="P134" s="1893"/>
      <c r="Q134" s="1893"/>
      <c r="R134" s="1893"/>
      <c r="S134" s="1893"/>
      <c r="T134" s="295"/>
      <c r="U134" s="193"/>
      <c r="V134" s="4" t="s">
        <v>468</v>
      </c>
    </row>
    <row r="135" spans="1:22">
      <c r="A135" s="1742" t="s">
        <v>913</v>
      </c>
      <c r="B135" s="1742"/>
      <c r="C135" s="1742"/>
      <c r="D135" s="1742"/>
      <c r="E135" s="1894" t="str">
        <f>E8</f>
        <v>杭基礎を有する橋梁下部工を含む完成及び引き渡しが完了した工事</v>
      </c>
      <c r="F135" s="1894"/>
      <c r="G135" s="1894"/>
      <c r="H135" s="1894"/>
      <c r="I135" s="1894"/>
      <c r="J135" s="1894"/>
      <c r="K135" s="1894"/>
      <c r="L135" s="1894"/>
      <c r="M135" s="1894"/>
      <c r="N135" s="1894"/>
      <c r="O135" s="1894"/>
      <c r="P135" s="1894"/>
      <c r="Q135" s="1894"/>
      <c r="R135" s="1894"/>
      <c r="S135" s="1894"/>
      <c r="T135" s="197"/>
      <c r="U135" s="194"/>
      <c r="V135" s="4" t="s">
        <v>466</v>
      </c>
    </row>
    <row r="136" spans="1:22">
      <c r="A136" s="1064"/>
      <c r="B136" s="1064"/>
      <c r="C136" s="1064"/>
      <c r="D136" s="1064"/>
      <c r="E136" s="1894"/>
      <c r="F136" s="1894"/>
      <c r="G136" s="1894"/>
      <c r="H136" s="1894"/>
      <c r="I136" s="1894"/>
      <c r="J136" s="1894"/>
      <c r="K136" s="1894"/>
      <c r="L136" s="1894"/>
      <c r="M136" s="1894"/>
      <c r="N136" s="1894"/>
      <c r="O136" s="1894"/>
      <c r="P136" s="1894"/>
      <c r="Q136" s="1894"/>
      <c r="R136" s="1894"/>
      <c r="S136" s="1894"/>
      <c r="T136" s="197"/>
      <c r="U136" s="275"/>
      <c r="V136" s="4" t="s">
        <v>473</v>
      </c>
    </row>
    <row r="137" spans="1:22">
      <c r="A137" s="761"/>
      <c r="B137" s="761"/>
      <c r="C137" s="761"/>
      <c r="D137" s="761"/>
      <c r="E137" s="1894"/>
      <c r="F137" s="1894"/>
      <c r="G137" s="1894"/>
      <c r="H137" s="1894"/>
      <c r="I137" s="1894"/>
      <c r="J137" s="1894"/>
      <c r="K137" s="1894"/>
      <c r="L137" s="1894"/>
      <c r="M137" s="1894"/>
      <c r="N137" s="1894"/>
      <c r="O137" s="1894"/>
      <c r="P137" s="1894"/>
      <c r="Q137" s="1894"/>
      <c r="R137" s="1894"/>
      <c r="S137" s="1894"/>
      <c r="T137" s="198"/>
    </row>
    <row r="138" spans="1:22">
      <c r="A138" s="1863" t="s">
        <v>1499</v>
      </c>
      <c r="B138" s="1863"/>
      <c r="C138" s="1863"/>
      <c r="D138" s="1863"/>
      <c r="E138" s="1170" t="str">
        <f>E11</f>
        <v>一般土木工事、維持修繕工事</v>
      </c>
      <c r="F138" s="1142"/>
      <c r="G138" s="1142"/>
      <c r="H138" s="1142"/>
      <c r="I138" s="1142"/>
      <c r="J138" s="1142"/>
      <c r="K138" s="1142"/>
      <c r="L138" s="1142"/>
      <c r="M138" s="1142"/>
      <c r="N138" s="1142"/>
      <c r="O138" s="1142"/>
      <c r="P138" s="1142"/>
      <c r="Q138" s="1142"/>
      <c r="R138" s="1142"/>
      <c r="S138" s="1142"/>
      <c r="T138" s="198"/>
    </row>
    <row r="139" spans="1:22">
      <c r="A139" s="1864" t="s">
        <v>1500</v>
      </c>
      <c r="B139" s="1864"/>
      <c r="C139" s="1864"/>
      <c r="D139" s="1864"/>
      <c r="E139" s="1170" t="str">
        <f>E12</f>
        <v>土木一式工事、とび・土工・ｺﾝｸﾘｰﾄ工事、しゅんせつ工事</v>
      </c>
      <c r="F139" s="1142"/>
      <c r="G139" s="1142"/>
      <c r="H139" s="1142"/>
      <c r="I139" s="1142"/>
      <c r="J139" s="1142"/>
      <c r="K139" s="1142"/>
      <c r="L139" s="1142"/>
      <c r="M139" s="1142"/>
      <c r="N139" s="1142"/>
      <c r="O139" s="1142"/>
      <c r="P139" s="1142"/>
      <c r="Q139" s="1142"/>
      <c r="R139" s="1142"/>
      <c r="S139" s="1142"/>
      <c r="T139" s="198"/>
    </row>
    <row r="140" spans="1:22" ht="13.5" customHeight="1">
      <c r="A140" s="1678" t="s">
        <v>41</v>
      </c>
      <c r="B140" s="1679"/>
      <c r="C140" s="1679"/>
      <c r="D140" s="1679"/>
      <c r="E140" s="1676"/>
      <c r="F140" s="301" t="s">
        <v>215</v>
      </c>
      <c r="G140" s="1887" t="str">
        <f>IF(企業入力シート!C19="","",企業入力シート!C19)</f>
        <v>BBB</v>
      </c>
      <c r="H140" s="1888"/>
      <c r="I140" s="1888"/>
      <c r="J140" s="1888"/>
      <c r="K140" s="1888"/>
      <c r="L140" s="1889"/>
      <c r="M140" s="214"/>
      <c r="N140" s="190"/>
      <c r="O140" s="190"/>
      <c r="P140" s="190"/>
      <c r="Q140" s="190"/>
      <c r="R140" s="190"/>
      <c r="S140" s="190"/>
      <c r="T140" s="198"/>
    </row>
    <row r="141" spans="1:22">
      <c r="A141" s="1678" t="s">
        <v>983</v>
      </c>
      <c r="B141" s="1679"/>
      <c r="C141" s="1679"/>
      <c r="D141" s="1679"/>
      <c r="E141" s="1676"/>
      <c r="F141" s="1743" t="s">
        <v>986</v>
      </c>
      <c r="G141" s="1744"/>
      <c r="H141" s="1744"/>
      <c r="I141" s="1744"/>
      <c r="J141" s="1744"/>
      <c r="K141" s="1744"/>
      <c r="L141" s="1744"/>
      <c r="M141" s="1722" t="s">
        <v>987</v>
      </c>
      <c r="N141" s="1722"/>
      <c r="O141" s="1722"/>
      <c r="P141" s="1722"/>
      <c r="Q141" s="1722"/>
      <c r="R141" s="1722"/>
      <c r="S141" s="1722"/>
      <c r="T141" s="198"/>
      <c r="U141" s="207" t="s">
        <v>469</v>
      </c>
    </row>
    <row r="142" spans="1:22" ht="13.5" customHeight="1">
      <c r="A142" s="1730" t="s">
        <v>28</v>
      </c>
      <c r="B142" s="1664" t="s">
        <v>29</v>
      </c>
      <c r="C142" s="1665"/>
      <c r="D142" s="1665"/>
      <c r="E142" s="1667"/>
      <c r="F142" s="1525"/>
      <c r="G142" s="1526"/>
      <c r="H142" s="1526"/>
      <c r="I142" s="1526"/>
      <c r="J142" s="1526"/>
      <c r="K142" s="1526"/>
      <c r="L142" s="1527"/>
      <c r="M142" s="1525"/>
      <c r="N142" s="1526"/>
      <c r="O142" s="1526"/>
      <c r="P142" s="1526"/>
      <c r="Q142" s="1526"/>
      <c r="R142" s="1526"/>
      <c r="S142" s="1527"/>
      <c r="T142" s="198"/>
      <c r="U142" s="207" t="s">
        <v>470</v>
      </c>
    </row>
    <row r="143" spans="1:22">
      <c r="A143" s="1731"/>
      <c r="B143" s="1505"/>
      <c r="C143" s="1666"/>
      <c r="D143" s="1666"/>
      <c r="E143" s="1506"/>
      <c r="F143" s="1528"/>
      <c r="G143" s="1529"/>
      <c r="H143" s="1529"/>
      <c r="I143" s="1529"/>
      <c r="J143" s="1529"/>
      <c r="K143" s="1529"/>
      <c r="L143" s="1530"/>
      <c r="M143" s="1528"/>
      <c r="N143" s="1529"/>
      <c r="O143" s="1529"/>
      <c r="P143" s="1529"/>
      <c r="Q143" s="1529"/>
      <c r="R143" s="1529"/>
      <c r="S143" s="1530"/>
      <c r="T143" s="320"/>
      <c r="U143" s="207" t="s">
        <v>918</v>
      </c>
    </row>
    <row r="144" spans="1:22">
      <c r="A144" s="1731"/>
      <c r="B144" s="1505"/>
      <c r="C144" s="1666"/>
      <c r="D144" s="1666"/>
      <c r="E144" s="1506"/>
      <c r="F144" s="1528"/>
      <c r="G144" s="1529"/>
      <c r="H144" s="1529"/>
      <c r="I144" s="1529"/>
      <c r="J144" s="1529"/>
      <c r="K144" s="1529"/>
      <c r="L144" s="1530"/>
      <c r="M144" s="1528"/>
      <c r="N144" s="1529"/>
      <c r="O144" s="1529"/>
      <c r="P144" s="1529"/>
      <c r="Q144" s="1529"/>
      <c r="R144" s="1529"/>
      <c r="S144" s="1530"/>
      <c r="T144" s="320"/>
    </row>
    <row r="145" spans="1:22">
      <c r="A145" s="1731"/>
      <c r="B145" s="1505"/>
      <c r="C145" s="1666"/>
      <c r="D145" s="1666"/>
      <c r="E145" s="1506"/>
      <c r="F145" s="1528"/>
      <c r="G145" s="1529"/>
      <c r="H145" s="1529"/>
      <c r="I145" s="1529"/>
      <c r="J145" s="1529"/>
      <c r="K145" s="1529"/>
      <c r="L145" s="1530"/>
      <c r="M145" s="1528"/>
      <c r="N145" s="1529"/>
      <c r="O145" s="1529"/>
      <c r="P145" s="1529"/>
      <c r="Q145" s="1529"/>
      <c r="R145" s="1529"/>
      <c r="S145" s="1530"/>
      <c r="T145" s="320"/>
    </row>
    <row r="146" spans="1:22" ht="20.100000000000001" customHeight="1">
      <c r="A146" s="1731"/>
      <c r="B146" s="1668" t="s">
        <v>30</v>
      </c>
      <c r="C146" s="1669"/>
      <c r="D146" s="1669"/>
      <c r="E146" s="1670"/>
      <c r="F146" s="1696"/>
      <c r="G146" s="1697"/>
      <c r="H146" s="1697"/>
      <c r="I146" s="1697"/>
      <c r="J146" s="1697"/>
      <c r="K146" s="1697"/>
      <c r="L146" s="1706"/>
      <c r="M146" s="1696"/>
      <c r="N146" s="1697"/>
      <c r="O146" s="1697"/>
      <c r="P146" s="1697"/>
      <c r="Q146" s="1697"/>
      <c r="R146" s="1697"/>
      <c r="S146" s="1706"/>
      <c r="T146" s="321"/>
    </row>
    <row r="147" spans="1:22" ht="20.100000000000001" customHeight="1">
      <c r="A147" s="1731"/>
      <c r="B147" s="1678" t="s">
        <v>23</v>
      </c>
      <c r="C147" s="1679"/>
      <c r="D147" s="1679"/>
      <c r="E147" s="1676"/>
      <c r="F147" s="1856"/>
      <c r="G147" s="1857"/>
      <c r="H147" s="1857"/>
      <c r="I147" s="1857"/>
      <c r="J147" s="1857"/>
      <c r="K147" s="1857"/>
      <c r="L147" s="1858"/>
      <c r="M147" s="1856"/>
      <c r="N147" s="1857"/>
      <c r="O147" s="1857"/>
      <c r="P147" s="1857"/>
      <c r="Q147" s="1857"/>
      <c r="R147" s="1857"/>
      <c r="S147" s="1858"/>
      <c r="T147" s="300"/>
    </row>
    <row r="148" spans="1:22">
      <c r="A148" s="1731"/>
      <c r="B148" s="1664" t="s">
        <v>31</v>
      </c>
      <c r="C148" s="1665"/>
      <c r="D148" s="1665"/>
      <c r="E148" s="1667"/>
      <c r="F148" s="1724"/>
      <c r="G148" s="1725"/>
      <c r="H148" s="1725"/>
      <c r="I148" s="1725"/>
      <c r="J148" s="1725"/>
      <c r="K148" s="1725"/>
      <c r="L148" s="1725"/>
      <c r="M148" s="1724"/>
      <c r="N148" s="1725"/>
      <c r="O148" s="1725"/>
      <c r="P148" s="1725"/>
      <c r="Q148" s="1725"/>
      <c r="R148" s="1725"/>
      <c r="S148" s="1726"/>
      <c r="T148" s="300"/>
    </row>
    <row r="149" spans="1:22">
      <c r="A149" s="1731"/>
      <c r="B149" s="1507"/>
      <c r="C149" s="1671"/>
      <c r="D149" s="1671"/>
      <c r="E149" s="1508"/>
      <c r="F149" s="1727"/>
      <c r="G149" s="1728"/>
      <c r="H149" s="1728"/>
      <c r="I149" s="1728"/>
      <c r="J149" s="1728"/>
      <c r="K149" s="1728"/>
      <c r="L149" s="1728"/>
      <c r="M149" s="1727"/>
      <c r="N149" s="1728"/>
      <c r="O149" s="1728"/>
      <c r="P149" s="1728"/>
      <c r="Q149" s="1728"/>
      <c r="R149" s="1728"/>
      <c r="S149" s="1729"/>
      <c r="T149" s="300"/>
      <c r="U149" s="1054" t="s">
        <v>1291</v>
      </c>
      <c r="V149" s="203"/>
    </row>
    <row r="150" spans="1:22" ht="20.100000000000001" customHeight="1">
      <c r="A150" s="1731"/>
      <c r="B150" s="1622" t="s">
        <v>1018</v>
      </c>
      <c r="C150" s="1623"/>
      <c r="D150" s="1623"/>
      <c r="E150" s="1624"/>
      <c r="F150" s="1738"/>
      <c r="G150" s="1739"/>
      <c r="H150" s="1739"/>
      <c r="I150" s="1739"/>
      <c r="J150" s="1739"/>
      <c r="K150" s="1739"/>
      <c r="L150" s="947" t="s">
        <v>158</v>
      </c>
      <c r="M150" s="1738"/>
      <c r="N150" s="1739"/>
      <c r="O150" s="1739"/>
      <c r="P150" s="1739"/>
      <c r="Q150" s="1739"/>
      <c r="R150" s="1739"/>
      <c r="S150" s="947" t="s">
        <v>158</v>
      </c>
      <c r="T150" s="198"/>
      <c r="U150" s="4" t="s">
        <v>1292</v>
      </c>
      <c r="V150" s="203"/>
    </row>
    <row r="151" spans="1:22" ht="20.100000000000001" customHeight="1">
      <c r="A151" s="1731"/>
      <c r="B151" s="1692" t="s">
        <v>1298</v>
      </c>
      <c r="C151" s="1693"/>
      <c r="D151" s="1693"/>
      <c r="E151" s="257" t="s">
        <v>298</v>
      </c>
      <c r="F151" s="551" t="s">
        <v>594</v>
      </c>
      <c r="G151" s="544"/>
      <c r="H151" s="546" t="s">
        <v>595</v>
      </c>
      <c r="I151" s="544"/>
      <c r="J151" s="546" t="s">
        <v>598</v>
      </c>
      <c r="K151" s="544"/>
      <c r="L151" s="549" t="s">
        <v>596</v>
      </c>
      <c r="M151" s="551" t="s">
        <v>594</v>
      </c>
      <c r="N151" s="544"/>
      <c r="O151" s="546" t="s">
        <v>595</v>
      </c>
      <c r="P151" s="544"/>
      <c r="Q151" s="546" t="s">
        <v>598</v>
      </c>
      <c r="R151" s="544"/>
      <c r="S151" s="549" t="s">
        <v>596</v>
      </c>
      <c r="T151" s="326"/>
      <c r="U151" s="1055">
        <v>42522</v>
      </c>
      <c r="V151" s="1056" t="s">
        <v>1293</v>
      </c>
    </row>
    <row r="152" spans="1:22" ht="20.100000000000001" customHeight="1">
      <c r="A152" s="1731"/>
      <c r="B152" s="1694"/>
      <c r="C152" s="1695"/>
      <c r="D152" s="1695"/>
      <c r="E152" s="261" t="s">
        <v>299</v>
      </c>
      <c r="F152" s="552" t="s">
        <v>594</v>
      </c>
      <c r="G152" s="545"/>
      <c r="H152" s="547" t="s">
        <v>595</v>
      </c>
      <c r="I152" s="545"/>
      <c r="J152" s="547" t="s">
        <v>599</v>
      </c>
      <c r="K152" s="545"/>
      <c r="L152" s="550" t="s">
        <v>596</v>
      </c>
      <c r="M152" s="552" t="s">
        <v>594</v>
      </c>
      <c r="N152" s="545"/>
      <c r="O152" s="547" t="s">
        <v>595</v>
      </c>
      <c r="P152" s="545"/>
      <c r="Q152" s="547" t="s">
        <v>599</v>
      </c>
      <c r="R152" s="545"/>
      <c r="S152" s="550" t="s">
        <v>596</v>
      </c>
      <c r="T152" s="326"/>
      <c r="U152" s="4" t="s">
        <v>1294</v>
      </c>
      <c r="V152" s="203"/>
    </row>
    <row r="153" spans="1:22" ht="20.100000000000001" customHeight="1">
      <c r="A153" s="1731"/>
      <c r="B153" s="1664" t="s">
        <v>42</v>
      </c>
      <c r="C153" s="1665"/>
      <c r="D153" s="1665"/>
      <c r="E153" s="257" t="s">
        <v>298</v>
      </c>
      <c r="F153" s="551" t="s">
        <v>594</v>
      </c>
      <c r="G153" s="544"/>
      <c r="H153" s="546" t="s">
        <v>595</v>
      </c>
      <c r="I153" s="544"/>
      <c r="J153" s="546" t="s">
        <v>598</v>
      </c>
      <c r="K153" s="544"/>
      <c r="L153" s="549" t="s">
        <v>596</v>
      </c>
      <c r="M153" s="551" t="s">
        <v>594</v>
      </c>
      <c r="N153" s="544"/>
      <c r="O153" s="546" t="s">
        <v>595</v>
      </c>
      <c r="P153" s="544"/>
      <c r="Q153" s="546" t="s">
        <v>598</v>
      </c>
      <c r="R153" s="544"/>
      <c r="S153" s="549" t="s">
        <v>596</v>
      </c>
      <c r="T153" s="326"/>
      <c r="U153" s="1057">
        <f>U151</f>
        <v>42522</v>
      </c>
      <c r="V153" s="203"/>
    </row>
    <row r="154" spans="1:22" ht="20.100000000000001" customHeight="1">
      <c r="A154" s="1731"/>
      <c r="B154" s="1507"/>
      <c r="C154" s="1671"/>
      <c r="D154" s="1671"/>
      <c r="E154" s="261" t="s">
        <v>299</v>
      </c>
      <c r="F154" s="552" t="s">
        <v>594</v>
      </c>
      <c r="G154" s="545"/>
      <c r="H154" s="547" t="s">
        <v>595</v>
      </c>
      <c r="I154" s="545"/>
      <c r="J154" s="547" t="s">
        <v>599</v>
      </c>
      <c r="K154" s="545"/>
      <c r="L154" s="550" t="s">
        <v>596</v>
      </c>
      <c r="M154" s="552" t="s">
        <v>594</v>
      </c>
      <c r="N154" s="545"/>
      <c r="O154" s="547" t="s">
        <v>595</v>
      </c>
      <c r="P154" s="545"/>
      <c r="Q154" s="547" t="s">
        <v>599</v>
      </c>
      <c r="R154" s="545"/>
      <c r="S154" s="550" t="s">
        <v>596</v>
      </c>
      <c r="T154" s="326"/>
    </row>
    <row r="155" spans="1:22" ht="20.100000000000001" customHeight="1">
      <c r="A155" s="1731"/>
      <c r="B155" s="1678" t="s">
        <v>43</v>
      </c>
      <c r="C155" s="1679"/>
      <c r="D155" s="1679"/>
      <c r="E155" s="1676"/>
      <c r="F155" s="1861"/>
      <c r="G155" s="1862"/>
      <c r="H155" s="1862"/>
      <c r="I155" s="1862"/>
      <c r="J155" s="1862"/>
      <c r="K155" s="1862"/>
      <c r="L155" s="522"/>
      <c r="M155" s="1861"/>
      <c r="N155" s="1862"/>
      <c r="O155" s="1862"/>
      <c r="P155" s="1862"/>
      <c r="Q155" s="1862"/>
      <c r="R155" s="1862"/>
      <c r="S155" s="522"/>
      <c r="T155" s="327"/>
    </row>
    <row r="156" spans="1:22" ht="20.100000000000001" customHeight="1">
      <c r="A156" s="1731"/>
      <c r="B156" s="1664" t="s">
        <v>32</v>
      </c>
      <c r="C156" s="1665"/>
      <c r="D156" s="1665"/>
      <c r="E156" s="1667"/>
      <c r="F156" s="1859"/>
      <c r="G156" s="1860"/>
      <c r="H156" s="1860"/>
      <c r="I156" s="1860"/>
      <c r="J156" s="1860"/>
      <c r="K156" s="1860"/>
      <c r="L156" s="521"/>
      <c r="M156" s="1859"/>
      <c r="N156" s="1860"/>
      <c r="O156" s="1860"/>
      <c r="P156" s="1860"/>
      <c r="Q156" s="1860"/>
      <c r="R156" s="1860"/>
      <c r="S156" s="521"/>
      <c r="T156" s="198"/>
    </row>
    <row r="157" spans="1:22" ht="20.100000000000001" customHeight="1">
      <c r="A157" s="1731"/>
      <c r="B157" s="1745" t="s">
        <v>792</v>
      </c>
      <c r="C157" s="1746"/>
      <c r="D157" s="1746"/>
      <c r="E157" s="1747"/>
      <c r="F157" s="1696"/>
      <c r="G157" s="1697"/>
      <c r="H157" s="1697"/>
      <c r="I157" s="1697"/>
      <c r="J157" s="1697"/>
      <c r="K157" s="1697"/>
      <c r="L157" s="278" t="s">
        <v>159</v>
      </c>
      <c r="M157" s="1696"/>
      <c r="N157" s="1697"/>
      <c r="O157" s="1697"/>
      <c r="P157" s="1697"/>
      <c r="Q157" s="1697"/>
      <c r="R157" s="1697"/>
      <c r="S157" s="278" t="s">
        <v>159</v>
      </c>
      <c r="T157" s="198"/>
    </row>
    <row r="158" spans="1:22" ht="20.100000000000001" customHeight="1">
      <c r="A158" s="1731"/>
      <c r="B158" s="1852" t="s">
        <v>140</v>
      </c>
      <c r="C158" s="1852"/>
      <c r="D158" s="1852"/>
      <c r="E158" s="1852"/>
      <c r="F158" s="1853"/>
      <c r="G158" s="1854"/>
      <c r="H158" s="1854"/>
      <c r="I158" s="1854"/>
      <c r="J158" s="1854"/>
      <c r="K158" s="1854"/>
      <c r="L158" s="1855"/>
      <c r="M158" s="1853"/>
      <c r="N158" s="1854"/>
      <c r="O158" s="1854"/>
      <c r="P158" s="1854"/>
      <c r="Q158" s="1854"/>
      <c r="R158" s="1854"/>
      <c r="S158" s="1855"/>
      <c r="T158" s="198"/>
    </row>
    <row r="159" spans="1:22" ht="20.100000000000001" customHeight="1">
      <c r="A159" s="1732"/>
      <c r="B159" s="1852" t="s">
        <v>240</v>
      </c>
      <c r="C159" s="1852"/>
      <c r="D159" s="1852"/>
      <c r="E159" s="1852"/>
      <c r="F159" s="1853"/>
      <c r="G159" s="1854"/>
      <c r="H159" s="1854"/>
      <c r="I159" s="1854"/>
      <c r="J159" s="1854"/>
      <c r="K159" s="1854"/>
      <c r="L159" s="1855"/>
      <c r="M159" s="1853"/>
      <c r="N159" s="1854"/>
      <c r="O159" s="1854"/>
      <c r="P159" s="1854"/>
      <c r="Q159" s="1854"/>
      <c r="R159" s="1854"/>
      <c r="S159" s="1855"/>
      <c r="T159" s="198"/>
    </row>
    <row r="160" spans="1:22" ht="31.5" customHeight="1">
      <c r="A160" s="1678" t="s">
        <v>26</v>
      </c>
      <c r="B160" s="1679"/>
      <c r="C160" s="1679"/>
      <c r="D160" s="1679"/>
      <c r="E160" s="1676"/>
      <c r="F160" s="1704"/>
      <c r="G160" s="1705"/>
      <c r="H160" s="1705"/>
      <c r="I160" s="1705"/>
      <c r="J160" s="1705"/>
      <c r="K160" s="1705"/>
      <c r="L160" s="233" t="s">
        <v>157</v>
      </c>
      <c r="M160" s="1704"/>
      <c r="N160" s="1705"/>
      <c r="O160" s="1705"/>
      <c r="P160" s="1705"/>
      <c r="Q160" s="1705"/>
      <c r="R160" s="1705"/>
      <c r="S160" s="233" t="s">
        <v>157</v>
      </c>
      <c r="T160" s="202"/>
    </row>
    <row r="161" spans="1:20">
      <c r="A161" s="1902" t="s">
        <v>33</v>
      </c>
      <c r="B161" s="1625" t="s">
        <v>34</v>
      </c>
      <c r="C161" s="1626"/>
      <c r="D161" s="1626"/>
      <c r="E161" s="1627"/>
      <c r="F161" s="1698"/>
      <c r="G161" s="1699"/>
      <c r="H161" s="1699"/>
      <c r="I161" s="1699"/>
      <c r="J161" s="1699"/>
      <c r="K161" s="1699"/>
      <c r="L161" s="1700"/>
      <c r="M161" s="1698"/>
      <c r="N161" s="1699"/>
      <c r="O161" s="1699"/>
      <c r="P161" s="1699"/>
      <c r="Q161" s="1699"/>
      <c r="R161" s="1699"/>
      <c r="S161" s="1700"/>
      <c r="T161" s="327"/>
    </row>
    <row r="162" spans="1:20">
      <c r="A162" s="1902"/>
      <c r="B162" s="1507" t="s">
        <v>35</v>
      </c>
      <c r="C162" s="1671"/>
      <c r="D162" s="1671"/>
      <c r="E162" s="1508"/>
      <c r="F162" s="1701"/>
      <c r="G162" s="1702"/>
      <c r="H162" s="1702"/>
      <c r="I162" s="1702"/>
      <c r="J162" s="1702"/>
      <c r="K162" s="1702"/>
      <c r="L162" s="1703"/>
      <c r="M162" s="1701"/>
      <c r="N162" s="1702"/>
      <c r="O162" s="1702"/>
      <c r="P162" s="1702"/>
      <c r="Q162" s="1702"/>
      <c r="R162" s="1702"/>
      <c r="S162" s="1703"/>
      <c r="T162" s="327"/>
    </row>
    <row r="163" spans="1:20">
      <c r="A163" s="1902"/>
      <c r="B163" s="1664" t="s">
        <v>36</v>
      </c>
      <c r="C163" s="1665"/>
      <c r="D163" s="1665"/>
      <c r="E163" s="1667"/>
      <c r="F163" s="1698"/>
      <c r="G163" s="1699"/>
      <c r="H163" s="1699"/>
      <c r="I163" s="1699"/>
      <c r="J163" s="1699"/>
      <c r="K163" s="1699"/>
      <c r="L163" s="1700"/>
      <c r="M163" s="1698"/>
      <c r="N163" s="1699"/>
      <c r="O163" s="1699"/>
      <c r="P163" s="1699"/>
      <c r="Q163" s="1699"/>
      <c r="R163" s="1699"/>
      <c r="S163" s="1700"/>
      <c r="T163" s="327"/>
    </row>
    <row r="164" spans="1:20">
      <c r="A164" s="1902"/>
      <c r="B164" s="1507"/>
      <c r="C164" s="1671"/>
      <c r="D164" s="1671"/>
      <c r="E164" s="1508"/>
      <c r="F164" s="1701"/>
      <c r="G164" s="1702"/>
      <c r="H164" s="1702"/>
      <c r="I164" s="1702"/>
      <c r="J164" s="1702"/>
      <c r="K164" s="1702"/>
      <c r="L164" s="1703"/>
      <c r="M164" s="1701"/>
      <c r="N164" s="1702"/>
      <c r="O164" s="1702"/>
      <c r="P164" s="1702"/>
      <c r="Q164" s="1702"/>
      <c r="R164" s="1702"/>
      <c r="S164" s="1703"/>
      <c r="T164" s="327"/>
    </row>
    <row r="165" spans="1:20">
      <c r="A165" s="1902"/>
      <c r="B165" s="1664"/>
      <c r="C165" s="1665"/>
      <c r="D165" s="1665"/>
      <c r="E165" s="1667"/>
      <c r="F165" s="1698"/>
      <c r="G165" s="1699"/>
      <c r="H165" s="1699"/>
      <c r="I165" s="1699"/>
      <c r="J165" s="1699"/>
      <c r="K165" s="1699"/>
      <c r="L165" s="1700"/>
      <c r="M165" s="1698"/>
      <c r="N165" s="1699"/>
      <c r="O165" s="1699"/>
      <c r="P165" s="1699"/>
      <c r="Q165" s="1699"/>
      <c r="R165" s="1699"/>
      <c r="S165" s="1700"/>
      <c r="T165" s="327"/>
    </row>
    <row r="166" spans="1:20">
      <c r="A166" s="1902"/>
      <c r="B166" s="1507"/>
      <c r="C166" s="1671"/>
      <c r="D166" s="1671"/>
      <c r="E166" s="1508"/>
      <c r="F166" s="1701"/>
      <c r="G166" s="1702"/>
      <c r="H166" s="1702"/>
      <c r="I166" s="1702"/>
      <c r="J166" s="1702"/>
      <c r="K166" s="1702"/>
      <c r="L166" s="1703"/>
      <c r="M166" s="1701"/>
      <c r="N166" s="1702"/>
      <c r="O166" s="1702"/>
      <c r="P166" s="1702"/>
      <c r="Q166" s="1702"/>
      <c r="R166" s="1702"/>
      <c r="S166" s="1703"/>
      <c r="T166" s="327"/>
    </row>
    <row r="167" spans="1:20">
      <c r="A167" s="1902"/>
      <c r="B167" s="1664"/>
      <c r="C167" s="1665"/>
      <c r="D167" s="1665"/>
      <c r="E167" s="1667"/>
      <c r="F167" s="1698"/>
      <c r="G167" s="1699"/>
      <c r="H167" s="1699"/>
      <c r="I167" s="1699"/>
      <c r="J167" s="1699"/>
      <c r="K167" s="1699"/>
      <c r="L167" s="1700"/>
      <c r="M167" s="1698"/>
      <c r="N167" s="1699"/>
      <c r="O167" s="1699"/>
      <c r="P167" s="1699"/>
      <c r="Q167" s="1699"/>
      <c r="R167" s="1699"/>
      <c r="S167" s="1700"/>
      <c r="T167" s="327"/>
    </row>
    <row r="168" spans="1:20">
      <c r="A168" s="1903"/>
      <c r="B168" s="1507"/>
      <c r="C168" s="1671"/>
      <c r="D168" s="1671"/>
      <c r="E168" s="1508"/>
      <c r="F168" s="1701"/>
      <c r="G168" s="1702"/>
      <c r="H168" s="1702"/>
      <c r="I168" s="1702"/>
      <c r="J168" s="1702"/>
      <c r="K168" s="1702"/>
      <c r="L168" s="1703"/>
      <c r="M168" s="1701"/>
      <c r="N168" s="1702"/>
      <c r="O168" s="1702"/>
      <c r="P168" s="1702"/>
      <c r="Q168" s="1702"/>
      <c r="R168" s="1702"/>
      <c r="S168" s="1703"/>
      <c r="T168" s="327"/>
    </row>
    <row r="169" spans="1:20" s="948" customFormat="1" ht="13.5" customHeight="1">
      <c r="A169" s="267" t="s">
        <v>1059</v>
      </c>
      <c r="B169" s="971" t="s">
        <v>1060</v>
      </c>
      <c r="T169" s="951"/>
    </row>
    <row r="170" spans="1:20" s="948" customFormat="1" ht="13.5" customHeight="1">
      <c r="B170" s="537"/>
      <c r="C170" s="958"/>
      <c r="T170" s="950"/>
    </row>
    <row r="171" spans="1:20" s="948" customFormat="1">
      <c r="A171" s="971"/>
      <c r="B171" s="537"/>
      <c r="C171" s="964"/>
      <c r="D171" s="964"/>
      <c r="E171" s="964"/>
      <c r="F171" s="964"/>
      <c r="G171" s="964"/>
      <c r="H171" s="964"/>
      <c r="I171" s="964"/>
      <c r="J171" s="964"/>
      <c r="K171" s="964"/>
      <c r="L171" s="964"/>
      <c r="M171" s="964"/>
      <c r="N171" s="964"/>
      <c r="O171" s="964"/>
      <c r="P171" s="964"/>
      <c r="Q171" s="964"/>
      <c r="R171" s="964"/>
      <c r="S171" s="964"/>
      <c r="T171" s="950"/>
    </row>
    <row r="172" spans="1:20" s="948" customFormat="1">
      <c r="A172" s="971"/>
      <c r="B172" s="537"/>
      <c r="C172" s="964"/>
      <c r="D172" s="964"/>
      <c r="E172" s="964"/>
      <c r="F172" s="964"/>
      <c r="G172" s="964"/>
      <c r="H172" s="964"/>
      <c r="I172" s="964"/>
      <c r="J172" s="964"/>
      <c r="K172" s="964"/>
      <c r="L172" s="964"/>
      <c r="M172" s="964"/>
      <c r="N172" s="964"/>
      <c r="O172" s="964"/>
      <c r="P172" s="964"/>
      <c r="Q172" s="964"/>
      <c r="R172" s="964"/>
      <c r="S172" s="964"/>
      <c r="T172" s="950"/>
    </row>
    <row r="173" spans="1:20" s="948" customFormat="1" ht="13.5" customHeight="1">
      <c r="A173" s="971"/>
      <c r="B173" s="537"/>
      <c r="C173" s="964"/>
      <c r="D173" s="964"/>
      <c r="E173" s="964"/>
      <c r="F173" s="964"/>
      <c r="G173" s="964"/>
      <c r="H173" s="964"/>
      <c r="I173" s="964"/>
      <c r="J173" s="964"/>
      <c r="K173" s="964"/>
      <c r="L173" s="964"/>
      <c r="M173" s="964"/>
      <c r="N173" s="964"/>
      <c r="O173" s="964"/>
      <c r="P173" s="964"/>
      <c r="Q173" s="964"/>
      <c r="R173" s="964"/>
      <c r="S173" s="964"/>
      <c r="T173" s="950"/>
    </row>
    <row r="174" spans="1:20" s="948" customFormat="1" ht="13.5" customHeight="1">
      <c r="A174" s="971"/>
      <c r="B174" s="537"/>
      <c r="C174" s="971"/>
      <c r="D174" s="971"/>
      <c r="E174" s="971"/>
      <c r="F174" s="971"/>
      <c r="G174" s="971"/>
      <c r="H174" s="971"/>
      <c r="I174" s="971"/>
      <c r="J174" s="971"/>
      <c r="K174" s="971"/>
      <c r="L174" s="971"/>
      <c r="M174" s="971"/>
      <c r="N174" s="971"/>
      <c r="O174" s="971"/>
      <c r="P174" s="971"/>
      <c r="Q174" s="971"/>
      <c r="R174" s="971"/>
      <c r="S174" s="971"/>
      <c r="T174" s="950"/>
    </row>
    <row r="175" spans="1:20" s="948" customFormat="1" ht="13.5" customHeight="1">
      <c r="A175" s="267"/>
      <c r="B175" s="971"/>
      <c r="C175" s="971"/>
      <c r="D175" s="971"/>
      <c r="E175" s="971"/>
      <c r="F175" s="971"/>
      <c r="G175" s="971"/>
      <c r="H175" s="971"/>
      <c r="I175" s="971"/>
      <c r="J175" s="971"/>
      <c r="K175" s="971"/>
      <c r="L175" s="971"/>
      <c r="M175" s="971"/>
      <c r="N175" s="971"/>
      <c r="O175" s="971"/>
      <c r="P175" s="971"/>
      <c r="Q175" s="971"/>
      <c r="R175" s="971"/>
      <c r="S175" s="971"/>
      <c r="T175" s="950"/>
    </row>
    <row r="176" spans="1:20" s="948" customFormat="1">
      <c r="A176" s="267"/>
      <c r="B176" s="964"/>
      <c r="C176" s="964"/>
      <c r="D176" s="964"/>
      <c r="E176" s="964"/>
      <c r="F176" s="964"/>
      <c r="G176" s="964"/>
      <c r="H176" s="964"/>
      <c r="I176" s="964"/>
      <c r="J176" s="964"/>
      <c r="K176" s="964"/>
      <c r="L176" s="964"/>
      <c r="M176" s="964"/>
      <c r="N176" s="964"/>
      <c r="O176" s="964"/>
      <c r="P176" s="964"/>
      <c r="Q176" s="964"/>
      <c r="R176" s="964"/>
      <c r="S176" s="964"/>
      <c r="T176" s="950"/>
    </row>
    <row r="177" spans="1:25" s="948" customFormat="1" ht="13.5" customHeight="1">
      <c r="A177" s="971"/>
      <c r="B177" s="964"/>
      <c r="C177" s="964"/>
      <c r="D177" s="964"/>
      <c r="E177" s="964"/>
      <c r="F177" s="964"/>
      <c r="G177" s="964"/>
      <c r="H177" s="964"/>
      <c r="I177" s="964"/>
      <c r="J177" s="964"/>
      <c r="K177" s="964"/>
      <c r="L177" s="964"/>
      <c r="M177" s="964"/>
      <c r="N177" s="964"/>
      <c r="O177" s="964"/>
      <c r="P177" s="964"/>
      <c r="Q177" s="964"/>
      <c r="R177" s="964"/>
      <c r="S177" s="964"/>
      <c r="T177" s="951"/>
    </row>
    <row r="178" spans="1:25" s="948" customFormat="1" ht="13.5" customHeight="1">
      <c r="A178" s="267"/>
      <c r="B178" s="538"/>
      <c r="C178" s="971"/>
      <c r="D178" s="971"/>
      <c r="E178" s="971"/>
      <c r="F178" s="971"/>
      <c r="G178" s="971"/>
      <c r="H178" s="971"/>
      <c r="I178" s="971"/>
      <c r="J178" s="971"/>
      <c r="K178" s="971"/>
      <c r="L178" s="971"/>
      <c r="M178" s="971"/>
      <c r="N178" s="971"/>
      <c r="O178" s="971"/>
      <c r="P178" s="971"/>
      <c r="Q178" s="971"/>
      <c r="R178" s="971"/>
      <c r="S178" s="971"/>
      <c r="T178" s="949"/>
    </row>
    <row r="179" spans="1:25" s="948" customFormat="1">
      <c r="A179" s="267"/>
      <c r="B179" s="963"/>
      <c r="C179" s="963"/>
      <c r="D179" s="963"/>
      <c r="E179" s="963"/>
      <c r="F179" s="963"/>
      <c r="G179" s="963"/>
      <c r="H179" s="963"/>
      <c r="I179" s="963"/>
      <c r="J179" s="963"/>
      <c r="K179" s="963"/>
      <c r="L179" s="963"/>
      <c r="M179" s="963"/>
      <c r="N179" s="963"/>
      <c r="O179" s="963"/>
      <c r="P179" s="963"/>
      <c r="Q179" s="963"/>
      <c r="R179" s="963"/>
      <c r="S179" s="963"/>
      <c r="T179" s="950"/>
    </row>
    <row r="180" spans="1:25" s="948" customFormat="1">
      <c r="A180" s="971"/>
      <c r="B180" s="963"/>
      <c r="C180" s="963"/>
      <c r="D180" s="963"/>
      <c r="E180" s="963"/>
      <c r="F180" s="963"/>
      <c r="G180" s="963"/>
      <c r="H180" s="963"/>
      <c r="I180" s="963"/>
      <c r="J180" s="963"/>
      <c r="K180" s="963"/>
      <c r="L180" s="963"/>
      <c r="M180" s="963"/>
      <c r="N180" s="963"/>
      <c r="O180" s="963"/>
      <c r="P180" s="963"/>
      <c r="Q180" s="963"/>
      <c r="R180" s="963"/>
      <c r="S180" s="963"/>
      <c r="T180" s="951"/>
    </row>
    <row r="181" spans="1:25" s="530" customFormat="1">
      <c r="A181" s="1809" t="str">
        <f>CONCATENATE("（様式-",INDEX(発注者入力シート!$B$28:$G$31,MATCH(発注者入力シート!M7,発注者入力シート!$C$28:$C$31,0),4),"）")</f>
        <v>（様式-７）</v>
      </c>
      <c r="B181" s="1809"/>
      <c r="C181" s="1809"/>
      <c r="D181" s="1809"/>
      <c r="E181" s="1809"/>
      <c r="F181" s="1809"/>
      <c r="G181" s="749"/>
      <c r="H181" s="749"/>
      <c r="I181" s="749"/>
      <c r="J181" s="749"/>
      <c r="K181" s="749"/>
      <c r="L181" s="749"/>
      <c r="M181" s="749"/>
      <c r="N181" s="749"/>
      <c r="O181" s="749"/>
      <c r="P181" s="749"/>
      <c r="Q181" s="749"/>
      <c r="R181" s="749"/>
      <c r="S181" s="539" t="s">
        <v>673</v>
      </c>
      <c r="T181" s="540"/>
      <c r="U181" s="530" t="s">
        <v>463</v>
      </c>
    </row>
    <row r="182" spans="1:25">
      <c r="A182" s="1495" t="str">
        <f>CONCATENATE("評価項目",INDEX(発注者入力シート!$B$28:$G$31,MATCH(発注者入力シート!M7,発注者入力シート!$C$28:$C$31,0),5),"-",INDEX(発注者入力シート!$B$28:$G$31,MATCH(発注者入力シート!M7,発注者入力シート!$C$28:$C$31,0),6))</f>
        <v>評価項目（３）-②</v>
      </c>
      <c r="B182" s="1495"/>
      <c r="C182" s="1495"/>
      <c r="D182" s="1495"/>
      <c r="E182" s="1495"/>
      <c r="Q182" s="1740" t="str">
        <f>IF(INDEX(発注者入力シート!$B$20:$G$43,MATCH(発注者入力シート!M7,発注者入力シート!$C$20:$C$43,0),3)="","",INDEX(発注者入力シート!$B$20:$G$43,MATCH(発注者入力シート!M7,発注者入力シート!$C$20:$C$43,0),3))</f>
        <v/>
      </c>
      <c r="R182" s="1740"/>
      <c r="S182" s="1740"/>
      <c r="T182" s="322"/>
      <c r="U182" s="4" t="s">
        <v>464</v>
      </c>
    </row>
    <row r="183" spans="1:25" ht="14.25">
      <c r="A183" s="1632" t="s">
        <v>40</v>
      </c>
      <c r="B183" s="1632"/>
      <c r="C183" s="1632"/>
      <c r="D183" s="1632"/>
      <c r="E183" s="1632"/>
      <c r="F183" s="1632"/>
      <c r="G183" s="1632"/>
      <c r="H183" s="1632"/>
      <c r="I183" s="1632"/>
      <c r="J183" s="1632"/>
      <c r="K183" s="1632"/>
      <c r="L183" s="1632"/>
      <c r="M183" s="1632"/>
      <c r="N183" s="1632"/>
      <c r="O183" s="1632"/>
      <c r="P183" s="1632"/>
      <c r="Q183" s="1632"/>
      <c r="R183" s="1632"/>
      <c r="S183" s="1632"/>
      <c r="T183" s="335"/>
      <c r="U183" s="205"/>
      <c r="V183" s="4" t="s">
        <v>471</v>
      </c>
    </row>
    <row r="184" spans="1:25">
      <c r="A184" s="4" t="s">
        <v>144</v>
      </c>
      <c r="H184" s="1518" t="s">
        <v>331</v>
      </c>
      <c r="I184" s="1518"/>
      <c r="J184" s="1518"/>
      <c r="K184" s="1518"/>
      <c r="L184" s="1519" t="str">
        <f>IF(企業入力シート!C7="","",企業入力シート!C7)</f>
        <v>島根土木</v>
      </c>
      <c r="M184" s="1519"/>
      <c r="N184" s="1519"/>
      <c r="O184" s="1519"/>
      <c r="P184" s="1519"/>
      <c r="Q184" s="1519"/>
      <c r="R184" s="1519"/>
      <c r="S184" s="1519"/>
      <c r="T184" s="321"/>
      <c r="U184" s="191"/>
      <c r="V184" s="4" t="s">
        <v>466</v>
      </c>
    </row>
    <row r="185" spans="1:25">
      <c r="U185" s="251"/>
    </row>
    <row r="186" spans="1:25">
      <c r="A186" s="1741" t="s">
        <v>912</v>
      </c>
      <c r="B186" s="1741"/>
      <c r="C186" s="1741"/>
      <c r="D186" s="1741"/>
      <c r="E186" s="1893" t="str">
        <f>E6</f>
        <v>平成20年度から入札公告日前日までに完成及び引き渡しが完了した島根県及び中国地方整備局発注工事</v>
      </c>
      <c r="F186" s="1893"/>
      <c r="G186" s="1893"/>
      <c r="H186" s="1893"/>
      <c r="I186" s="1893"/>
      <c r="J186" s="1893"/>
      <c r="K186" s="1893"/>
      <c r="L186" s="1893"/>
      <c r="M186" s="1893"/>
      <c r="N186" s="1893"/>
      <c r="O186" s="1893"/>
      <c r="P186" s="1893"/>
      <c r="Q186" s="1893"/>
      <c r="R186" s="1893"/>
      <c r="S186" s="1893"/>
      <c r="T186" s="295"/>
      <c r="U186" s="4" t="s">
        <v>467</v>
      </c>
    </row>
    <row r="187" spans="1:25">
      <c r="A187" s="534"/>
      <c r="B187" s="534"/>
      <c r="C187" s="534"/>
      <c r="D187" s="534"/>
      <c r="E187" s="1893"/>
      <c r="F187" s="1893"/>
      <c r="G187" s="1893"/>
      <c r="H187" s="1893"/>
      <c r="I187" s="1893"/>
      <c r="J187" s="1893"/>
      <c r="K187" s="1893"/>
      <c r="L187" s="1893"/>
      <c r="M187" s="1893"/>
      <c r="N187" s="1893"/>
      <c r="O187" s="1893"/>
      <c r="P187" s="1893"/>
      <c r="Q187" s="1893"/>
      <c r="R187" s="1893"/>
      <c r="S187" s="1893"/>
      <c r="T187" s="295"/>
      <c r="U187" s="193"/>
      <c r="V187" s="4" t="s">
        <v>468</v>
      </c>
    </row>
    <row r="188" spans="1:25" ht="13.5" customHeight="1">
      <c r="A188" s="1742" t="s">
        <v>913</v>
      </c>
      <c r="B188" s="1742"/>
      <c r="C188" s="1742"/>
      <c r="D188" s="1742"/>
      <c r="E188" s="1901" t="str">
        <f>E8</f>
        <v>杭基礎を有する橋梁下部工を含む完成及び引き渡しが完了した工事</v>
      </c>
      <c r="F188" s="1901"/>
      <c r="G188" s="1901"/>
      <c r="H188" s="1901"/>
      <c r="I188" s="1901"/>
      <c r="J188" s="1901"/>
      <c r="K188" s="1901"/>
      <c r="L188" s="1901"/>
      <c r="M188" s="1901"/>
      <c r="N188" s="1901"/>
      <c r="O188" s="1901"/>
      <c r="P188" s="1901"/>
      <c r="Q188" s="1901"/>
      <c r="R188" s="1901"/>
      <c r="S188" s="1901"/>
      <c r="T188" s="197"/>
      <c r="U188" s="194"/>
      <c r="V188" s="4" t="s">
        <v>466</v>
      </c>
    </row>
    <row r="189" spans="1:25">
      <c r="A189" s="1141"/>
      <c r="B189" s="1141"/>
      <c r="C189" s="1141"/>
      <c r="D189" s="1141"/>
      <c r="E189" s="1901"/>
      <c r="F189" s="1901"/>
      <c r="G189" s="1901"/>
      <c r="H189" s="1901"/>
      <c r="I189" s="1901"/>
      <c r="J189" s="1901"/>
      <c r="K189" s="1901"/>
      <c r="L189" s="1901"/>
      <c r="M189" s="1901"/>
      <c r="N189" s="1901"/>
      <c r="O189" s="1901"/>
      <c r="P189" s="1901"/>
      <c r="Q189" s="1901"/>
      <c r="R189" s="1901"/>
      <c r="S189" s="1901"/>
      <c r="T189" s="197"/>
      <c r="U189" s="275"/>
      <c r="V189" s="4" t="s">
        <v>473</v>
      </c>
    </row>
    <row r="190" spans="1:25">
      <c r="A190" s="1141"/>
      <c r="B190" s="1141"/>
      <c r="C190" s="1141"/>
      <c r="D190" s="1141"/>
      <c r="E190" s="1901"/>
      <c r="F190" s="1901"/>
      <c r="G190" s="1901"/>
      <c r="H190" s="1901"/>
      <c r="I190" s="1901"/>
      <c r="J190" s="1901"/>
      <c r="K190" s="1901"/>
      <c r="L190" s="1901"/>
      <c r="M190" s="1901"/>
      <c r="N190" s="1901"/>
      <c r="O190" s="1901"/>
      <c r="P190" s="1901"/>
      <c r="Q190" s="1901"/>
      <c r="R190" s="1901"/>
      <c r="S190" s="1901"/>
      <c r="T190" s="197"/>
      <c r="U190" s="251"/>
      <c r="V190" s="251"/>
      <c r="W190" s="251"/>
      <c r="X190" s="251"/>
      <c r="Y190" s="251"/>
    </row>
    <row r="191" spans="1:25">
      <c r="A191" s="1863" t="s">
        <v>1499</v>
      </c>
      <c r="B191" s="1863"/>
      <c r="C191" s="1863"/>
      <c r="D191" s="1863"/>
      <c r="E191" s="1901" t="str">
        <f>E11</f>
        <v>一般土木工事、維持修繕工事</v>
      </c>
      <c r="F191" s="1901"/>
      <c r="G191" s="1901"/>
      <c r="H191" s="1901"/>
      <c r="I191" s="1901"/>
      <c r="J191" s="1901"/>
      <c r="K191" s="1901"/>
      <c r="L191" s="1901"/>
      <c r="M191" s="1901"/>
      <c r="N191" s="1901"/>
      <c r="O191" s="1901"/>
      <c r="P191" s="1901"/>
      <c r="Q191" s="1901"/>
      <c r="R191" s="1901"/>
      <c r="S191" s="1901"/>
      <c r="T191" s="197"/>
      <c r="U191" s="251"/>
      <c r="V191" s="251"/>
      <c r="W191" s="251"/>
      <c r="X191" s="251"/>
      <c r="Y191" s="251"/>
    </row>
    <row r="192" spans="1:25">
      <c r="A192" s="1864" t="s">
        <v>1500</v>
      </c>
      <c r="B192" s="1864"/>
      <c r="C192" s="1864"/>
      <c r="D192" s="1864"/>
      <c r="E192" s="1901" t="str">
        <f>E12</f>
        <v>土木一式工事、とび・土工・ｺﾝｸﾘｰﾄ工事、しゅんせつ工事</v>
      </c>
      <c r="F192" s="1901"/>
      <c r="G192" s="1901"/>
      <c r="H192" s="1901"/>
      <c r="I192" s="1901"/>
      <c r="J192" s="1901"/>
      <c r="K192" s="1901"/>
      <c r="L192" s="1901"/>
      <c r="M192" s="1901"/>
      <c r="N192" s="1901"/>
      <c r="O192" s="1901"/>
      <c r="P192" s="1901"/>
      <c r="Q192" s="1901"/>
      <c r="R192" s="1901"/>
      <c r="S192" s="1901"/>
      <c r="T192" s="198"/>
    </row>
    <row r="193" spans="1:22" ht="13.5" customHeight="1">
      <c r="A193" s="1678" t="s">
        <v>41</v>
      </c>
      <c r="B193" s="1679"/>
      <c r="C193" s="1679"/>
      <c r="D193" s="1679"/>
      <c r="E193" s="1676"/>
      <c r="F193" s="301" t="s">
        <v>214</v>
      </c>
      <c r="G193" s="1887" t="str">
        <f>IF(企業入力シート!C20="","",企業入力シート!C20)</f>
        <v>CCC</v>
      </c>
      <c r="H193" s="1888"/>
      <c r="I193" s="1888"/>
      <c r="J193" s="1888"/>
      <c r="K193" s="1888"/>
      <c r="L193" s="1889"/>
      <c r="M193" s="214"/>
      <c r="N193" s="190"/>
      <c r="O193" s="190"/>
      <c r="P193" s="190"/>
      <c r="Q193" s="190"/>
      <c r="R193" s="190"/>
      <c r="S193" s="190"/>
      <c r="T193" s="198"/>
    </row>
    <row r="194" spans="1:22">
      <c r="A194" s="1678" t="s">
        <v>983</v>
      </c>
      <c r="B194" s="1679"/>
      <c r="C194" s="1679"/>
      <c r="D194" s="1679"/>
      <c r="E194" s="1676"/>
      <c r="F194" s="1743" t="s">
        <v>986</v>
      </c>
      <c r="G194" s="1744"/>
      <c r="H194" s="1744"/>
      <c r="I194" s="1744"/>
      <c r="J194" s="1744"/>
      <c r="K194" s="1744"/>
      <c r="L194" s="1744"/>
      <c r="M194" s="1722" t="s">
        <v>987</v>
      </c>
      <c r="N194" s="1722"/>
      <c r="O194" s="1722"/>
      <c r="P194" s="1722"/>
      <c r="Q194" s="1722"/>
      <c r="R194" s="1722"/>
      <c r="S194" s="1722"/>
      <c r="T194" s="198"/>
      <c r="U194" s="207" t="s">
        <v>469</v>
      </c>
    </row>
    <row r="195" spans="1:22" ht="13.5" customHeight="1">
      <c r="A195" s="1730" t="s">
        <v>28</v>
      </c>
      <c r="B195" s="1664" t="s">
        <v>29</v>
      </c>
      <c r="C195" s="1665"/>
      <c r="D195" s="1665"/>
      <c r="E195" s="1667"/>
      <c r="F195" s="1525" t="s">
        <v>1511</v>
      </c>
      <c r="G195" s="1526"/>
      <c r="H195" s="1526"/>
      <c r="I195" s="1526"/>
      <c r="J195" s="1526"/>
      <c r="K195" s="1526"/>
      <c r="L195" s="1527"/>
      <c r="M195" s="1525" t="s">
        <v>1512</v>
      </c>
      <c r="N195" s="1526"/>
      <c r="O195" s="1526"/>
      <c r="P195" s="1526"/>
      <c r="Q195" s="1526"/>
      <c r="R195" s="1526"/>
      <c r="S195" s="1527"/>
      <c r="T195" s="198"/>
      <c r="U195" s="207" t="s">
        <v>470</v>
      </c>
    </row>
    <row r="196" spans="1:22">
      <c r="A196" s="1731"/>
      <c r="B196" s="1505"/>
      <c r="C196" s="1666"/>
      <c r="D196" s="1666"/>
      <c r="E196" s="1506"/>
      <c r="F196" s="1528"/>
      <c r="G196" s="1529"/>
      <c r="H196" s="1529"/>
      <c r="I196" s="1529"/>
      <c r="J196" s="1529"/>
      <c r="K196" s="1529"/>
      <c r="L196" s="1530"/>
      <c r="M196" s="1528"/>
      <c r="N196" s="1529"/>
      <c r="O196" s="1529"/>
      <c r="P196" s="1529"/>
      <c r="Q196" s="1529"/>
      <c r="R196" s="1529"/>
      <c r="S196" s="1530"/>
      <c r="T196" s="320"/>
      <c r="U196" s="207" t="s">
        <v>918</v>
      </c>
    </row>
    <row r="197" spans="1:22">
      <c r="A197" s="1731"/>
      <c r="B197" s="1505"/>
      <c r="C197" s="1666"/>
      <c r="D197" s="1666"/>
      <c r="E197" s="1506"/>
      <c r="F197" s="1528"/>
      <c r="G197" s="1529"/>
      <c r="H197" s="1529"/>
      <c r="I197" s="1529"/>
      <c r="J197" s="1529"/>
      <c r="K197" s="1529"/>
      <c r="L197" s="1530"/>
      <c r="M197" s="1528"/>
      <c r="N197" s="1529"/>
      <c r="O197" s="1529"/>
      <c r="P197" s="1529"/>
      <c r="Q197" s="1529"/>
      <c r="R197" s="1529"/>
      <c r="S197" s="1530"/>
      <c r="T197" s="320"/>
    </row>
    <row r="198" spans="1:22">
      <c r="A198" s="1731"/>
      <c r="B198" s="1505"/>
      <c r="C198" s="1666"/>
      <c r="D198" s="1666"/>
      <c r="E198" s="1506"/>
      <c r="F198" s="1528"/>
      <c r="G198" s="1529"/>
      <c r="H198" s="1529"/>
      <c r="I198" s="1529"/>
      <c r="J198" s="1529"/>
      <c r="K198" s="1529"/>
      <c r="L198" s="1530"/>
      <c r="M198" s="1528"/>
      <c r="N198" s="1529"/>
      <c r="O198" s="1529"/>
      <c r="P198" s="1529"/>
      <c r="Q198" s="1529"/>
      <c r="R198" s="1529"/>
      <c r="S198" s="1530"/>
      <c r="T198" s="320"/>
    </row>
    <row r="199" spans="1:22" ht="20.100000000000001" customHeight="1">
      <c r="A199" s="1731"/>
      <c r="B199" s="1668" t="s">
        <v>30</v>
      </c>
      <c r="C199" s="1669"/>
      <c r="D199" s="1669"/>
      <c r="E199" s="1670"/>
      <c r="F199" s="1696">
        <v>33</v>
      </c>
      <c r="G199" s="1697"/>
      <c r="H199" s="1697"/>
      <c r="I199" s="1697"/>
      <c r="J199" s="1697"/>
      <c r="K199" s="1697"/>
      <c r="L199" s="1706"/>
      <c r="M199" s="1696">
        <v>34</v>
      </c>
      <c r="N199" s="1697"/>
      <c r="O199" s="1697"/>
      <c r="P199" s="1697"/>
      <c r="Q199" s="1697"/>
      <c r="R199" s="1697"/>
      <c r="S199" s="1706"/>
      <c r="T199" s="321"/>
    </row>
    <row r="200" spans="1:22" ht="20.100000000000001" customHeight="1">
      <c r="A200" s="1731"/>
      <c r="B200" s="1678" t="s">
        <v>23</v>
      </c>
      <c r="C200" s="1679"/>
      <c r="D200" s="1679"/>
      <c r="E200" s="1676"/>
      <c r="F200" s="1856">
        <v>55</v>
      </c>
      <c r="G200" s="1857"/>
      <c r="H200" s="1857"/>
      <c r="I200" s="1857"/>
      <c r="J200" s="1857"/>
      <c r="K200" s="1857"/>
      <c r="L200" s="1858"/>
      <c r="M200" s="1856">
        <v>66</v>
      </c>
      <c r="N200" s="1857"/>
      <c r="O200" s="1857"/>
      <c r="P200" s="1857"/>
      <c r="Q200" s="1857"/>
      <c r="R200" s="1857"/>
      <c r="S200" s="1858"/>
      <c r="T200" s="300"/>
    </row>
    <row r="201" spans="1:22">
      <c r="A201" s="1731"/>
      <c r="B201" s="1664" t="s">
        <v>31</v>
      </c>
      <c r="C201" s="1665"/>
      <c r="D201" s="1665"/>
      <c r="E201" s="1667"/>
      <c r="F201" s="1724">
        <v>77</v>
      </c>
      <c r="G201" s="1725"/>
      <c r="H201" s="1725"/>
      <c r="I201" s="1725"/>
      <c r="J201" s="1725"/>
      <c r="K201" s="1725"/>
      <c r="L201" s="1725"/>
      <c r="M201" s="1724">
        <v>88</v>
      </c>
      <c r="N201" s="1725"/>
      <c r="O201" s="1725"/>
      <c r="P201" s="1725"/>
      <c r="Q201" s="1725"/>
      <c r="R201" s="1725"/>
      <c r="S201" s="1726"/>
      <c r="T201" s="300"/>
    </row>
    <row r="202" spans="1:22">
      <c r="A202" s="1731"/>
      <c r="B202" s="1507"/>
      <c r="C202" s="1671"/>
      <c r="D202" s="1671"/>
      <c r="E202" s="1508"/>
      <c r="F202" s="1727"/>
      <c r="G202" s="1728"/>
      <c r="H202" s="1728"/>
      <c r="I202" s="1728"/>
      <c r="J202" s="1728"/>
      <c r="K202" s="1728"/>
      <c r="L202" s="1728"/>
      <c r="M202" s="1727"/>
      <c r="N202" s="1728"/>
      <c r="O202" s="1728"/>
      <c r="P202" s="1728"/>
      <c r="Q202" s="1728"/>
      <c r="R202" s="1728"/>
      <c r="S202" s="1729"/>
      <c r="T202" s="300"/>
      <c r="U202" s="1054" t="s">
        <v>1291</v>
      </c>
      <c r="V202" s="203"/>
    </row>
    <row r="203" spans="1:22" ht="20.100000000000001" customHeight="1">
      <c r="A203" s="1731"/>
      <c r="B203" s="1622" t="s">
        <v>1018</v>
      </c>
      <c r="C203" s="1623"/>
      <c r="D203" s="1623"/>
      <c r="E203" s="1624"/>
      <c r="F203" s="1738">
        <v>222222</v>
      </c>
      <c r="G203" s="1739"/>
      <c r="H203" s="1739"/>
      <c r="I203" s="1739"/>
      <c r="J203" s="1739"/>
      <c r="K203" s="1739"/>
      <c r="L203" s="947" t="s">
        <v>158</v>
      </c>
      <c r="M203" s="1738">
        <v>3333333</v>
      </c>
      <c r="N203" s="1739"/>
      <c r="O203" s="1739"/>
      <c r="P203" s="1739"/>
      <c r="Q203" s="1739"/>
      <c r="R203" s="1739"/>
      <c r="S203" s="947" t="s">
        <v>158</v>
      </c>
      <c r="T203" s="198"/>
      <c r="U203" s="4" t="s">
        <v>1292</v>
      </c>
      <c r="V203" s="203"/>
    </row>
    <row r="204" spans="1:22" ht="20.100000000000001" customHeight="1">
      <c r="A204" s="1731"/>
      <c r="B204" s="1692" t="s">
        <v>1298</v>
      </c>
      <c r="C204" s="1693"/>
      <c r="D204" s="1693"/>
      <c r="E204" s="257" t="s">
        <v>298</v>
      </c>
      <c r="F204" s="551" t="s">
        <v>594</v>
      </c>
      <c r="G204" s="544" t="s">
        <v>1513</v>
      </c>
      <c r="H204" s="546" t="s">
        <v>595</v>
      </c>
      <c r="I204" s="544" t="s">
        <v>1514</v>
      </c>
      <c r="J204" s="546" t="s">
        <v>598</v>
      </c>
      <c r="K204" s="544" t="s">
        <v>1515</v>
      </c>
      <c r="L204" s="549" t="s">
        <v>596</v>
      </c>
      <c r="M204" s="551" t="s">
        <v>594</v>
      </c>
      <c r="N204" s="544" t="s">
        <v>1525</v>
      </c>
      <c r="O204" s="546" t="s">
        <v>595</v>
      </c>
      <c r="P204" s="544" t="s">
        <v>1526</v>
      </c>
      <c r="Q204" s="546" t="s">
        <v>598</v>
      </c>
      <c r="R204" s="544" t="s">
        <v>1527</v>
      </c>
      <c r="S204" s="549" t="s">
        <v>596</v>
      </c>
      <c r="T204" s="326"/>
      <c r="U204" s="1055">
        <v>42522</v>
      </c>
      <c r="V204" s="1056" t="s">
        <v>1293</v>
      </c>
    </row>
    <row r="205" spans="1:22" ht="20.100000000000001" customHeight="1">
      <c r="A205" s="1731"/>
      <c r="B205" s="1694"/>
      <c r="C205" s="1695"/>
      <c r="D205" s="1695"/>
      <c r="E205" s="261" t="s">
        <v>299</v>
      </c>
      <c r="F205" s="552" t="s">
        <v>594</v>
      </c>
      <c r="G205" s="545" t="s">
        <v>1516</v>
      </c>
      <c r="H205" s="547" t="s">
        <v>595</v>
      </c>
      <c r="I205" s="545" t="s">
        <v>1517</v>
      </c>
      <c r="J205" s="547" t="s">
        <v>599</v>
      </c>
      <c r="K205" s="545" t="s">
        <v>1518</v>
      </c>
      <c r="L205" s="550" t="s">
        <v>596</v>
      </c>
      <c r="M205" s="552" t="s">
        <v>594</v>
      </c>
      <c r="N205" s="545" t="s">
        <v>1528</v>
      </c>
      <c r="O205" s="547" t="s">
        <v>595</v>
      </c>
      <c r="P205" s="545" t="s">
        <v>1529</v>
      </c>
      <c r="Q205" s="547" t="s">
        <v>599</v>
      </c>
      <c r="R205" s="545" t="s">
        <v>1530</v>
      </c>
      <c r="S205" s="550" t="s">
        <v>596</v>
      </c>
      <c r="T205" s="326"/>
      <c r="U205" s="4" t="s">
        <v>1294</v>
      </c>
      <c r="V205" s="203"/>
    </row>
    <row r="206" spans="1:22" ht="20.100000000000001" customHeight="1">
      <c r="A206" s="1731"/>
      <c r="B206" s="1664" t="s">
        <v>42</v>
      </c>
      <c r="C206" s="1665"/>
      <c r="D206" s="1665"/>
      <c r="E206" s="257" t="s">
        <v>298</v>
      </c>
      <c r="F206" s="551" t="s">
        <v>594</v>
      </c>
      <c r="G206" s="544" t="s">
        <v>1519</v>
      </c>
      <c r="H206" s="546" t="s">
        <v>595</v>
      </c>
      <c r="I206" s="544" t="s">
        <v>1520</v>
      </c>
      <c r="J206" s="546" t="s">
        <v>598</v>
      </c>
      <c r="K206" s="544" t="s">
        <v>1521</v>
      </c>
      <c r="L206" s="549" t="s">
        <v>596</v>
      </c>
      <c r="M206" s="551" t="s">
        <v>594</v>
      </c>
      <c r="N206" s="544" t="s">
        <v>1531</v>
      </c>
      <c r="O206" s="546" t="s">
        <v>595</v>
      </c>
      <c r="P206" s="544" t="s">
        <v>1532</v>
      </c>
      <c r="Q206" s="546" t="s">
        <v>598</v>
      </c>
      <c r="R206" s="544" t="s">
        <v>1533</v>
      </c>
      <c r="S206" s="549" t="s">
        <v>596</v>
      </c>
      <c r="T206" s="326"/>
      <c r="U206" s="1057">
        <f>U204</f>
        <v>42522</v>
      </c>
      <c r="V206" s="203"/>
    </row>
    <row r="207" spans="1:22" ht="20.100000000000001" customHeight="1">
      <c r="A207" s="1731"/>
      <c r="B207" s="1507"/>
      <c r="C207" s="1671"/>
      <c r="D207" s="1671"/>
      <c r="E207" s="261" t="s">
        <v>299</v>
      </c>
      <c r="F207" s="552" t="s">
        <v>594</v>
      </c>
      <c r="G207" s="545" t="s">
        <v>1522</v>
      </c>
      <c r="H207" s="547" t="s">
        <v>595</v>
      </c>
      <c r="I207" s="545" t="s">
        <v>1523</v>
      </c>
      <c r="J207" s="547" t="s">
        <v>599</v>
      </c>
      <c r="K207" s="545" t="s">
        <v>1524</v>
      </c>
      <c r="L207" s="550" t="s">
        <v>596</v>
      </c>
      <c r="M207" s="552" t="s">
        <v>594</v>
      </c>
      <c r="N207" s="545" t="s">
        <v>1534</v>
      </c>
      <c r="O207" s="547" t="s">
        <v>595</v>
      </c>
      <c r="P207" s="545" t="s">
        <v>1535</v>
      </c>
      <c r="Q207" s="547" t="s">
        <v>599</v>
      </c>
      <c r="R207" s="545" t="s">
        <v>1536</v>
      </c>
      <c r="S207" s="550" t="s">
        <v>596</v>
      </c>
      <c r="T207" s="326"/>
    </row>
    <row r="208" spans="1:22" ht="20.100000000000001" customHeight="1">
      <c r="A208" s="1731"/>
      <c r="B208" s="1678" t="s">
        <v>43</v>
      </c>
      <c r="C208" s="1679"/>
      <c r="D208" s="1679"/>
      <c r="E208" s="1676"/>
      <c r="F208" s="1861" t="s">
        <v>710</v>
      </c>
      <c r="G208" s="1862"/>
      <c r="H208" s="1862"/>
      <c r="I208" s="1862"/>
      <c r="J208" s="1862"/>
      <c r="K208" s="1862"/>
      <c r="L208" s="522"/>
      <c r="M208" s="1861" t="s">
        <v>711</v>
      </c>
      <c r="N208" s="1862"/>
      <c r="O208" s="1862"/>
      <c r="P208" s="1862"/>
      <c r="Q208" s="1862"/>
      <c r="R208" s="1862"/>
      <c r="S208" s="522"/>
      <c r="T208" s="327"/>
    </row>
    <row r="209" spans="1:20" ht="20.100000000000001" customHeight="1">
      <c r="A209" s="1731"/>
      <c r="B209" s="1664" t="s">
        <v>32</v>
      </c>
      <c r="C209" s="1665"/>
      <c r="D209" s="1665"/>
      <c r="E209" s="1667"/>
      <c r="F209" s="1859"/>
      <c r="G209" s="1860"/>
      <c r="H209" s="1860"/>
      <c r="I209" s="1860"/>
      <c r="J209" s="1860"/>
      <c r="K209" s="1860"/>
      <c r="L209" s="521"/>
      <c r="M209" s="1859"/>
      <c r="N209" s="1860"/>
      <c r="O209" s="1860"/>
      <c r="P209" s="1860"/>
      <c r="Q209" s="1860"/>
      <c r="R209" s="1860"/>
      <c r="S209" s="521"/>
      <c r="T209" s="198"/>
    </row>
    <row r="210" spans="1:20" ht="20.100000000000001" customHeight="1">
      <c r="A210" s="1731"/>
      <c r="B210" s="1745" t="s">
        <v>792</v>
      </c>
      <c r="C210" s="1746"/>
      <c r="D210" s="1746"/>
      <c r="E210" s="1747"/>
      <c r="F210" s="1696"/>
      <c r="G210" s="1697"/>
      <c r="H210" s="1697"/>
      <c r="I210" s="1697"/>
      <c r="J210" s="1697"/>
      <c r="K210" s="1697"/>
      <c r="L210" s="278" t="s">
        <v>159</v>
      </c>
      <c r="M210" s="1696"/>
      <c r="N210" s="1697"/>
      <c r="O210" s="1697"/>
      <c r="P210" s="1697"/>
      <c r="Q210" s="1697"/>
      <c r="R210" s="1697"/>
      <c r="S210" s="278" t="s">
        <v>159</v>
      </c>
      <c r="T210" s="198"/>
    </row>
    <row r="211" spans="1:20" ht="20.100000000000001" customHeight="1">
      <c r="A211" s="1731"/>
      <c r="B211" s="1852" t="s">
        <v>140</v>
      </c>
      <c r="C211" s="1852"/>
      <c r="D211" s="1852"/>
      <c r="E211" s="1852"/>
      <c r="F211" s="1853" t="s">
        <v>1162</v>
      </c>
      <c r="G211" s="1854"/>
      <c r="H211" s="1854"/>
      <c r="I211" s="1854"/>
      <c r="J211" s="1854"/>
      <c r="K211" s="1854"/>
      <c r="L211" s="1855"/>
      <c r="M211" s="1853" t="s">
        <v>1159</v>
      </c>
      <c r="N211" s="1854"/>
      <c r="O211" s="1854"/>
      <c r="P211" s="1854"/>
      <c r="Q211" s="1854"/>
      <c r="R211" s="1854"/>
      <c r="S211" s="1855"/>
      <c r="T211" s="198"/>
    </row>
    <row r="212" spans="1:20" ht="20.100000000000001" customHeight="1">
      <c r="A212" s="1732"/>
      <c r="B212" s="1852" t="s">
        <v>240</v>
      </c>
      <c r="C212" s="1852"/>
      <c r="D212" s="1852"/>
      <c r="E212" s="1852"/>
      <c r="F212" s="1853" t="s">
        <v>1165</v>
      </c>
      <c r="G212" s="1854"/>
      <c r="H212" s="1854"/>
      <c r="I212" s="1854"/>
      <c r="J212" s="1854"/>
      <c r="K212" s="1854"/>
      <c r="L212" s="1855"/>
      <c r="M212" s="1853" t="s">
        <v>1174</v>
      </c>
      <c r="N212" s="1854"/>
      <c r="O212" s="1854"/>
      <c r="P212" s="1854"/>
      <c r="Q212" s="1854"/>
      <c r="R212" s="1854"/>
      <c r="S212" s="1855"/>
      <c r="T212" s="198"/>
    </row>
    <row r="213" spans="1:20" ht="31.5" customHeight="1">
      <c r="A213" s="1678" t="s">
        <v>26</v>
      </c>
      <c r="B213" s="1679"/>
      <c r="C213" s="1679"/>
      <c r="D213" s="1679"/>
      <c r="E213" s="1676"/>
      <c r="F213" s="1704"/>
      <c r="G213" s="1705"/>
      <c r="H213" s="1705"/>
      <c r="I213" s="1705"/>
      <c r="J213" s="1705"/>
      <c r="K213" s="1705"/>
      <c r="L213" s="233" t="s">
        <v>157</v>
      </c>
      <c r="M213" s="1704"/>
      <c r="N213" s="1705"/>
      <c r="O213" s="1705"/>
      <c r="P213" s="1705"/>
      <c r="Q213" s="1705"/>
      <c r="R213" s="1705"/>
      <c r="S213" s="233" t="s">
        <v>157</v>
      </c>
      <c r="T213" s="202"/>
    </row>
    <row r="214" spans="1:20">
      <c r="A214" s="1902" t="s">
        <v>33</v>
      </c>
      <c r="B214" s="1625" t="s">
        <v>34</v>
      </c>
      <c r="C214" s="1626"/>
      <c r="D214" s="1626"/>
      <c r="E214" s="1627"/>
      <c r="F214" s="1890"/>
      <c r="G214" s="1891"/>
      <c r="H214" s="1891"/>
      <c r="I214" s="1891"/>
      <c r="J214" s="1891"/>
      <c r="K214" s="1891"/>
      <c r="L214" s="1892"/>
      <c r="M214" s="1890"/>
      <c r="N214" s="1891"/>
      <c r="O214" s="1891"/>
      <c r="P214" s="1891"/>
      <c r="Q214" s="1891"/>
      <c r="R214" s="1891"/>
      <c r="S214" s="1892"/>
      <c r="T214" s="327"/>
    </row>
    <row r="215" spans="1:20">
      <c r="A215" s="1902"/>
      <c r="B215" s="1507" t="s">
        <v>35</v>
      </c>
      <c r="C215" s="1671"/>
      <c r="D215" s="1671"/>
      <c r="E215" s="1508"/>
      <c r="F215" s="1701"/>
      <c r="G215" s="1702"/>
      <c r="H215" s="1702"/>
      <c r="I215" s="1702"/>
      <c r="J215" s="1702"/>
      <c r="K215" s="1702"/>
      <c r="L215" s="1703"/>
      <c r="M215" s="1701"/>
      <c r="N215" s="1702"/>
      <c r="O215" s="1702"/>
      <c r="P215" s="1702"/>
      <c r="Q215" s="1702"/>
      <c r="R215" s="1702"/>
      <c r="S215" s="1703"/>
      <c r="T215" s="327"/>
    </row>
    <row r="216" spans="1:20">
      <c r="A216" s="1902"/>
      <c r="B216" s="1664" t="s">
        <v>36</v>
      </c>
      <c r="C216" s="1665"/>
      <c r="D216" s="1665"/>
      <c r="E216" s="1667"/>
      <c r="F216" s="1698"/>
      <c r="G216" s="1699"/>
      <c r="H216" s="1699"/>
      <c r="I216" s="1699"/>
      <c r="J216" s="1699"/>
      <c r="K216" s="1699"/>
      <c r="L216" s="1700"/>
      <c r="M216" s="1698"/>
      <c r="N216" s="1699"/>
      <c r="O216" s="1699"/>
      <c r="P216" s="1699"/>
      <c r="Q216" s="1699"/>
      <c r="R216" s="1699"/>
      <c r="S216" s="1700"/>
      <c r="T216" s="327"/>
    </row>
    <row r="217" spans="1:20">
      <c r="A217" s="1902"/>
      <c r="B217" s="1507"/>
      <c r="C217" s="1671"/>
      <c r="D217" s="1671"/>
      <c r="E217" s="1508"/>
      <c r="F217" s="1701"/>
      <c r="G217" s="1702"/>
      <c r="H217" s="1702"/>
      <c r="I217" s="1702"/>
      <c r="J217" s="1702"/>
      <c r="K217" s="1702"/>
      <c r="L217" s="1703"/>
      <c r="M217" s="1701"/>
      <c r="N217" s="1702"/>
      <c r="O217" s="1702"/>
      <c r="P217" s="1702"/>
      <c r="Q217" s="1702"/>
      <c r="R217" s="1702"/>
      <c r="S217" s="1703"/>
      <c r="T217" s="327"/>
    </row>
    <row r="218" spans="1:20">
      <c r="A218" s="1902"/>
      <c r="B218" s="1664"/>
      <c r="C218" s="1665"/>
      <c r="D218" s="1665"/>
      <c r="E218" s="1667"/>
      <c r="F218" s="1698"/>
      <c r="G218" s="1699"/>
      <c r="H218" s="1699"/>
      <c r="I218" s="1699"/>
      <c r="J218" s="1699"/>
      <c r="K218" s="1699"/>
      <c r="L218" s="1700"/>
      <c r="M218" s="1698"/>
      <c r="N218" s="1699"/>
      <c r="O218" s="1699"/>
      <c r="P218" s="1699"/>
      <c r="Q218" s="1699"/>
      <c r="R218" s="1699"/>
      <c r="S218" s="1700"/>
      <c r="T218" s="327"/>
    </row>
    <row r="219" spans="1:20">
      <c r="A219" s="1902"/>
      <c r="B219" s="1507"/>
      <c r="C219" s="1671"/>
      <c r="D219" s="1671"/>
      <c r="E219" s="1508"/>
      <c r="F219" s="1701"/>
      <c r="G219" s="1702"/>
      <c r="H219" s="1702"/>
      <c r="I219" s="1702"/>
      <c r="J219" s="1702"/>
      <c r="K219" s="1702"/>
      <c r="L219" s="1703"/>
      <c r="M219" s="1701"/>
      <c r="N219" s="1702"/>
      <c r="O219" s="1702"/>
      <c r="P219" s="1702"/>
      <c r="Q219" s="1702"/>
      <c r="R219" s="1702"/>
      <c r="S219" s="1703"/>
      <c r="T219" s="327"/>
    </row>
    <row r="220" spans="1:20">
      <c r="A220" s="1902"/>
      <c r="B220" s="1664"/>
      <c r="C220" s="1665"/>
      <c r="D220" s="1665"/>
      <c r="E220" s="1667"/>
      <c r="F220" s="1698"/>
      <c r="G220" s="1699"/>
      <c r="H220" s="1699"/>
      <c r="I220" s="1699"/>
      <c r="J220" s="1699"/>
      <c r="K220" s="1699"/>
      <c r="L220" s="1700"/>
      <c r="M220" s="1698"/>
      <c r="N220" s="1699"/>
      <c r="O220" s="1699"/>
      <c r="P220" s="1699"/>
      <c r="Q220" s="1699"/>
      <c r="R220" s="1699"/>
      <c r="S220" s="1700"/>
      <c r="T220" s="327"/>
    </row>
    <row r="221" spans="1:20">
      <c r="A221" s="1903"/>
      <c r="B221" s="1507"/>
      <c r="C221" s="1671"/>
      <c r="D221" s="1671"/>
      <c r="E221" s="1508"/>
      <c r="F221" s="1701"/>
      <c r="G221" s="1702"/>
      <c r="H221" s="1702"/>
      <c r="I221" s="1702"/>
      <c r="J221" s="1702"/>
      <c r="K221" s="1702"/>
      <c r="L221" s="1703"/>
      <c r="M221" s="1701"/>
      <c r="N221" s="1702"/>
      <c r="O221" s="1702"/>
      <c r="P221" s="1702"/>
      <c r="Q221" s="1702"/>
      <c r="R221" s="1702"/>
      <c r="S221" s="1703"/>
      <c r="T221" s="327"/>
    </row>
    <row r="222" spans="1:20" s="948" customFormat="1" ht="13.5" customHeight="1">
      <c r="A222" s="267" t="s">
        <v>1059</v>
      </c>
      <c r="B222" s="971" t="s">
        <v>1060</v>
      </c>
      <c r="C222" s="971"/>
      <c r="T222" s="951"/>
    </row>
    <row r="223" spans="1:20" s="948" customFormat="1" ht="13.5" customHeight="1">
      <c r="A223" s="971"/>
      <c r="B223" s="537"/>
      <c r="C223" s="958"/>
      <c r="D223" s="971"/>
      <c r="E223" s="971"/>
      <c r="F223" s="971"/>
      <c r="G223" s="971"/>
      <c r="H223" s="971"/>
      <c r="I223" s="971"/>
      <c r="J223" s="971"/>
      <c r="K223" s="971"/>
      <c r="L223" s="971"/>
      <c r="M223" s="971"/>
      <c r="N223" s="971"/>
      <c r="O223" s="971"/>
      <c r="P223" s="971"/>
      <c r="Q223" s="971"/>
      <c r="R223" s="971"/>
      <c r="S223" s="971"/>
      <c r="T223" s="950"/>
    </row>
    <row r="224" spans="1:20" s="948" customFormat="1">
      <c r="A224" s="971"/>
      <c r="B224" s="537"/>
      <c r="C224" s="964"/>
      <c r="D224" s="964"/>
      <c r="E224" s="964"/>
      <c r="F224" s="964"/>
      <c r="G224" s="964"/>
      <c r="H224" s="964"/>
      <c r="I224" s="964"/>
      <c r="J224" s="964"/>
      <c r="K224" s="964"/>
      <c r="L224" s="964"/>
      <c r="M224" s="964"/>
      <c r="N224" s="964"/>
      <c r="O224" s="964"/>
      <c r="P224" s="964"/>
      <c r="Q224" s="964"/>
      <c r="R224" s="964"/>
      <c r="S224" s="964"/>
      <c r="T224" s="950"/>
    </row>
    <row r="225" spans="1:20" s="948" customFormat="1">
      <c r="A225" s="971"/>
      <c r="B225" s="537"/>
      <c r="C225" s="964"/>
      <c r="D225" s="964"/>
      <c r="E225" s="964"/>
      <c r="F225" s="964"/>
      <c r="G225" s="964"/>
      <c r="H225" s="964"/>
      <c r="I225" s="964"/>
      <c r="J225" s="964"/>
      <c r="K225" s="964"/>
      <c r="L225" s="964"/>
      <c r="M225" s="964"/>
      <c r="N225" s="964"/>
      <c r="O225" s="964"/>
      <c r="P225" s="964"/>
      <c r="Q225" s="964"/>
      <c r="R225" s="964"/>
      <c r="S225" s="964"/>
      <c r="T225" s="950"/>
    </row>
    <row r="226" spans="1:20" s="948" customFormat="1" ht="13.5" customHeight="1">
      <c r="A226" s="971"/>
      <c r="B226" s="537"/>
      <c r="C226" s="964"/>
      <c r="D226" s="964"/>
      <c r="E226" s="964"/>
      <c r="F226" s="964"/>
      <c r="G226" s="964"/>
      <c r="H226" s="964"/>
      <c r="I226" s="964"/>
      <c r="J226" s="964"/>
      <c r="K226" s="964"/>
      <c r="L226" s="964"/>
      <c r="M226" s="964"/>
      <c r="N226" s="964"/>
      <c r="O226" s="964"/>
      <c r="P226" s="964"/>
      <c r="Q226" s="964"/>
      <c r="R226" s="964"/>
      <c r="S226" s="964"/>
      <c r="T226" s="950"/>
    </row>
    <row r="227" spans="1:20" s="948" customFormat="1" ht="13.5" customHeight="1">
      <c r="A227" s="971"/>
      <c r="B227" s="537"/>
      <c r="C227" s="971"/>
      <c r="D227" s="971"/>
      <c r="E227" s="971"/>
      <c r="F227" s="971"/>
      <c r="G227" s="971"/>
      <c r="H227" s="971"/>
      <c r="I227" s="971"/>
      <c r="J227" s="971"/>
      <c r="K227" s="971"/>
      <c r="L227" s="971"/>
      <c r="M227" s="971"/>
      <c r="N227" s="971"/>
      <c r="O227" s="971"/>
      <c r="P227" s="971"/>
      <c r="Q227" s="971"/>
      <c r="R227" s="971"/>
      <c r="S227" s="971"/>
      <c r="T227" s="950"/>
    </row>
    <row r="228" spans="1:20" s="948" customFormat="1" ht="13.5" customHeight="1">
      <c r="A228" s="267"/>
      <c r="B228" s="534"/>
      <c r="C228" s="971"/>
      <c r="D228" s="971"/>
      <c r="E228" s="971"/>
      <c r="F228" s="971"/>
      <c r="G228" s="971"/>
      <c r="H228" s="971"/>
      <c r="I228" s="971"/>
      <c r="J228" s="971"/>
      <c r="K228" s="971"/>
      <c r="L228" s="971"/>
      <c r="M228" s="971"/>
      <c r="N228" s="971"/>
      <c r="O228" s="971"/>
      <c r="P228" s="971"/>
      <c r="Q228" s="971"/>
      <c r="R228" s="971"/>
      <c r="S228" s="971"/>
      <c r="T228" s="951"/>
    </row>
    <row r="229" spans="1:20" s="948" customFormat="1">
      <c r="A229" s="267"/>
      <c r="B229" s="971"/>
      <c r="C229" s="971"/>
      <c r="D229" s="971"/>
      <c r="E229" s="971"/>
      <c r="F229" s="971"/>
      <c r="G229" s="971"/>
      <c r="H229" s="971"/>
      <c r="I229" s="971"/>
      <c r="J229" s="971"/>
      <c r="K229" s="971"/>
      <c r="L229" s="971"/>
      <c r="M229" s="971"/>
      <c r="N229" s="971"/>
      <c r="O229" s="971"/>
      <c r="P229" s="971"/>
      <c r="Q229" s="971"/>
      <c r="R229" s="971"/>
      <c r="S229" s="971"/>
      <c r="T229" s="951"/>
    </row>
    <row r="230" spans="1:20" s="948" customFormat="1">
      <c r="A230" s="267"/>
      <c r="B230" s="971"/>
      <c r="C230" s="971"/>
      <c r="D230" s="971"/>
      <c r="E230" s="971"/>
      <c r="F230" s="971"/>
      <c r="G230" s="971"/>
      <c r="H230" s="971"/>
      <c r="I230" s="971"/>
      <c r="J230" s="971"/>
      <c r="K230" s="971"/>
      <c r="L230" s="971"/>
      <c r="M230" s="971"/>
      <c r="N230" s="971"/>
      <c r="O230" s="971"/>
      <c r="P230" s="971"/>
      <c r="Q230" s="971"/>
      <c r="R230" s="971"/>
      <c r="S230" s="971"/>
      <c r="T230" s="951"/>
    </row>
  </sheetData>
  <mergeCells count="302">
    <mergeCell ref="P82:P84"/>
    <mergeCell ref="P85:P88"/>
    <mergeCell ref="Q80:S80"/>
    <mergeCell ref="Q81:S81"/>
    <mergeCell ref="B117:S118"/>
    <mergeCell ref="B120:S121"/>
    <mergeCell ref="A105:B106"/>
    <mergeCell ref="C105:D114"/>
    <mergeCell ref="E105:J106"/>
    <mergeCell ref="K105:N109"/>
    <mergeCell ref="A107:B109"/>
    <mergeCell ref="E107:J109"/>
    <mergeCell ref="A110:B111"/>
    <mergeCell ref="E110:J111"/>
    <mergeCell ref="K110:N111"/>
    <mergeCell ref="A112:B114"/>
    <mergeCell ref="E112:J114"/>
    <mergeCell ref="K112:N114"/>
    <mergeCell ref="O108:S108"/>
    <mergeCell ref="A93:B93"/>
    <mergeCell ref="E93:J93"/>
    <mergeCell ref="K93:N93"/>
    <mergeCell ref="O93:S93"/>
    <mergeCell ref="A94:B95"/>
    <mergeCell ref="C94:D104"/>
    <mergeCell ref="E94:J95"/>
    <mergeCell ref="K94:N101"/>
    <mergeCell ref="A96:B98"/>
    <mergeCell ref="E96:J98"/>
    <mergeCell ref="A99:B101"/>
    <mergeCell ref="E99:J101"/>
    <mergeCell ref="A102:B104"/>
    <mergeCell ref="E102:J104"/>
    <mergeCell ref="K102:N104"/>
    <mergeCell ref="C93:D93"/>
    <mergeCell ref="H85:H88"/>
    <mergeCell ref="I85:I88"/>
    <mergeCell ref="J85:J88"/>
    <mergeCell ref="K85:K88"/>
    <mergeCell ref="L85:L88"/>
    <mergeCell ref="M85:M88"/>
    <mergeCell ref="N85:N88"/>
    <mergeCell ref="O85:O88"/>
    <mergeCell ref="B70:E70"/>
    <mergeCell ref="B71:E71"/>
    <mergeCell ref="B72:E72"/>
    <mergeCell ref="B75:E75"/>
    <mergeCell ref="B76:E76"/>
    <mergeCell ref="B77:E77"/>
    <mergeCell ref="B78:E78"/>
    <mergeCell ref="B79:E79"/>
    <mergeCell ref="N82:N84"/>
    <mergeCell ref="A82:E84"/>
    <mergeCell ref="F82:F84"/>
    <mergeCell ref="G82:G84"/>
    <mergeCell ref="H82:H84"/>
    <mergeCell ref="I82:I84"/>
    <mergeCell ref="J82:J84"/>
    <mergeCell ref="K82:K84"/>
    <mergeCell ref="L82:L84"/>
    <mergeCell ref="M82:M84"/>
    <mergeCell ref="B42:S43"/>
    <mergeCell ref="C45:S48"/>
    <mergeCell ref="C49:S49"/>
    <mergeCell ref="C50:S50"/>
    <mergeCell ref="C51:S51"/>
    <mergeCell ref="C52:S54"/>
    <mergeCell ref="C55:S58"/>
    <mergeCell ref="C59:S60"/>
    <mergeCell ref="A68:E69"/>
    <mergeCell ref="C61:S62"/>
    <mergeCell ref="C63:S64"/>
    <mergeCell ref="C44:S44"/>
    <mergeCell ref="F68:P68"/>
    <mergeCell ref="M210:R210"/>
    <mergeCell ref="B210:E210"/>
    <mergeCell ref="M203:R203"/>
    <mergeCell ref="F216:L217"/>
    <mergeCell ref="M34:S35"/>
    <mergeCell ref="F36:L37"/>
    <mergeCell ref="A34:A41"/>
    <mergeCell ref="B36:E37"/>
    <mergeCell ref="A194:E194"/>
    <mergeCell ref="A186:D186"/>
    <mergeCell ref="A188:D188"/>
    <mergeCell ref="F142:L145"/>
    <mergeCell ref="M146:S146"/>
    <mergeCell ref="M163:S164"/>
    <mergeCell ref="M160:R160"/>
    <mergeCell ref="A183:S183"/>
    <mergeCell ref="H184:K184"/>
    <mergeCell ref="M147:S147"/>
    <mergeCell ref="B73:E73"/>
    <mergeCell ref="B74:E74"/>
    <mergeCell ref="O82:O84"/>
    <mergeCell ref="A85:E88"/>
    <mergeCell ref="F85:F88"/>
    <mergeCell ref="G85:G88"/>
    <mergeCell ref="B161:E161"/>
    <mergeCell ref="B162:E162"/>
    <mergeCell ref="B163:E164"/>
    <mergeCell ref="B165:E166"/>
    <mergeCell ref="F165:L166"/>
    <mergeCell ref="M165:S166"/>
    <mergeCell ref="B167:E168"/>
    <mergeCell ref="E186:S187"/>
    <mergeCell ref="F161:L162"/>
    <mergeCell ref="Q182:S182"/>
    <mergeCell ref="M216:S217"/>
    <mergeCell ref="B218:E219"/>
    <mergeCell ref="B214:E214"/>
    <mergeCell ref="B215:E215"/>
    <mergeCell ref="B216:E217"/>
    <mergeCell ref="F218:L219"/>
    <mergeCell ref="M218:S219"/>
    <mergeCell ref="F214:L215"/>
    <mergeCell ref="B201:E202"/>
    <mergeCell ref="A213:E213"/>
    <mergeCell ref="F213:K213"/>
    <mergeCell ref="M213:R213"/>
    <mergeCell ref="A214:A221"/>
    <mergeCell ref="B220:E221"/>
    <mergeCell ref="M214:S215"/>
    <mergeCell ref="B208:E208"/>
    <mergeCell ref="B209:E209"/>
    <mergeCell ref="F220:L221"/>
    <mergeCell ref="M220:S221"/>
    <mergeCell ref="F201:L202"/>
    <mergeCell ref="M201:S202"/>
    <mergeCell ref="B203:E203"/>
    <mergeCell ref="F203:K203"/>
    <mergeCell ref="F210:K210"/>
    <mergeCell ref="A1:F1"/>
    <mergeCell ref="A2:E2"/>
    <mergeCell ref="A128:F128"/>
    <mergeCell ref="A129:E129"/>
    <mergeCell ref="A181:F181"/>
    <mergeCell ref="A182:E182"/>
    <mergeCell ref="B24:D25"/>
    <mergeCell ref="B26:D27"/>
    <mergeCell ref="B151:D152"/>
    <mergeCell ref="B153:D154"/>
    <mergeCell ref="B34:E34"/>
    <mergeCell ref="F40:L41"/>
    <mergeCell ref="B146:E146"/>
    <mergeCell ref="B38:E39"/>
    <mergeCell ref="B40:E41"/>
    <mergeCell ref="F146:L146"/>
    <mergeCell ref="A160:E160"/>
    <mergeCell ref="F160:K160"/>
    <mergeCell ref="F30:K30"/>
    <mergeCell ref="F33:K33"/>
    <mergeCell ref="F38:L39"/>
    <mergeCell ref="F14:L14"/>
    <mergeCell ref="B147:E147"/>
    <mergeCell ref="F147:L147"/>
    <mergeCell ref="A193:E193"/>
    <mergeCell ref="M148:S149"/>
    <mergeCell ref="F156:K156"/>
    <mergeCell ref="M156:R156"/>
    <mergeCell ref="F167:L168"/>
    <mergeCell ref="M167:S168"/>
    <mergeCell ref="M161:S162"/>
    <mergeCell ref="F163:L164"/>
    <mergeCell ref="F150:K150"/>
    <mergeCell ref="B157:E157"/>
    <mergeCell ref="F157:K157"/>
    <mergeCell ref="M150:R150"/>
    <mergeCell ref="F155:K155"/>
    <mergeCell ref="M155:R155"/>
    <mergeCell ref="M157:R157"/>
    <mergeCell ref="B150:E150"/>
    <mergeCell ref="A192:D192"/>
    <mergeCell ref="E188:S190"/>
    <mergeCell ref="E191:S191"/>
    <mergeCell ref="E192:S192"/>
    <mergeCell ref="G193:L193"/>
    <mergeCell ref="A191:D191"/>
    <mergeCell ref="L184:S184"/>
    <mergeCell ref="A161:A168"/>
    <mergeCell ref="B35:E35"/>
    <mergeCell ref="M33:R33"/>
    <mergeCell ref="F23:K23"/>
    <mergeCell ref="M23:R23"/>
    <mergeCell ref="F141:L141"/>
    <mergeCell ref="F21:L22"/>
    <mergeCell ref="M38:S39"/>
    <mergeCell ref="M40:S41"/>
    <mergeCell ref="H131:K131"/>
    <mergeCell ref="A130:S130"/>
    <mergeCell ref="F34:L35"/>
    <mergeCell ref="L131:S131"/>
    <mergeCell ref="E133:S134"/>
    <mergeCell ref="A33:E33"/>
    <mergeCell ref="G140:L140"/>
    <mergeCell ref="Q129:S129"/>
    <mergeCell ref="M141:S141"/>
    <mergeCell ref="E135:S137"/>
    <mergeCell ref="A141:E141"/>
    <mergeCell ref="A133:D133"/>
    <mergeCell ref="Q75:S75"/>
    <mergeCell ref="Q76:S77"/>
    <mergeCell ref="M36:S37"/>
    <mergeCell ref="A140:E140"/>
    <mergeCell ref="B28:E28"/>
    <mergeCell ref="F20:L20"/>
    <mergeCell ref="M20:S20"/>
    <mergeCell ref="B20:E20"/>
    <mergeCell ref="F19:L19"/>
    <mergeCell ref="M15:S18"/>
    <mergeCell ref="M19:S19"/>
    <mergeCell ref="B19:E19"/>
    <mergeCell ref="B21:E22"/>
    <mergeCell ref="Q78:S78"/>
    <mergeCell ref="Q2:S2"/>
    <mergeCell ref="M30:R30"/>
    <mergeCell ref="M14:S14"/>
    <mergeCell ref="H4:K4"/>
    <mergeCell ref="G13:L13"/>
    <mergeCell ref="A3:S3"/>
    <mergeCell ref="L4:S4"/>
    <mergeCell ref="E6:S7"/>
    <mergeCell ref="A6:D6"/>
    <mergeCell ref="A8:D8"/>
    <mergeCell ref="B30:E30"/>
    <mergeCell ref="E8:S10"/>
    <mergeCell ref="A14:E14"/>
    <mergeCell ref="F29:K29"/>
    <mergeCell ref="M29:R29"/>
    <mergeCell ref="F28:K28"/>
    <mergeCell ref="M28:R28"/>
    <mergeCell ref="A13:E13"/>
    <mergeCell ref="B23:E23"/>
    <mergeCell ref="M21:S22"/>
    <mergeCell ref="B29:E29"/>
    <mergeCell ref="B15:E18"/>
    <mergeCell ref="F15:L18"/>
    <mergeCell ref="Q79:S79"/>
    <mergeCell ref="Q82:S84"/>
    <mergeCell ref="Q85:S88"/>
    <mergeCell ref="B80:E80"/>
    <mergeCell ref="B81:E81"/>
    <mergeCell ref="A70:A81"/>
    <mergeCell ref="A11:D11"/>
    <mergeCell ref="A12:D12"/>
    <mergeCell ref="E11:S11"/>
    <mergeCell ref="E12:S12"/>
    <mergeCell ref="B31:E31"/>
    <mergeCell ref="B32:E32"/>
    <mergeCell ref="A15:A32"/>
    <mergeCell ref="C65:S66"/>
    <mergeCell ref="F31:L31"/>
    <mergeCell ref="M31:S31"/>
    <mergeCell ref="F32:L32"/>
    <mergeCell ref="M32:S32"/>
    <mergeCell ref="Q68:S69"/>
    <mergeCell ref="Q70:S70"/>
    <mergeCell ref="Q71:S71"/>
    <mergeCell ref="Q72:S72"/>
    <mergeCell ref="Q73:S73"/>
    <mergeCell ref="Q74:S74"/>
    <mergeCell ref="B123:S125"/>
    <mergeCell ref="A138:D138"/>
    <mergeCell ref="A139:D139"/>
    <mergeCell ref="B158:E158"/>
    <mergeCell ref="B159:E159"/>
    <mergeCell ref="A142:A159"/>
    <mergeCell ref="F158:L158"/>
    <mergeCell ref="M158:S158"/>
    <mergeCell ref="F159:L159"/>
    <mergeCell ref="M159:S159"/>
    <mergeCell ref="B155:E155"/>
    <mergeCell ref="B148:E149"/>
    <mergeCell ref="F148:L149"/>
    <mergeCell ref="B156:E156"/>
    <mergeCell ref="A135:D135"/>
    <mergeCell ref="M142:S145"/>
    <mergeCell ref="B142:E145"/>
    <mergeCell ref="F194:L194"/>
    <mergeCell ref="B211:E211"/>
    <mergeCell ref="B212:E212"/>
    <mergeCell ref="A195:A212"/>
    <mergeCell ref="F211:L211"/>
    <mergeCell ref="F212:L212"/>
    <mergeCell ref="M211:S211"/>
    <mergeCell ref="M212:S212"/>
    <mergeCell ref="F200:L200"/>
    <mergeCell ref="M200:S200"/>
    <mergeCell ref="B204:D205"/>
    <mergeCell ref="B206:D207"/>
    <mergeCell ref="F209:K209"/>
    <mergeCell ref="B199:E199"/>
    <mergeCell ref="M209:R209"/>
    <mergeCell ref="F208:K208"/>
    <mergeCell ref="M208:R208"/>
    <mergeCell ref="F199:L199"/>
    <mergeCell ref="M199:S199"/>
    <mergeCell ref="F195:L198"/>
    <mergeCell ref="M194:S194"/>
    <mergeCell ref="B195:E198"/>
    <mergeCell ref="M195:S198"/>
    <mergeCell ref="B200:E200"/>
  </mergeCells>
  <phoneticPr fontId="2"/>
  <dataValidations count="4">
    <dataValidation type="list" showInputMessage="1" showErrorMessage="1" sqref="F29:K29 M156:R156 F156:K156 M29:R29 F209:K209 M209:R209">
      <formula1>企業回答5</formula1>
    </dataValidation>
    <dataValidation type="list" showInputMessage="1" showErrorMessage="1" sqref="F28:K28 M155:R155 F155:K155 M28:R28 F208:K208 M208:R208">
      <formula1>企業回答6</formula1>
    </dataValidation>
    <dataValidation type="list" allowBlank="1" showInputMessage="1" showErrorMessage="1" sqref="F32:S32 F159:S159 F212:S212">
      <formula1>建設工事の種類</formula1>
    </dataValidation>
    <dataValidation type="list" allowBlank="1" showInputMessage="1" showErrorMessage="1" sqref="F31:S31 F158:S158 F211:S211">
      <formula1>工事種別</formula1>
    </dataValidation>
  </dataValidations>
  <pageMargins left="0.70866141732283472" right="0.70866141732283472" top="0.74803149606299213" bottom="0.59055118110236227" header="0.31496062992125984" footer="0.31496062992125984"/>
  <pageSetup paperSize="9" orientation="portrait" blackAndWhite="1" r:id="rId1"/>
  <rowBreaks count="3" manualBreakCount="3">
    <brk id="111" max="18" man="1"/>
    <brk id="127" max="18" man="1"/>
    <brk id="180" max="18" man="1"/>
  </rowBreaks>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W174"/>
  <sheetViews>
    <sheetView view="pageBreakPreview" topLeftCell="A109" zoomScaleNormal="100" zoomScaleSheetLayoutView="100" workbookViewId="0">
      <selection activeCell="V142" sqref="V142"/>
    </sheetView>
  </sheetViews>
  <sheetFormatPr defaultRowHeight="13.5"/>
  <cols>
    <col min="1" max="17" width="5.125" style="4" customWidth="1"/>
    <col min="18" max="18" width="5.125" style="251" customWidth="1"/>
    <col min="19" max="16384" width="9" style="4"/>
  </cols>
  <sheetData>
    <row r="1" spans="1:23" ht="15.75" customHeight="1">
      <c r="A1" s="1495" t="str">
        <f>CONCATENATE("（様式-",INDEX(発注者入力シート!$B$28:$G$31,MATCH(発注者入力シート!M8,発注者入力シート!$C$28:$C$31,0),4),"）")</f>
        <v>（様式-８）</v>
      </c>
      <c r="B1" s="1495"/>
      <c r="C1" s="1495"/>
      <c r="D1" s="1495"/>
      <c r="E1" s="1495"/>
      <c r="F1" s="1495"/>
      <c r="Q1" s="231" t="s">
        <v>671</v>
      </c>
      <c r="R1" s="199"/>
      <c r="S1" s="4" t="s">
        <v>463</v>
      </c>
    </row>
    <row r="2" spans="1:23" ht="15.75" customHeight="1">
      <c r="A2" s="1495" t="str">
        <f>CONCATENATE("評価項目",INDEX(発注者入力シート!$B$28:$G$31,MATCH(発注者入力シート!M8,発注者入力シート!$C$28:$C$31,0),5),"-",INDEX(発注者入力シート!$B$28:$G$31,MATCH(発注者入力シート!M8,発注者入力シート!$C$28:$C$31,0),6))</f>
        <v>評価項目（３）-③</v>
      </c>
      <c r="B2" s="1495"/>
      <c r="C2" s="1495"/>
      <c r="D2" s="1495"/>
      <c r="E2" s="1495"/>
      <c r="S2" s="4" t="s">
        <v>464</v>
      </c>
    </row>
    <row r="3" spans="1:23" ht="15.75" customHeight="1">
      <c r="A3" s="1632" t="s">
        <v>678</v>
      </c>
      <c r="B3" s="1632"/>
      <c r="C3" s="1632"/>
      <c r="D3" s="1632"/>
      <c r="E3" s="1632"/>
      <c r="F3" s="1632"/>
      <c r="G3" s="1632"/>
      <c r="H3" s="1632"/>
      <c r="I3" s="1632"/>
      <c r="J3" s="1632"/>
      <c r="K3" s="1632"/>
      <c r="L3" s="1632"/>
      <c r="M3" s="1632"/>
      <c r="N3" s="1632"/>
      <c r="O3" s="1632"/>
      <c r="P3" s="1632"/>
      <c r="Q3" s="1632"/>
      <c r="R3" s="335"/>
      <c r="S3" s="205"/>
      <c r="T3" s="4" t="s">
        <v>471</v>
      </c>
    </row>
    <row r="4" spans="1:23" ht="15.75" customHeight="1">
      <c r="G4" s="1518" t="s">
        <v>331</v>
      </c>
      <c r="H4" s="1518"/>
      <c r="I4" s="1518"/>
      <c r="J4" s="1518"/>
      <c r="K4" s="1519" t="str">
        <f>IF(企業入力シート!C7="","",企業入力シート!C7)</f>
        <v>島根土木</v>
      </c>
      <c r="L4" s="1519"/>
      <c r="M4" s="1519"/>
      <c r="N4" s="1519"/>
      <c r="O4" s="1519"/>
      <c r="P4" s="1519"/>
      <c r="Q4" s="1519"/>
      <c r="R4" s="321"/>
      <c r="S4" s="191"/>
      <c r="T4" s="4" t="s">
        <v>605</v>
      </c>
    </row>
    <row r="5" spans="1:23" ht="14.25" customHeight="1">
      <c r="S5" s="251"/>
    </row>
    <row r="6" spans="1:23" ht="14.25" customHeight="1">
      <c r="A6" s="1926" t="s">
        <v>679</v>
      </c>
      <c r="B6" s="1927"/>
      <c r="C6" s="1927"/>
      <c r="D6" s="1928"/>
      <c r="E6" s="1789" t="s">
        <v>1470</v>
      </c>
      <c r="F6" s="1789"/>
      <c r="G6" s="1789"/>
      <c r="H6" s="1789"/>
      <c r="I6" s="1789"/>
      <c r="J6" s="1789"/>
      <c r="K6" s="1789"/>
      <c r="L6" s="1789"/>
      <c r="M6" s="1789"/>
      <c r="N6" s="1789"/>
      <c r="O6" s="1789"/>
      <c r="P6" s="1789"/>
      <c r="Q6" s="1790"/>
      <c r="S6" s="4" t="s">
        <v>467</v>
      </c>
    </row>
    <row r="7" spans="1:23" ht="14.25" customHeight="1">
      <c r="A7" s="1929"/>
      <c r="B7" s="1930"/>
      <c r="C7" s="1930"/>
      <c r="D7" s="1931"/>
      <c r="E7" s="1792"/>
      <c r="F7" s="1792"/>
      <c r="G7" s="1792"/>
      <c r="H7" s="1792"/>
      <c r="I7" s="1792"/>
      <c r="J7" s="1792"/>
      <c r="K7" s="1792"/>
      <c r="L7" s="1792"/>
      <c r="M7" s="1792"/>
      <c r="N7" s="1792"/>
      <c r="O7" s="1792"/>
      <c r="P7" s="1792"/>
      <c r="Q7" s="1793"/>
      <c r="R7" s="279"/>
      <c r="S7" s="193"/>
      <c r="T7" s="4" t="s">
        <v>468</v>
      </c>
    </row>
    <row r="8" spans="1:23" ht="14.25" customHeight="1">
      <c r="A8" s="1932"/>
      <c r="B8" s="1933"/>
      <c r="C8" s="1933"/>
      <c r="D8" s="1934"/>
      <c r="E8" s="1795"/>
      <c r="F8" s="1795"/>
      <c r="G8" s="1795"/>
      <c r="H8" s="1795"/>
      <c r="I8" s="1795"/>
      <c r="J8" s="1795"/>
      <c r="K8" s="1795"/>
      <c r="L8" s="1795"/>
      <c r="M8" s="1795"/>
      <c r="N8" s="1795"/>
      <c r="O8" s="1795"/>
      <c r="P8" s="1795"/>
      <c r="Q8" s="1796"/>
      <c r="R8" s="279"/>
      <c r="S8" s="194"/>
      <c r="T8" s="4" t="s">
        <v>466</v>
      </c>
    </row>
    <row r="9" spans="1:23" ht="14.25" customHeight="1">
      <c r="A9" s="1761" t="s">
        <v>1499</v>
      </c>
      <c r="B9" s="1762"/>
      <c r="C9" s="1762"/>
      <c r="D9" s="1763"/>
      <c r="E9" s="1921" t="str">
        <f>INDEX(発注者入力シート!$AX$3:$BC$31,MATCH(発注者入力シート!$AY$2,発注者入力シート!$AZ$3:$AZ$31,0),4)</f>
        <v>一般土木工事、維持修繕工事</v>
      </c>
      <c r="F9" s="1921"/>
      <c r="G9" s="1921"/>
      <c r="H9" s="1921"/>
      <c r="I9" s="1921"/>
      <c r="J9" s="1921"/>
      <c r="K9" s="1921"/>
      <c r="L9" s="1921"/>
      <c r="M9" s="1921"/>
      <c r="N9" s="1921"/>
      <c r="O9" s="1921"/>
      <c r="P9" s="1921"/>
      <c r="Q9" s="1921"/>
      <c r="R9" s="279"/>
      <c r="S9" s="275"/>
      <c r="T9" s="4" t="s">
        <v>473</v>
      </c>
    </row>
    <row r="10" spans="1:23" ht="14.25" customHeight="1">
      <c r="A10" s="1761" t="s">
        <v>1500</v>
      </c>
      <c r="B10" s="1762"/>
      <c r="C10" s="1762"/>
      <c r="D10" s="1763"/>
      <c r="E10" s="1921" t="str">
        <f>INDEX(発注者入力シート!$AX$3:$BC$31,MATCH(発注者入力シート!$AY$2,発注者入力シート!$AZ$3:$AZ$31,0),5)</f>
        <v>土木一式工事、とび・土工・ｺﾝｸﾘｰﾄ工事、しゅんせつ工事</v>
      </c>
      <c r="F10" s="1921"/>
      <c r="G10" s="1921"/>
      <c r="H10" s="1921"/>
      <c r="I10" s="1921"/>
      <c r="J10" s="1921"/>
      <c r="K10" s="1921"/>
      <c r="L10" s="1921"/>
      <c r="M10" s="1921"/>
      <c r="N10" s="1921"/>
      <c r="O10" s="1921"/>
      <c r="P10" s="1921"/>
      <c r="Q10" s="1921"/>
      <c r="R10" s="279"/>
      <c r="S10" s="251"/>
      <c r="T10" s="251"/>
      <c r="U10" s="251"/>
      <c r="V10" s="251"/>
      <c r="W10" s="251"/>
    </row>
    <row r="11" spans="1:23" ht="14.25" customHeight="1">
      <c r="A11" s="279"/>
      <c r="B11" s="279"/>
      <c r="C11" s="279"/>
      <c r="D11" s="279"/>
      <c r="E11" s="279"/>
      <c r="F11" s="279"/>
      <c r="G11" s="279"/>
      <c r="H11" s="279"/>
      <c r="I11" s="279"/>
      <c r="J11" s="279"/>
      <c r="K11" s="279"/>
      <c r="L11" s="279"/>
      <c r="M11" s="279"/>
      <c r="N11" s="279"/>
      <c r="O11" s="279"/>
      <c r="P11" s="279"/>
      <c r="Q11" s="279"/>
      <c r="R11" s="279"/>
      <c r="S11" s="251"/>
      <c r="T11" s="251"/>
      <c r="U11" s="251"/>
      <c r="V11" s="251"/>
      <c r="W11" s="251"/>
    </row>
    <row r="12" spans="1:23" ht="13.5" customHeight="1">
      <c r="A12" s="279"/>
      <c r="B12" s="279"/>
      <c r="C12" s="279"/>
      <c r="D12" s="279"/>
      <c r="E12" s="279"/>
      <c r="F12" s="279"/>
      <c r="G12" s="279"/>
      <c r="H12" s="279"/>
      <c r="I12" s="279"/>
      <c r="J12" s="279"/>
      <c r="K12" s="279"/>
      <c r="L12" s="279"/>
      <c r="M12" s="279"/>
      <c r="N12" s="279"/>
      <c r="O12" s="279"/>
      <c r="P12" s="279"/>
      <c r="Q12" s="279"/>
      <c r="R12" s="279"/>
      <c r="S12" s="251"/>
      <c r="T12" s="251"/>
      <c r="U12" s="251"/>
      <c r="V12" s="251"/>
      <c r="W12" s="251"/>
    </row>
    <row r="13" spans="1:23" ht="15.75" customHeight="1">
      <c r="A13" s="1678" t="s">
        <v>41</v>
      </c>
      <c r="B13" s="1679"/>
      <c r="C13" s="1679"/>
      <c r="D13" s="1679"/>
      <c r="E13" s="1676"/>
      <c r="F13" s="526" t="s">
        <v>801</v>
      </c>
      <c r="G13" s="1887" t="str">
        <f>IF(企業入力シート!C18="","",企業入力シート!C18)</f>
        <v>AAA</v>
      </c>
      <c r="H13" s="1888"/>
      <c r="I13" s="1888"/>
      <c r="J13" s="1888"/>
      <c r="K13" s="1889"/>
      <c r="L13" s="280"/>
      <c r="M13" s="197"/>
      <c r="N13" s="197"/>
      <c r="O13" s="197"/>
      <c r="P13" s="197"/>
      <c r="Q13" s="197"/>
      <c r="R13" s="197"/>
    </row>
    <row r="14" spans="1:23" ht="15.75" customHeight="1">
      <c r="A14" s="1678" t="s">
        <v>665</v>
      </c>
      <c r="B14" s="1679"/>
      <c r="C14" s="1679"/>
      <c r="D14" s="1679"/>
      <c r="E14" s="1676"/>
      <c r="F14" s="1861"/>
      <c r="G14" s="1862"/>
      <c r="H14" s="1862"/>
      <c r="I14" s="1862"/>
      <c r="J14" s="1862"/>
      <c r="K14" s="1918"/>
      <c r="L14" s="280"/>
      <c r="M14" s="197"/>
      <c r="N14" s="197"/>
      <c r="O14" s="197"/>
      <c r="P14" s="197"/>
      <c r="Q14" s="202"/>
      <c r="R14" s="202"/>
      <c r="S14" s="207" t="s">
        <v>469</v>
      </c>
    </row>
    <row r="15" spans="1:23" ht="15.75" customHeight="1">
      <c r="A15" s="1678" t="s">
        <v>953</v>
      </c>
      <c r="B15" s="1679"/>
      <c r="C15" s="1679"/>
      <c r="D15" s="1679"/>
      <c r="E15" s="1676"/>
      <c r="F15" s="1922"/>
      <c r="G15" s="1923"/>
      <c r="H15" s="1923"/>
      <c r="I15" s="1923"/>
      <c r="J15" s="1923"/>
      <c r="K15" s="1924"/>
      <c r="L15" s="265"/>
      <c r="M15" s="202"/>
      <c r="N15" s="202"/>
      <c r="O15" s="202"/>
      <c r="P15" s="202"/>
      <c r="Q15" s="202"/>
      <c r="R15" s="202"/>
      <c r="S15" s="207" t="s">
        <v>470</v>
      </c>
    </row>
    <row r="16" spans="1:23" ht="15.75" customHeight="1">
      <c r="A16" s="1678" t="s">
        <v>663</v>
      </c>
      <c r="B16" s="1679"/>
      <c r="C16" s="1679"/>
      <c r="D16" s="1679"/>
      <c r="E16" s="1676"/>
      <c r="F16" s="1656"/>
      <c r="G16" s="1691"/>
      <c r="H16" s="1691"/>
      <c r="I16" s="1691"/>
      <c r="J16" s="1691"/>
      <c r="K16" s="1917"/>
      <c r="L16" s="1194"/>
      <c r="M16" s="1195"/>
      <c r="N16" s="1195"/>
      <c r="O16" s="1195"/>
      <c r="P16" s="1195"/>
      <c r="Q16" s="1195"/>
      <c r="R16" s="198"/>
      <c r="S16" s="207" t="s">
        <v>918</v>
      </c>
    </row>
    <row r="17" spans="1:18" ht="15.75" customHeight="1">
      <c r="A17" s="1664" t="s">
        <v>664</v>
      </c>
      <c r="B17" s="1665"/>
      <c r="C17" s="1665"/>
      <c r="D17" s="1665"/>
      <c r="E17" s="1667"/>
      <c r="F17" s="1525"/>
      <c r="G17" s="1526"/>
      <c r="H17" s="1526"/>
      <c r="I17" s="1526"/>
      <c r="J17" s="1526"/>
      <c r="K17" s="1526"/>
      <c r="L17" s="1526"/>
      <c r="M17" s="1526"/>
      <c r="N17" s="1526"/>
      <c r="O17" s="1526"/>
      <c r="P17" s="1526"/>
      <c r="Q17" s="1527"/>
      <c r="R17" s="320"/>
    </row>
    <row r="18" spans="1:18" ht="15.75" customHeight="1">
      <c r="A18" s="1507"/>
      <c r="B18" s="1671"/>
      <c r="C18" s="1671"/>
      <c r="D18" s="1671"/>
      <c r="E18" s="1508"/>
      <c r="F18" s="1531"/>
      <c r="G18" s="1532"/>
      <c r="H18" s="1532"/>
      <c r="I18" s="1532"/>
      <c r="J18" s="1532"/>
      <c r="K18" s="1532"/>
      <c r="L18" s="1532"/>
      <c r="M18" s="1532"/>
      <c r="N18" s="1532"/>
      <c r="O18" s="1532"/>
      <c r="P18" s="1532"/>
      <c r="Q18" s="1533"/>
      <c r="R18" s="320"/>
    </row>
    <row r="19" spans="1:18" ht="15.75" customHeight="1">
      <c r="A19" s="1911" t="s">
        <v>140</v>
      </c>
      <c r="B19" s="1911"/>
      <c r="C19" s="1911"/>
      <c r="D19" s="1911"/>
      <c r="E19" s="1911"/>
      <c r="F19" s="1925"/>
      <c r="G19" s="1925"/>
      <c r="H19" s="1925"/>
      <c r="I19" s="1925"/>
      <c r="J19" s="1925"/>
      <c r="K19" s="1925"/>
      <c r="L19" s="1925"/>
      <c r="M19" s="1925"/>
      <c r="N19" s="1925"/>
      <c r="O19" s="1925"/>
      <c r="P19" s="1925"/>
      <c r="Q19" s="1925"/>
      <c r="R19" s="1145"/>
    </row>
    <row r="20" spans="1:18" ht="15.75" customHeight="1">
      <c r="A20" s="1911" t="s">
        <v>240</v>
      </c>
      <c r="B20" s="1911"/>
      <c r="C20" s="1911"/>
      <c r="D20" s="1911"/>
      <c r="E20" s="1911"/>
      <c r="F20" s="1925"/>
      <c r="G20" s="1925"/>
      <c r="H20" s="1925"/>
      <c r="I20" s="1925"/>
      <c r="J20" s="1925"/>
      <c r="K20" s="1925"/>
      <c r="L20" s="1925"/>
      <c r="M20" s="1925"/>
      <c r="N20" s="1925"/>
      <c r="O20" s="1925"/>
      <c r="P20" s="1925"/>
      <c r="Q20" s="1925"/>
      <c r="R20" s="1145"/>
    </row>
    <row r="21" spans="1:18" ht="13.5" customHeight="1">
      <c r="A21" s="1205" t="s">
        <v>1644</v>
      </c>
      <c r="B21" s="2259" t="s">
        <v>1602</v>
      </c>
      <c r="C21" s="2259"/>
      <c r="D21" s="2259"/>
      <c r="E21" s="2259"/>
      <c r="F21" s="2259"/>
      <c r="G21" s="2259"/>
      <c r="H21" s="2259"/>
      <c r="I21" s="2259"/>
      <c r="J21" s="2259"/>
      <c r="K21" s="2259"/>
      <c r="L21" s="2259"/>
      <c r="M21" s="2259"/>
      <c r="N21" s="2259"/>
      <c r="O21" s="2259"/>
      <c r="P21" s="2259"/>
      <c r="Q21" s="2259"/>
      <c r="R21" s="279"/>
    </row>
    <row r="22" spans="1:18" ht="13.5" customHeight="1">
      <c r="A22" s="203"/>
      <c r="B22" s="1808"/>
      <c r="C22" s="1808"/>
      <c r="D22" s="1808"/>
      <c r="E22" s="1808"/>
      <c r="F22" s="1808"/>
      <c r="G22" s="1808"/>
      <c r="H22" s="1808"/>
      <c r="I22" s="1808"/>
      <c r="J22" s="1808"/>
      <c r="K22" s="1808"/>
      <c r="L22" s="1808"/>
      <c r="M22" s="1808"/>
      <c r="N22" s="1808"/>
      <c r="O22" s="1808"/>
      <c r="P22" s="1808"/>
      <c r="Q22" s="1808"/>
      <c r="R22" s="279"/>
    </row>
    <row r="23" spans="1:18" ht="13.5" customHeight="1">
      <c r="A23" s="267" t="s">
        <v>1642</v>
      </c>
      <c r="B23" s="1542" t="s">
        <v>1538</v>
      </c>
      <c r="C23" s="1542"/>
      <c r="D23" s="1542"/>
      <c r="E23" s="1542"/>
      <c r="F23" s="1542"/>
      <c r="G23" s="1542"/>
      <c r="H23" s="1542"/>
      <c r="I23" s="1542"/>
      <c r="J23" s="1542"/>
      <c r="K23" s="1542"/>
      <c r="L23" s="1542"/>
      <c r="M23" s="1542"/>
      <c r="N23" s="1542"/>
      <c r="O23" s="1542"/>
      <c r="P23" s="1542"/>
      <c r="Q23" s="1542"/>
      <c r="R23" s="279"/>
    </row>
    <row r="24" spans="1:18" ht="13.5" customHeight="1">
      <c r="A24" s="249"/>
      <c r="B24" s="1543"/>
      <c r="C24" s="1543"/>
      <c r="D24" s="1543"/>
      <c r="E24" s="1543"/>
      <c r="F24" s="1543"/>
      <c r="G24" s="1543"/>
      <c r="H24" s="1543"/>
      <c r="I24" s="1543"/>
      <c r="J24" s="1543"/>
      <c r="K24" s="1543"/>
      <c r="L24" s="1543"/>
      <c r="M24" s="1543"/>
      <c r="N24" s="1543"/>
      <c r="O24" s="1543"/>
      <c r="P24" s="1543"/>
      <c r="Q24" s="1543"/>
      <c r="R24" s="279"/>
    </row>
    <row r="25" spans="1:18" ht="13.5" customHeight="1">
      <c r="A25" s="249"/>
      <c r="B25" s="1543"/>
      <c r="C25" s="1543"/>
      <c r="D25" s="1543"/>
      <c r="E25" s="1543"/>
      <c r="F25" s="1543"/>
      <c r="G25" s="1543"/>
      <c r="H25" s="1543"/>
      <c r="I25" s="1543"/>
      <c r="J25" s="1543"/>
      <c r="K25" s="1543"/>
      <c r="L25" s="1543"/>
      <c r="M25" s="1543"/>
      <c r="N25" s="1543"/>
      <c r="O25" s="1543"/>
      <c r="P25" s="1543"/>
      <c r="Q25" s="1543"/>
      <c r="R25" s="279"/>
    </row>
    <row r="26" spans="1:18" ht="13.5" customHeight="1">
      <c r="A26" s="249" t="s">
        <v>1645</v>
      </c>
      <c r="B26" s="1748" t="s">
        <v>978</v>
      </c>
      <c r="C26" s="1748"/>
      <c r="D26" s="1748"/>
      <c r="E26" s="1748"/>
      <c r="F26" s="1748"/>
      <c r="G26" s="1748"/>
      <c r="H26" s="1748"/>
      <c r="I26" s="1748"/>
      <c r="J26" s="1748"/>
      <c r="K26" s="1748"/>
      <c r="L26" s="1748"/>
      <c r="M26" s="1748"/>
      <c r="N26" s="1748"/>
      <c r="O26" s="1748"/>
      <c r="P26" s="1748"/>
      <c r="Q26" s="1748"/>
      <c r="R26" s="279"/>
    </row>
    <row r="27" spans="1:18" ht="13.5" customHeight="1">
      <c r="A27" s="249" t="s">
        <v>1646</v>
      </c>
      <c r="B27" s="534" t="s">
        <v>799</v>
      </c>
      <c r="C27" s="1100"/>
      <c r="D27" s="1100"/>
      <c r="E27" s="1100"/>
      <c r="F27" s="1100"/>
      <c r="G27" s="1100"/>
      <c r="H27" s="1100"/>
      <c r="I27" s="1100"/>
      <c r="J27" s="1100"/>
      <c r="K27" s="1100"/>
      <c r="L27" s="1100"/>
      <c r="M27" s="1100"/>
      <c r="N27" s="1100"/>
      <c r="O27" s="1100"/>
      <c r="P27" s="1100"/>
      <c r="Q27" s="1100"/>
      <c r="R27" s="279"/>
    </row>
    <row r="28" spans="1:18" ht="13.5" customHeight="1">
      <c r="A28" s="249" t="s">
        <v>1647</v>
      </c>
      <c r="B28" s="1100" t="s">
        <v>1539</v>
      </c>
      <c r="C28" s="1100"/>
      <c r="D28" s="1100"/>
      <c r="E28" s="1100"/>
      <c r="F28" s="1100"/>
      <c r="G28" s="1100"/>
      <c r="H28" s="1100"/>
      <c r="I28" s="1100"/>
      <c r="J28" s="1100"/>
      <c r="K28" s="1100"/>
      <c r="L28" s="1100"/>
      <c r="M28" s="1100"/>
      <c r="N28" s="1100"/>
      <c r="O28" s="1100"/>
      <c r="P28" s="1100"/>
      <c r="Q28" s="1100"/>
      <c r="R28" s="279"/>
    </row>
    <row r="29" spans="1:18" ht="13.5" customHeight="1">
      <c r="A29" s="249" t="s">
        <v>1648</v>
      </c>
      <c r="B29" s="1543" t="s">
        <v>805</v>
      </c>
      <c r="C29" s="1543"/>
      <c r="D29" s="1543"/>
      <c r="E29" s="1543"/>
      <c r="F29" s="1543"/>
      <c r="G29" s="1543"/>
      <c r="H29" s="1543"/>
      <c r="I29" s="1543"/>
      <c r="J29" s="1543"/>
      <c r="K29" s="1543"/>
      <c r="L29" s="1543"/>
      <c r="M29" s="1543"/>
      <c r="N29" s="1543"/>
      <c r="O29" s="1543"/>
      <c r="P29" s="1543"/>
      <c r="Q29" s="1543"/>
      <c r="R29" s="279"/>
    </row>
    <row r="30" spans="1:18" ht="13.5" customHeight="1">
      <c r="A30" s="249"/>
      <c r="B30" s="1543"/>
      <c r="C30" s="1543"/>
      <c r="D30" s="1543"/>
      <c r="E30" s="1543"/>
      <c r="F30" s="1543"/>
      <c r="G30" s="1543"/>
      <c r="H30" s="1543"/>
      <c r="I30" s="1543"/>
      <c r="J30" s="1543"/>
      <c r="K30" s="1543"/>
      <c r="L30" s="1543"/>
      <c r="M30" s="1543"/>
      <c r="N30" s="1543"/>
      <c r="O30" s="1543"/>
      <c r="P30" s="1543"/>
      <c r="Q30" s="1543"/>
      <c r="R30" s="279"/>
    </row>
    <row r="31" spans="1:18" ht="13.5" customHeight="1">
      <c r="A31" s="249" t="s">
        <v>1649</v>
      </c>
      <c r="B31" s="1100" t="s">
        <v>93</v>
      </c>
      <c r="C31" s="1100"/>
      <c r="D31" s="1100"/>
      <c r="E31" s="1100"/>
      <c r="F31" s="1100"/>
      <c r="G31" s="1100"/>
      <c r="H31" s="1100"/>
      <c r="I31" s="1100"/>
      <c r="J31" s="1100"/>
      <c r="K31" s="1100"/>
      <c r="L31" s="1100"/>
      <c r="M31" s="1100"/>
      <c r="N31" s="1100"/>
      <c r="O31" s="1100"/>
      <c r="P31" s="1100"/>
      <c r="Q31" s="1100"/>
      <c r="R31" s="279"/>
    </row>
    <row r="32" spans="1:18" ht="13.5" customHeight="1">
      <c r="A32" s="200"/>
      <c r="B32" s="200"/>
      <c r="C32" s="200"/>
      <c r="D32" s="200"/>
      <c r="E32" s="200"/>
      <c r="F32" s="200"/>
      <c r="G32" s="200"/>
      <c r="H32" s="200"/>
      <c r="I32" s="200"/>
      <c r="J32" s="200"/>
      <c r="K32" s="200"/>
      <c r="L32" s="200"/>
      <c r="M32" s="200"/>
      <c r="N32" s="200"/>
      <c r="O32" s="200"/>
      <c r="P32" s="200"/>
      <c r="Q32" s="200"/>
      <c r="R32" s="279"/>
    </row>
    <row r="33" spans="1:18" ht="13.5" customHeight="1">
      <c r="A33" s="1635" t="s">
        <v>1306</v>
      </c>
      <c r="B33" s="1635"/>
      <c r="C33" s="1635"/>
      <c r="D33" s="1635"/>
      <c r="E33" s="1638" t="str">
        <f>IF(発注者入力シート!C10="","",発注者入力シート!C10)</f>
        <v>県道○線　道路改良工事</v>
      </c>
      <c r="F33" s="1638"/>
      <c r="G33" s="1638"/>
      <c r="H33" s="1638"/>
      <c r="I33" s="1638"/>
      <c r="J33" s="1638"/>
      <c r="K33" s="1638"/>
      <c r="L33" s="1638"/>
      <c r="M33" s="1638"/>
      <c r="N33" s="1638"/>
      <c r="O33" s="1638"/>
      <c r="P33" s="1638"/>
      <c r="Q33" s="1638"/>
      <c r="R33" s="279"/>
    </row>
    <row r="34" spans="1:18" ht="13.5" customHeight="1">
      <c r="R34" s="279"/>
    </row>
    <row r="35" spans="1:18" ht="13.5" customHeight="1">
      <c r="A35" s="1635" t="s">
        <v>1307</v>
      </c>
      <c r="B35" s="1635"/>
      <c r="C35" s="1635"/>
      <c r="D35" s="1635"/>
      <c r="E35" s="1638" t="str">
        <f>IF(発注者入力シート!C6="","",発注者入力シート!C6)</f>
        <v>○○県土整備事務所</v>
      </c>
      <c r="F35" s="1638"/>
      <c r="G35" s="1638"/>
      <c r="H35" s="1638"/>
      <c r="I35" s="1638"/>
      <c r="J35" s="1638"/>
      <c r="K35" s="1638"/>
      <c r="L35" s="1638"/>
      <c r="M35" s="1638"/>
      <c r="N35" s="1638"/>
      <c r="O35" s="1638"/>
      <c r="P35" s="1638"/>
      <c r="Q35" s="1638"/>
      <c r="R35" s="279"/>
    </row>
    <row r="36" spans="1:18" ht="13.5" customHeight="1">
      <c r="R36" s="279"/>
    </row>
    <row r="37" spans="1:18" ht="13.5" customHeight="1">
      <c r="A37" s="1635" t="s">
        <v>153</v>
      </c>
      <c r="B37" s="1635"/>
      <c r="C37" s="1635"/>
      <c r="D37" s="1635"/>
      <c r="E37" s="1639" t="s">
        <v>1471</v>
      </c>
      <c r="F37" s="1639"/>
      <c r="G37" s="1639"/>
      <c r="H37" s="1639"/>
      <c r="I37" s="1639"/>
      <c r="J37" s="1639"/>
      <c r="K37" s="1639"/>
      <c r="L37" s="1639"/>
      <c r="M37" s="1639"/>
      <c r="N37" s="1639"/>
      <c r="O37" s="1639"/>
      <c r="P37" s="1639"/>
      <c r="Q37" s="1639"/>
      <c r="R37" s="279"/>
    </row>
    <row r="38" spans="1:18" ht="9.75" customHeight="1">
      <c r="A38" s="279"/>
      <c r="B38" s="279"/>
      <c r="C38" s="279"/>
      <c r="D38" s="279"/>
      <c r="E38" s="279"/>
      <c r="F38" s="279"/>
      <c r="G38" s="279"/>
      <c r="H38" s="279"/>
      <c r="I38" s="279"/>
      <c r="J38" s="279"/>
      <c r="K38" s="279"/>
      <c r="L38" s="279"/>
      <c r="M38" s="279"/>
      <c r="N38" s="279"/>
      <c r="O38" s="279"/>
      <c r="P38" s="279"/>
      <c r="Q38" s="279"/>
      <c r="R38" s="279"/>
    </row>
    <row r="39" spans="1:18" ht="9.75" customHeight="1">
      <c r="A39" s="279"/>
      <c r="B39" s="279"/>
      <c r="C39" s="279"/>
      <c r="D39" s="279"/>
      <c r="E39" s="279"/>
      <c r="F39" s="279"/>
      <c r="G39" s="279"/>
      <c r="H39" s="279"/>
      <c r="I39" s="279"/>
      <c r="J39" s="279"/>
      <c r="K39" s="279"/>
      <c r="L39" s="279"/>
      <c r="M39" s="279"/>
      <c r="N39" s="279"/>
      <c r="O39" s="279"/>
      <c r="P39" s="279"/>
      <c r="Q39" s="279"/>
      <c r="R39" s="279"/>
    </row>
    <row r="40" spans="1:18" ht="9.75" customHeight="1">
      <c r="A40" s="279"/>
      <c r="B40" s="279"/>
      <c r="C40" s="279"/>
      <c r="D40" s="279"/>
      <c r="E40" s="279"/>
      <c r="F40" s="279"/>
      <c r="G40" s="279"/>
      <c r="H40" s="279"/>
      <c r="I40" s="279"/>
      <c r="J40" s="279"/>
      <c r="K40" s="279"/>
      <c r="L40" s="279"/>
      <c r="M40" s="279"/>
      <c r="N40" s="279"/>
      <c r="O40" s="279"/>
      <c r="P40" s="279"/>
      <c r="Q40" s="279"/>
      <c r="R40" s="279"/>
    </row>
    <row r="41" spans="1:18" ht="13.5" customHeight="1">
      <c r="A41" s="1920" t="str">
        <f>CONCATENATE("　今後、",発注者入力シート!C6,"が発注する工事においては、本書の写しをもって「配置予定技術者の優秀建設技術者表彰」の貴社技術資料とみなし、その他添付資料の提出は不要とする。")</f>
        <v>　今後、○○県土整備事務所が発注する工事においては、本書の写しをもって「配置予定技術者の優秀建設技術者表彰」の貴社技術資料とみなし、その他添付資料の提出は不要とする。</v>
      </c>
      <c r="B41" s="1920"/>
      <c r="C41" s="1920"/>
      <c r="D41" s="1920"/>
      <c r="E41" s="1920"/>
      <c r="F41" s="1920"/>
      <c r="G41" s="1920"/>
      <c r="H41" s="1920"/>
      <c r="I41" s="1920"/>
      <c r="J41" s="1920"/>
      <c r="K41" s="1920"/>
      <c r="L41" s="1920"/>
      <c r="M41" s="1920"/>
      <c r="N41" s="1920"/>
      <c r="O41" s="1920"/>
      <c r="P41" s="1920"/>
      <c r="Q41" s="1920"/>
      <c r="R41" s="279"/>
    </row>
    <row r="42" spans="1:18" ht="13.5" customHeight="1">
      <c r="A42" s="1920"/>
      <c r="B42" s="1920"/>
      <c r="C42" s="1920"/>
      <c r="D42" s="1920"/>
      <c r="E42" s="1920"/>
      <c r="F42" s="1920"/>
      <c r="G42" s="1920"/>
      <c r="H42" s="1920"/>
      <c r="I42" s="1920"/>
      <c r="J42" s="1920"/>
      <c r="K42" s="1920"/>
      <c r="L42" s="1920"/>
      <c r="M42" s="1920"/>
      <c r="N42" s="1920"/>
      <c r="O42" s="1920"/>
      <c r="P42" s="1920"/>
      <c r="Q42" s="1920"/>
      <c r="R42" s="279"/>
    </row>
    <row r="43" spans="1:18" ht="12.75" customHeight="1">
      <c r="A43" s="279"/>
      <c r="B43" s="279"/>
      <c r="C43" s="279"/>
      <c r="D43" s="279"/>
      <c r="E43" s="279"/>
      <c r="F43" s="279"/>
      <c r="G43" s="279"/>
      <c r="H43" s="279"/>
      <c r="I43" s="279"/>
      <c r="J43" s="279"/>
      <c r="K43" s="279"/>
      <c r="L43" s="279"/>
      <c r="M43" s="279"/>
      <c r="N43" s="279"/>
      <c r="O43" s="279"/>
      <c r="P43" s="279"/>
      <c r="Q43" s="279"/>
      <c r="R43" s="279"/>
    </row>
    <row r="44" spans="1:18" ht="12.75" customHeight="1">
      <c r="A44" s="279"/>
      <c r="B44" s="279"/>
      <c r="C44" s="279"/>
      <c r="D44" s="279"/>
      <c r="E44" s="279"/>
      <c r="F44" s="279"/>
      <c r="G44" s="279"/>
      <c r="H44" s="279"/>
      <c r="I44" s="279"/>
      <c r="J44" s="279"/>
      <c r="K44" s="279"/>
      <c r="L44" s="279"/>
      <c r="M44" s="279"/>
      <c r="N44" s="279"/>
      <c r="O44" s="279"/>
      <c r="P44" s="279"/>
      <c r="Q44" s="279"/>
      <c r="R44" s="279"/>
    </row>
    <row r="45" spans="1:18" ht="15.75" customHeight="1">
      <c r="A45" s="279"/>
      <c r="B45" s="279"/>
      <c r="C45" s="279"/>
      <c r="D45" s="279"/>
      <c r="E45" s="279"/>
      <c r="F45" s="279"/>
      <c r="G45" s="279"/>
      <c r="H45" s="279"/>
      <c r="I45" s="279"/>
      <c r="J45" s="279"/>
      <c r="K45" s="279"/>
      <c r="L45" s="279"/>
      <c r="M45" s="279"/>
      <c r="N45" s="1499" t="s">
        <v>1386</v>
      </c>
      <c r="O45" s="1499"/>
      <c r="P45" s="279"/>
      <c r="Q45" s="279"/>
      <c r="R45" s="279"/>
    </row>
    <row r="46" spans="1:18" ht="15.75" customHeight="1">
      <c r="A46" s="279"/>
      <c r="B46" s="3" t="s">
        <v>948</v>
      </c>
      <c r="C46" s="279"/>
      <c r="D46" s="279"/>
      <c r="E46" s="279"/>
      <c r="F46" s="279"/>
      <c r="G46" s="279"/>
      <c r="H46" s="279"/>
      <c r="I46" s="279"/>
      <c r="J46" s="279"/>
      <c r="K46" s="279"/>
      <c r="L46" s="279"/>
      <c r="M46" s="1107"/>
      <c r="N46" s="1108"/>
      <c r="O46" s="1108"/>
      <c r="P46" s="1109"/>
      <c r="Q46" s="279"/>
      <c r="R46" s="279"/>
    </row>
    <row r="47" spans="1:18" ht="15.75" customHeight="1">
      <c r="A47" s="279"/>
      <c r="B47" s="1798" t="str">
        <f>IF(G13="",発注者入力シート!$AL$12,IF(INDEX(発注者入力シート!$B$28:$J$31,MATCH(発注者入力シート!M8,発注者入力シート!$C$28:$C$31,0),7)="未記入",発注者入力シート!$AL$9,IF(INDEX(発注者入力シート!$B$28:$J$31,MATCH(発注者入力シート!M8,発注者入力シート!$C$28:$C$31,0),7)="無",発注者入力シート!$AL$10,IF(INDEX(発注者入力シート!$B$28:$J$31,MATCH(発注者入力シート!M8,発注者入力シート!$C$28:$C$31,0),7)="有",発注者入力シート!$AL$11))))</f>
        <v>本技術資料により提出します</v>
      </c>
      <c r="C47" s="1799"/>
      <c r="D47" s="1799"/>
      <c r="E47" s="1799"/>
      <c r="F47" s="1799"/>
      <c r="G47" s="1799"/>
      <c r="H47" s="1799"/>
      <c r="I47" s="1800"/>
      <c r="J47" s="279"/>
      <c r="K47" s="279"/>
      <c r="L47" s="279"/>
      <c r="M47" s="1110"/>
      <c r="N47" s="300"/>
      <c r="O47" s="300"/>
      <c r="P47" s="1111"/>
      <c r="Q47" s="279"/>
      <c r="R47" s="279"/>
    </row>
    <row r="48" spans="1:18" ht="15.75" customHeight="1">
      <c r="A48" s="279"/>
      <c r="B48" s="1801"/>
      <c r="C48" s="1802"/>
      <c r="D48" s="1802"/>
      <c r="E48" s="1802"/>
      <c r="F48" s="1802"/>
      <c r="G48" s="1802"/>
      <c r="H48" s="1802"/>
      <c r="I48" s="1803"/>
      <c r="J48" s="279"/>
      <c r="K48" s="279"/>
      <c r="L48" s="279"/>
      <c r="M48" s="1110"/>
      <c r="N48" s="300"/>
      <c r="O48" s="300"/>
      <c r="P48" s="1111"/>
      <c r="Q48" s="279"/>
      <c r="R48" s="279"/>
    </row>
    <row r="49" spans="1:20" ht="15.75" customHeight="1">
      <c r="A49" s="279"/>
      <c r="B49" s="1801"/>
      <c r="C49" s="1802"/>
      <c r="D49" s="1802"/>
      <c r="E49" s="1802"/>
      <c r="F49" s="1802"/>
      <c r="G49" s="1802"/>
      <c r="H49" s="1802"/>
      <c r="I49" s="1803"/>
      <c r="J49" s="279"/>
      <c r="K49" s="279"/>
      <c r="L49" s="279"/>
      <c r="M49" s="1110"/>
      <c r="N49" s="300"/>
      <c r="O49" s="300"/>
      <c r="P49" s="1111"/>
      <c r="Q49" s="279"/>
      <c r="R49" s="279"/>
    </row>
    <row r="50" spans="1:20" ht="15.75" customHeight="1">
      <c r="A50" s="279"/>
      <c r="B50" s="1801"/>
      <c r="C50" s="1802"/>
      <c r="D50" s="1802"/>
      <c r="E50" s="1802"/>
      <c r="F50" s="1802"/>
      <c r="G50" s="1802"/>
      <c r="H50" s="1802"/>
      <c r="I50" s="1803"/>
      <c r="J50" s="279"/>
      <c r="K50" s="279"/>
      <c r="L50" s="279"/>
      <c r="M50" s="1110"/>
      <c r="N50" s="300"/>
      <c r="O50" s="300"/>
      <c r="P50" s="1111"/>
      <c r="Q50" s="279"/>
      <c r="R50" s="279"/>
    </row>
    <row r="51" spans="1:20" ht="15.75" customHeight="1">
      <c r="A51" s="279"/>
      <c r="B51" s="1804"/>
      <c r="C51" s="1805"/>
      <c r="D51" s="1805"/>
      <c r="E51" s="1805"/>
      <c r="F51" s="1805"/>
      <c r="G51" s="1805"/>
      <c r="H51" s="1805"/>
      <c r="I51" s="1806"/>
      <c r="J51" s="279"/>
      <c r="K51" s="279"/>
      <c r="L51" s="279"/>
      <c r="M51" s="1110"/>
      <c r="N51" s="300"/>
      <c r="O51" s="300"/>
      <c r="P51" s="1111"/>
      <c r="Q51" s="279"/>
      <c r="R51" s="279"/>
    </row>
    <row r="52" spans="1:20" ht="15.75" customHeight="1">
      <c r="A52" s="537" t="s">
        <v>1304</v>
      </c>
      <c r="B52" s="1521" t="s">
        <v>956</v>
      </c>
      <c r="C52" s="1521"/>
      <c r="D52" s="1521"/>
      <c r="E52" s="1521"/>
      <c r="F52" s="1521"/>
      <c r="G52" s="1521"/>
      <c r="H52" s="1521"/>
      <c r="I52" s="1521"/>
      <c r="J52" s="279"/>
      <c r="K52" s="279"/>
      <c r="L52" s="279"/>
      <c r="M52" s="1112"/>
      <c r="N52" s="1113"/>
      <c r="O52" s="1113"/>
      <c r="P52" s="1114"/>
      <c r="Q52" s="279"/>
      <c r="R52" s="279"/>
    </row>
    <row r="53" spans="1:20" ht="15.75" customHeight="1">
      <c r="B53" s="1521"/>
      <c r="C53" s="1521"/>
      <c r="D53" s="1521"/>
      <c r="E53" s="1521"/>
      <c r="F53" s="1521"/>
      <c r="G53" s="1521"/>
      <c r="H53" s="1521"/>
      <c r="I53" s="1521"/>
      <c r="J53" s="279"/>
      <c r="K53" s="279"/>
      <c r="L53" s="279"/>
      <c r="M53" s="279"/>
      <c r="N53" s="279"/>
      <c r="O53" s="279"/>
      <c r="P53" s="279"/>
      <c r="Q53" s="279"/>
      <c r="R53" s="279"/>
    </row>
    <row r="54" spans="1:20" ht="23.25" customHeight="1">
      <c r="A54" s="1919" t="s">
        <v>1622</v>
      </c>
      <c r="B54" s="1919"/>
      <c r="C54" s="1919"/>
      <c r="D54" s="1919"/>
      <c r="E54" s="1919"/>
      <c r="F54" s="1919"/>
      <c r="G54" s="1919"/>
      <c r="H54" s="1919"/>
      <c r="I54" s="1919"/>
      <c r="J54" s="1919"/>
      <c r="K54" s="1919"/>
      <c r="L54" s="1919"/>
      <c r="M54" s="1919"/>
      <c r="N54" s="1919"/>
      <c r="O54" s="1919"/>
      <c r="P54" s="1919"/>
      <c r="Q54" s="1919"/>
      <c r="R54" s="279"/>
    </row>
    <row r="55" spans="1:20" ht="23.25" customHeight="1">
      <c r="A55" s="1919"/>
      <c r="B55" s="1919"/>
      <c r="C55" s="1919"/>
      <c r="D55" s="1919"/>
      <c r="E55" s="1919"/>
      <c r="F55" s="1919"/>
      <c r="G55" s="1919"/>
      <c r="H55" s="1919"/>
      <c r="I55" s="1919"/>
      <c r="J55" s="1919"/>
      <c r="K55" s="1919"/>
      <c r="L55" s="1919"/>
      <c r="M55" s="1919"/>
      <c r="N55" s="1919"/>
      <c r="O55" s="1919"/>
      <c r="P55" s="1919"/>
      <c r="Q55" s="1919"/>
      <c r="R55" s="279"/>
    </row>
    <row r="56" spans="1:20" ht="15.75" customHeight="1">
      <c r="A56" s="1495" t="str">
        <f>CONCATENATE("（様式-",INDEX(発注者入力シート!$B$28:$G$31,MATCH(発注者入力シート!M8,発注者入力シート!$C$28:$C$31,0),4),"）")</f>
        <v>（様式-８）</v>
      </c>
      <c r="B56" s="1495"/>
      <c r="C56" s="1495"/>
      <c r="D56" s="1495"/>
      <c r="E56" s="1495"/>
      <c r="F56" s="1495"/>
      <c r="Q56" s="945" t="s">
        <v>672</v>
      </c>
      <c r="R56" s="279"/>
      <c r="S56" s="4" t="s">
        <v>463</v>
      </c>
    </row>
    <row r="57" spans="1:20" ht="15.75" customHeight="1">
      <c r="A57" s="1495" t="str">
        <f>CONCATENATE("評価項目",INDEX(発注者入力シート!$B$28:$G$31,MATCH(発注者入力シート!M8,発注者入力シート!$C$28:$C$31,0),5),"-",INDEX(発注者入力シート!$B$28:$G$31,MATCH(発注者入力シート!M8,発注者入力シート!$C$28:$C$31,0),6))</f>
        <v>評価項目（３）-③</v>
      </c>
      <c r="B57" s="1495"/>
      <c r="C57" s="1495"/>
      <c r="D57" s="1495"/>
      <c r="E57" s="1495"/>
      <c r="R57" s="279"/>
      <c r="S57" s="4" t="s">
        <v>464</v>
      </c>
    </row>
    <row r="58" spans="1:20" ht="13.5" customHeight="1">
      <c r="A58" s="1632" t="s">
        <v>1309</v>
      </c>
      <c r="B58" s="1632"/>
      <c r="C58" s="1632"/>
      <c r="D58" s="1632"/>
      <c r="E58" s="1632"/>
      <c r="F58" s="1632"/>
      <c r="G58" s="1632"/>
      <c r="H58" s="1632"/>
      <c r="I58" s="1632"/>
      <c r="J58" s="1632"/>
      <c r="K58" s="1632"/>
      <c r="L58" s="1632"/>
      <c r="M58" s="1632"/>
      <c r="N58" s="1632"/>
      <c r="O58" s="1632"/>
      <c r="P58" s="1632"/>
      <c r="Q58" s="1632"/>
      <c r="R58" s="279"/>
      <c r="S58" s="205"/>
      <c r="T58" s="4" t="s">
        <v>471</v>
      </c>
    </row>
    <row r="59" spans="1:20" ht="13.5" customHeight="1">
      <c r="G59" s="1518" t="s">
        <v>331</v>
      </c>
      <c r="H59" s="1518"/>
      <c r="I59" s="1518"/>
      <c r="J59" s="1518"/>
      <c r="K59" s="1519" t="str">
        <f>IF(企業入力シート!C7="","",企業入力シート!C7)</f>
        <v>島根土木</v>
      </c>
      <c r="L59" s="1519"/>
      <c r="M59" s="1519"/>
      <c r="N59" s="1519"/>
      <c r="O59" s="1519"/>
      <c r="P59" s="1519"/>
      <c r="Q59" s="1519"/>
      <c r="R59" s="279"/>
      <c r="S59" s="191"/>
      <c r="T59" s="4" t="s">
        <v>605</v>
      </c>
    </row>
    <row r="60" spans="1:20" ht="13.5" customHeight="1">
      <c r="R60" s="279"/>
      <c r="S60" s="251"/>
    </row>
    <row r="61" spans="1:20" ht="13.5" customHeight="1">
      <c r="A61" s="1915" t="s">
        <v>1308</v>
      </c>
      <c r="B61" s="1915"/>
      <c r="C61" s="1915"/>
      <c r="D61" s="1915"/>
      <c r="E61" s="1916" t="str">
        <f>E6</f>
        <v>　島根県内の公共事業において、平成25年度から平成29年度に、島根県及び中国地方整備局発注工事で主任（監理）技術者または現場代理人として受けた優秀建設技術者表彰</v>
      </c>
      <c r="F61" s="1916"/>
      <c r="G61" s="1916"/>
      <c r="H61" s="1916"/>
      <c r="I61" s="1916"/>
      <c r="J61" s="1916"/>
      <c r="K61" s="1916"/>
      <c r="L61" s="1916"/>
      <c r="M61" s="1916"/>
      <c r="N61" s="1916"/>
      <c r="O61" s="1916"/>
      <c r="P61" s="1916"/>
      <c r="Q61" s="1916"/>
      <c r="R61" s="279"/>
      <c r="S61" s="4" t="s">
        <v>467</v>
      </c>
    </row>
    <row r="62" spans="1:20" ht="13.5" customHeight="1">
      <c r="A62" s="1915"/>
      <c r="B62" s="1915"/>
      <c r="C62" s="1915"/>
      <c r="D62" s="1915"/>
      <c r="E62" s="1916"/>
      <c r="F62" s="1916"/>
      <c r="G62" s="1916"/>
      <c r="H62" s="1916"/>
      <c r="I62" s="1916"/>
      <c r="J62" s="1916"/>
      <c r="K62" s="1916"/>
      <c r="L62" s="1916"/>
      <c r="M62" s="1916"/>
      <c r="N62" s="1916"/>
      <c r="O62" s="1916"/>
      <c r="P62" s="1916"/>
      <c r="Q62" s="1916"/>
      <c r="R62" s="279"/>
      <c r="S62" s="193"/>
      <c r="T62" s="4" t="s">
        <v>468</v>
      </c>
    </row>
    <row r="63" spans="1:20" ht="13.5" customHeight="1">
      <c r="A63" s="1915"/>
      <c r="B63" s="1915"/>
      <c r="C63" s="1915"/>
      <c r="D63" s="1915"/>
      <c r="E63" s="1916"/>
      <c r="F63" s="1916"/>
      <c r="G63" s="1916"/>
      <c r="H63" s="1916"/>
      <c r="I63" s="1916"/>
      <c r="J63" s="1916"/>
      <c r="K63" s="1916"/>
      <c r="L63" s="1916"/>
      <c r="M63" s="1916"/>
      <c r="N63" s="1916"/>
      <c r="O63" s="1916"/>
      <c r="P63" s="1916"/>
      <c r="Q63" s="1916"/>
      <c r="R63" s="279"/>
      <c r="S63" s="193"/>
    </row>
    <row r="64" spans="1:20" ht="13.5" customHeight="1">
      <c r="A64" s="1761" t="s">
        <v>1499</v>
      </c>
      <c r="B64" s="1762"/>
      <c r="C64" s="1762"/>
      <c r="D64" s="1763"/>
      <c r="E64" s="1916" t="str">
        <f>E9</f>
        <v>一般土木工事、維持修繕工事</v>
      </c>
      <c r="F64" s="1916"/>
      <c r="G64" s="1916"/>
      <c r="H64" s="1916"/>
      <c r="I64" s="1916"/>
      <c r="J64" s="1916"/>
      <c r="K64" s="1916"/>
      <c r="L64" s="1916"/>
      <c r="M64" s="1916"/>
      <c r="N64" s="1916"/>
      <c r="O64" s="1916"/>
      <c r="P64" s="1916"/>
      <c r="Q64" s="1916"/>
      <c r="R64" s="279"/>
      <c r="S64" s="193"/>
    </row>
    <row r="65" spans="1:20" ht="13.5" customHeight="1">
      <c r="A65" s="1761" t="s">
        <v>1500</v>
      </c>
      <c r="B65" s="1762"/>
      <c r="C65" s="1762"/>
      <c r="D65" s="1763"/>
      <c r="E65" s="1916" t="str">
        <f>E10</f>
        <v>土木一式工事、とび・土工・ｺﾝｸﾘｰﾄ工事、しゅんせつ工事</v>
      </c>
      <c r="F65" s="1916"/>
      <c r="G65" s="1916"/>
      <c r="H65" s="1916"/>
      <c r="I65" s="1916"/>
      <c r="J65" s="1916"/>
      <c r="K65" s="1916"/>
      <c r="L65" s="1916"/>
      <c r="M65" s="1916"/>
      <c r="N65" s="1916"/>
      <c r="O65" s="1916"/>
      <c r="P65" s="1916"/>
      <c r="Q65" s="1916"/>
      <c r="R65" s="279"/>
      <c r="S65" s="194"/>
      <c r="T65" s="4" t="s">
        <v>466</v>
      </c>
    </row>
    <row r="66" spans="1:20" ht="12.75" customHeight="1">
      <c r="A66" s="279"/>
      <c r="B66" s="279"/>
      <c r="C66" s="279"/>
      <c r="D66" s="279"/>
      <c r="E66" s="279"/>
      <c r="F66" s="279"/>
      <c r="G66" s="279"/>
      <c r="H66" s="279"/>
      <c r="I66" s="279"/>
      <c r="J66" s="279"/>
      <c r="K66" s="279"/>
      <c r="L66" s="279"/>
      <c r="M66" s="279"/>
      <c r="N66" s="279"/>
      <c r="O66" s="279"/>
      <c r="P66" s="279"/>
      <c r="Q66" s="279"/>
      <c r="R66" s="279"/>
      <c r="S66" s="275"/>
      <c r="T66" s="4" t="s">
        <v>473</v>
      </c>
    </row>
    <row r="67" spans="1:20" ht="12.75" customHeight="1">
      <c r="A67" s="279"/>
      <c r="B67" s="279"/>
      <c r="C67" s="279"/>
      <c r="D67" s="279"/>
      <c r="E67" s="279"/>
      <c r="F67" s="279"/>
      <c r="G67" s="279"/>
      <c r="H67" s="279"/>
      <c r="I67" s="279"/>
      <c r="J67" s="279"/>
      <c r="K67" s="279"/>
      <c r="L67" s="279"/>
      <c r="M67" s="279"/>
      <c r="N67" s="279"/>
      <c r="O67" s="279"/>
      <c r="P67" s="279"/>
      <c r="Q67" s="279"/>
      <c r="R67" s="279"/>
      <c r="S67" s="275"/>
    </row>
    <row r="68" spans="1:20" ht="15.75" customHeight="1">
      <c r="A68" s="1678" t="s">
        <v>41</v>
      </c>
      <c r="B68" s="1679"/>
      <c r="C68" s="1679"/>
      <c r="D68" s="1679"/>
      <c r="E68" s="1676"/>
      <c r="F68" s="526" t="s">
        <v>802</v>
      </c>
      <c r="G68" s="1888" t="str">
        <f>IF(企業入力シート!C19="","",企業入力シート!C19)</f>
        <v>BBB</v>
      </c>
      <c r="H68" s="1888"/>
      <c r="I68" s="1888"/>
      <c r="J68" s="1888"/>
      <c r="K68" s="1889"/>
      <c r="L68" s="190"/>
    </row>
    <row r="69" spans="1:20" ht="15.75" customHeight="1">
      <c r="A69" s="1678" t="s">
        <v>665</v>
      </c>
      <c r="B69" s="1679"/>
      <c r="C69" s="1679"/>
      <c r="D69" s="1679"/>
      <c r="E69" s="1676"/>
      <c r="F69" s="1861" t="s">
        <v>668</v>
      </c>
      <c r="G69" s="1862"/>
      <c r="H69" s="1862"/>
      <c r="I69" s="1862"/>
      <c r="J69" s="1862"/>
      <c r="K69" s="1918"/>
    </row>
    <row r="70" spans="1:20" ht="15.75" customHeight="1">
      <c r="A70" s="1678" t="s">
        <v>953</v>
      </c>
      <c r="B70" s="1679"/>
      <c r="C70" s="1679"/>
      <c r="D70" s="1679"/>
      <c r="E70" s="1676"/>
      <c r="F70" s="1769" t="s">
        <v>1596</v>
      </c>
      <c r="G70" s="1770"/>
      <c r="H70" s="1770"/>
      <c r="I70" s="1770"/>
      <c r="J70" s="1770"/>
      <c r="K70" s="1771"/>
    </row>
    <row r="71" spans="1:20" ht="15.75" customHeight="1">
      <c r="A71" s="1678" t="s">
        <v>663</v>
      </c>
      <c r="B71" s="1679"/>
      <c r="C71" s="1679"/>
      <c r="D71" s="1679"/>
      <c r="E71" s="1676"/>
      <c r="F71" s="1656" t="s">
        <v>662</v>
      </c>
      <c r="G71" s="1691"/>
      <c r="H71" s="1691"/>
      <c r="I71" s="1691"/>
      <c r="J71" s="1691"/>
      <c r="K71" s="1917"/>
      <c r="L71" s="283"/>
      <c r="M71" s="266"/>
      <c r="N71" s="266"/>
      <c r="O71" s="266"/>
      <c r="P71" s="266"/>
      <c r="Q71" s="266"/>
      <c r="R71" s="202"/>
    </row>
    <row r="72" spans="1:20" ht="15.75" customHeight="1">
      <c r="A72" s="1664" t="s">
        <v>664</v>
      </c>
      <c r="B72" s="1665"/>
      <c r="C72" s="1665"/>
      <c r="D72" s="1665"/>
      <c r="E72" s="1667"/>
      <c r="F72" s="1525" t="s">
        <v>1597</v>
      </c>
      <c r="G72" s="1526"/>
      <c r="H72" s="1526"/>
      <c r="I72" s="1526"/>
      <c r="J72" s="1526"/>
      <c r="K72" s="1526"/>
      <c r="L72" s="1526"/>
      <c r="M72" s="1526"/>
      <c r="N72" s="1526"/>
      <c r="O72" s="1526"/>
      <c r="P72" s="1526"/>
      <c r="Q72" s="1527"/>
      <c r="R72" s="320"/>
    </row>
    <row r="73" spans="1:20" ht="15.75" customHeight="1">
      <c r="A73" s="1507"/>
      <c r="B73" s="1671"/>
      <c r="C73" s="1671"/>
      <c r="D73" s="1671"/>
      <c r="E73" s="1508"/>
      <c r="F73" s="1531"/>
      <c r="G73" s="1532"/>
      <c r="H73" s="1532"/>
      <c r="I73" s="1532"/>
      <c r="J73" s="1532"/>
      <c r="K73" s="1532"/>
      <c r="L73" s="1532"/>
      <c r="M73" s="1532"/>
      <c r="N73" s="1532"/>
      <c r="O73" s="1532"/>
      <c r="P73" s="1532"/>
      <c r="Q73" s="1533"/>
      <c r="R73" s="320"/>
    </row>
    <row r="74" spans="1:20" ht="15.75" customHeight="1">
      <c r="A74" s="1911" t="s">
        <v>140</v>
      </c>
      <c r="B74" s="1911"/>
      <c r="C74" s="1911"/>
      <c r="D74" s="1911"/>
      <c r="E74" s="1911"/>
      <c r="F74" s="1781" t="s">
        <v>1169</v>
      </c>
      <c r="G74" s="1781"/>
      <c r="H74" s="1781"/>
      <c r="I74" s="1781"/>
      <c r="J74" s="1781"/>
      <c r="K74" s="1781"/>
      <c r="L74" s="1781"/>
      <c r="M74" s="1781"/>
      <c r="N74" s="1781"/>
      <c r="O74" s="1781"/>
      <c r="P74" s="1781"/>
      <c r="Q74" s="1781"/>
      <c r="R74" s="1145"/>
    </row>
    <row r="75" spans="1:20" ht="15.75" customHeight="1">
      <c r="A75" s="1911" t="s">
        <v>240</v>
      </c>
      <c r="B75" s="1911"/>
      <c r="C75" s="1911"/>
      <c r="D75" s="1911"/>
      <c r="E75" s="1911"/>
      <c r="F75" s="1912" t="s">
        <v>1158</v>
      </c>
      <c r="G75" s="1913"/>
      <c r="H75" s="1913"/>
      <c r="I75" s="1913"/>
      <c r="J75" s="1913"/>
      <c r="K75" s="1913"/>
      <c r="L75" s="1913"/>
      <c r="M75" s="1913"/>
      <c r="N75" s="1913"/>
      <c r="O75" s="1913"/>
      <c r="P75" s="1913"/>
      <c r="Q75" s="1914"/>
      <c r="R75" s="1145"/>
    </row>
    <row r="76" spans="1:20" ht="13.5" customHeight="1">
      <c r="A76" s="1205" t="s">
        <v>1644</v>
      </c>
      <c r="B76" s="2259" t="s">
        <v>1602</v>
      </c>
      <c r="C76" s="2259"/>
      <c r="D76" s="2259"/>
      <c r="E76" s="2259"/>
      <c r="F76" s="2259"/>
      <c r="G76" s="2259"/>
      <c r="H76" s="2259"/>
      <c r="I76" s="2259"/>
      <c r="J76" s="2259"/>
      <c r="K76" s="2259"/>
      <c r="L76" s="2259"/>
      <c r="M76" s="2259"/>
      <c r="N76" s="2259"/>
      <c r="O76" s="2259"/>
      <c r="P76" s="2259"/>
      <c r="Q76" s="2259"/>
      <c r="R76" s="279"/>
    </row>
    <row r="77" spans="1:20" ht="15.75" customHeight="1">
      <c r="A77" s="203"/>
      <c r="B77" s="1808"/>
      <c r="C77" s="1808"/>
      <c r="D77" s="1808"/>
      <c r="E77" s="1808"/>
      <c r="F77" s="1808"/>
      <c r="G77" s="1808"/>
      <c r="H77" s="1808"/>
      <c r="I77" s="1808"/>
      <c r="J77" s="1808"/>
      <c r="K77" s="1808"/>
      <c r="L77" s="1808"/>
      <c r="M77" s="1808"/>
      <c r="N77" s="1808"/>
      <c r="O77" s="1808"/>
      <c r="P77" s="1808"/>
      <c r="Q77" s="1808"/>
      <c r="R77" s="279"/>
    </row>
    <row r="78" spans="1:20" ht="15.75" customHeight="1">
      <c r="A78" s="267" t="s">
        <v>1642</v>
      </c>
      <c r="B78" s="1542" t="s">
        <v>1538</v>
      </c>
      <c r="C78" s="1542"/>
      <c r="D78" s="1542"/>
      <c r="E78" s="1542"/>
      <c r="F78" s="1542"/>
      <c r="G78" s="1542"/>
      <c r="H78" s="1542"/>
      <c r="I78" s="1542"/>
      <c r="J78" s="1542"/>
      <c r="K78" s="1542"/>
      <c r="L78" s="1542"/>
      <c r="M78" s="1542"/>
      <c r="N78" s="1542"/>
      <c r="O78" s="1542"/>
      <c r="P78" s="1542"/>
      <c r="Q78" s="1542"/>
      <c r="R78" s="279"/>
    </row>
    <row r="79" spans="1:20" ht="15.75" customHeight="1">
      <c r="A79" s="249"/>
      <c r="B79" s="1543"/>
      <c r="C79" s="1543"/>
      <c r="D79" s="1543"/>
      <c r="E79" s="1543"/>
      <c r="F79" s="1543"/>
      <c r="G79" s="1543"/>
      <c r="H79" s="1543"/>
      <c r="I79" s="1543"/>
      <c r="J79" s="1543"/>
      <c r="K79" s="1543"/>
      <c r="L79" s="1543"/>
      <c r="M79" s="1543"/>
      <c r="N79" s="1543"/>
      <c r="O79" s="1543"/>
      <c r="P79" s="1543"/>
      <c r="Q79" s="1543"/>
      <c r="R79" s="279"/>
    </row>
    <row r="80" spans="1:20" ht="15.75" customHeight="1">
      <c r="A80" s="249"/>
      <c r="B80" s="1543"/>
      <c r="C80" s="1543"/>
      <c r="D80" s="1543"/>
      <c r="E80" s="1543"/>
      <c r="F80" s="1543"/>
      <c r="G80" s="1543"/>
      <c r="H80" s="1543"/>
      <c r="I80" s="1543"/>
      <c r="J80" s="1543"/>
      <c r="K80" s="1543"/>
      <c r="L80" s="1543"/>
      <c r="M80" s="1543"/>
      <c r="N80" s="1543"/>
      <c r="O80" s="1543"/>
      <c r="P80" s="1543"/>
      <c r="Q80" s="1543"/>
      <c r="R80" s="279"/>
    </row>
    <row r="81" spans="1:18" ht="15.75" customHeight="1">
      <c r="A81" s="249" t="s">
        <v>1645</v>
      </c>
      <c r="B81" s="1748" t="s">
        <v>978</v>
      </c>
      <c r="C81" s="1748"/>
      <c r="D81" s="1748"/>
      <c r="E81" s="1748"/>
      <c r="F81" s="1748"/>
      <c r="G81" s="1748"/>
      <c r="H81" s="1748"/>
      <c r="I81" s="1748"/>
      <c r="J81" s="1748"/>
      <c r="K81" s="1748"/>
      <c r="L81" s="1748"/>
      <c r="M81" s="1748"/>
      <c r="N81" s="1748"/>
      <c r="O81" s="1748"/>
      <c r="P81" s="1748"/>
      <c r="Q81" s="1748"/>
      <c r="R81" s="279"/>
    </row>
    <row r="82" spans="1:18" ht="15.75" customHeight="1">
      <c r="A82" s="249" t="s">
        <v>1646</v>
      </c>
      <c r="B82" s="534" t="s">
        <v>799</v>
      </c>
      <c r="C82" s="1100"/>
      <c r="D82" s="1100"/>
      <c r="E82" s="1100"/>
      <c r="F82" s="1100"/>
      <c r="G82" s="1100"/>
      <c r="H82" s="1100"/>
      <c r="I82" s="1100"/>
      <c r="J82" s="1100"/>
      <c r="K82" s="1100"/>
      <c r="L82" s="1100"/>
      <c r="M82" s="1100"/>
      <c r="N82" s="1100"/>
      <c r="O82" s="1100"/>
      <c r="P82" s="1100"/>
      <c r="Q82" s="1100"/>
      <c r="R82" s="279"/>
    </row>
    <row r="83" spans="1:18" ht="15.75" customHeight="1">
      <c r="A83" s="249" t="s">
        <v>1647</v>
      </c>
      <c r="B83" s="1100" t="s">
        <v>1539</v>
      </c>
      <c r="C83" s="1100"/>
      <c r="D83" s="1100"/>
      <c r="E83" s="1100"/>
      <c r="F83" s="1100"/>
      <c r="G83" s="1100"/>
      <c r="H83" s="1100"/>
      <c r="I83" s="1100"/>
      <c r="J83" s="1100"/>
      <c r="K83" s="1100"/>
      <c r="L83" s="1100"/>
      <c r="M83" s="1100"/>
      <c r="N83" s="1100"/>
      <c r="O83" s="1100"/>
      <c r="P83" s="1100"/>
      <c r="Q83" s="1100"/>
      <c r="R83" s="279"/>
    </row>
    <row r="84" spans="1:18" ht="15.75" customHeight="1">
      <c r="A84" s="249" t="s">
        <v>1648</v>
      </c>
      <c r="B84" s="1543" t="s">
        <v>805</v>
      </c>
      <c r="C84" s="1543"/>
      <c r="D84" s="1543"/>
      <c r="E84" s="1543"/>
      <c r="F84" s="1543"/>
      <c r="G84" s="1543"/>
      <c r="H84" s="1543"/>
      <c r="I84" s="1543"/>
      <c r="J84" s="1543"/>
      <c r="K84" s="1543"/>
      <c r="L84" s="1543"/>
      <c r="M84" s="1543"/>
      <c r="N84" s="1543"/>
      <c r="O84" s="1543"/>
      <c r="P84" s="1543"/>
      <c r="Q84" s="1543"/>
      <c r="R84" s="279"/>
    </row>
    <row r="85" spans="1:18" ht="15.75" customHeight="1">
      <c r="A85" s="249"/>
      <c r="B85" s="1543"/>
      <c r="C85" s="1543"/>
      <c r="D85" s="1543"/>
      <c r="E85" s="1543"/>
      <c r="F85" s="1543"/>
      <c r="G85" s="1543"/>
      <c r="H85" s="1543"/>
      <c r="I85" s="1543"/>
      <c r="J85" s="1543"/>
      <c r="K85" s="1543"/>
      <c r="L85" s="1543"/>
      <c r="M85" s="1543"/>
      <c r="N85" s="1543"/>
      <c r="O85" s="1543"/>
      <c r="P85" s="1543"/>
      <c r="Q85" s="1543"/>
      <c r="R85" s="279"/>
    </row>
    <row r="86" spans="1:18" ht="15.75" customHeight="1">
      <c r="A86" s="2356" t="s">
        <v>1649</v>
      </c>
      <c r="B86" s="534" t="s">
        <v>93</v>
      </c>
      <c r="C86" s="534"/>
      <c r="D86" s="534"/>
      <c r="E86" s="534"/>
      <c r="F86" s="534"/>
      <c r="G86" s="534"/>
      <c r="H86" s="534"/>
      <c r="I86" s="534"/>
      <c r="J86" s="534"/>
      <c r="K86" s="534"/>
      <c r="L86" s="534"/>
      <c r="M86" s="534"/>
      <c r="N86" s="534"/>
      <c r="O86" s="534"/>
      <c r="P86" s="534"/>
      <c r="Q86" s="534"/>
      <c r="R86" s="279"/>
    </row>
    <row r="87" spans="1:18" ht="15.75" customHeight="1">
      <c r="A87" s="200"/>
      <c r="B87" s="200"/>
      <c r="C87" s="200"/>
      <c r="D87" s="200"/>
      <c r="E87" s="200"/>
      <c r="F87" s="200"/>
      <c r="G87" s="200"/>
      <c r="H87" s="200"/>
      <c r="I87" s="200"/>
      <c r="J87" s="200"/>
      <c r="K87" s="200"/>
      <c r="L87" s="200"/>
      <c r="M87" s="200"/>
      <c r="N87" s="200"/>
      <c r="O87" s="200"/>
      <c r="P87" s="200"/>
      <c r="Q87" s="200"/>
      <c r="R87" s="279"/>
    </row>
    <row r="88" spans="1:18" ht="13.5" customHeight="1">
      <c r="A88" s="1635" t="s">
        <v>1306</v>
      </c>
      <c r="B88" s="1635"/>
      <c r="C88" s="1635"/>
      <c r="D88" s="1635"/>
      <c r="E88" s="1638" t="str">
        <f>IF(発注者入力シート!C10="","",発注者入力シート!C10)</f>
        <v>県道○線　道路改良工事</v>
      </c>
      <c r="F88" s="1638"/>
      <c r="G88" s="1638"/>
      <c r="H88" s="1638"/>
      <c r="I88" s="1638"/>
      <c r="J88" s="1638"/>
      <c r="K88" s="1638"/>
      <c r="L88" s="1638"/>
      <c r="M88" s="1638"/>
      <c r="N88" s="1638"/>
      <c r="O88" s="1638"/>
      <c r="P88" s="1638"/>
      <c r="Q88" s="1638"/>
      <c r="R88" s="279"/>
    </row>
    <row r="89" spans="1:18" ht="13.5" customHeight="1">
      <c r="R89" s="279"/>
    </row>
    <row r="90" spans="1:18" ht="13.5" customHeight="1">
      <c r="A90" s="1635" t="s">
        <v>1307</v>
      </c>
      <c r="B90" s="1635"/>
      <c r="C90" s="1635"/>
      <c r="D90" s="1635"/>
      <c r="E90" s="1638" t="str">
        <f>IF(発注者入力シート!C6="","",発注者入力シート!C6)</f>
        <v>○○県土整備事務所</v>
      </c>
      <c r="F90" s="1638"/>
      <c r="G90" s="1638"/>
      <c r="H90" s="1638"/>
      <c r="I90" s="1638"/>
      <c r="J90" s="1638"/>
      <c r="K90" s="1638"/>
      <c r="L90" s="1638"/>
      <c r="M90" s="1638"/>
      <c r="N90" s="1638"/>
      <c r="O90" s="1638"/>
      <c r="P90" s="1638"/>
      <c r="Q90" s="1638"/>
      <c r="R90" s="279"/>
    </row>
    <row r="91" spans="1:18" ht="13.5" customHeight="1">
      <c r="R91" s="279"/>
    </row>
    <row r="92" spans="1:18" ht="13.5" customHeight="1">
      <c r="A92" s="1635" t="s">
        <v>153</v>
      </c>
      <c r="B92" s="1635"/>
      <c r="C92" s="1635"/>
      <c r="D92" s="1635"/>
      <c r="E92" s="1935" t="str">
        <f>E37</f>
        <v>平成30年7月31日までに入札公告された工事　　　　　　　　　　　　</v>
      </c>
      <c r="F92" s="1935"/>
      <c r="G92" s="1935"/>
      <c r="H92" s="1935"/>
      <c r="I92" s="1935"/>
      <c r="J92" s="1935"/>
      <c r="K92" s="1935"/>
      <c r="L92" s="1935"/>
      <c r="M92" s="1935"/>
      <c r="N92" s="1935"/>
      <c r="O92" s="1935"/>
      <c r="P92" s="1935"/>
      <c r="Q92" s="1935"/>
      <c r="R92" s="279"/>
    </row>
    <row r="93" spans="1:18" ht="12.75" customHeight="1">
      <c r="A93" s="279"/>
      <c r="B93" s="279"/>
      <c r="C93" s="279"/>
      <c r="D93" s="279"/>
      <c r="E93" s="279"/>
      <c r="F93" s="279"/>
      <c r="G93" s="279"/>
      <c r="H93" s="279"/>
      <c r="I93" s="279"/>
      <c r="J93" s="279"/>
      <c r="K93" s="279"/>
      <c r="L93" s="279"/>
      <c r="M93" s="279"/>
      <c r="N93" s="279"/>
      <c r="O93" s="279"/>
      <c r="P93" s="279"/>
      <c r="Q93" s="279"/>
      <c r="R93" s="279"/>
    </row>
    <row r="94" spans="1:18" ht="12.75" customHeight="1">
      <c r="A94" s="279"/>
      <c r="B94" s="279"/>
      <c r="C94" s="279"/>
      <c r="D94" s="279"/>
      <c r="E94" s="279"/>
      <c r="F94" s="279"/>
      <c r="G94" s="279"/>
      <c r="H94" s="279"/>
      <c r="I94" s="279"/>
      <c r="J94" s="279"/>
      <c r="K94" s="279"/>
      <c r="L94" s="279"/>
      <c r="M94" s="279"/>
      <c r="N94" s="279"/>
      <c r="O94" s="279"/>
      <c r="P94" s="279"/>
      <c r="Q94" s="279"/>
      <c r="R94" s="279"/>
    </row>
    <row r="95" spans="1:18" ht="13.5" customHeight="1">
      <c r="A95" s="1893" t="str">
        <f>A41</f>
        <v>　今後、○○県土整備事務所が発注する工事においては、本書の写しをもって「配置予定技術者の優秀建設技術者表彰」の貴社技術資料とみなし、その他添付資料の提出は不要とする。</v>
      </c>
      <c r="B95" s="1893"/>
      <c r="C95" s="1893"/>
      <c r="D95" s="1893"/>
      <c r="E95" s="1893"/>
      <c r="F95" s="1893"/>
      <c r="G95" s="1893"/>
      <c r="H95" s="1893"/>
      <c r="I95" s="1893"/>
      <c r="J95" s="1893"/>
      <c r="K95" s="1893"/>
      <c r="L95" s="1893"/>
      <c r="M95" s="1893"/>
      <c r="N95" s="1893"/>
      <c r="O95" s="1893"/>
      <c r="P95" s="1893"/>
      <c r="Q95" s="1893"/>
      <c r="R95" s="279"/>
    </row>
    <row r="96" spans="1:18" ht="13.5" customHeight="1">
      <c r="A96" s="1893"/>
      <c r="B96" s="1893"/>
      <c r="C96" s="1893"/>
      <c r="D96" s="1893"/>
      <c r="E96" s="1893"/>
      <c r="F96" s="1893"/>
      <c r="G96" s="1893"/>
      <c r="H96" s="1893"/>
      <c r="I96" s="1893"/>
      <c r="J96" s="1893"/>
      <c r="K96" s="1893"/>
      <c r="L96" s="1893"/>
      <c r="M96" s="1893"/>
      <c r="N96" s="1893"/>
      <c r="O96" s="1893"/>
      <c r="P96" s="1893"/>
      <c r="Q96" s="1893"/>
      <c r="R96" s="279"/>
    </row>
    <row r="97" spans="1:20" ht="12" customHeight="1">
      <c r="A97" s="279"/>
      <c r="B97" s="279"/>
      <c r="C97" s="279"/>
      <c r="D97" s="279"/>
      <c r="E97" s="279"/>
      <c r="F97" s="279"/>
      <c r="G97" s="279"/>
      <c r="H97" s="279"/>
      <c r="I97" s="279"/>
      <c r="J97" s="279"/>
      <c r="K97" s="279"/>
      <c r="L97" s="279"/>
      <c r="M97" s="279"/>
      <c r="N97" s="279"/>
      <c r="O97" s="279"/>
      <c r="P97" s="279"/>
      <c r="Q97" s="279"/>
      <c r="R97" s="279"/>
    </row>
    <row r="98" spans="1:20" ht="12" customHeight="1">
      <c r="A98" s="279"/>
      <c r="B98" s="279"/>
      <c r="C98" s="279"/>
      <c r="D98" s="279"/>
      <c r="E98" s="279"/>
      <c r="F98" s="279"/>
      <c r="G98" s="279"/>
      <c r="H98" s="279"/>
      <c r="I98" s="279"/>
      <c r="J98" s="279"/>
      <c r="K98" s="279"/>
      <c r="L98" s="279"/>
      <c r="M98" s="279"/>
      <c r="N98" s="279"/>
      <c r="O98" s="279"/>
      <c r="P98" s="279"/>
      <c r="Q98" s="279"/>
      <c r="R98" s="279"/>
    </row>
    <row r="99" spans="1:20" ht="15.75" customHeight="1">
      <c r="A99" s="279"/>
      <c r="B99" s="279"/>
      <c r="C99" s="279"/>
      <c r="D99" s="279"/>
      <c r="E99" s="279"/>
      <c r="F99" s="279"/>
      <c r="G99" s="279"/>
      <c r="H99" s="279"/>
      <c r="I99" s="279"/>
      <c r="J99" s="279"/>
      <c r="K99" s="279"/>
      <c r="L99" s="279"/>
      <c r="M99" s="279"/>
      <c r="N99" s="1499" t="s">
        <v>1386</v>
      </c>
      <c r="O99" s="1499"/>
      <c r="P99" s="279"/>
      <c r="Q99" s="279"/>
      <c r="R99" s="279"/>
    </row>
    <row r="100" spans="1:20" ht="15" customHeight="1">
      <c r="A100" s="279"/>
      <c r="B100" s="3" t="s">
        <v>948</v>
      </c>
      <c r="C100" s="279"/>
      <c r="D100" s="279"/>
      <c r="E100" s="279"/>
      <c r="F100" s="279"/>
      <c r="G100" s="279"/>
      <c r="H100" s="279"/>
      <c r="I100" s="279"/>
      <c r="J100" s="279"/>
      <c r="K100" s="279"/>
      <c r="L100" s="279"/>
      <c r="M100" s="1107"/>
      <c r="N100" s="1108"/>
      <c r="O100" s="1108"/>
      <c r="P100" s="1109"/>
      <c r="Q100" s="279"/>
      <c r="R100" s="279"/>
    </row>
    <row r="101" spans="1:20" ht="15" customHeight="1">
      <c r="A101" s="279"/>
      <c r="B101" s="1798" t="str">
        <f>IF(G68="",発注者入力シート!$AL$12,IF(INDEX(発注者入力シート!$B$28:$J$31,MATCH(発注者入力シート!M8,発注者入力シート!$C$28:$C$31,0),8)="未記入",発注者入力シート!$AL$9,IF(INDEX(発注者入力シート!$B$28:$J$31,MATCH(発注者入力シート!M8,発注者入力シート!$C$28:$C$31,0),8)="無",発注者入力シート!$AL$10,IF(INDEX(発注者入力シート!$B$28:$J$31,MATCH(発注者入力シート!M8,発注者入力シート!$C$28:$C$31,0),8)="有",発注者入力シート!$AL$11))))</f>
        <v>本技術資料により提出します</v>
      </c>
      <c r="C101" s="1799"/>
      <c r="D101" s="1799"/>
      <c r="E101" s="1799"/>
      <c r="F101" s="1799"/>
      <c r="G101" s="1799"/>
      <c r="H101" s="1799"/>
      <c r="I101" s="1800"/>
      <c r="J101" s="279"/>
      <c r="K101" s="279"/>
      <c r="L101" s="279"/>
      <c r="M101" s="1110"/>
      <c r="N101" s="300"/>
      <c r="O101" s="300"/>
      <c r="P101" s="1111"/>
      <c r="Q101" s="279"/>
      <c r="R101" s="279"/>
    </row>
    <row r="102" spans="1:20" ht="15" customHeight="1">
      <c r="A102" s="279"/>
      <c r="B102" s="1801"/>
      <c r="C102" s="1802"/>
      <c r="D102" s="1802"/>
      <c r="E102" s="1802"/>
      <c r="F102" s="1802"/>
      <c r="G102" s="1802"/>
      <c r="H102" s="1802"/>
      <c r="I102" s="1803"/>
      <c r="J102" s="279"/>
      <c r="K102" s="279"/>
      <c r="L102" s="279"/>
      <c r="M102" s="1110"/>
      <c r="N102" s="300"/>
      <c r="O102" s="300"/>
      <c r="P102" s="1111"/>
      <c r="Q102" s="279"/>
      <c r="R102" s="279"/>
    </row>
    <row r="103" spans="1:20" ht="15" customHeight="1">
      <c r="A103" s="279"/>
      <c r="B103" s="1801"/>
      <c r="C103" s="1802"/>
      <c r="D103" s="1802"/>
      <c r="E103" s="1802"/>
      <c r="F103" s="1802"/>
      <c r="G103" s="1802"/>
      <c r="H103" s="1802"/>
      <c r="I103" s="1803"/>
      <c r="J103" s="279"/>
      <c r="K103" s="279"/>
      <c r="L103" s="279"/>
      <c r="M103" s="1110"/>
      <c r="N103" s="300"/>
      <c r="O103" s="300"/>
      <c r="P103" s="1111"/>
      <c r="Q103" s="279"/>
      <c r="R103" s="279"/>
    </row>
    <row r="104" spans="1:20" ht="15" customHeight="1">
      <c r="A104" s="279"/>
      <c r="B104" s="1801"/>
      <c r="C104" s="1802"/>
      <c r="D104" s="1802"/>
      <c r="E104" s="1802"/>
      <c r="F104" s="1802"/>
      <c r="G104" s="1802"/>
      <c r="H104" s="1802"/>
      <c r="I104" s="1803"/>
      <c r="J104" s="279"/>
      <c r="K104" s="279"/>
      <c r="L104" s="279"/>
      <c r="M104" s="1110"/>
      <c r="N104" s="300"/>
      <c r="O104" s="300"/>
      <c r="P104" s="1111"/>
      <c r="Q104" s="279"/>
      <c r="R104" s="279"/>
    </row>
    <row r="105" spans="1:20" ht="15" customHeight="1">
      <c r="A105" s="279"/>
      <c r="B105" s="1804"/>
      <c r="C105" s="1805"/>
      <c r="D105" s="1805"/>
      <c r="E105" s="1805"/>
      <c r="F105" s="1805"/>
      <c r="G105" s="1805"/>
      <c r="H105" s="1805"/>
      <c r="I105" s="1806"/>
      <c r="J105" s="279"/>
      <c r="K105" s="279"/>
      <c r="L105" s="279"/>
      <c r="M105" s="1110"/>
      <c r="N105" s="300"/>
      <c r="O105" s="300"/>
      <c r="P105" s="1111"/>
      <c r="Q105" s="279"/>
      <c r="R105" s="279"/>
    </row>
    <row r="106" spans="1:20" ht="15" customHeight="1">
      <c r="A106" s="537" t="s">
        <v>1310</v>
      </c>
      <c r="B106" s="1521" t="s">
        <v>956</v>
      </c>
      <c r="C106" s="1521"/>
      <c r="D106" s="1521"/>
      <c r="E106" s="1521"/>
      <c r="F106" s="1521"/>
      <c r="G106" s="1521"/>
      <c r="H106" s="1521"/>
      <c r="I106" s="1521"/>
      <c r="J106" s="279"/>
      <c r="K106" s="279"/>
      <c r="L106" s="279"/>
      <c r="M106" s="1112"/>
      <c r="N106" s="1113"/>
      <c r="O106" s="1113"/>
      <c r="P106" s="1114"/>
      <c r="Q106" s="279"/>
      <c r="R106" s="279"/>
    </row>
    <row r="107" spans="1:20" ht="15" customHeight="1">
      <c r="B107" s="1521"/>
      <c r="C107" s="1521"/>
      <c r="D107" s="1521"/>
      <c r="E107" s="1521"/>
      <c r="F107" s="1521"/>
      <c r="G107" s="1521"/>
      <c r="H107" s="1521"/>
      <c r="I107" s="1521"/>
      <c r="J107" s="279"/>
      <c r="K107" s="279"/>
      <c r="L107" s="279"/>
      <c r="M107" s="279"/>
      <c r="N107" s="279"/>
      <c r="O107" s="279"/>
      <c r="P107" s="279"/>
      <c r="Q107" s="279"/>
      <c r="R107" s="279"/>
    </row>
    <row r="108" spans="1:20" ht="25.5" customHeight="1">
      <c r="A108" s="1910" t="s">
        <v>1623</v>
      </c>
      <c r="B108" s="1910"/>
      <c r="C108" s="1910"/>
      <c r="D108" s="1910"/>
      <c r="E108" s="1910"/>
      <c r="F108" s="1910"/>
      <c r="G108" s="1910"/>
      <c r="H108" s="1910"/>
      <c r="I108" s="1910"/>
      <c r="J108" s="1910"/>
      <c r="K108" s="1910"/>
      <c r="L108" s="1910"/>
      <c r="M108" s="1910"/>
      <c r="N108" s="1910"/>
      <c r="O108" s="1910"/>
      <c r="P108" s="1910"/>
      <c r="Q108" s="1910"/>
      <c r="R108" s="279"/>
    </row>
    <row r="109" spans="1:20" ht="25.5" customHeight="1">
      <c r="A109" s="1910"/>
      <c r="B109" s="1910"/>
      <c r="C109" s="1910"/>
      <c r="D109" s="1910"/>
      <c r="E109" s="1910"/>
      <c r="F109" s="1910"/>
      <c r="G109" s="1910"/>
      <c r="H109" s="1910"/>
      <c r="I109" s="1910"/>
      <c r="J109" s="1910"/>
      <c r="K109" s="1910"/>
      <c r="L109" s="1910"/>
      <c r="M109" s="1910"/>
      <c r="N109" s="1910"/>
      <c r="O109" s="1910"/>
      <c r="P109" s="1910"/>
      <c r="Q109" s="1910"/>
      <c r="R109" s="279"/>
    </row>
    <row r="110" spans="1:20" ht="15.75" customHeight="1">
      <c r="A110" s="1495" t="str">
        <f>CONCATENATE("（様式-",INDEX(発注者入力シート!$B$28:$G$31,MATCH(発注者入力シート!M8,発注者入力シート!$C$28:$C$31,0),4),"）")</f>
        <v>（様式-８）</v>
      </c>
      <c r="B110" s="1495"/>
      <c r="C110" s="1495"/>
      <c r="D110" s="1495"/>
      <c r="E110" s="1495"/>
      <c r="F110" s="1495"/>
      <c r="Q110" s="945" t="s">
        <v>673</v>
      </c>
      <c r="R110" s="279"/>
      <c r="S110" s="4" t="s">
        <v>463</v>
      </c>
    </row>
    <row r="111" spans="1:20" ht="15.75" customHeight="1">
      <c r="A111" s="1495" t="str">
        <f>CONCATENATE("評価項目",INDEX(発注者入力シート!$B$28:$G$31,MATCH(発注者入力シート!M8,発注者入力シート!$C$28:$C$31,0),5),"-",INDEX(発注者入力シート!$B$28:$G$31,MATCH(発注者入力シート!M8,発注者入力シート!$C$28:$C$31,0),6))</f>
        <v>評価項目（３）-③</v>
      </c>
      <c r="B111" s="1495"/>
      <c r="C111" s="1495"/>
      <c r="D111" s="1495"/>
      <c r="E111" s="1495"/>
      <c r="R111" s="279"/>
      <c r="S111" s="4" t="s">
        <v>464</v>
      </c>
    </row>
    <row r="112" spans="1:20" ht="13.5" customHeight="1">
      <c r="A112" s="1632" t="s">
        <v>1309</v>
      </c>
      <c r="B112" s="1632"/>
      <c r="C112" s="1632"/>
      <c r="D112" s="1632"/>
      <c r="E112" s="1632"/>
      <c r="F112" s="1632"/>
      <c r="G112" s="1632"/>
      <c r="H112" s="1632"/>
      <c r="I112" s="1632"/>
      <c r="J112" s="1632"/>
      <c r="K112" s="1632"/>
      <c r="L112" s="1632"/>
      <c r="M112" s="1632"/>
      <c r="N112" s="1632"/>
      <c r="O112" s="1632"/>
      <c r="P112" s="1632"/>
      <c r="Q112" s="1632"/>
      <c r="R112" s="279"/>
      <c r="S112" s="205"/>
      <c r="T112" s="4" t="s">
        <v>471</v>
      </c>
    </row>
    <row r="113" spans="1:20" ht="15.75" customHeight="1">
      <c r="G113" s="1518" t="s">
        <v>331</v>
      </c>
      <c r="H113" s="1518"/>
      <c r="I113" s="1518"/>
      <c r="J113" s="1518"/>
      <c r="K113" s="1519" t="str">
        <f>IF(企業入力シート!C7="","",企業入力シート!C7)</f>
        <v>島根土木</v>
      </c>
      <c r="L113" s="1519"/>
      <c r="M113" s="1519"/>
      <c r="N113" s="1519"/>
      <c r="O113" s="1519"/>
      <c r="P113" s="1519"/>
      <c r="Q113" s="1519"/>
      <c r="R113" s="279"/>
      <c r="S113" s="191"/>
      <c r="T113" s="4" t="s">
        <v>605</v>
      </c>
    </row>
    <row r="114" spans="1:20" ht="15.75" customHeight="1">
      <c r="R114" s="279"/>
      <c r="S114" s="251"/>
    </row>
    <row r="115" spans="1:20" ht="15.75" customHeight="1">
      <c r="A115" s="1915" t="s">
        <v>1308</v>
      </c>
      <c r="B115" s="1915"/>
      <c r="C115" s="1915"/>
      <c r="D115" s="1915"/>
      <c r="E115" s="1916" t="str">
        <f>E6</f>
        <v>　島根県内の公共事業において、平成25年度から平成29年度に、島根県及び中国地方整備局発注工事で主任（監理）技術者または現場代理人として受けた優秀建設技術者表彰</v>
      </c>
      <c r="F115" s="1916"/>
      <c r="G115" s="1916"/>
      <c r="H115" s="1916"/>
      <c r="I115" s="1916"/>
      <c r="J115" s="1916"/>
      <c r="K115" s="1916"/>
      <c r="L115" s="1916"/>
      <c r="M115" s="1916"/>
      <c r="N115" s="1916"/>
      <c r="O115" s="1916"/>
      <c r="P115" s="1916"/>
      <c r="Q115" s="1916"/>
      <c r="R115" s="279"/>
      <c r="S115" s="4" t="s">
        <v>467</v>
      </c>
    </row>
    <row r="116" spans="1:20" ht="15.75" customHeight="1">
      <c r="A116" s="1915"/>
      <c r="B116" s="1915"/>
      <c r="C116" s="1915"/>
      <c r="D116" s="1915"/>
      <c r="E116" s="1916"/>
      <c r="F116" s="1916"/>
      <c r="G116" s="1916"/>
      <c r="H116" s="1916"/>
      <c r="I116" s="1916"/>
      <c r="J116" s="1916"/>
      <c r="K116" s="1916"/>
      <c r="L116" s="1916"/>
      <c r="M116" s="1916"/>
      <c r="N116" s="1916"/>
      <c r="O116" s="1916"/>
      <c r="P116" s="1916"/>
      <c r="Q116" s="1916"/>
      <c r="R116" s="279"/>
      <c r="S116" s="193"/>
      <c r="T116" s="4" t="s">
        <v>468</v>
      </c>
    </row>
    <row r="117" spans="1:20" ht="15.75" customHeight="1">
      <c r="A117" s="1915"/>
      <c r="B117" s="1915"/>
      <c r="C117" s="1915"/>
      <c r="D117" s="1915"/>
      <c r="E117" s="1916"/>
      <c r="F117" s="1916"/>
      <c r="G117" s="1916"/>
      <c r="H117" s="1916"/>
      <c r="I117" s="1916"/>
      <c r="J117" s="1916"/>
      <c r="K117" s="1916"/>
      <c r="L117" s="1916"/>
      <c r="M117" s="1916"/>
      <c r="N117" s="1916"/>
      <c r="O117" s="1916"/>
      <c r="P117" s="1916"/>
      <c r="Q117" s="1916"/>
      <c r="R117" s="279"/>
      <c r="S117" s="193"/>
    </row>
    <row r="118" spans="1:20" ht="15.75" customHeight="1">
      <c r="A118" s="1761" t="s">
        <v>1499</v>
      </c>
      <c r="B118" s="1762"/>
      <c r="C118" s="1762"/>
      <c r="D118" s="1763"/>
      <c r="E118" s="1916" t="str">
        <f>E9</f>
        <v>一般土木工事、維持修繕工事</v>
      </c>
      <c r="F118" s="1916"/>
      <c r="G118" s="1916"/>
      <c r="H118" s="1916"/>
      <c r="I118" s="1916"/>
      <c r="J118" s="1916"/>
      <c r="K118" s="1916"/>
      <c r="L118" s="1916"/>
      <c r="M118" s="1916"/>
      <c r="N118" s="1916"/>
      <c r="O118" s="1916"/>
      <c r="P118" s="1916"/>
      <c r="Q118" s="1916"/>
      <c r="R118" s="279"/>
      <c r="S118" s="193"/>
    </row>
    <row r="119" spans="1:20" ht="15.75" customHeight="1">
      <c r="A119" s="1761" t="s">
        <v>1500</v>
      </c>
      <c r="B119" s="1762"/>
      <c r="C119" s="1762"/>
      <c r="D119" s="1763"/>
      <c r="E119" s="1916" t="str">
        <f>E10</f>
        <v>土木一式工事、とび・土工・ｺﾝｸﾘｰﾄ工事、しゅんせつ工事</v>
      </c>
      <c r="F119" s="1916"/>
      <c r="G119" s="1916"/>
      <c r="H119" s="1916"/>
      <c r="I119" s="1916"/>
      <c r="J119" s="1916"/>
      <c r="K119" s="1916"/>
      <c r="L119" s="1916"/>
      <c r="M119" s="1916"/>
      <c r="N119" s="1916"/>
      <c r="O119" s="1916"/>
      <c r="P119" s="1916"/>
      <c r="Q119" s="1916"/>
      <c r="R119" s="279"/>
      <c r="S119" s="194"/>
      <c r="T119" s="4" t="s">
        <v>466</v>
      </c>
    </row>
    <row r="120" spans="1:20" ht="13.5" customHeight="1">
      <c r="A120" s="1151"/>
      <c r="B120" s="1151"/>
      <c r="C120" s="1151"/>
      <c r="D120" s="1151"/>
      <c r="E120" s="1143"/>
      <c r="F120" s="1143"/>
      <c r="G120" s="1143"/>
      <c r="H120" s="1143"/>
      <c r="I120" s="1143"/>
      <c r="J120" s="1143"/>
      <c r="K120" s="1143"/>
      <c r="L120" s="1143"/>
      <c r="M120" s="1143"/>
      <c r="N120" s="1143"/>
      <c r="O120" s="1143"/>
      <c r="P120" s="1143"/>
      <c r="Q120" s="1143"/>
      <c r="R120" s="279"/>
      <c r="S120" s="194"/>
    </row>
    <row r="121" spans="1:20" ht="13.5" customHeight="1">
      <c r="A121" s="279"/>
      <c r="B121" s="279"/>
      <c r="C121" s="279"/>
      <c r="D121" s="279"/>
      <c r="E121" s="279"/>
      <c r="F121" s="279"/>
      <c r="G121" s="279"/>
      <c r="H121" s="279"/>
      <c r="I121" s="279"/>
      <c r="J121" s="279"/>
      <c r="K121" s="279"/>
      <c r="L121" s="279"/>
      <c r="M121" s="279"/>
      <c r="N121" s="279"/>
      <c r="O121" s="279"/>
      <c r="P121" s="279"/>
      <c r="Q121" s="279"/>
      <c r="R121" s="279"/>
      <c r="S121" s="275"/>
      <c r="T121" s="4" t="s">
        <v>473</v>
      </c>
    </row>
    <row r="122" spans="1:20" ht="15.75" customHeight="1">
      <c r="A122" s="1678" t="s">
        <v>41</v>
      </c>
      <c r="B122" s="1679"/>
      <c r="C122" s="1679"/>
      <c r="D122" s="1679"/>
      <c r="E122" s="1676"/>
      <c r="F122" s="526" t="s">
        <v>803</v>
      </c>
      <c r="G122" s="1888" t="str">
        <f>IF(企業入力シート!C20="","",企業入力シート!C20)</f>
        <v>CCC</v>
      </c>
      <c r="H122" s="1888"/>
      <c r="I122" s="1888"/>
      <c r="J122" s="1888"/>
      <c r="K122" s="1889"/>
      <c r="L122" s="280"/>
      <c r="M122" s="197"/>
      <c r="N122" s="197"/>
      <c r="O122" s="197"/>
      <c r="P122" s="197"/>
      <c r="Q122" s="197"/>
      <c r="R122" s="197"/>
    </row>
    <row r="123" spans="1:20" ht="15.75" customHeight="1">
      <c r="A123" s="1678" t="s">
        <v>665</v>
      </c>
      <c r="B123" s="1679"/>
      <c r="C123" s="1679"/>
      <c r="D123" s="1679"/>
      <c r="E123" s="1676"/>
      <c r="F123" s="1861" t="s">
        <v>871</v>
      </c>
      <c r="G123" s="1862"/>
      <c r="H123" s="1862"/>
      <c r="I123" s="1862"/>
      <c r="J123" s="1862"/>
      <c r="K123" s="1918"/>
      <c r="L123" s="280"/>
      <c r="M123" s="197"/>
      <c r="N123" s="197"/>
      <c r="O123" s="197"/>
      <c r="P123" s="197"/>
      <c r="Q123" s="202"/>
      <c r="R123" s="202"/>
    </row>
    <row r="124" spans="1:20" ht="15.75" customHeight="1">
      <c r="A124" s="1678" t="s">
        <v>953</v>
      </c>
      <c r="B124" s="1679"/>
      <c r="C124" s="1679"/>
      <c r="D124" s="1679"/>
      <c r="E124" s="1676"/>
      <c r="F124" s="1769" t="s">
        <v>1598</v>
      </c>
      <c r="G124" s="1770"/>
      <c r="H124" s="1770"/>
      <c r="I124" s="1770"/>
      <c r="J124" s="1770"/>
      <c r="K124" s="1771"/>
      <c r="L124" s="265"/>
      <c r="M124" s="202"/>
      <c r="N124" s="202"/>
      <c r="O124" s="202"/>
      <c r="P124" s="202"/>
      <c r="Q124" s="202"/>
      <c r="R124" s="202"/>
    </row>
    <row r="125" spans="1:20" ht="15.75" customHeight="1">
      <c r="A125" s="1678" t="s">
        <v>663</v>
      </c>
      <c r="B125" s="1679"/>
      <c r="C125" s="1679"/>
      <c r="D125" s="1679"/>
      <c r="E125" s="1676"/>
      <c r="F125" s="1656" t="s">
        <v>662</v>
      </c>
      <c r="G125" s="1691"/>
      <c r="H125" s="1691"/>
      <c r="I125" s="1691"/>
      <c r="J125" s="1691"/>
      <c r="K125" s="1917"/>
      <c r="L125" s="281"/>
      <c r="M125" s="282"/>
      <c r="N125" s="282"/>
      <c r="O125" s="282"/>
      <c r="P125" s="282"/>
      <c r="Q125" s="282"/>
      <c r="R125" s="198"/>
    </row>
    <row r="126" spans="1:20" ht="15.75" customHeight="1">
      <c r="A126" s="1664" t="s">
        <v>664</v>
      </c>
      <c r="B126" s="1665"/>
      <c r="C126" s="1665"/>
      <c r="D126" s="1665"/>
      <c r="E126" s="1667"/>
      <c r="F126" s="1525" t="s">
        <v>1599</v>
      </c>
      <c r="G126" s="1526"/>
      <c r="H126" s="1526"/>
      <c r="I126" s="1526"/>
      <c r="J126" s="1526"/>
      <c r="K126" s="1526"/>
      <c r="L126" s="1526"/>
      <c r="M126" s="1526"/>
      <c r="N126" s="1526"/>
      <c r="O126" s="1526"/>
      <c r="P126" s="1526"/>
      <c r="Q126" s="1527"/>
      <c r="R126" s="320"/>
    </row>
    <row r="127" spans="1:20" ht="15.75" customHeight="1">
      <c r="A127" s="1507"/>
      <c r="B127" s="1671"/>
      <c r="C127" s="1671"/>
      <c r="D127" s="1671"/>
      <c r="E127" s="1508"/>
      <c r="F127" s="1531"/>
      <c r="G127" s="1532"/>
      <c r="H127" s="1532"/>
      <c r="I127" s="1532"/>
      <c r="J127" s="1532"/>
      <c r="K127" s="1532"/>
      <c r="L127" s="1532"/>
      <c r="M127" s="1532"/>
      <c r="N127" s="1532"/>
      <c r="O127" s="1532"/>
      <c r="P127" s="1532"/>
      <c r="Q127" s="1533"/>
      <c r="R127" s="320"/>
    </row>
    <row r="128" spans="1:20" ht="15.75" customHeight="1">
      <c r="A128" s="1911" t="s">
        <v>140</v>
      </c>
      <c r="B128" s="1911"/>
      <c r="C128" s="1911"/>
      <c r="D128" s="1911"/>
      <c r="E128" s="1911"/>
      <c r="F128" s="1781" t="s">
        <v>1159</v>
      </c>
      <c r="G128" s="1781"/>
      <c r="H128" s="1781"/>
      <c r="I128" s="1781"/>
      <c r="J128" s="1781"/>
      <c r="K128" s="1781"/>
      <c r="L128" s="1781"/>
      <c r="M128" s="1781"/>
      <c r="N128" s="1781"/>
      <c r="O128" s="1781"/>
      <c r="P128" s="1781"/>
      <c r="Q128" s="1781"/>
      <c r="R128" s="1145"/>
    </row>
    <row r="129" spans="1:18" ht="15.75" customHeight="1">
      <c r="A129" s="1911" t="s">
        <v>240</v>
      </c>
      <c r="B129" s="1911"/>
      <c r="C129" s="1911"/>
      <c r="D129" s="1911"/>
      <c r="E129" s="1911"/>
      <c r="F129" s="1912" t="s">
        <v>1156</v>
      </c>
      <c r="G129" s="1913"/>
      <c r="H129" s="1913"/>
      <c r="I129" s="1913"/>
      <c r="J129" s="1913"/>
      <c r="K129" s="1913"/>
      <c r="L129" s="1913"/>
      <c r="M129" s="1913"/>
      <c r="N129" s="1913"/>
      <c r="O129" s="1913"/>
      <c r="P129" s="1913"/>
      <c r="Q129" s="1914"/>
      <c r="R129" s="1145"/>
    </row>
    <row r="130" spans="1:18" s="530" customFormat="1" ht="13.5" customHeight="1">
      <c r="A130" s="1205" t="s">
        <v>1644</v>
      </c>
      <c r="B130" s="2259" t="s">
        <v>1602</v>
      </c>
      <c r="C130" s="2259"/>
      <c r="D130" s="2259"/>
      <c r="E130" s="2259"/>
      <c r="F130" s="2259"/>
      <c r="G130" s="2259"/>
      <c r="H130" s="2259"/>
      <c r="I130" s="2259"/>
      <c r="J130" s="2259"/>
      <c r="K130" s="2259"/>
      <c r="L130" s="2259"/>
      <c r="M130" s="2259"/>
      <c r="N130" s="2259"/>
      <c r="O130" s="2259"/>
      <c r="P130" s="2259"/>
      <c r="Q130" s="2259"/>
      <c r="R130" s="531"/>
    </row>
    <row r="131" spans="1:18" s="530" customFormat="1">
      <c r="A131" s="203"/>
      <c r="B131" s="1808"/>
      <c r="C131" s="1808"/>
      <c r="D131" s="1808"/>
      <c r="E131" s="1808"/>
      <c r="F131" s="1808"/>
      <c r="G131" s="1808"/>
      <c r="H131" s="1808"/>
      <c r="I131" s="1808"/>
      <c r="J131" s="1808"/>
      <c r="K131" s="1808"/>
      <c r="L131" s="1808"/>
      <c r="M131" s="1808"/>
      <c r="N131" s="1808"/>
      <c r="O131" s="1808"/>
      <c r="P131" s="1808"/>
      <c r="Q131" s="1808"/>
      <c r="R131" s="532"/>
    </row>
    <row r="132" spans="1:18" s="530" customFormat="1">
      <c r="A132" s="267" t="s">
        <v>1642</v>
      </c>
      <c r="B132" s="1542" t="s">
        <v>1538</v>
      </c>
      <c r="C132" s="1542"/>
      <c r="D132" s="1542"/>
      <c r="E132" s="1542"/>
      <c r="F132" s="1542"/>
      <c r="G132" s="1542"/>
      <c r="H132" s="1542"/>
      <c r="I132" s="1542"/>
      <c r="J132" s="1542"/>
      <c r="K132" s="1542"/>
      <c r="L132" s="1542"/>
      <c r="M132" s="1542"/>
      <c r="N132" s="1542"/>
      <c r="O132" s="1542"/>
      <c r="P132" s="1542"/>
      <c r="Q132" s="1542"/>
      <c r="R132" s="532"/>
    </row>
    <row r="133" spans="1:18" s="530" customFormat="1">
      <c r="A133" s="249"/>
      <c r="B133" s="1543"/>
      <c r="C133" s="1543"/>
      <c r="D133" s="1543"/>
      <c r="E133" s="1543"/>
      <c r="F133" s="1543"/>
      <c r="G133" s="1543"/>
      <c r="H133" s="1543"/>
      <c r="I133" s="1543"/>
      <c r="J133" s="1543"/>
      <c r="K133" s="1543"/>
      <c r="L133" s="1543"/>
      <c r="M133" s="1543"/>
      <c r="N133" s="1543"/>
      <c r="O133" s="1543"/>
      <c r="P133" s="1543"/>
      <c r="Q133" s="1543"/>
      <c r="R133" s="533"/>
    </row>
    <row r="134" spans="1:18" s="530" customFormat="1" ht="13.5" customHeight="1">
      <c r="A134" s="249"/>
      <c r="B134" s="1543"/>
      <c r="C134" s="1543"/>
      <c r="D134" s="1543"/>
      <c r="E134" s="1543"/>
      <c r="F134" s="1543"/>
      <c r="G134" s="1543"/>
      <c r="H134" s="1543"/>
      <c r="I134" s="1543"/>
      <c r="J134" s="1543"/>
      <c r="K134" s="1543"/>
      <c r="L134" s="1543"/>
      <c r="M134" s="1543"/>
      <c r="N134" s="1543"/>
      <c r="O134" s="1543"/>
      <c r="P134" s="1543"/>
      <c r="Q134" s="1543"/>
      <c r="R134" s="533"/>
    </row>
    <row r="135" spans="1:18" s="530" customFormat="1">
      <c r="A135" s="249" t="s">
        <v>1645</v>
      </c>
      <c r="B135" s="1748" t="s">
        <v>978</v>
      </c>
      <c r="C135" s="1748"/>
      <c r="D135" s="1748"/>
      <c r="E135" s="1748"/>
      <c r="F135" s="1748"/>
      <c r="G135" s="1748"/>
      <c r="H135" s="1748"/>
      <c r="I135" s="1748"/>
      <c r="J135" s="1748"/>
      <c r="K135" s="1748"/>
      <c r="L135" s="1748"/>
      <c r="M135" s="1748"/>
      <c r="N135" s="1748"/>
      <c r="O135" s="1748"/>
      <c r="P135" s="1748"/>
      <c r="Q135" s="1748"/>
      <c r="R135" s="533"/>
    </row>
    <row r="136" spans="1:18" s="530" customFormat="1" ht="13.5" customHeight="1">
      <c r="A136" s="249" t="s">
        <v>1646</v>
      </c>
      <c r="B136" s="534" t="s">
        <v>799</v>
      </c>
      <c r="C136" s="1100"/>
      <c r="D136" s="1100"/>
      <c r="E136" s="1100"/>
      <c r="F136" s="1100"/>
      <c r="G136" s="1100"/>
      <c r="H136" s="1100"/>
      <c r="I136" s="1100"/>
      <c r="J136" s="1100"/>
      <c r="K136" s="1100"/>
      <c r="L136" s="1100"/>
      <c r="M136" s="1100"/>
      <c r="N136" s="1100"/>
      <c r="O136" s="1100"/>
      <c r="P136" s="1100"/>
      <c r="Q136" s="1100"/>
      <c r="R136" s="533"/>
    </row>
    <row r="137" spans="1:18" s="530" customFormat="1" ht="13.5" customHeight="1">
      <c r="A137" s="249" t="s">
        <v>1647</v>
      </c>
      <c r="B137" s="1100" t="s">
        <v>1539</v>
      </c>
      <c r="C137" s="1100"/>
      <c r="D137" s="1100"/>
      <c r="E137" s="1100"/>
      <c r="F137" s="1100"/>
      <c r="G137" s="1100"/>
      <c r="H137" s="1100"/>
      <c r="I137" s="1100"/>
      <c r="J137" s="1100"/>
      <c r="K137" s="1100"/>
      <c r="L137" s="1100"/>
      <c r="M137" s="1100"/>
      <c r="N137" s="1100"/>
      <c r="O137" s="1100"/>
      <c r="P137" s="1100"/>
      <c r="Q137" s="1100"/>
      <c r="R137" s="532"/>
    </row>
    <row r="138" spans="1:18" s="530" customFormat="1">
      <c r="A138" s="249" t="s">
        <v>1648</v>
      </c>
      <c r="B138" s="1543" t="s">
        <v>805</v>
      </c>
      <c r="C138" s="1543"/>
      <c r="D138" s="1543"/>
      <c r="E138" s="1543"/>
      <c r="F138" s="1543"/>
      <c r="G138" s="1543"/>
      <c r="H138" s="1543"/>
      <c r="I138" s="1543"/>
      <c r="J138" s="1543"/>
      <c r="K138" s="1543"/>
      <c r="L138" s="1543"/>
      <c r="M138" s="1543"/>
      <c r="N138" s="1543"/>
      <c r="O138" s="1543"/>
      <c r="P138" s="1543"/>
      <c r="Q138" s="1543"/>
      <c r="R138" s="532"/>
    </row>
    <row r="139" spans="1:18" s="1052" customFormat="1" ht="13.5" customHeight="1">
      <c r="A139" s="249"/>
      <c r="B139" s="1543"/>
      <c r="C139" s="1543"/>
      <c r="D139" s="1543"/>
      <c r="E139" s="1543"/>
      <c r="F139" s="1543"/>
      <c r="G139" s="1543"/>
      <c r="H139" s="1543"/>
      <c r="I139" s="1543"/>
      <c r="J139" s="1543"/>
      <c r="K139" s="1543"/>
      <c r="L139" s="1543"/>
      <c r="M139" s="1543"/>
      <c r="N139" s="1543"/>
      <c r="O139" s="1543"/>
      <c r="P139" s="1543"/>
      <c r="Q139" s="1543"/>
      <c r="R139" s="1053"/>
    </row>
    <row r="140" spans="1:18" s="1100" customFormat="1">
      <c r="A140" s="2357" t="s">
        <v>1649</v>
      </c>
      <c r="B140" s="953" t="s">
        <v>93</v>
      </c>
      <c r="C140" s="953"/>
      <c r="D140" s="953"/>
      <c r="E140" s="953"/>
      <c r="F140" s="953"/>
      <c r="G140" s="953"/>
      <c r="H140" s="953"/>
      <c r="I140" s="953"/>
      <c r="J140" s="953"/>
      <c r="K140" s="953"/>
      <c r="L140" s="953"/>
      <c r="M140" s="953"/>
      <c r="N140" s="953"/>
      <c r="O140" s="953"/>
      <c r="P140" s="953"/>
      <c r="Q140" s="953"/>
      <c r="R140" s="1204"/>
    </row>
    <row r="141" spans="1:18" s="1052" customFormat="1">
      <c r="A141" s="190"/>
      <c r="B141" s="190"/>
      <c r="C141" s="190"/>
      <c r="D141" s="190"/>
      <c r="E141" s="190"/>
      <c r="F141" s="190"/>
      <c r="G141" s="190"/>
      <c r="H141" s="190"/>
      <c r="I141" s="190"/>
      <c r="J141" s="190"/>
      <c r="K141" s="190"/>
      <c r="L141" s="190"/>
      <c r="M141" s="190"/>
      <c r="N141" s="190"/>
      <c r="O141" s="190"/>
      <c r="P141" s="190"/>
      <c r="Q141" s="190"/>
      <c r="R141" s="1053"/>
    </row>
    <row r="142" spans="1:18" s="1052" customFormat="1">
      <c r="A142" s="1635" t="s">
        <v>1306</v>
      </c>
      <c r="B142" s="1635"/>
      <c r="C142" s="1635"/>
      <c r="D142" s="1635"/>
      <c r="E142" s="1638" t="str">
        <f>IF(発注者入力シート!C10="","",発注者入力シート!C10)</f>
        <v>県道○線　道路改良工事</v>
      </c>
      <c r="F142" s="1638"/>
      <c r="G142" s="1638"/>
      <c r="H142" s="1638"/>
      <c r="I142" s="1638"/>
      <c r="J142" s="1638"/>
      <c r="K142" s="1638"/>
      <c r="L142" s="1638"/>
      <c r="M142" s="1638"/>
      <c r="N142" s="1638"/>
      <c r="O142" s="1638"/>
      <c r="P142" s="1638"/>
      <c r="Q142" s="1638"/>
      <c r="R142" s="1053"/>
    </row>
    <row r="143" spans="1:18" s="1052" customFormat="1">
      <c r="A143" s="4"/>
      <c r="B143" s="4"/>
      <c r="C143" s="4"/>
      <c r="D143" s="4"/>
      <c r="E143" s="4"/>
      <c r="F143" s="4"/>
      <c r="G143" s="4"/>
      <c r="H143" s="4"/>
      <c r="I143" s="4"/>
      <c r="J143" s="4"/>
      <c r="K143" s="4"/>
      <c r="L143" s="4"/>
      <c r="M143" s="4"/>
      <c r="N143" s="4"/>
      <c r="O143" s="4"/>
      <c r="P143" s="4"/>
      <c r="Q143" s="4"/>
      <c r="R143" s="1053"/>
    </row>
    <row r="144" spans="1:18" s="1052" customFormat="1">
      <c r="A144" s="1635" t="s">
        <v>1307</v>
      </c>
      <c r="B144" s="1635"/>
      <c r="C144" s="1635"/>
      <c r="D144" s="1635"/>
      <c r="E144" s="1638" t="str">
        <f>IF(発注者入力シート!C6="","",発注者入力シート!C6)</f>
        <v>○○県土整備事務所</v>
      </c>
      <c r="F144" s="1638"/>
      <c r="G144" s="1638"/>
      <c r="H144" s="1638"/>
      <c r="I144" s="1638"/>
      <c r="J144" s="1638"/>
      <c r="K144" s="1638"/>
      <c r="L144" s="1638"/>
      <c r="M144" s="1638"/>
      <c r="N144" s="1638"/>
      <c r="O144" s="1638"/>
      <c r="P144" s="1638"/>
      <c r="Q144" s="1638"/>
      <c r="R144" s="1053"/>
    </row>
    <row r="145" spans="1:18" s="1052" customFormat="1">
      <c r="A145" s="4"/>
      <c r="B145" s="4"/>
      <c r="C145" s="4"/>
      <c r="D145" s="4"/>
      <c r="E145" s="4"/>
      <c r="F145" s="4"/>
      <c r="G145" s="4"/>
      <c r="H145" s="4"/>
      <c r="I145" s="4"/>
      <c r="J145" s="4"/>
      <c r="K145" s="4"/>
      <c r="L145" s="4"/>
      <c r="M145" s="4"/>
      <c r="N145" s="4"/>
      <c r="O145" s="4"/>
      <c r="P145" s="4"/>
      <c r="Q145" s="4"/>
      <c r="R145" s="1053"/>
    </row>
    <row r="146" spans="1:18" s="1052" customFormat="1">
      <c r="A146" s="1635" t="s">
        <v>153</v>
      </c>
      <c r="B146" s="1635"/>
      <c r="C146" s="1635"/>
      <c r="D146" s="1635"/>
      <c r="E146" s="1935" t="str">
        <f>E37</f>
        <v>平成30年7月31日までに入札公告された工事　　　　　　　　　　　　</v>
      </c>
      <c r="F146" s="1935"/>
      <c r="G146" s="1935"/>
      <c r="H146" s="1935"/>
      <c r="I146" s="1935"/>
      <c r="J146" s="1935"/>
      <c r="K146" s="1935"/>
      <c r="L146" s="1935"/>
      <c r="M146" s="1935"/>
      <c r="N146" s="1935"/>
      <c r="O146" s="1935"/>
      <c r="P146" s="1935"/>
      <c r="Q146" s="1935"/>
      <c r="R146" s="1053"/>
    </row>
    <row r="147" spans="1:18" s="1052" customFormat="1" ht="12" customHeight="1">
      <c r="A147" s="4"/>
      <c r="B147" s="4"/>
      <c r="C147" s="4"/>
      <c r="D147" s="4"/>
      <c r="E147" s="4"/>
      <c r="F147" s="4"/>
      <c r="G147" s="4"/>
      <c r="H147" s="4"/>
      <c r="I147" s="4"/>
      <c r="J147" s="4"/>
      <c r="K147" s="4"/>
      <c r="L147" s="4"/>
      <c r="M147" s="4"/>
      <c r="N147" s="4"/>
      <c r="O147" s="4"/>
      <c r="P147" s="4"/>
      <c r="Q147" s="4"/>
      <c r="R147" s="1053"/>
    </row>
    <row r="148" spans="1:18" s="1052" customFormat="1" ht="12" customHeight="1">
      <c r="A148" s="4"/>
      <c r="B148" s="4"/>
      <c r="C148" s="4"/>
      <c r="D148" s="4"/>
      <c r="E148" s="4"/>
      <c r="F148" s="4"/>
      <c r="G148" s="4"/>
      <c r="H148" s="4"/>
      <c r="I148" s="4"/>
      <c r="J148" s="4"/>
      <c r="K148" s="4"/>
      <c r="L148" s="4"/>
      <c r="M148" s="4"/>
      <c r="N148" s="4"/>
      <c r="O148" s="4"/>
      <c r="P148" s="4"/>
      <c r="Q148" s="4"/>
      <c r="R148" s="1053"/>
    </row>
    <row r="149" spans="1:18" s="1062" customFormat="1" ht="12" customHeight="1">
      <c r="A149" s="4"/>
      <c r="B149" s="4"/>
      <c r="C149" s="4"/>
      <c r="D149" s="4"/>
      <c r="E149" s="4"/>
      <c r="F149" s="4"/>
      <c r="G149" s="4"/>
      <c r="H149" s="4"/>
      <c r="I149" s="4"/>
      <c r="J149" s="4"/>
      <c r="K149" s="4"/>
      <c r="L149" s="4"/>
      <c r="M149" s="4"/>
      <c r="N149" s="4"/>
      <c r="O149" s="4"/>
      <c r="P149" s="4"/>
      <c r="Q149" s="4"/>
      <c r="R149" s="1063"/>
    </row>
    <row r="150" spans="1:18" s="1062" customFormat="1">
      <c r="A150" s="1893" t="str">
        <f>A41</f>
        <v>　今後、○○県土整備事務所が発注する工事においては、本書の写しをもって「配置予定技術者の優秀建設技術者表彰」の貴社技術資料とみなし、その他添付資料の提出は不要とする。</v>
      </c>
      <c r="B150" s="1893"/>
      <c r="C150" s="1893"/>
      <c r="D150" s="1893"/>
      <c r="E150" s="1893"/>
      <c r="F150" s="1893"/>
      <c r="G150" s="1893"/>
      <c r="H150" s="1893"/>
      <c r="I150" s="1893"/>
      <c r="J150" s="1893"/>
      <c r="K150" s="1893"/>
      <c r="L150" s="1893"/>
      <c r="M150" s="1893"/>
      <c r="N150" s="1893"/>
      <c r="O150" s="1893"/>
      <c r="P150" s="1893"/>
      <c r="Q150" s="1893"/>
      <c r="R150" s="1063"/>
    </row>
    <row r="151" spans="1:18" s="1062" customFormat="1">
      <c r="A151" s="1893"/>
      <c r="B151" s="1893"/>
      <c r="C151" s="1893"/>
      <c r="D151" s="1893"/>
      <c r="E151" s="1893"/>
      <c r="F151" s="1893"/>
      <c r="G151" s="1893"/>
      <c r="H151" s="1893"/>
      <c r="I151" s="1893"/>
      <c r="J151" s="1893"/>
      <c r="K151" s="1893"/>
      <c r="L151" s="1893"/>
      <c r="M151" s="1893"/>
      <c r="N151" s="1893"/>
      <c r="O151" s="1893"/>
      <c r="P151" s="1893"/>
      <c r="Q151" s="1893"/>
      <c r="R151" s="1063"/>
    </row>
    <row r="152" spans="1:18" s="1062" customFormat="1">
      <c r="A152" s="4"/>
      <c r="B152" s="4"/>
      <c r="C152" s="4"/>
      <c r="D152" s="4"/>
      <c r="E152" s="4"/>
      <c r="F152" s="4"/>
      <c r="G152" s="4"/>
      <c r="H152" s="4"/>
      <c r="I152" s="4"/>
      <c r="J152" s="4"/>
      <c r="K152" s="4"/>
      <c r="L152" s="4"/>
      <c r="M152" s="4"/>
      <c r="N152" s="4"/>
      <c r="O152" s="4"/>
      <c r="P152" s="4"/>
      <c r="Q152" s="4"/>
      <c r="R152" s="1063"/>
    </row>
    <row r="153" spans="1:18" s="1062" customFormat="1">
      <c r="A153" s="4"/>
      <c r="B153" s="4"/>
      <c r="C153" s="4"/>
      <c r="D153" s="4"/>
      <c r="E153" s="4"/>
      <c r="F153" s="4"/>
      <c r="G153" s="4"/>
      <c r="H153" s="4"/>
      <c r="I153" s="4"/>
      <c r="J153" s="4"/>
      <c r="K153" s="4"/>
      <c r="L153" s="4"/>
      <c r="M153" s="4"/>
      <c r="N153" s="4"/>
      <c r="O153" s="4"/>
      <c r="P153" s="4"/>
      <c r="Q153" s="4"/>
      <c r="R153" s="1063"/>
    </row>
    <row r="154" spans="1:18" s="1062" customFormat="1">
      <c r="A154" s="4"/>
      <c r="B154" s="4"/>
      <c r="C154" s="4"/>
      <c r="D154" s="4"/>
      <c r="E154" s="4"/>
      <c r="F154" s="4"/>
      <c r="G154" s="4"/>
      <c r="H154" s="4"/>
      <c r="I154" s="4"/>
      <c r="J154" s="4"/>
      <c r="K154" s="4"/>
      <c r="L154" s="4"/>
      <c r="M154" s="4"/>
      <c r="N154" s="1499" t="s">
        <v>1392</v>
      </c>
      <c r="O154" s="1499"/>
      <c r="P154" s="4"/>
      <c r="Q154" s="4"/>
      <c r="R154" s="1063"/>
    </row>
    <row r="155" spans="1:18" s="1062" customFormat="1">
      <c r="A155" s="4"/>
      <c r="B155" s="3" t="s">
        <v>948</v>
      </c>
      <c r="C155" s="4"/>
      <c r="D155" s="4"/>
      <c r="E155" s="4"/>
      <c r="F155" s="4"/>
      <c r="G155" s="4"/>
      <c r="H155" s="4"/>
      <c r="I155" s="4"/>
      <c r="J155" s="4"/>
      <c r="K155" s="4"/>
      <c r="L155" s="4"/>
      <c r="M155" s="210"/>
      <c r="N155" s="1115"/>
      <c r="O155" s="1115"/>
      <c r="P155" s="212"/>
      <c r="Q155" s="4"/>
      <c r="R155" s="1063"/>
    </row>
    <row r="156" spans="1:18" s="1062" customFormat="1">
      <c r="A156" s="4"/>
      <c r="B156" s="1798" t="str">
        <f>IF(G122="",発注者入力シート!$AL$12,IF(INDEX(発注者入力シート!$B$28:$J$31,MATCH(発注者入力シート!M8,発注者入力シート!$C$28:$C$31,0),9)="未記入",発注者入力シート!$AL$9,IF(INDEX(発注者入力シート!$B$28:$J$31,MATCH(発注者入力シート!M8,発注者入力シート!$C$28:$C$31,0),9)="無",発注者入力シート!$AL$10,IF(INDEX(発注者入力シート!$B$28:$J$31,MATCH(発注者入力シート!M8,発注者入力シート!$C$28:$C$31,0),9)="有",発注者入力シート!$AL$11))))</f>
        <v>本技術資料により提出します</v>
      </c>
      <c r="C156" s="1799"/>
      <c r="D156" s="1799"/>
      <c r="E156" s="1799"/>
      <c r="F156" s="1799"/>
      <c r="G156" s="1799"/>
      <c r="H156" s="1799"/>
      <c r="I156" s="1800"/>
      <c r="J156" s="4"/>
      <c r="K156" s="4"/>
      <c r="L156" s="4"/>
      <c r="M156" s="214"/>
      <c r="N156" s="190"/>
      <c r="O156" s="190"/>
      <c r="P156" s="1103"/>
      <c r="Q156" s="4"/>
      <c r="R156" s="1063"/>
    </row>
    <row r="157" spans="1:18" s="1062" customFormat="1">
      <c r="A157" s="4"/>
      <c r="B157" s="1801"/>
      <c r="C157" s="1802"/>
      <c r="D157" s="1802"/>
      <c r="E157" s="1802"/>
      <c r="F157" s="1802"/>
      <c r="G157" s="1802"/>
      <c r="H157" s="1802"/>
      <c r="I157" s="1803"/>
      <c r="J157" s="4"/>
      <c r="K157" s="4"/>
      <c r="L157" s="4"/>
      <c r="M157" s="214"/>
      <c r="N157" s="190"/>
      <c r="O157" s="190"/>
      <c r="P157" s="1103"/>
      <c r="Q157" s="4"/>
      <c r="R157" s="1063"/>
    </row>
    <row r="158" spans="1:18" s="1052" customFormat="1">
      <c r="A158" s="4"/>
      <c r="B158" s="1801"/>
      <c r="C158" s="1802"/>
      <c r="D158" s="1802"/>
      <c r="E158" s="1802"/>
      <c r="F158" s="1802"/>
      <c r="G158" s="1802"/>
      <c r="H158" s="1802"/>
      <c r="I158" s="1803"/>
      <c r="J158" s="4"/>
      <c r="K158" s="4"/>
      <c r="L158" s="4"/>
      <c r="M158" s="214"/>
      <c r="N158" s="190"/>
      <c r="O158" s="190"/>
      <c r="P158" s="1103"/>
      <c r="Q158" s="4"/>
      <c r="R158" s="1053"/>
    </row>
    <row r="159" spans="1:18" s="530" customFormat="1">
      <c r="A159" s="4"/>
      <c r="B159" s="1801"/>
      <c r="C159" s="1802"/>
      <c r="D159" s="1802"/>
      <c r="E159" s="1802"/>
      <c r="F159" s="1802"/>
      <c r="G159" s="1802"/>
      <c r="H159" s="1802"/>
      <c r="I159" s="1803"/>
      <c r="J159" s="4"/>
      <c r="K159" s="4"/>
      <c r="L159" s="4"/>
      <c r="M159" s="214"/>
      <c r="N159" s="190"/>
      <c r="O159" s="190"/>
      <c r="P159" s="1103"/>
      <c r="Q159" s="4"/>
      <c r="R159" s="533"/>
    </row>
    <row r="160" spans="1:18" ht="13.5" customHeight="1">
      <c r="B160" s="1804"/>
      <c r="C160" s="1805"/>
      <c r="D160" s="1805"/>
      <c r="E160" s="1805"/>
      <c r="F160" s="1805"/>
      <c r="G160" s="1805"/>
      <c r="H160" s="1805"/>
      <c r="I160" s="1806"/>
      <c r="M160" s="214"/>
      <c r="N160" s="190"/>
      <c r="O160" s="190"/>
      <c r="P160" s="1103"/>
    </row>
    <row r="161" spans="1:17" ht="13.5" customHeight="1">
      <c r="A161" s="537" t="s">
        <v>1304</v>
      </c>
      <c r="B161" s="1521" t="s">
        <v>956</v>
      </c>
      <c r="C161" s="1521"/>
      <c r="D161" s="1521"/>
      <c r="E161" s="1521"/>
      <c r="F161" s="1521"/>
      <c r="G161" s="1521"/>
      <c r="H161" s="1521"/>
      <c r="I161" s="1521"/>
      <c r="M161" s="214"/>
      <c r="N161" s="190"/>
      <c r="O161" s="190"/>
      <c r="P161" s="1103"/>
    </row>
    <row r="162" spans="1:17" ht="13.5" customHeight="1">
      <c r="B162" s="1521"/>
      <c r="C162" s="1521"/>
      <c r="D162" s="1521"/>
      <c r="E162" s="1521"/>
      <c r="F162" s="1521"/>
      <c r="G162" s="1521"/>
      <c r="H162" s="1521"/>
      <c r="I162" s="1521"/>
      <c r="M162" s="223"/>
      <c r="N162" s="224"/>
      <c r="O162" s="224"/>
      <c r="P162" s="1104"/>
    </row>
    <row r="163" spans="1:17" ht="13.5" customHeight="1"/>
    <row r="164" spans="1:17" ht="13.5" customHeight="1">
      <c r="A164" s="1633" t="s">
        <v>1624</v>
      </c>
      <c r="B164" s="1633"/>
      <c r="C164" s="1633"/>
      <c r="D164" s="1633"/>
      <c r="E164" s="1633"/>
      <c r="F164" s="1633"/>
      <c r="G164" s="1633"/>
      <c r="H164" s="1633"/>
      <c r="I164" s="1633"/>
      <c r="J164" s="1633"/>
      <c r="K164" s="1633"/>
      <c r="L164" s="1633"/>
      <c r="M164" s="1633"/>
      <c r="N164" s="1633"/>
      <c r="O164" s="1633"/>
      <c r="P164" s="1633"/>
      <c r="Q164" s="1633"/>
    </row>
    <row r="165" spans="1:17" ht="13.5" customHeight="1">
      <c r="A165" s="1633"/>
      <c r="B165" s="1633"/>
      <c r="C165" s="1633"/>
      <c r="D165" s="1633"/>
      <c r="E165" s="1633"/>
      <c r="F165" s="1633"/>
      <c r="G165" s="1633"/>
      <c r="H165" s="1633"/>
      <c r="I165" s="1633"/>
      <c r="J165" s="1633"/>
      <c r="K165" s="1633"/>
      <c r="L165" s="1633"/>
      <c r="M165" s="1633"/>
      <c r="N165" s="1633"/>
      <c r="O165" s="1633"/>
      <c r="P165" s="1633"/>
      <c r="Q165" s="1633"/>
    </row>
    <row r="166" spans="1:17" ht="15.75" customHeight="1">
      <c r="A166" s="1633"/>
      <c r="B166" s="1633"/>
      <c r="C166" s="1633"/>
      <c r="D166" s="1633"/>
      <c r="E166" s="1633"/>
      <c r="F166" s="1633"/>
      <c r="G166" s="1633"/>
      <c r="H166" s="1633"/>
      <c r="I166" s="1633"/>
      <c r="J166" s="1633"/>
      <c r="K166" s="1633"/>
      <c r="L166" s="1633"/>
      <c r="M166" s="1633"/>
      <c r="N166" s="1633"/>
      <c r="O166" s="1633"/>
      <c r="P166" s="1633"/>
      <c r="Q166" s="1633"/>
    </row>
    <row r="167" spans="1:17" ht="15.75" customHeight="1"/>
    <row r="168" spans="1:17" ht="15.75" customHeight="1"/>
    <row r="169" spans="1:17" ht="15.75" customHeight="1"/>
    <row r="170" spans="1:17" ht="15.75" customHeight="1"/>
    <row r="171" spans="1:17" ht="15.75" customHeight="1"/>
    <row r="172" spans="1:17" ht="15.75" customHeight="1"/>
    <row r="173" spans="1:17" ht="15.75" customHeight="1"/>
    <row r="174" spans="1:17" ht="15.75" customHeight="1"/>
  </sheetData>
  <mergeCells count="120">
    <mergeCell ref="B130:Q131"/>
    <mergeCell ref="B132:Q134"/>
    <mergeCell ref="B135:Q135"/>
    <mergeCell ref="B138:Q139"/>
    <mergeCell ref="E142:Q142"/>
    <mergeCell ref="E144:Q144"/>
    <mergeCell ref="E146:Q146"/>
    <mergeCell ref="A142:D142"/>
    <mergeCell ref="B29:Q30"/>
    <mergeCell ref="A150:Q151"/>
    <mergeCell ref="N154:O154"/>
    <mergeCell ref="F124:K124"/>
    <mergeCell ref="A126:E127"/>
    <mergeCell ref="F126:Q127"/>
    <mergeCell ref="A110:F110"/>
    <mergeCell ref="A111:E111"/>
    <mergeCell ref="A112:Q112"/>
    <mergeCell ref="G113:J113"/>
    <mergeCell ref="K113:Q113"/>
    <mergeCell ref="B101:I105"/>
    <mergeCell ref="B106:I107"/>
    <mergeCell ref="A88:D88"/>
    <mergeCell ref="A90:D90"/>
    <mergeCell ref="A92:D92"/>
    <mergeCell ref="E88:Q88"/>
    <mergeCell ref="E90:Q90"/>
    <mergeCell ref="E92:Q92"/>
    <mergeCell ref="A65:D65"/>
    <mergeCell ref="E65:Q65"/>
    <mergeCell ref="A74:E74"/>
    <mergeCell ref="A75:E75"/>
    <mergeCell ref="F74:Q74"/>
    <mergeCell ref="F75:Q75"/>
    <mergeCell ref="F69:K69"/>
    <mergeCell ref="A68:E68"/>
    <mergeCell ref="A69:E69"/>
    <mergeCell ref="B76:Q77"/>
    <mergeCell ref="B78:Q80"/>
    <mergeCell ref="B81:Q81"/>
    <mergeCell ref="B84:Q85"/>
    <mergeCell ref="A95:Q96"/>
    <mergeCell ref="N99:O99"/>
    <mergeCell ref="A1:F1"/>
    <mergeCell ref="A2:E2"/>
    <mergeCell ref="A3:Q3"/>
    <mergeCell ref="K4:Q4"/>
    <mergeCell ref="E6:Q8"/>
    <mergeCell ref="A6:D8"/>
    <mergeCell ref="A17:E18"/>
    <mergeCell ref="G68:K68"/>
    <mergeCell ref="F72:Q73"/>
    <mergeCell ref="A72:E73"/>
    <mergeCell ref="A70:E70"/>
    <mergeCell ref="F70:K70"/>
    <mergeCell ref="A71:E71"/>
    <mergeCell ref="F71:K71"/>
    <mergeCell ref="A33:D33"/>
    <mergeCell ref="N45:O45"/>
    <mergeCell ref="B52:I53"/>
    <mergeCell ref="B47:I51"/>
    <mergeCell ref="A56:F56"/>
    <mergeCell ref="A57:E57"/>
    <mergeCell ref="A58:Q58"/>
    <mergeCell ref="G59:J59"/>
    <mergeCell ref="G4:J4"/>
    <mergeCell ref="A14:E14"/>
    <mergeCell ref="G13:K13"/>
    <mergeCell ref="A9:D9"/>
    <mergeCell ref="A10:D10"/>
    <mergeCell ref="E9:Q9"/>
    <mergeCell ref="E10:Q10"/>
    <mergeCell ref="E37:Q37"/>
    <mergeCell ref="A13:E13"/>
    <mergeCell ref="B21:Q22"/>
    <mergeCell ref="F14:K14"/>
    <mergeCell ref="A16:E16"/>
    <mergeCell ref="F16:K16"/>
    <mergeCell ref="A15:E15"/>
    <mergeCell ref="F15:K15"/>
    <mergeCell ref="F17:Q18"/>
    <mergeCell ref="B23:Q25"/>
    <mergeCell ref="B26:Q26"/>
    <mergeCell ref="A20:E20"/>
    <mergeCell ref="F19:Q19"/>
    <mergeCell ref="F20:Q20"/>
    <mergeCell ref="A61:D63"/>
    <mergeCell ref="A64:D64"/>
    <mergeCell ref="E61:Q63"/>
    <mergeCell ref="E64:Q64"/>
    <mergeCell ref="A19:E19"/>
    <mergeCell ref="A35:D35"/>
    <mergeCell ref="A37:D37"/>
    <mergeCell ref="E33:Q33"/>
    <mergeCell ref="E35:Q35"/>
    <mergeCell ref="K59:Q59"/>
    <mergeCell ref="A54:Q55"/>
    <mergeCell ref="A41:Q42"/>
    <mergeCell ref="A108:Q109"/>
    <mergeCell ref="A164:Q166"/>
    <mergeCell ref="A128:E128"/>
    <mergeCell ref="A129:E129"/>
    <mergeCell ref="F128:Q128"/>
    <mergeCell ref="F129:Q129"/>
    <mergeCell ref="A115:D117"/>
    <mergeCell ref="E115:Q117"/>
    <mergeCell ref="A118:D118"/>
    <mergeCell ref="E118:Q118"/>
    <mergeCell ref="A119:D119"/>
    <mergeCell ref="E119:Q119"/>
    <mergeCell ref="A125:E125"/>
    <mergeCell ref="F125:K125"/>
    <mergeCell ref="A122:E122"/>
    <mergeCell ref="A124:E124"/>
    <mergeCell ref="A123:E123"/>
    <mergeCell ref="F123:K123"/>
    <mergeCell ref="G122:K122"/>
    <mergeCell ref="B156:I160"/>
    <mergeCell ref="B161:I162"/>
    <mergeCell ref="A144:D144"/>
    <mergeCell ref="A146:D146"/>
  </mergeCells>
  <phoneticPr fontId="2"/>
  <dataValidations count="4">
    <dataValidation type="list" showInputMessage="1" showErrorMessage="1" sqref="F123:K123 F69:K69 F14:K14">
      <formula1>企業回答3</formula1>
    </dataValidation>
    <dataValidation type="list" showInputMessage="1" showErrorMessage="1" sqref="F125:K125 F71:K71 F16:K16">
      <formula1>企業回答4</formula1>
    </dataValidation>
    <dataValidation type="list" allowBlank="1" showInputMessage="1" showErrorMessage="1" sqref="F129:Q129 F75:Q75 F20:Q20">
      <formula1>建設工事の種類</formula1>
    </dataValidation>
    <dataValidation type="list" allowBlank="1" showInputMessage="1" showErrorMessage="1" sqref="F19:Q19 F74:Q74 F128:Q128">
      <formula1>工事種別</formula1>
    </dataValidation>
  </dataValidations>
  <pageMargins left="0.70866141732283472" right="0.59055118110236227" top="0.74803149606299213" bottom="0.74803149606299213" header="0.31496062992125984" footer="0.31496062992125984"/>
  <pageSetup paperSize="9" orientation="portrait" blackAndWhite="1"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U182"/>
  <sheetViews>
    <sheetView view="pageBreakPreview" zoomScaleNormal="100" zoomScaleSheetLayoutView="100" workbookViewId="0">
      <selection activeCell="G8" sqref="G8:J8"/>
    </sheetView>
  </sheetViews>
  <sheetFormatPr defaultRowHeight="13.5"/>
  <cols>
    <col min="1" max="17" width="5.125" style="4" customWidth="1"/>
    <col min="18" max="18" width="5.125" style="251" customWidth="1"/>
    <col min="19" max="16384" width="9" style="4"/>
  </cols>
  <sheetData>
    <row r="1" spans="1:20">
      <c r="A1" s="1495" t="e">
        <f>CONCATENATE("（様式-",INDEX(発注者入力シート!$B$28:$G$31,MATCH(発注者入力シート!M10,発注者入力シート!$C$28:$C$31,0),4),"-１）")</f>
        <v>#N/A</v>
      </c>
      <c r="B1" s="1495"/>
      <c r="C1" s="1495"/>
      <c r="D1" s="1495"/>
      <c r="E1" s="1495"/>
      <c r="F1" s="1495"/>
      <c r="Q1" s="231" t="s">
        <v>671</v>
      </c>
      <c r="R1" s="199"/>
      <c r="S1" s="4" t="s">
        <v>463</v>
      </c>
    </row>
    <row r="2" spans="1:20">
      <c r="A2" s="1495" t="e">
        <f>CONCATENATE("評価項目",INDEX(発注者入力シート!$B$28:$G$31,MATCH(発注者入力シート!M10,発注者入力シート!$C$28:$C$31,0),5),"-",INDEX(発注者入力シート!$B$28:$G$31,MATCH(発注者入力シート!M10,発注者入力シート!$C$28:$C$31,0),6))</f>
        <v>#N/A</v>
      </c>
      <c r="B2" s="1495"/>
      <c r="C2" s="1495"/>
      <c r="D2" s="1495"/>
      <c r="E2" s="1495"/>
      <c r="S2" s="4" t="s">
        <v>464</v>
      </c>
    </row>
    <row r="3" spans="1:20" ht="14.25">
      <c r="A3" s="1632" t="s">
        <v>321</v>
      </c>
      <c r="B3" s="1632"/>
      <c r="C3" s="1632"/>
      <c r="D3" s="1632"/>
      <c r="E3" s="1632"/>
      <c r="F3" s="1632"/>
      <c r="G3" s="1632"/>
      <c r="H3" s="1632"/>
      <c r="I3" s="1632"/>
      <c r="J3" s="1632"/>
      <c r="K3" s="1632"/>
      <c r="L3" s="1632"/>
      <c r="M3" s="1632"/>
      <c r="N3" s="1632"/>
      <c r="O3" s="1632"/>
      <c r="P3" s="1632"/>
      <c r="Q3" s="1632"/>
      <c r="R3" s="335"/>
      <c r="S3" s="205"/>
      <c r="T3" s="4" t="s">
        <v>474</v>
      </c>
    </row>
    <row r="4" spans="1:20">
      <c r="G4" s="1518" t="s">
        <v>331</v>
      </c>
      <c r="H4" s="1518"/>
      <c r="I4" s="1518"/>
      <c r="J4" s="1518"/>
      <c r="K4" s="1519" t="str">
        <f>IF(企業入力シート!C7="","",企業入力シート!C7)</f>
        <v>島根土木</v>
      </c>
      <c r="L4" s="1519"/>
      <c r="M4" s="1519"/>
      <c r="N4" s="1519"/>
      <c r="O4" s="1519"/>
      <c r="P4" s="1519"/>
      <c r="Q4" s="1519"/>
      <c r="R4" s="321"/>
      <c r="S4" s="191"/>
      <c r="T4" s="4" t="s">
        <v>605</v>
      </c>
    </row>
    <row r="5" spans="1:20">
      <c r="H5" s="201"/>
      <c r="I5" s="201"/>
      <c r="J5" s="201"/>
      <c r="K5" s="196"/>
      <c r="L5" s="196"/>
      <c r="M5" s="196"/>
      <c r="N5" s="196"/>
      <c r="O5" s="196"/>
      <c r="P5" s="196"/>
      <c r="Q5" s="196"/>
      <c r="R5" s="321"/>
      <c r="S5" s="192"/>
      <c r="T5" s="4" t="s">
        <v>472</v>
      </c>
    </row>
    <row r="6" spans="1:20">
      <c r="H6" s="933"/>
      <c r="I6" s="933"/>
      <c r="J6" s="933"/>
      <c r="K6" s="510"/>
      <c r="L6" s="510"/>
      <c r="M6" s="510"/>
      <c r="N6" s="510"/>
      <c r="O6" s="510"/>
      <c r="P6" s="510"/>
      <c r="Q6" s="510"/>
      <c r="R6" s="510"/>
    </row>
    <row r="7" spans="1:20">
      <c r="A7" s="530" t="s">
        <v>360</v>
      </c>
      <c r="S7" s="4" t="s">
        <v>467</v>
      </c>
    </row>
    <row r="8" spans="1:20">
      <c r="A8" s="1664" t="s">
        <v>322</v>
      </c>
      <c r="B8" s="1665"/>
      <c r="C8" s="1665"/>
      <c r="D8" s="1665"/>
      <c r="E8" s="1667"/>
      <c r="F8" s="526" t="s">
        <v>804</v>
      </c>
      <c r="G8" s="1888" t="str">
        <f>IF(企業入力シート!C18="","",企業入力シート!C18)</f>
        <v>AAA</v>
      </c>
      <c r="H8" s="1888"/>
      <c r="I8" s="1888"/>
      <c r="J8" s="1889"/>
      <c r="K8" s="265"/>
      <c r="L8" s="202"/>
      <c r="M8" s="202"/>
      <c r="N8" s="202"/>
      <c r="O8" s="202"/>
      <c r="P8" s="202"/>
      <c r="Q8" s="202"/>
      <c r="R8" s="321"/>
      <c r="S8" s="193"/>
      <c r="T8" s="4" t="s">
        <v>468</v>
      </c>
    </row>
    <row r="9" spans="1:20">
      <c r="A9" s="1664" t="s">
        <v>277</v>
      </c>
      <c r="B9" s="1665"/>
      <c r="C9" s="1595" t="s">
        <v>139</v>
      </c>
      <c r="D9" s="1595"/>
      <c r="E9" s="1595"/>
      <c r="F9" s="1596" t="s">
        <v>1540</v>
      </c>
      <c r="G9" s="1597"/>
      <c r="H9" s="1597"/>
      <c r="I9" s="1597"/>
      <c r="J9" s="1597"/>
      <c r="K9" s="1597"/>
      <c r="L9" s="1597"/>
      <c r="M9" s="1597"/>
      <c r="N9" s="1597"/>
      <c r="O9" s="1597"/>
      <c r="P9" s="1597"/>
      <c r="Q9" s="1598"/>
      <c r="R9" s="319"/>
      <c r="S9" s="194"/>
      <c r="T9" s="4" t="s">
        <v>466</v>
      </c>
    </row>
    <row r="10" spans="1:20">
      <c r="A10" s="1505"/>
      <c r="B10" s="1666"/>
      <c r="C10" s="1594" t="s">
        <v>197</v>
      </c>
      <c r="D10" s="1594"/>
      <c r="E10" s="1594"/>
      <c r="F10" s="1599" t="s">
        <v>359</v>
      </c>
      <c r="G10" s="1600"/>
      <c r="H10" s="1600"/>
      <c r="I10" s="1600"/>
      <c r="J10" s="1600"/>
      <c r="K10" s="1600"/>
      <c r="L10" s="1600"/>
      <c r="M10" s="1600"/>
      <c r="N10" s="1600"/>
      <c r="O10" s="1600"/>
      <c r="P10" s="1600"/>
      <c r="Q10" s="1601"/>
      <c r="R10" s="319"/>
      <c r="S10" s="275"/>
      <c r="T10" s="4" t="s">
        <v>473</v>
      </c>
    </row>
    <row r="11" spans="1:20">
      <c r="A11" s="1505"/>
      <c r="B11" s="1666"/>
      <c r="C11" s="1594" t="s">
        <v>140</v>
      </c>
      <c r="D11" s="1594"/>
      <c r="E11" s="1594"/>
      <c r="F11" s="1602" t="str">
        <f>INDEX(発注者入力シート!$AX$3:$BC$31,MATCH(発注者入力シート!$AY$2,発注者入力シート!$AZ$3:$AZ$31,0),4)</f>
        <v>一般土木工事、維持修繕工事</v>
      </c>
      <c r="G11" s="1603"/>
      <c r="H11" s="1603"/>
      <c r="I11" s="1603"/>
      <c r="J11" s="1603"/>
      <c r="K11" s="1603"/>
      <c r="L11" s="1603"/>
      <c r="M11" s="1603"/>
      <c r="N11" s="1603"/>
      <c r="O11" s="1603"/>
      <c r="P11" s="1603"/>
      <c r="Q11" s="1604"/>
      <c r="R11" s="319"/>
    </row>
    <row r="12" spans="1:20">
      <c r="A12" s="1507"/>
      <c r="B12" s="1671"/>
      <c r="C12" s="1593" t="s">
        <v>200</v>
      </c>
      <c r="D12" s="1593"/>
      <c r="E12" s="1593"/>
      <c r="F12" s="1619" t="str">
        <f>INDEX(発注者入力シート!$AX$3:$BC$31,MATCH(発注者入力シート!$AY$2,発注者入力シート!$AZ$3:$AZ$31,0),5)</f>
        <v>土木一式工事、とび・土工・ｺﾝｸﾘｰﾄ工事、しゅんせつ工事</v>
      </c>
      <c r="G12" s="1620"/>
      <c r="H12" s="1620"/>
      <c r="I12" s="1620"/>
      <c r="J12" s="1620"/>
      <c r="K12" s="1620"/>
      <c r="L12" s="1620"/>
      <c r="M12" s="1620"/>
      <c r="N12" s="1620"/>
      <c r="O12" s="1620"/>
      <c r="P12" s="1620"/>
      <c r="Q12" s="1621"/>
      <c r="R12" s="319"/>
    </row>
    <row r="13" spans="1:20" hidden="1">
      <c r="A13" s="1664" t="s">
        <v>323</v>
      </c>
      <c r="B13" s="1665"/>
      <c r="C13" s="1665"/>
      <c r="D13" s="1665"/>
      <c r="E13" s="1667"/>
      <c r="F13" s="284" t="str">
        <f>IF(技術者評定点一覧表!O10="","",技術者評定点一覧表!O10)</f>
        <v/>
      </c>
      <c r="G13" s="285" t="str">
        <f>IF(技術者評定点一覧表!O11="","",技術者評定点一覧表!O11)</f>
        <v/>
      </c>
      <c r="H13" s="285" t="str">
        <f>IF(技術者評定点一覧表!O12="","",技術者評定点一覧表!O12)</f>
        <v/>
      </c>
      <c r="I13" s="285" t="str">
        <f>IF(技術者評定点一覧表!O13="","",技術者評定点一覧表!O13)</f>
        <v/>
      </c>
      <c r="J13" s="285" t="str">
        <f>IF(技術者評定点一覧表!O14="","",技術者評定点一覧表!O14)</f>
        <v/>
      </c>
      <c r="K13" s="285" t="str">
        <f>IF(技術者評定点一覧表!O15="","",技術者評定点一覧表!O15)</f>
        <v/>
      </c>
      <c r="L13" s="285" t="str">
        <f>IF(技術者評定点一覧表!O16="","",技術者評定点一覧表!O16)</f>
        <v/>
      </c>
      <c r="M13" s="285" t="str">
        <f>IF(技術者評定点一覧表!O17="","",技術者評定点一覧表!O17)</f>
        <v/>
      </c>
      <c r="N13" s="285" t="str">
        <f>IF(技術者評定点一覧表!O18="","",技術者評定点一覧表!O18)</f>
        <v/>
      </c>
      <c r="O13" s="285" t="str">
        <f>IF(技術者評定点一覧表!O19="","",技術者評定点一覧表!O19)</f>
        <v/>
      </c>
      <c r="P13" s="285" t="str">
        <f>IF(技術者評定点一覧表!O20="","",技術者評定点一覧表!O20)</f>
        <v/>
      </c>
      <c r="Q13" s="286" t="str">
        <f>IF(技術者評定点一覧表!O21="","",技術者評定点一覧表!O21)</f>
        <v/>
      </c>
      <c r="R13" s="202"/>
    </row>
    <row r="14" spans="1:20">
      <c r="A14" s="1664" t="s">
        <v>324</v>
      </c>
      <c r="B14" s="1665"/>
      <c r="C14" s="1665"/>
      <c r="D14" s="1665"/>
      <c r="E14" s="1667"/>
      <c r="F14" s="1939" t="str">
        <f>IF((COUNTA(F13:Q13)-COUNTBLANK(F13:Q13))=0,"",COUNTA(F13:Q13)-COUNTBLANK(F13:Q13))</f>
        <v/>
      </c>
      <c r="G14" s="1940"/>
      <c r="H14" s="1606" t="s">
        <v>212</v>
      </c>
      <c r="I14" s="1607"/>
      <c r="J14" s="1943" t="str">
        <f>IF(OR(F14=0,F14=""),"",ROUND(AVERAGE(F13:Q13),1))</f>
        <v/>
      </c>
      <c r="K14" s="1944"/>
      <c r="L14" s="1944"/>
      <c r="M14" s="1945"/>
      <c r="N14" s="1606" t="s">
        <v>333</v>
      </c>
      <c r="O14" s="1606"/>
      <c r="P14" s="1606"/>
      <c r="Q14" s="1607"/>
      <c r="R14" s="321"/>
      <c r="S14" s="207" t="s">
        <v>469</v>
      </c>
    </row>
    <row r="15" spans="1:20">
      <c r="A15" s="1507" t="s">
        <v>325</v>
      </c>
      <c r="B15" s="1671"/>
      <c r="C15" s="1671"/>
      <c r="D15" s="1671"/>
      <c r="E15" s="1508"/>
      <c r="F15" s="1941"/>
      <c r="G15" s="1942"/>
      <c r="H15" s="1608"/>
      <c r="I15" s="1609"/>
      <c r="J15" s="1946"/>
      <c r="K15" s="1947"/>
      <c r="L15" s="1947"/>
      <c r="M15" s="1948"/>
      <c r="N15" s="1608"/>
      <c r="O15" s="1608"/>
      <c r="P15" s="1608"/>
      <c r="Q15" s="1609"/>
      <c r="R15" s="321"/>
      <c r="S15" s="207" t="s">
        <v>470</v>
      </c>
      <c r="T15" s="530"/>
    </row>
    <row r="16" spans="1:20" s="530" customFormat="1">
      <c r="A16" s="267" t="s">
        <v>991</v>
      </c>
      <c r="B16" s="1521" t="s">
        <v>992</v>
      </c>
      <c r="C16" s="1521"/>
      <c r="D16" s="1521"/>
      <c r="E16" s="1521"/>
      <c r="F16" s="1521"/>
      <c r="G16" s="1521"/>
      <c r="H16" s="1521"/>
      <c r="I16" s="1521"/>
      <c r="J16" s="1521"/>
      <c r="K16" s="1521"/>
      <c r="L16" s="1521"/>
      <c r="M16" s="1521"/>
      <c r="N16" s="1521"/>
      <c r="O16" s="1521"/>
      <c r="P16" s="1521"/>
      <c r="Q16" s="1521"/>
      <c r="R16" s="531"/>
      <c r="S16" s="207" t="s">
        <v>918</v>
      </c>
    </row>
    <row r="17" spans="1:21" s="530" customFormat="1">
      <c r="A17" s="267" t="s">
        <v>993</v>
      </c>
      <c r="B17" s="1521" t="s">
        <v>1290</v>
      </c>
      <c r="C17" s="1521"/>
      <c r="D17" s="1521"/>
      <c r="E17" s="1521"/>
      <c r="F17" s="1521"/>
      <c r="G17" s="1521"/>
      <c r="H17" s="1521"/>
      <c r="I17" s="1521"/>
      <c r="J17" s="1521"/>
      <c r="K17" s="1521"/>
      <c r="L17" s="1521"/>
      <c r="M17" s="1521"/>
      <c r="N17" s="1521"/>
      <c r="O17" s="1521"/>
      <c r="P17" s="1521"/>
      <c r="Q17" s="1521"/>
      <c r="R17" s="339"/>
    </row>
    <row r="18" spans="1:21" s="530" customFormat="1">
      <c r="A18" s="267" t="s">
        <v>995</v>
      </c>
      <c r="B18" s="1748" t="s">
        <v>794</v>
      </c>
      <c r="C18" s="1748"/>
      <c r="D18" s="1748"/>
      <c r="E18" s="1748"/>
      <c r="F18" s="1748"/>
      <c r="G18" s="1748"/>
      <c r="H18" s="1748"/>
      <c r="I18" s="1748"/>
      <c r="J18" s="1748"/>
      <c r="K18" s="1748"/>
      <c r="L18" s="1748"/>
      <c r="M18" s="1748"/>
      <c r="N18" s="1748"/>
      <c r="O18" s="1748"/>
      <c r="P18" s="1748"/>
      <c r="Q18" s="1748"/>
      <c r="R18" s="527"/>
      <c r="U18" s="4"/>
    </row>
    <row r="19" spans="1:21" s="530" customFormat="1">
      <c r="A19" s="267" t="s">
        <v>996</v>
      </c>
      <c r="B19" s="1521" t="s">
        <v>997</v>
      </c>
      <c r="C19" s="1521"/>
      <c r="D19" s="1521"/>
      <c r="E19" s="1521"/>
      <c r="F19" s="1521"/>
      <c r="G19" s="1521"/>
      <c r="H19" s="1521"/>
      <c r="I19" s="1521"/>
      <c r="J19" s="1521"/>
      <c r="K19" s="1521"/>
      <c r="L19" s="1521"/>
      <c r="M19" s="1521"/>
      <c r="N19" s="1521"/>
      <c r="O19" s="1521"/>
      <c r="P19" s="1521"/>
      <c r="Q19" s="1521"/>
      <c r="R19" s="527"/>
      <c r="U19" s="4"/>
    </row>
    <row r="20" spans="1:21" s="530" customFormat="1">
      <c r="A20" s="943"/>
      <c r="B20" s="1521"/>
      <c r="C20" s="1521"/>
      <c r="D20" s="1521"/>
      <c r="E20" s="1521"/>
      <c r="F20" s="1521"/>
      <c r="G20" s="1521"/>
      <c r="H20" s="1521"/>
      <c r="I20" s="1521"/>
      <c r="J20" s="1521"/>
      <c r="K20" s="1521"/>
      <c r="L20" s="1521"/>
      <c r="M20" s="1521"/>
      <c r="N20" s="1521"/>
      <c r="O20" s="1521"/>
      <c r="P20" s="1521"/>
      <c r="Q20" s="1521"/>
      <c r="R20" s="339"/>
      <c r="U20" s="4"/>
    </row>
    <row r="21" spans="1:21" s="530" customFormat="1">
      <c r="A21" s="267" t="s">
        <v>998</v>
      </c>
      <c r="B21" s="1633" t="s">
        <v>1000</v>
      </c>
      <c r="C21" s="1633"/>
      <c r="D21" s="1633"/>
      <c r="E21" s="1633"/>
      <c r="F21" s="1633"/>
      <c r="G21" s="1633"/>
      <c r="H21" s="1633"/>
      <c r="I21" s="1633"/>
      <c r="J21" s="1633"/>
      <c r="K21" s="1633"/>
      <c r="L21" s="1633"/>
      <c r="M21" s="1633"/>
      <c r="N21" s="1633"/>
      <c r="O21" s="1633"/>
      <c r="P21" s="1633"/>
      <c r="Q21" s="1633"/>
      <c r="R21" s="339"/>
      <c r="U21" s="4"/>
    </row>
    <row r="22" spans="1:21" s="530" customFormat="1">
      <c r="A22" s="267"/>
      <c r="B22" s="1633"/>
      <c r="C22" s="1633"/>
      <c r="D22" s="1633"/>
      <c r="E22" s="1633"/>
      <c r="F22" s="1633"/>
      <c r="G22" s="1633"/>
      <c r="H22" s="1633"/>
      <c r="I22" s="1633"/>
      <c r="J22" s="1633"/>
      <c r="K22" s="1633"/>
      <c r="L22" s="1633"/>
      <c r="M22" s="1633"/>
      <c r="N22" s="1633"/>
      <c r="O22" s="1633"/>
      <c r="P22" s="1633"/>
      <c r="Q22" s="1633"/>
      <c r="R22" s="339"/>
      <c r="S22" s="4"/>
      <c r="T22" s="4"/>
    </row>
    <row r="23" spans="1:21">
      <c r="A23" s="267" t="s">
        <v>1002</v>
      </c>
      <c r="B23" s="1748" t="s">
        <v>97</v>
      </c>
      <c r="C23" s="1748"/>
      <c r="D23" s="1748"/>
      <c r="E23" s="1748"/>
      <c r="F23" s="1748"/>
      <c r="G23" s="1748"/>
      <c r="H23" s="1748"/>
      <c r="I23" s="1748"/>
      <c r="J23" s="1748"/>
      <c r="K23" s="1748"/>
      <c r="L23" s="1748"/>
      <c r="M23" s="1748"/>
      <c r="N23" s="1748"/>
      <c r="O23" s="1748"/>
      <c r="P23" s="1748"/>
      <c r="Q23" s="1748"/>
      <c r="R23" s="320"/>
    </row>
    <row r="24" spans="1:21">
      <c r="A24" s="267"/>
      <c r="B24" s="941"/>
      <c r="C24" s="941"/>
      <c r="D24" s="941"/>
      <c r="E24" s="941"/>
      <c r="F24" s="941"/>
      <c r="G24" s="941"/>
      <c r="H24" s="941"/>
      <c r="I24" s="941"/>
      <c r="J24" s="941"/>
      <c r="K24" s="941"/>
      <c r="L24" s="941"/>
      <c r="M24" s="941"/>
      <c r="N24" s="941"/>
      <c r="O24" s="941"/>
      <c r="P24" s="941"/>
      <c r="Q24" s="941"/>
      <c r="R24" s="940"/>
      <c r="S24" s="530"/>
      <c r="T24" s="530"/>
    </row>
    <row r="25" spans="1:21" s="530" customFormat="1">
      <c r="A25" s="952"/>
      <c r="B25" s="953"/>
      <c r="C25" s="953"/>
      <c r="D25" s="953"/>
      <c r="E25" s="953"/>
      <c r="F25" s="953"/>
      <c r="G25" s="953"/>
      <c r="H25" s="953"/>
      <c r="I25" s="953"/>
      <c r="J25" s="953"/>
      <c r="K25" s="953"/>
      <c r="L25" s="953"/>
      <c r="M25" s="953"/>
      <c r="N25" s="953"/>
      <c r="O25" s="953"/>
      <c r="P25" s="953"/>
      <c r="Q25" s="953"/>
      <c r="R25" s="339"/>
      <c r="S25" s="748"/>
      <c r="T25" s="748"/>
    </row>
    <row r="26" spans="1:21" s="748" customFormat="1">
      <c r="A26" s="200"/>
      <c r="B26" s="200"/>
      <c r="C26" s="200"/>
      <c r="D26" s="200"/>
      <c r="E26" s="200"/>
      <c r="F26" s="200"/>
      <c r="G26" s="200"/>
      <c r="H26" s="200"/>
      <c r="I26" s="200"/>
      <c r="J26" s="200"/>
      <c r="K26" s="200"/>
      <c r="L26" s="200"/>
      <c r="M26" s="200"/>
      <c r="N26" s="200"/>
      <c r="O26" s="200"/>
      <c r="P26" s="200"/>
      <c r="Q26" s="200"/>
      <c r="R26" s="339"/>
    </row>
    <row r="27" spans="1:21" s="748" customFormat="1">
      <c r="A27" s="1635" t="s">
        <v>891</v>
      </c>
      <c r="B27" s="1635"/>
      <c r="C27" s="1635"/>
      <c r="D27" s="1635"/>
      <c r="E27" s="1638" t="str">
        <f>IF(発注者入力シート!C10="","",発注者入力シート!C10)</f>
        <v>県道○線　道路改良工事</v>
      </c>
      <c r="F27" s="1638"/>
      <c r="G27" s="1638"/>
      <c r="H27" s="1638"/>
      <c r="I27" s="1638"/>
      <c r="J27" s="1638"/>
      <c r="K27" s="1638"/>
      <c r="L27" s="1638"/>
      <c r="M27" s="1638"/>
      <c r="N27" s="1638"/>
      <c r="O27" s="1638"/>
      <c r="P27" s="1638"/>
      <c r="Q27" s="1638"/>
      <c r="R27" s="339"/>
    </row>
    <row r="28" spans="1:21" s="748" customFormat="1">
      <c r="A28" s="4"/>
      <c r="B28" s="4"/>
      <c r="C28" s="4"/>
      <c r="D28" s="4"/>
      <c r="E28" s="4"/>
      <c r="F28" s="4"/>
      <c r="G28" s="4"/>
      <c r="H28" s="4"/>
      <c r="I28" s="4"/>
      <c r="J28" s="4"/>
      <c r="K28" s="4"/>
      <c r="L28" s="4"/>
      <c r="M28" s="4"/>
      <c r="N28" s="4"/>
      <c r="O28" s="4"/>
      <c r="P28" s="4"/>
      <c r="Q28" s="4"/>
      <c r="R28" s="339"/>
    </row>
    <row r="29" spans="1:21" s="748" customFormat="1">
      <c r="A29" s="1635" t="s">
        <v>892</v>
      </c>
      <c r="B29" s="1635"/>
      <c r="C29" s="1635"/>
      <c r="D29" s="1635"/>
      <c r="E29" s="1638" t="str">
        <f>IF(発注者入力シート!C6="","",発注者入力シート!C6)</f>
        <v>○○県土整備事務所</v>
      </c>
      <c r="F29" s="1638"/>
      <c r="G29" s="1638"/>
      <c r="H29" s="1638"/>
      <c r="I29" s="1638"/>
      <c r="J29" s="1638"/>
      <c r="K29" s="1638"/>
      <c r="L29" s="1638"/>
      <c r="M29" s="1638"/>
      <c r="N29" s="1638"/>
      <c r="O29" s="1638"/>
      <c r="P29" s="1638"/>
      <c r="Q29" s="1638"/>
      <c r="R29" s="339"/>
    </row>
    <row r="30" spans="1:21" s="748" customFormat="1">
      <c r="A30" s="4"/>
      <c r="B30" s="4"/>
      <c r="C30" s="4"/>
      <c r="D30" s="4"/>
      <c r="E30" s="4"/>
      <c r="F30" s="4"/>
      <c r="G30" s="4"/>
      <c r="H30" s="4"/>
      <c r="I30" s="4"/>
      <c r="J30" s="4"/>
      <c r="K30" s="4"/>
      <c r="L30" s="4"/>
      <c r="M30" s="4"/>
      <c r="N30" s="4"/>
      <c r="O30" s="4"/>
      <c r="P30" s="4"/>
      <c r="Q30" s="4"/>
      <c r="R30" s="339"/>
    </row>
    <row r="31" spans="1:21" s="748" customFormat="1">
      <c r="A31" s="1635" t="s">
        <v>893</v>
      </c>
      <c r="B31" s="1635"/>
      <c r="C31" s="1635"/>
      <c r="D31" s="1635"/>
      <c r="E31" s="1639" t="s">
        <v>1541</v>
      </c>
      <c r="F31" s="1639"/>
      <c r="G31" s="1639"/>
      <c r="H31" s="1639"/>
      <c r="I31" s="1639"/>
      <c r="J31" s="1639"/>
      <c r="K31" s="1639"/>
      <c r="L31" s="1639"/>
      <c r="M31" s="1639"/>
      <c r="N31" s="1639"/>
      <c r="O31" s="1639"/>
      <c r="P31" s="1639"/>
      <c r="Q31" s="1639"/>
      <c r="R31" s="339"/>
    </row>
    <row r="32" spans="1:21" s="748" customFormat="1">
      <c r="A32" s="537"/>
      <c r="B32" s="747"/>
      <c r="C32" s="747"/>
      <c r="D32" s="747"/>
      <c r="E32" s="747"/>
      <c r="F32" s="747"/>
      <c r="G32" s="747"/>
      <c r="H32" s="747"/>
      <c r="I32" s="747"/>
      <c r="J32" s="747"/>
      <c r="K32" s="747"/>
      <c r="L32" s="747"/>
      <c r="M32" s="747"/>
      <c r="N32" s="747"/>
      <c r="O32" s="747"/>
      <c r="P32" s="747"/>
      <c r="Q32" s="747"/>
      <c r="R32" s="339"/>
    </row>
    <row r="33" spans="1:20" s="748" customFormat="1">
      <c r="A33" s="1920" t="str">
        <f>CONCATENATE("　今後、",発注者入力シート!C6,"が発注する工事においては、本書の写しをもって「配置予定技術者の工事成績評定点」の貴社技術資料とみなし、その他添付資料の提出は不要とする。")</f>
        <v>　今後、○○県土整備事務所が発注する工事においては、本書の写しをもって「配置予定技術者の工事成績評定点」の貴社技術資料とみなし、その他添付資料の提出は不要とする。</v>
      </c>
      <c r="B33" s="1920"/>
      <c r="C33" s="1920"/>
      <c r="D33" s="1920"/>
      <c r="E33" s="1920"/>
      <c r="F33" s="1920"/>
      <c r="G33" s="1920"/>
      <c r="H33" s="1920"/>
      <c r="I33" s="1920"/>
      <c r="J33" s="1920"/>
      <c r="K33" s="1920"/>
      <c r="L33" s="1920"/>
      <c r="M33" s="1920"/>
      <c r="N33" s="1920"/>
      <c r="O33" s="1920"/>
      <c r="P33" s="1920"/>
      <c r="Q33" s="1920"/>
      <c r="R33" s="339"/>
    </row>
    <row r="34" spans="1:20" s="748" customFormat="1">
      <c r="A34" s="1920"/>
      <c r="B34" s="1920"/>
      <c r="C34" s="1920"/>
      <c r="D34" s="1920"/>
      <c r="E34" s="1920"/>
      <c r="F34" s="1920"/>
      <c r="G34" s="1920"/>
      <c r="H34" s="1920"/>
      <c r="I34" s="1920"/>
      <c r="J34" s="1920"/>
      <c r="K34" s="1920"/>
      <c r="L34" s="1920"/>
      <c r="M34" s="1920"/>
      <c r="N34" s="1920"/>
      <c r="O34" s="1920"/>
      <c r="P34" s="1920"/>
      <c r="Q34" s="1920"/>
      <c r="R34" s="339"/>
      <c r="S34" s="944"/>
      <c r="T34" s="944"/>
    </row>
    <row r="35" spans="1:20" s="944" customFormat="1">
      <c r="A35" s="942"/>
      <c r="B35" s="942"/>
      <c r="C35" s="942"/>
      <c r="D35" s="942"/>
      <c r="E35" s="942"/>
      <c r="F35" s="942"/>
      <c r="G35" s="942"/>
      <c r="H35" s="942"/>
      <c r="I35" s="942"/>
      <c r="J35" s="942"/>
      <c r="K35" s="942"/>
      <c r="L35" s="942"/>
      <c r="M35" s="942"/>
      <c r="N35" s="942"/>
      <c r="O35" s="942"/>
      <c r="P35" s="942"/>
      <c r="Q35" s="942"/>
      <c r="R35" s="339"/>
      <c r="S35" s="748"/>
      <c r="T35" s="748"/>
    </row>
    <row r="36" spans="1:20" s="748" customFormat="1">
      <c r="A36" s="537"/>
      <c r="B36" s="747"/>
      <c r="C36" s="747"/>
      <c r="D36" s="747"/>
      <c r="E36" s="747"/>
      <c r="F36" s="747"/>
      <c r="G36" s="747"/>
      <c r="H36" s="747"/>
      <c r="I36" s="747"/>
      <c r="J36" s="747"/>
      <c r="K36" s="747"/>
      <c r="L36" s="747"/>
      <c r="M36" s="747"/>
      <c r="N36" s="1499" t="s">
        <v>1386</v>
      </c>
      <c r="O36" s="1499"/>
      <c r="P36" s="747"/>
      <c r="Q36" s="747"/>
      <c r="R36" s="339"/>
    </row>
    <row r="37" spans="1:20" s="748" customFormat="1">
      <c r="A37" s="537"/>
      <c r="B37" s="3" t="s">
        <v>948</v>
      </c>
      <c r="C37" s="4"/>
      <c r="D37" s="4"/>
      <c r="E37" s="4"/>
      <c r="F37" s="4"/>
      <c r="G37" s="4"/>
      <c r="H37" s="4"/>
      <c r="I37" s="4"/>
      <c r="J37" s="747"/>
      <c r="K37" s="747"/>
      <c r="L37" s="747"/>
      <c r="M37" s="1116"/>
      <c r="N37" s="1099"/>
      <c r="O37" s="1099"/>
      <c r="P37" s="1117"/>
      <c r="Q37" s="747"/>
      <c r="R37" s="339"/>
    </row>
    <row r="38" spans="1:20" s="748" customFormat="1">
      <c r="A38" s="537"/>
      <c r="B38" s="1610" t="e">
        <f>IF(G8="",発注者入力シート!$AL$12,IF(INDEX(発注者入力シート!$B$28:$J$31,MATCH(発注者入力シート!M10,発注者入力シート!$C$28:$C$31,0),7)="未記入",発注者入力シート!$AL$9,IF(INDEX(発注者入力シート!$B$28:$J$31,MATCH(発注者入力シート!M10,発注者入力シート!$C$28:$C$31,0),7)="無",発注者入力シート!$AL$10,IF(INDEX(発注者入力シート!$B$28:$J$31,MATCH(発注者入力シート!M10,発注者入力シート!$C$28:$C$31,0),7)="有",発注者入力シート!$AL$11))))</f>
        <v>#N/A</v>
      </c>
      <c r="C38" s="1611"/>
      <c r="D38" s="1611"/>
      <c r="E38" s="1611"/>
      <c r="F38" s="1611"/>
      <c r="G38" s="1611"/>
      <c r="H38" s="1611"/>
      <c r="I38" s="1612"/>
      <c r="J38" s="747"/>
      <c r="K38" s="747"/>
      <c r="L38" s="747"/>
      <c r="M38" s="1118"/>
      <c r="N38" s="1098"/>
      <c r="O38" s="1098"/>
      <c r="P38" s="1119"/>
      <c r="Q38" s="747"/>
      <c r="R38" s="339"/>
    </row>
    <row r="39" spans="1:20" s="748" customFormat="1">
      <c r="A39" s="537"/>
      <c r="B39" s="1613"/>
      <c r="C39" s="1614"/>
      <c r="D39" s="1614"/>
      <c r="E39" s="1614"/>
      <c r="F39" s="1614"/>
      <c r="G39" s="1614"/>
      <c r="H39" s="1614"/>
      <c r="I39" s="1615"/>
      <c r="J39" s="747"/>
      <c r="K39" s="747"/>
      <c r="L39" s="747"/>
      <c r="M39" s="1118"/>
      <c r="N39" s="1098"/>
      <c r="O39" s="1098"/>
      <c r="P39" s="1119"/>
      <c r="Q39" s="747"/>
      <c r="R39" s="339"/>
    </row>
    <row r="40" spans="1:20" s="748" customFormat="1">
      <c r="A40" s="537"/>
      <c r="B40" s="1613"/>
      <c r="C40" s="1614"/>
      <c r="D40" s="1614"/>
      <c r="E40" s="1614"/>
      <c r="F40" s="1614"/>
      <c r="G40" s="1614"/>
      <c r="H40" s="1614"/>
      <c r="I40" s="1615"/>
      <c r="J40" s="747"/>
      <c r="K40" s="747"/>
      <c r="L40" s="747"/>
      <c r="M40" s="1118"/>
      <c r="N40" s="1098"/>
      <c r="O40" s="1098"/>
      <c r="P40" s="1119"/>
      <c r="Q40" s="747"/>
      <c r="R40" s="339"/>
    </row>
    <row r="41" spans="1:20" s="748" customFormat="1">
      <c r="A41" s="537"/>
      <c r="B41" s="1613"/>
      <c r="C41" s="1614"/>
      <c r="D41" s="1614"/>
      <c r="E41" s="1614"/>
      <c r="F41" s="1614"/>
      <c r="G41" s="1614"/>
      <c r="H41" s="1614"/>
      <c r="I41" s="1615"/>
      <c r="J41" s="747"/>
      <c r="K41" s="747"/>
      <c r="L41" s="747"/>
      <c r="M41" s="1118"/>
      <c r="N41" s="1098"/>
      <c r="O41" s="1098"/>
      <c r="P41" s="1119"/>
      <c r="Q41" s="747"/>
      <c r="R41" s="339"/>
    </row>
    <row r="42" spans="1:20" s="748" customFormat="1">
      <c r="A42" s="537"/>
      <c r="B42" s="1616"/>
      <c r="C42" s="1617"/>
      <c r="D42" s="1617"/>
      <c r="E42" s="1617"/>
      <c r="F42" s="1617"/>
      <c r="G42" s="1617"/>
      <c r="H42" s="1617"/>
      <c r="I42" s="1618"/>
      <c r="J42" s="747"/>
      <c r="K42" s="747"/>
      <c r="L42" s="747"/>
      <c r="M42" s="1118"/>
      <c r="N42" s="1098"/>
      <c r="O42" s="1098"/>
      <c r="P42" s="1119"/>
      <c r="Q42" s="747"/>
      <c r="R42" s="339"/>
    </row>
    <row r="43" spans="1:20" s="748" customFormat="1">
      <c r="A43" s="537" t="s">
        <v>957</v>
      </c>
      <c r="B43" s="1605" t="s">
        <v>956</v>
      </c>
      <c r="C43" s="1605"/>
      <c r="D43" s="1605"/>
      <c r="E43" s="1605"/>
      <c r="F43" s="1605"/>
      <c r="G43" s="1605"/>
      <c r="H43" s="1605"/>
      <c r="I43" s="1605"/>
      <c r="J43" s="747"/>
      <c r="K43" s="747"/>
      <c r="L43" s="747"/>
      <c r="M43" s="1118"/>
      <c r="N43" s="1098"/>
      <c r="O43" s="1098"/>
      <c r="P43" s="1119"/>
      <c r="Q43" s="747"/>
      <c r="R43" s="339"/>
    </row>
    <row r="44" spans="1:20" s="748" customFormat="1">
      <c r="A44" s="848"/>
      <c r="B44" s="1633"/>
      <c r="C44" s="1633"/>
      <c r="D44" s="1633"/>
      <c r="E44" s="1633"/>
      <c r="F44" s="1633"/>
      <c r="G44" s="1633"/>
      <c r="H44" s="1633"/>
      <c r="I44" s="1633"/>
      <c r="J44" s="747"/>
      <c r="K44" s="747"/>
      <c r="L44" s="747"/>
      <c r="M44" s="1120"/>
      <c r="N44" s="1121"/>
      <c r="O44" s="1121"/>
      <c r="P44" s="1122"/>
      <c r="Q44" s="747"/>
      <c r="R44" s="339"/>
      <c r="S44" s="4"/>
      <c r="T44" s="4"/>
    </row>
    <row r="45" spans="1:20">
      <c r="A45" s="519"/>
      <c r="B45" s="747"/>
      <c r="C45" s="747"/>
      <c r="D45" s="747"/>
      <c r="E45" s="747"/>
      <c r="F45" s="747"/>
      <c r="G45" s="747"/>
      <c r="H45" s="747"/>
      <c r="I45" s="747"/>
      <c r="J45" s="747"/>
      <c r="K45" s="747"/>
      <c r="L45" s="747"/>
      <c r="M45" s="747"/>
      <c r="N45" s="747"/>
      <c r="O45" s="747"/>
      <c r="P45" s="747"/>
      <c r="Q45" s="747"/>
      <c r="R45" s="339"/>
    </row>
    <row r="46" spans="1:20">
      <c r="A46" s="1633" t="s">
        <v>1624</v>
      </c>
      <c r="B46" s="1633"/>
      <c r="C46" s="1633"/>
      <c r="D46" s="1633"/>
      <c r="E46" s="1633"/>
      <c r="F46" s="1633"/>
      <c r="G46" s="1633"/>
      <c r="H46" s="1633"/>
      <c r="I46" s="1633"/>
      <c r="J46" s="1633"/>
      <c r="K46" s="1633"/>
      <c r="L46" s="1633"/>
      <c r="M46" s="1633"/>
      <c r="N46" s="1633"/>
      <c r="O46" s="1633"/>
      <c r="P46" s="1633"/>
      <c r="Q46" s="1633"/>
      <c r="R46" s="339"/>
    </row>
    <row r="47" spans="1:20">
      <c r="A47" s="1633"/>
      <c r="B47" s="1633"/>
      <c r="C47" s="1633"/>
      <c r="D47" s="1633"/>
      <c r="E47" s="1633"/>
      <c r="F47" s="1633"/>
      <c r="G47" s="1633"/>
      <c r="H47" s="1633"/>
      <c r="I47" s="1633"/>
      <c r="J47" s="1633"/>
      <c r="K47" s="1633"/>
      <c r="L47" s="1633"/>
      <c r="M47" s="1633"/>
      <c r="N47" s="1633"/>
      <c r="O47" s="1633"/>
      <c r="P47" s="1633"/>
      <c r="Q47" s="1633"/>
      <c r="R47" s="339"/>
    </row>
    <row r="48" spans="1:20">
      <c r="A48" s="1633"/>
      <c r="B48" s="1633"/>
      <c r="C48" s="1633"/>
      <c r="D48" s="1633"/>
      <c r="E48" s="1633"/>
      <c r="F48" s="1633"/>
      <c r="G48" s="1633"/>
      <c r="H48" s="1633"/>
      <c r="I48" s="1633"/>
      <c r="J48" s="1633"/>
      <c r="K48" s="1633"/>
      <c r="L48" s="1633"/>
      <c r="M48" s="1633"/>
      <c r="N48" s="1633"/>
      <c r="O48" s="1633"/>
      <c r="P48" s="1633"/>
      <c r="Q48" s="1633"/>
      <c r="R48" s="339"/>
    </row>
    <row r="49" spans="1:20">
      <c r="A49" s="519"/>
      <c r="B49" s="941"/>
      <c r="C49" s="941"/>
      <c r="D49" s="941"/>
      <c r="E49" s="941"/>
      <c r="F49" s="941"/>
      <c r="G49" s="941"/>
      <c r="H49" s="941"/>
      <c r="I49" s="941"/>
      <c r="J49" s="941"/>
      <c r="K49" s="941"/>
      <c r="L49" s="941"/>
      <c r="M49" s="941"/>
      <c r="N49" s="941"/>
      <c r="O49" s="941"/>
      <c r="P49" s="941"/>
      <c r="Q49" s="941"/>
      <c r="R49" s="339"/>
    </row>
    <row r="50" spans="1:20">
      <c r="A50" s="519"/>
      <c r="B50" s="941"/>
      <c r="C50" s="941"/>
      <c r="D50" s="941"/>
      <c r="E50" s="941"/>
      <c r="F50" s="941"/>
      <c r="G50" s="941"/>
      <c r="H50" s="941"/>
      <c r="I50" s="941"/>
      <c r="J50" s="941"/>
      <c r="K50" s="941"/>
      <c r="L50" s="941"/>
      <c r="M50" s="941"/>
      <c r="N50" s="941"/>
      <c r="O50" s="941"/>
      <c r="P50" s="941"/>
      <c r="Q50" s="941"/>
      <c r="R50" s="339"/>
    </row>
    <row r="51" spans="1:20">
      <c r="A51" s="519"/>
      <c r="B51" s="941"/>
      <c r="C51" s="941"/>
      <c r="D51" s="941"/>
      <c r="E51" s="941"/>
      <c r="F51" s="941"/>
      <c r="G51" s="941"/>
      <c r="H51" s="941"/>
      <c r="I51" s="941"/>
      <c r="J51" s="941"/>
      <c r="K51" s="941"/>
      <c r="L51" s="941"/>
      <c r="M51" s="941"/>
      <c r="N51" s="941"/>
      <c r="O51" s="941"/>
      <c r="P51" s="941"/>
      <c r="Q51" s="941"/>
      <c r="R51" s="339"/>
    </row>
    <row r="52" spans="1:20">
      <c r="A52" s="519"/>
      <c r="B52" s="941"/>
      <c r="C52" s="941"/>
      <c r="D52" s="941"/>
      <c r="E52" s="941"/>
      <c r="F52" s="941"/>
      <c r="G52" s="941"/>
      <c r="H52" s="941"/>
      <c r="I52" s="941"/>
      <c r="J52" s="941"/>
      <c r="K52" s="941"/>
      <c r="L52" s="941"/>
      <c r="M52" s="941"/>
      <c r="N52" s="941"/>
      <c r="O52" s="941"/>
      <c r="P52" s="941"/>
      <c r="Q52" s="941"/>
      <c r="R52" s="339"/>
    </row>
    <row r="53" spans="1:20">
      <c r="A53" s="519"/>
      <c r="B53" s="941"/>
      <c r="C53" s="941"/>
      <c r="D53" s="941"/>
      <c r="E53" s="941"/>
      <c r="F53" s="941"/>
      <c r="G53" s="941"/>
      <c r="H53" s="941"/>
      <c r="I53" s="941"/>
      <c r="J53" s="941"/>
      <c r="K53" s="941"/>
      <c r="L53" s="941"/>
      <c r="M53" s="941"/>
      <c r="N53" s="941"/>
      <c r="O53" s="941"/>
      <c r="P53" s="941"/>
      <c r="Q53" s="941"/>
      <c r="R53" s="339"/>
    </row>
    <row r="54" spans="1:20">
      <c r="A54" s="519"/>
      <c r="B54" s="941"/>
      <c r="C54" s="941"/>
      <c r="D54" s="941"/>
      <c r="E54" s="941"/>
      <c r="F54" s="941"/>
      <c r="G54" s="941"/>
      <c r="H54" s="941"/>
      <c r="I54" s="941"/>
      <c r="J54" s="941"/>
      <c r="K54" s="941"/>
      <c r="L54" s="941"/>
      <c r="M54" s="941"/>
      <c r="N54" s="941"/>
      <c r="O54" s="941"/>
      <c r="P54" s="941"/>
      <c r="Q54" s="941"/>
      <c r="R54" s="339"/>
    </row>
    <row r="55" spans="1:20">
      <c r="A55" s="519"/>
      <c r="B55" s="941"/>
      <c r="C55" s="941"/>
      <c r="D55" s="941"/>
      <c r="E55" s="941"/>
      <c r="F55" s="941"/>
      <c r="G55" s="941"/>
      <c r="H55" s="941"/>
      <c r="I55" s="941"/>
      <c r="J55" s="941"/>
      <c r="K55" s="941"/>
      <c r="L55" s="941"/>
      <c r="M55" s="941"/>
      <c r="N55" s="941"/>
      <c r="O55" s="941"/>
      <c r="P55" s="941"/>
      <c r="Q55" s="941"/>
      <c r="R55" s="339"/>
    </row>
    <row r="56" spans="1:20">
      <c r="A56" s="519"/>
      <c r="B56" s="941"/>
      <c r="C56" s="941"/>
      <c r="D56" s="941"/>
      <c r="E56" s="941"/>
      <c r="F56" s="941"/>
      <c r="G56" s="941"/>
      <c r="H56" s="941"/>
      <c r="I56" s="941"/>
      <c r="J56" s="941"/>
      <c r="K56" s="941"/>
      <c r="L56" s="941"/>
      <c r="M56" s="941"/>
      <c r="N56" s="941"/>
      <c r="O56" s="941"/>
      <c r="P56" s="941"/>
      <c r="Q56" s="941"/>
      <c r="R56" s="339"/>
    </row>
    <row r="57" spans="1:20">
      <c r="A57" s="519"/>
      <c r="B57" s="906"/>
      <c r="C57" s="906"/>
      <c r="D57" s="906"/>
      <c r="E57" s="906"/>
      <c r="F57" s="906"/>
      <c r="G57" s="906"/>
      <c r="H57" s="906"/>
      <c r="I57" s="906"/>
      <c r="J57" s="906"/>
      <c r="K57" s="906"/>
      <c r="L57" s="906"/>
      <c r="M57" s="906"/>
      <c r="N57" s="906"/>
      <c r="O57" s="906"/>
      <c r="P57" s="906"/>
      <c r="Q57" s="906"/>
      <c r="R57" s="339"/>
    </row>
    <row r="58" spans="1:20">
      <c r="A58" s="519"/>
      <c r="B58" s="878"/>
      <c r="C58" s="878"/>
      <c r="D58" s="878"/>
      <c r="E58" s="878"/>
      <c r="F58" s="878"/>
      <c r="G58" s="878"/>
      <c r="H58" s="878"/>
      <c r="I58" s="878"/>
      <c r="J58" s="878"/>
      <c r="K58" s="878"/>
      <c r="L58" s="878"/>
      <c r="M58" s="878"/>
      <c r="N58" s="878"/>
      <c r="O58" s="878"/>
      <c r="P58" s="878"/>
      <c r="Q58" s="878"/>
      <c r="R58" s="339"/>
    </row>
    <row r="59" spans="1:20">
      <c r="A59" s="519"/>
      <c r="B59" s="941"/>
      <c r="C59" s="941"/>
      <c r="D59" s="941"/>
      <c r="E59" s="941"/>
      <c r="F59" s="941"/>
      <c r="G59" s="941"/>
      <c r="H59" s="941"/>
      <c r="I59" s="941"/>
      <c r="J59" s="941"/>
      <c r="K59" s="941"/>
      <c r="L59" s="941"/>
      <c r="M59" s="941"/>
      <c r="N59" s="941"/>
      <c r="O59" s="941"/>
      <c r="P59" s="941"/>
      <c r="Q59" s="941"/>
      <c r="R59" s="339"/>
    </row>
    <row r="60" spans="1:20">
      <c r="A60" s="519"/>
      <c r="B60" s="878"/>
      <c r="C60" s="878"/>
      <c r="D60" s="878"/>
      <c r="E60" s="878"/>
      <c r="F60" s="878"/>
      <c r="G60" s="878"/>
      <c r="H60" s="878"/>
      <c r="I60" s="878"/>
      <c r="J60" s="878"/>
      <c r="K60" s="878"/>
      <c r="L60" s="878"/>
      <c r="M60" s="878"/>
      <c r="N60" s="878"/>
      <c r="O60" s="878"/>
      <c r="P60" s="878"/>
      <c r="Q60" s="878"/>
      <c r="R60" s="339"/>
    </row>
    <row r="61" spans="1:20">
      <c r="A61" s="1495" t="e">
        <f>CONCATENATE("（様式-",INDEX(発注者入力シート!$B$28:$G$31,MATCH(発注者入力シート!M10,発注者入力シート!$C$28:$C$31,0),4),"-１）")</f>
        <v>#N/A</v>
      </c>
      <c r="B61" s="1495"/>
      <c r="C61" s="1495"/>
      <c r="D61" s="1495"/>
      <c r="E61" s="1495"/>
      <c r="F61" s="1495"/>
      <c r="Q61" s="231" t="s">
        <v>672</v>
      </c>
      <c r="R61" s="339"/>
      <c r="S61" s="4" t="s">
        <v>463</v>
      </c>
    </row>
    <row r="62" spans="1:20">
      <c r="A62" s="1495" t="e">
        <f>CONCATENATE("評価項目",INDEX(発注者入力シート!$B$28:$G$31,MATCH(発注者入力シート!M10,発注者入力シート!$C$28:$C$31,0),5),"-",INDEX(発注者入力シート!$B$28:$G$31,MATCH(発注者入力シート!M10,発注者入力シート!$C$28:$C$31,0),6))</f>
        <v>#N/A</v>
      </c>
      <c r="B62" s="1495"/>
      <c r="C62" s="1495"/>
      <c r="D62" s="1495"/>
      <c r="E62" s="1495"/>
      <c r="R62" s="199"/>
      <c r="S62" s="4" t="s">
        <v>464</v>
      </c>
    </row>
    <row r="63" spans="1:20" ht="14.25">
      <c r="A63" s="1632" t="s">
        <v>321</v>
      </c>
      <c r="B63" s="1632"/>
      <c r="C63" s="1632"/>
      <c r="D63" s="1632"/>
      <c r="E63" s="1632"/>
      <c r="F63" s="1632"/>
      <c r="G63" s="1632"/>
      <c r="H63" s="1632"/>
      <c r="I63" s="1632"/>
      <c r="J63" s="1632"/>
      <c r="K63" s="1632"/>
      <c r="L63" s="1632"/>
      <c r="M63" s="1632"/>
      <c r="N63" s="1632"/>
      <c r="O63" s="1632"/>
      <c r="P63" s="1632"/>
      <c r="Q63" s="1632"/>
      <c r="S63" s="205"/>
      <c r="T63" s="4" t="s">
        <v>474</v>
      </c>
    </row>
    <row r="64" spans="1:20" ht="14.25">
      <c r="G64" s="1518" t="s">
        <v>331</v>
      </c>
      <c r="H64" s="1518"/>
      <c r="I64" s="1518"/>
      <c r="J64" s="1518"/>
      <c r="K64" s="1519" t="str">
        <f>IF(企業入力シート!C7="","",企業入力シート!C7)</f>
        <v>島根土木</v>
      </c>
      <c r="L64" s="1519"/>
      <c r="M64" s="1519"/>
      <c r="N64" s="1519"/>
      <c r="O64" s="1519"/>
      <c r="P64" s="1519"/>
      <c r="Q64" s="1519"/>
      <c r="R64" s="335"/>
      <c r="S64" s="191"/>
      <c r="T64" s="4" t="s">
        <v>605</v>
      </c>
    </row>
    <row r="65" spans="1:20">
      <c r="H65" s="201"/>
      <c r="I65" s="201"/>
      <c r="J65" s="201"/>
      <c r="K65" s="196"/>
      <c r="L65" s="196"/>
      <c r="M65" s="196"/>
      <c r="N65" s="196"/>
      <c r="O65" s="196"/>
      <c r="P65" s="196"/>
      <c r="Q65" s="196"/>
      <c r="R65" s="321"/>
      <c r="S65" s="192"/>
      <c r="T65" s="4" t="s">
        <v>472</v>
      </c>
    </row>
    <row r="66" spans="1:20">
      <c r="H66" s="933"/>
      <c r="I66" s="933"/>
      <c r="J66" s="933"/>
      <c r="K66" s="510"/>
      <c r="L66" s="510"/>
      <c r="M66" s="510"/>
      <c r="N66" s="510"/>
      <c r="O66" s="510"/>
      <c r="P66" s="510"/>
      <c r="Q66" s="510"/>
      <c r="R66" s="510"/>
    </row>
    <row r="67" spans="1:20">
      <c r="A67" s="530" t="s">
        <v>360</v>
      </c>
      <c r="R67" s="321"/>
      <c r="S67" s="4" t="s">
        <v>467</v>
      </c>
    </row>
    <row r="68" spans="1:20">
      <c r="A68" s="1664" t="s">
        <v>322</v>
      </c>
      <c r="B68" s="1665"/>
      <c r="C68" s="1665"/>
      <c r="D68" s="1665"/>
      <c r="E68" s="1667"/>
      <c r="F68" s="526" t="s">
        <v>802</v>
      </c>
      <c r="G68" s="1888" t="str">
        <f>IF(企業入力シート!C19="","",企業入力シート!C19)</f>
        <v>BBB</v>
      </c>
      <c r="H68" s="1888"/>
      <c r="I68" s="1888"/>
      <c r="J68" s="1889"/>
      <c r="K68" s="265"/>
      <c r="L68" s="202"/>
      <c r="M68" s="202"/>
      <c r="N68" s="202"/>
      <c r="O68" s="202"/>
      <c r="P68" s="202"/>
      <c r="Q68" s="202"/>
      <c r="S68" s="193"/>
      <c r="T68" s="4" t="s">
        <v>468</v>
      </c>
    </row>
    <row r="69" spans="1:20">
      <c r="A69" s="1664" t="s">
        <v>277</v>
      </c>
      <c r="B69" s="1665"/>
      <c r="C69" s="1595" t="s">
        <v>139</v>
      </c>
      <c r="D69" s="1595"/>
      <c r="E69" s="1595"/>
      <c r="F69" s="1936" t="str">
        <f>IF(F9="","",F9)</f>
        <v>平成25年度から平成29年度（完成及び引き渡しが完了）</v>
      </c>
      <c r="G69" s="1937"/>
      <c r="H69" s="1937"/>
      <c r="I69" s="1937"/>
      <c r="J69" s="1937"/>
      <c r="K69" s="1937"/>
      <c r="L69" s="1937"/>
      <c r="M69" s="1937"/>
      <c r="N69" s="1937"/>
      <c r="O69" s="1937"/>
      <c r="P69" s="1937"/>
      <c r="Q69" s="1938"/>
      <c r="R69" s="198"/>
      <c r="S69" s="194"/>
      <c r="T69" s="4" t="s">
        <v>466</v>
      </c>
    </row>
    <row r="70" spans="1:20">
      <c r="A70" s="1505"/>
      <c r="B70" s="1666"/>
      <c r="C70" s="1594" t="s">
        <v>197</v>
      </c>
      <c r="D70" s="1594"/>
      <c r="E70" s="1594"/>
      <c r="F70" s="1949" t="str">
        <f>IF(F10="","",F10)</f>
        <v>島根県（総務部、農林水産部、土木部）</v>
      </c>
      <c r="G70" s="1950"/>
      <c r="H70" s="1950"/>
      <c r="I70" s="1950"/>
      <c r="J70" s="1950"/>
      <c r="K70" s="1950"/>
      <c r="L70" s="1950"/>
      <c r="M70" s="1950"/>
      <c r="N70" s="1950"/>
      <c r="O70" s="1950"/>
      <c r="P70" s="1950"/>
      <c r="Q70" s="1951"/>
      <c r="R70" s="341"/>
      <c r="S70" s="275"/>
      <c r="T70" s="4" t="s">
        <v>473</v>
      </c>
    </row>
    <row r="71" spans="1:20">
      <c r="A71" s="1505"/>
      <c r="B71" s="1666"/>
      <c r="C71" s="1594" t="s">
        <v>140</v>
      </c>
      <c r="D71" s="1594"/>
      <c r="E71" s="1594"/>
      <c r="F71" s="1949" t="str">
        <f>IF(F11="","",F11)</f>
        <v>一般土木工事、維持修繕工事</v>
      </c>
      <c r="G71" s="1950"/>
      <c r="H71" s="1950"/>
      <c r="I71" s="1950"/>
      <c r="J71" s="1950"/>
      <c r="K71" s="1950"/>
      <c r="L71" s="1950"/>
      <c r="M71" s="1950"/>
      <c r="N71" s="1950"/>
      <c r="O71" s="1950"/>
      <c r="P71" s="1950"/>
      <c r="Q71" s="1951"/>
      <c r="R71" s="341"/>
    </row>
    <row r="72" spans="1:20">
      <c r="A72" s="1507"/>
      <c r="B72" s="1671"/>
      <c r="C72" s="1593" t="s">
        <v>200</v>
      </c>
      <c r="D72" s="1593"/>
      <c r="E72" s="1593"/>
      <c r="F72" s="1952" t="str">
        <f>IF(F12="","",F12)</f>
        <v>土木一式工事、とび・土工・ｺﾝｸﾘｰﾄ工事、しゅんせつ工事</v>
      </c>
      <c r="G72" s="1953"/>
      <c r="H72" s="1953"/>
      <c r="I72" s="1953"/>
      <c r="J72" s="1953"/>
      <c r="K72" s="1953"/>
      <c r="L72" s="1953"/>
      <c r="M72" s="1953"/>
      <c r="N72" s="1953"/>
      <c r="O72" s="1953"/>
      <c r="P72" s="1953"/>
      <c r="Q72" s="1954"/>
      <c r="R72" s="341"/>
    </row>
    <row r="73" spans="1:20" hidden="1">
      <c r="A73" s="1664" t="s">
        <v>323</v>
      </c>
      <c r="B73" s="1665"/>
      <c r="C73" s="1665"/>
      <c r="D73" s="1665"/>
      <c r="E73" s="1667"/>
      <c r="F73" s="284" t="str">
        <f>IF(技術者評定点一覧表!O27="","",技術者評定点一覧表!O27)</f>
        <v/>
      </c>
      <c r="G73" s="285" t="str">
        <f>IF(技術者評定点一覧表!O28="","",技術者評定点一覧表!O28)</f>
        <v/>
      </c>
      <c r="H73" s="285" t="str">
        <f>IF(技術者評定点一覧表!O29="","",技術者評定点一覧表!O29)</f>
        <v/>
      </c>
      <c r="I73" s="285" t="str">
        <f>IF(技術者評定点一覧表!O30="","",技術者評定点一覧表!O30)</f>
        <v/>
      </c>
      <c r="J73" s="285" t="str">
        <f>IF(技術者評定点一覧表!O31="","",技術者評定点一覧表!O31)</f>
        <v/>
      </c>
      <c r="K73" s="285" t="str">
        <f>IF(技術者評定点一覧表!O32="","",技術者評定点一覧表!O32)</f>
        <v/>
      </c>
      <c r="L73" s="285" t="str">
        <f>IF(技術者評定点一覧表!O33="","",技術者評定点一覧表!O33)</f>
        <v/>
      </c>
      <c r="M73" s="285" t="str">
        <f>IF(技術者評定点一覧表!O34="","",技術者評定点一覧表!O34)</f>
        <v/>
      </c>
      <c r="N73" s="285" t="str">
        <f>IF(技術者評定点一覧表!O35="","",技術者評定点一覧表!O35)</f>
        <v/>
      </c>
      <c r="O73" s="285" t="str">
        <f>IF(技術者評定点一覧表!O36="","",技術者評定点一覧表!O36)</f>
        <v/>
      </c>
      <c r="P73" s="285" t="str">
        <f>IF(技術者評定点一覧表!O37="","",技術者評定点一覧表!O37)</f>
        <v/>
      </c>
      <c r="Q73" s="286" t="str">
        <f>IF(技術者評定点一覧表!O38="","",技術者評定点一覧表!O38)</f>
        <v/>
      </c>
      <c r="R73" s="341"/>
    </row>
    <row r="74" spans="1:20">
      <c r="A74" s="1664" t="s">
        <v>324</v>
      </c>
      <c r="B74" s="1665"/>
      <c r="C74" s="1665"/>
      <c r="D74" s="1665"/>
      <c r="E74" s="1667"/>
      <c r="F74" s="1939" t="str">
        <f>IF((COUNTA(F73:Q73)-COUNTBLANK(F73:Q73))=0,"",COUNTA(F73:Q73)-COUNTBLANK(F73:Q73))</f>
        <v/>
      </c>
      <c r="G74" s="1940"/>
      <c r="H74" s="1606" t="s">
        <v>212</v>
      </c>
      <c r="I74" s="1607"/>
      <c r="J74" s="1943" t="str">
        <f>IF(OR(F74=0,F74=""),"",ROUND(AVERAGE(F73:Q73),1))</f>
        <v/>
      </c>
      <c r="K74" s="1944"/>
      <c r="L74" s="1944"/>
      <c r="M74" s="1945"/>
      <c r="N74" s="1606" t="s">
        <v>333</v>
      </c>
      <c r="O74" s="1606"/>
      <c r="P74" s="1606"/>
      <c r="Q74" s="1607"/>
      <c r="R74" s="202"/>
      <c r="S74" s="207" t="s">
        <v>469</v>
      </c>
    </row>
    <row r="75" spans="1:20">
      <c r="A75" s="1507" t="s">
        <v>325</v>
      </c>
      <c r="B75" s="1671"/>
      <c r="C75" s="1671"/>
      <c r="D75" s="1671"/>
      <c r="E75" s="1508"/>
      <c r="F75" s="1941"/>
      <c r="G75" s="1942"/>
      <c r="H75" s="1608"/>
      <c r="I75" s="1609"/>
      <c r="J75" s="1946"/>
      <c r="K75" s="1947"/>
      <c r="L75" s="1947"/>
      <c r="M75" s="1948"/>
      <c r="N75" s="1608"/>
      <c r="O75" s="1608"/>
      <c r="P75" s="1608"/>
      <c r="Q75" s="1609"/>
      <c r="R75" s="321"/>
      <c r="S75" s="207" t="s">
        <v>470</v>
      </c>
    </row>
    <row r="76" spans="1:20" ht="13.5" customHeight="1">
      <c r="A76" s="267" t="s">
        <v>991</v>
      </c>
      <c r="B76" s="1521" t="s">
        <v>992</v>
      </c>
      <c r="C76" s="1521"/>
      <c r="D76" s="1521"/>
      <c r="E76" s="1521"/>
      <c r="F76" s="1521"/>
      <c r="G76" s="1521"/>
      <c r="H76" s="1521"/>
      <c r="I76" s="1521"/>
      <c r="J76" s="1521"/>
      <c r="K76" s="1521"/>
      <c r="L76" s="1521"/>
      <c r="M76" s="1521"/>
      <c r="N76" s="1521"/>
      <c r="O76" s="1521"/>
      <c r="P76" s="1521"/>
      <c r="Q76" s="1521"/>
      <c r="R76" s="321"/>
      <c r="S76" s="207" t="s">
        <v>918</v>
      </c>
    </row>
    <row r="77" spans="1:20">
      <c r="A77" s="267" t="s">
        <v>993</v>
      </c>
      <c r="B77" s="1521" t="s">
        <v>994</v>
      </c>
      <c r="C77" s="1521"/>
      <c r="D77" s="1521"/>
      <c r="E77" s="1521"/>
      <c r="F77" s="1521"/>
      <c r="G77" s="1521"/>
      <c r="H77" s="1521"/>
      <c r="I77" s="1521"/>
      <c r="J77" s="1521"/>
      <c r="K77" s="1521"/>
      <c r="L77" s="1521"/>
      <c r="M77" s="1521"/>
      <c r="N77" s="1521"/>
      <c r="O77" s="1521"/>
      <c r="P77" s="1521"/>
      <c r="Q77" s="1521"/>
      <c r="R77" s="325"/>
    </row>
    <row r="78" spans="1:20" ht="13.5" customHeight="1">
      <c r="A78" s="267" t="s">
        <v>995</v>
      </c>
      <c r="B78" s="1748" t="s">
        <v>794</v>
      </c>
      <c r="C78" s="1748"/>
      <c r="D78" s="1748"/>
      <c r="E78" s="1748"/>
      <c r="F78" s="1748"/>
      <c r="G78" s="1748"/>
      <c r="H78" s="1748"/>
      <c r="I78" s="1748"/>
      <c r="J78" s="1748"/>
      <c r="K78" s="1748"/>
      <c r="L78" s="1748"/>
      <c r="M78" s="1748"/>
      <c r="N78" s="1748"/>
      <c r="O78" s="1748"/>
      <c r="P78" s="1748"/>
      <c r="Q78" s="1748"/>
      <c r="R78" s="339"/>
    </row>
    <row r="79" spans="1:20">
      <c r="A79" s="267" t="s">
        <v>996</v>
      </c>
      <c r="B79" s="1521" t="s">
        <v>997</v>
      </c>
      <c r="C79" s="1521"/>
      <c r="D79" s="1521"/>
      <c r="E79" s="1521"/>
      <c r="F79" s="1521"/>
      <c r="G79" s="1521"/>
      <c r="H79" s="1521"/>
      <c r="I79" s="1521"/>
      <c r="J79" s="1521"/>
      <c r="K79" s="1521"/>
      <c r="L79" s="1521"/>
      <c r="M79" s="1521"/>
      <c r="N79" s="1521"/>
      <c r="O79" s="1521"/>
      <c r="P79" s="1521"/>
      <c r="Q79" s="1521"/>
      <c r="R79" s="320"/>
    </row>
    <row r="80" spans="1:20" ht="13.5" customHeight="1">
      <c r="A80" s="943"/>
      <c r="B80" s="1521"/>
      <c r="C80" s="1521"/>
      <c r="D80" s="1521"/>
      <c r="E80" s="1521"/>
      <c r="F80" s="1521"/>
      <c r="G80" s="1521"/>
      <c r="H80" s="1521"/>
      <c r="I80" s="1521"/>
      <c r="J80" s="1521"/>
      <c r="K80" s="1521"/>
      <c r="L80" s="1521"/>
      <c r="M80" s="1521"/>
      <c r="N80" s="1521"/>
      <c r="O80" s="1521"/>
      <c r="P80" s="1521"/>
      <c r="Q80" s="1521"/>
      <c r="R80" s="518"/>
    </row>
    <row r="81" spans="1:20">
      <c r="A81" s="267" t="s">
        <v>998</v>
      </c>
      <c r="B81" s="1633" t="s">
        <v>805</v>
      </c>
      <c r="C81" s="1633"/>
      <c r="D81" s="1633"/>
      <c r="E81" s="1633"/>
      <c r="F81" s="1633"/>
      <c r="G81" s="1633"/>
      <c r="H81" s="1633"/>
      <c r="I81" s="1633"/>
      <c r="J81" s="1633"/>
      <c r="K81" s="1633"/>
      <c r="L81" s="1633"/>
      <c r="M81" s="1633"/>
      <c r="N81" s="1633"/>
      <c r="O81" s="1633"/>
      <c r="P81" s="1633"/>
      <c r="Q81" s="1633"/>
      <c r="R81" s="339"/>
    </row>
    <row r="82" spans="1:20">
      <c r="A82" s="267"/>
      <c r="B82" s="1633"/>
      <c r="C82" s="1633"/>
      <c r="D82" s="1633"/>
      <c r="E82" s="1633"/>
      <c r="F82" s="1633"/>
      <c r="G82" s="1633"/>
      <c r="H82" s="1633"/>
      <c r="I82" s="1633"/>
      <c r="J82" s="1633"/>
      <c r="K82" s="1633"/>
      <c r="L82" s="1633"/>
      <c r="M82" s="1633"/>
      <c r="N82" s="1633"/>
      <c r="O82" s="1633"/>
      <c r="P82" s="1633"/>
      <c r="Q82" s="1633"/>
      <c r="R82" s="328"/>
    </row>
    <row r="83" spans="1:20">
      <c r="A83" s="267" t="s">
        <v>1003</v>
      </c>
      <c r="B83" s="1748" t="s">
        <v>97</v>
      </c>
      <c r="C83" s="1748"/>
      <c r="D83" s="1748"/>
      <c r="E83" s="1748"/>
      <c r="F83" s="1748"/>
      <c r="G83" s="1748"/>
      <c r="H83" s="1748"/>
      <c r="I83" s="1748"/>
      <c r="J83" s="1748"/>
      <c r="K83" s="1748"/>
      <c r="L83" s="1748"/>
      <c r="M83" s="1748"/>
      <c r="N83" s="1748"/>
      <c r="O83" s="1748"/>
      <c r="P83" s="1748"/>
      <c r="Q83" s="1748"/>
    </row>
    <row r="84" spans="1:20">
      <c r="A84" s="267"/>
      <c r="B84" s="941"/>
      <c r="C84" s="941"/>
      <c r="D84" s="941"/>
      <c r="E84" s="941"/>
      <c r="F84" s="941"/>
      <c r="G84" s="941"/>
      <c r="H84" s="941"/>
      <c r="I84" s="941"/>
      <c r="J84" s="941"/>
      <c r="K84" s="941"/>
      <c r="L84" s="941"/>
      <c r="M84" s="941"/>
      <c r="N84" s="941"/>
      <c r="O84" s="941"/>
      <c r="P84" s="941"/>
      <c r="Q84" s="941"/>
    </row>
    <row r="85" spans="1:20">
      <c r="A85" s="952"/>
      <c r="B85" s="953"/>
      <c r="C85" s="953"/>
      <c r="D85" s="953"/>
      <c r="E85" s="953"/>
      <c r="F85" s="953"/>
      <c r="G85" s="953"/>
      <c r="H85" s="953"/>
      <c r="I85" s="953"/>
      <c r="J85" s="953"/>
      <c r="K85" s="953"/>
      <c r="L85" s="953"/>
      <c r="M85" s="953"/>
      <c r="N85" s="953"/>
      <c r="O85" s="953"/>
      <c r="P85" s="953"/>
      <c r="Q85" s="953"/>
      <c r="R85" s="198"/>
      <c r="S85" s="748"/>
      <c r="T85" s="748"/>
    </row>
    <row r="86" spans="1:20" s="748" customFormat="1">
      <c r="A86" s="200"/>
      <c r="B86" s="200"/>
      <c r="C86" s="200"/>
      <c r="D86" s="200"/>
      <c r="E86" s="200"/>
      <c r="F86" s="200"/>
      <c r="G86" s="200"/>
      <c r="H86" s="200"/>
      <c r="I86" s="200"/>
      <c r="J86" s="200"/>
      <c r="K86" s="200"/>
      <c r="L86" s="200"/>
      <c r="M86" s="200"/>
      <c r="N86" s="200"/>
      <c r="O86" s="200"/>
      <c r="P86" s="200"/>
      <c r="Q86" s="200"/>
      <c r="R86" s="339"/>
    </row>
    <row r="87" spans="1:20" s="748" customFormat="1">
      <c r="A87" s="1635" t="s">
        <v>891</v>
      </c>
      <c r="B87" s="1635"/>
      <c r="C87" s="1635"/>
      <c r="D87" s="1635"/>
      <c r="E87" s="1935" t="str">
        <f>IF(E27="","",E27)</f>
        <v>県道○線　道路改良工事</v>
      </c>
      <c r="F87" s="1935"/>
      <c r="G87" s="1935"/>
      <c r="H87" s="1935"/>
      <c r="I87" s="1935"/>
      <c r="J87" s="1935"/>
      <c r="K87" s="1935"/>
      <c r="L87" s="1935"/>
      <c r="M87" s="1935"/>
      <c r="N87" s="1935"/>
      <c r="O87" s="1935"/>
      <c r="P87" s="1935"/>
      <c r="Q87" s="1935"/>
      <c r="R87" s="339"/>
    </row>
    <row r="88" spans="1:20" s="748" customFormat="1">
      <c r="A88" s="4"/>
      <c r="B88" s="4"/>
      <c r="C88" s="4"/>
      <c r="D88" s="4"/>
      <c r="E88" s="4"/>
      <c r="F88" s="4"/>
      <c r="G88" s="4"/>
      <c r="H88" s="4"/>
      <c r="I88" s="4"/>
      <c r="J88" s="4"/>
      <c r="K88" s="4"/>
      <c r="L88" s="4"/>
      <c r="M88" s="4"/>
      <c r="N88" s="4"/>
      <c r="O88" s="4"/>
      <c r="P88" s="4"/>
      <c r="Q88" s="4"/>
      <c r="R88" s="339"/>
    </row>
    <row r="89" spans="1:20" s="748" customFormat="1">
      <c r="A89" s="1635" t="s">
        <v>892</v>
      </c>
      <c r="B89" s="1635"/>
      <c r="C89" s="1635"/>
      <c r="D89" s="1635"/>
      <c r="E89" s="1935" t="str">
        <f>IF(E29="","",E29)</f>
        <v>○○県土整備事務所</v>
      </c>
      <c r="F89" s="1935"/>
      <c r="G89" s="1935"/>
      <c r="H89" s="1935"/>
      <c r="I89" s="1935"/>
      <c r="J89" s="1935"/>
      <c r="K89" s="1935"/>
      <c r="L89" s="1935"/>
      <c r="M89" s="1935"/>
      <c r="N89" s="1935"/>
      <c r="O89" s="1935"/>
      <c r="P89" s="1935"/>
      <c r="Q89" s="1935"/>
      <c r="R89" s="339"/>
    </row>
    <row r="90" spans="1:20" s="748" customFormat="1">
      <c r="A90" s="4"/>
      <c r="B90" s="4"/>
      <c r="C90" s="4"/>
      <c r="D90" s="4"/>
      <c r="E90" s="4"/>
      <c r="F90" s="4"/>
      <c r="G90" s="4"/>
      <c r="H90" s="4"/>
      <c r="I90" s="4"/>
      <c r="J90" s="4"/>
      <c r="K90" s="4"/>
      <c r="L90" s="4"/>
      <c r="M90" s="4"/>
      <c r="N90" s="4"/>
      <c r="O90" s="4"/>
      <c r="P90" s="4"/>
      <c r="Q90" s="4"/>
      <c r="R90" s="339"/>
    </row>
    <row r="91" spans="1:20" s="748" customFormat="1">
      <c r="A91" s="1635" t="s">
        <v>893</v>
      </c>
      <c r="B91" s="1635"/>
      <c r="C91" s="1635"/>
      <c r="D91" s="1635"/>
      <c r="E91" s="1935" t="str">
        <f>IF(E31="","",E31)</f>
        <v>平成31年5月31日までに入札公告された工事　　　　　　　　　　　　</v>
      </c>
      <c r="F91" s="1935"/>
      <c r="G91" s="1935"/>
      <c r="H91" s="1935"/>
      <c r="I91" s="1935"/>
      <c r="J91" s="1935"/>
      <c r="K91" s="1935"/>
      <c r="L91" s="1935"/>
      <c r="M91" s="1935"/>
      <c r="N91" s="1935"/>
      <c r="O91" s="1935"/>
      <c r="P91" s="1935"/>
      <c r="Q91" s="1935"/>
      <c r="R91" s="339"/>
    </row>
    <row r="92" spans="1:20" s="748" customFormat="1">
      <c r="A92" s="537"/>
      <c r="B92" s="747"/>
      <c r="C92" s="747"/>
      <c r="D92" s="747"/>
      <c r="E92" s="747"/>
      <c r="F92" s="747"/>
      <c r="G92" s="747"/>
      <c r="H92" s="747"/>
      <c r="I92" s="747"/>
      <c r="J92" s="747"/>
      <c r="K92" s="747"/>
      <c r="L92" s="747"/>
      <c r="M92" s="747"/>
      <c r="N92" s="747"/>
      <c r="O92" s="747"/>
      <c r="P92" s="747"/>
      <c r="Q92" s="747"/>
      <c r="R92" s="339"/>
    </row>
    <row r="93" spans="1:20" s="748" customFormat="1">
      <c r="A93" s="1893" t="str">
        <f>IF(A33="","",A33)</f>
        <v>　今後、○○県土整備事務所が発注する工事においては、本書の写しをもって「配置予定技術者の工事成績評定点」の貴社技術資料とみなし、その他添付資料の提出は不要とする。</v>
      </c>
      <c r="B93" s="1893"/>
      <c r="C93" s="1893"/>
      <c r="D93" s="1893"/>
      <c r="E93" s="1893"/>
      <c r="F93" s="1893"/>
      <c r="G93" s="1893"/>
      <c r="H93" s="1893"/>
      <c r="I93" s="1893"/>
      <c r="J93" s="1893"/>
      <c r="K93" s="1893"/>
      <c r="L93" s="1893"/>
      <c r="M93" s="1893"/>
      <c r="N93" s="1893"/>
      <c r="O93" s="1893"/>
      <c r="P93" s="1893"/>
      <c r="Q93" s="1893"/>
      <c r="R93" s="339"/>
    </row>
    <row r="94" spans="1:20" s="748" customFormat="1">
      <c r="A94" s="1893"/>
      <c r="B94" s="1893"/>
      <c r="C94" s="1893"/>
      <c r="D94" s="1893"/>
      <c r="E94" s="1893"/>
      <c r="F94" s="1893"/>
      <c r="G94" s="1893"/>
      <c r="H94" s="1893"/>
      <c r="I94" s="1893"/>
      <c r="J94" s="1893"/>
      <c r="K94" s="1893"/>
      <c r="L94" s="1893"/>
      <c r="M94" s="1893"/>
      <c r="N94" s="1893"/>
      <c r="O94" s="1893"/>
      <c r="P94" s="1893"/>
      <c r="Q94" s="1893"/>
      <c r="R94" s="339"/>
    </row>
    <row r="95" spans="1:20" s="943" customFormat="1">
      <c r="A95" s="942"/>
      <c r="B95" s="942"/>
      <c r="C95" s="942"/>
      <c r="D95" s="942"/>
      <c r="E95" s="942"/>
      <c r="F95" s="942"/>
      <c r="G95" s="942"/>
      <c r="H95" s="942"/>
      <c r="I95" s="942"/>
      <c r="J95" s="942"/>
      <c r="K95" s="942"/>
      <c r="L95" s="942"/>
      <c r="M95" s="942"/>
      <c r="N95" s="942"/>
      <c r="O95" s="942"/>
      <c r="P95" s="942"/>
      <c r="Q95" s="942"/>
      <c r="R95" s="339"/>
    </row>
    <row r="96" spans="1:20" s="748" customFormat="1">
      <c r="A96" s="537"/>
      <c r="B96" s="747"/>
      <c r="C96" s="747"/>
      <c r="D96" s="747"/>
      <c r="E96" s="747"/>
      <c r="F96" s="747"/>
      <c r="G96" s="747"/>
      <c r="H96" s="747"/>
      <c r="I96" s="747"/>
      <c r="J96" s="747"/>
      <c r="K96" s="747"/>
      <c r="L96" s="747"/>
      <c r="M96" s="747"/>
      <c r="N96" s="1499" t="s">
        <v>1386</v>
      </c>
      <c r="O96" s="1499"/>
      <c r="P96" s="747"/>
      <c r="Q96" s="747"/>
      <c r="R96" s="339"/>
    </row>
    <row r="97" spans="1:20" s="748" customFormat="1">
      <c r="A97" s="537"/>
      <c r="B97" s="3" t="s">
        <v>948</v>
      </c>
      <c r="C97" s="4"/>
      <c r="D97" s="4"/>
      <c r="E97" s="4"/>
      <c r="F97" s="4"/>
      <c r="G97" s="4"/>
      <c r="H97" s="4"/>
      <c r="I97" s="4"/>
      <c r="J97" s="747"/>
      <c r="K97" s="747"/>
      <c r="L97" s="747"/>
      <c r="M97" s="1116"/>
      <c r="N97" s="1099"/>
      <c r="O97" s="1099"/>
      <c r="P97" s="1117"/>
      <c r="Q97" s="747"/>
      <c r="R97" s="339"/>
    </row>
    <row r="98" spans="1:20" s="748" customFormat="1">
      <c r="A98" s="537"/>
      <c r="B98" s="1610" t="e">
        <f>IF(G68="",発注者入力シート!$AL$12,IF(INDEX(発注者入力シート!$B$28:$J$31,MATCH(発注者入力シート!M10,発注者入力シート!$C$28:$C$31,0),8)="未記入",発注者入力シート!$AL$9,IF(INDEX(発注者入力シート!$B$28:$J$31,MATCH(発注者入力シート!M10,発注者入力シート!$C$28:$C$31,0),8)="無",発注者入力シート!$AL$10,IF(INDEX(発注者入力シート!$B$28:$J$31,MATCH(発注者入力シート!M10,発注者入力シート!$C$28:$C$31,0),8)="有",発注者入力シート!$AL$11))))</f>
        <v>#N/A</v>
      </c>
      <c r="C98" s="1611"/>
      <c r="D98" s="1611"/>
      <c r="E98" s="1611"/>
      <c r="F98" s="1611"/>
      <c r="G98" s="1611"/>
      <c r="H98" s="1611"/>
      <c r="I98" s="1612"/>
      <c r="J98" s="747"/>
      <c r="K98" s="747"/>
      <c r="L98" s="747"/>
      <c r="M98" s="1118"/>
      <c r="N98" s="1098"/>
      <c r="O98" s="1098"/>
      <c r="P98" s="1119"/>
      <c r="Q98" s="747"/>
      <c r="R98" s="339"/>
    </row>
    <row r="99" spans="1:20" s="748" customFormat="1">
      <c r="A99" s="537"/>
      <c r="B99" s="1613"/>
      <c r="C99" s="1614"/>
      <c r="D99" s="1614"/>
      <c r="E99" s="1614"/>
      <c r="F99" s="1614"/>
      <c r="G99" s="1614"/>
      <c r="H99" s="1614"/>
      <c r="I99" s="1615"/>
      <c r="J99" s="747"/>
      <c r="K99" s="747"/>
      <c r="L99" s="747"/>
      <c r="M99" s="1118"/>
      <c r="N99" s="1098"/>
      <c r="O99" s="1098"/>
      <c r="P99" s="1119"/>
      <c r="Q99" s="747"/>
      <c r="R99" s="339"/>
    </row>
    <row r="100" spans="1:20" s="748" customFormat="1">
      <c r="A100" s="537"/>
      <c r="B100" s="1613"/>
      <c r="C100" s="1614"/>
      <c r="D100" s="1614"/>
      <c r="E100" s="1614"/>
      <c r="F100" s="1614"/>
      <c r="G100" s="1614"/>
      <c r="H100" s="1614"/>
      <c r="I100" s="1615"/>
      <c r="J100" s="747"/>
      <c r="K100" s="747"/>
      <c r="L100" s="747"/>
      <c r="M100" s="1118"/>
      <c r="N100" s="1098"/>
      <c r="O100" s="1098"/>
      <c r="P100" s="1119"/>
      <c r="Q100" s="747"/>
      <c r="R100" s="339"/>
    </row>
    <row r="101" spans="1:20" s="748" customFormat="1">
      <c r="A101" s="537"/>
      <c r="B101" s="1613"/>
      <c r="C101" s="1614"/>
      <c r="D101" s="1614"/>
      <c r="E101" s="1614"/>
      <c r="F101" s="1614"/>
      <c r="G101" s="1614"/>
      <c r="H101" s="1614"/>
      <c r="I101" s="1615"/>
      <c r="J101" s="747"/>
      <c r="K101" s="747"/>
      <c r="L101" s="747"/>
      <c r="M101" s="1118"/>
      <c r="N101" s="1098"/>
      <c r="O101" s="1098"/>
      <c r="P101" s="1119"/>
      <c r="Q101" s="747"/>
      <c r="R101" s="339"/>
    </row>
    <row r="102" spans="1:20" s="748" customFormat="1">
      <c r="A102" s="537"/>
      <c r="B102" s="1616"/>
      <c r="C102" s="1617"/>
      <c r="D102" s="1617"/>
      <c r="E102" s="1617"/>
      <c r="F102" s="1617"/>
      <c r="G102" s="1617"/>
      <c r="H102" s="1617"/>
      <c r="I102" s="1618"/>
      <c r="J102" s="747"/>
      <c r="K102" s="747"/>
      <c r="L102" s="747"/>
      <c r="M102" s="1118"/>
      <c r="N102" s="1098"/>
      <c r="O102" s="1098"/>
      <c r="P102" s="1119"/>
      <c r="Q102" s="747"/>
      <c r="R102" s="339"/>
    </row>
    <row r="103" spans="1:20" s="748" customFormat="1">
      <c r="A103" s="537" t="s">
        <v>957</v>
      </c>
      <c r="B103" s="1605" t="s">
        <v>956</v>
      </c>
      <c r="C103" s="1605"/>
      <c r="D103" s="1605"/>
      <c r="E103" s="1605"/>
      <c r="F103" s="1605"/>
      <c r="G103" s="1605"/>
      <c r="H103" s="1605"/>
      <c r="I103" s="1605"/>
      <c r="J103" s="747"/>
      <c r="K103" s="747"/>
      <c r="L103" s="747"/>
      <c r="M103" s="1118"/>
      <c r="N103" s="1098"/>
      <c r="O103" s="1098"/>
      <c r="P103" s="1119"/>
      <c r="Q103" s="747"/>
      <c r="R103" s="339"/>
    </row>
    <row r="104" spans="1:20" s="748" customFormat="1">
      <c r="A104" s="848"/>
      <c r="B104" s="1633"/>
      <c r="C104" s="1633"/>
      <c r="D104" s="1633"/>
      <c r="E104" s="1633"/>
      <c r="F104" s="1633"/>
      <c r="G104" s="1633"/>
      <c r="H104" s="1633"/>
      <c r="I104" s="1633"/>
      <c r="J104" s="747"/>
      <c r="K104" s="747"/>
      <c r="L104" s="747"/>
      <c r="M104" s="1120"/>
      <c r="N104" s="1121"/>
      <c r="O104" s="1121"/>
      <c r="P104" s="1122"/>
      <c r="Q104" s="747"/>
      <c r="R104" s="339"/>
      <c r="S104" s="4"/>
      <c r="T104" s="4"/>
    </row>
    <row r="105" spans="1:20">
      <c r="A105" s="519"/>
      <c r="B105" s="747"/>
      <c r="C105" s="747"/>
      <c r="D105" s="747"/>
      <c r="E105" s="747"/>
      <c r="F105" s="747"/>
      <c r="G105" s="747"/>
      <c r="H105" s="747"/>
      <c r="I105" s="747"/>
      <c r="J105" s="747"/>
      <c r="K105" s="747"/>
      <c r="L105" s="747"/>
      <c r="M105" s="747"/>
      <c r="N105" s="747"/>
      <c r="O105" s="747"/>
      <c r="P105" s="747"/>
      <c r="Q105" s="747"/>
      <c r="R105" s="339"/>
    </row>
    <row r="106" spans="1:20">
      <c r="A106" s="1633" t="s">
        <v>1625</v>
      </c>
      <c r="B106" s="1633"/>
      <c r="C106" s="1633"/>
      <c r="D106" s="1633"/>
      <c r="E106" s="1633"/>
      <c r="F106" s="1633"/>
      <c r="G106" s="1633"/>
      <c r="H106" s="1633"/>
      <c r="I106" s="1633"/>
      <c r="J106" s="1633"/>
      <c r="K106" s="1633"/>
      <c r="L106" s="1633"/>
      <c r="M106" s="1633"/>
      <c r="N106" s="1633"/>
      <c r="O106" s="1633"/>
      <c r="P106" s="1633"/>
      <c r="Q106" s="1633"/>
      <c r="R106" s="339"/>
    </row>
    <row r="107" spans="1:20">
      <c r="A107" s="1633"/>
      <c r="B107" s="1633"/>
      <c r="C107" s="1633"/>
      <c r="D107" s="1633"/>
      <c r="E107" s="1633"/>
      <c r="F107" s="1633"/>
      <c r="G107" s="1633"/>
      <c r="H107" s="1633"/>
      <c r="I107" s="1633"/>
      <c r="J107" s="1633"/>
      <c r="K107" s="1633"/>
      <c r="L107" s="1633"/>
      <c r="M107" s="1633"/>
      <c r="N107" s="1633"/>
      <c r="O107" s="1633"/>
      <c r="P107" s="1633"/>
      <c r="Q107" s="1633"/>
      <c r="R107" s="339"/>
    </row>
    <row r="108" spans="1:20">
      <c r="A108" s="1633"/>
      <c r="B108" s="1633"/>
      <c r="C108" s="1633"/>
      <c r="D108" s="1633"/>
      <c r="E108" s="1633"/>
      <c r="F108" s="1633"/>
      <c r="G108" s="1633"/>
      <c r="H108" s="1633"/>
      <c r="I108" s="1633"/>
      <c r="J108" s="1633"/>
      <c r="K108" s="1633"/>
      <c r="L108" s="1633"/>
      <c r="M108" s="1633"/>
      <c r="N108" s="1633"/>
      <c r="O108" s="1633"/>
      <c r="P108" s="1633"/>
      <c r="Q108" s="1633"/>
      <c r="R108" s="339"/>
    </row>
    <row r="109" spans="1:20">
      <c r="A109" s="519"/>
      <c r="B109" s="941"/>
      <c r="C109" s="941"/>
      <c r="D109" s="941"/>
      <c r="E109" s="941"/>
      <c r="F109" s="941"/>
      <c r="G109" s="941"/>
      <c r="H109" s="941"/>
      <c r="I109" s="941"/>
      <c r="J109" s="941"/>
      <c r="K109" s="941"/>
      <c r="L109" s="941"/>
      <c r="M109" s="941"/>
      <c r="N109" s="941"/>
      <c r="O109" s="941"/>
      <c r="P109" s="941"/>
      <c r="Q109" s="941"/>
      <c r="R109" s="339"/>
    </row>
    <row r="110" spans="1:20">
      <c r="A110" s="519"/>
      <c r="B110" s="941"/>
      <c r="C110" s="941"/>
      <c r="D110" s="941"/>
      <c r="E110" s="941"/>
      <c r="F110" s="941"/>
      <c r="G110" s="941"/>
      <c r="H110" s="941"/>
      <c r="I110" s="941"/>
      <c r="J110" s="941"/>
      <c r="K110" s="941"/>
      <c r="L110" s="941"/>
      <c r="M110" s="941"/>
      <c r="N110" s="941"/>
      <c r="O110" s="941"/>
      <c r="P110" s="941"/>
      <c r="Q110" s="941"/>
      <c r="R110" s="339"/>
    </row>
    <row r="111" spans="1:20">
      <c r="A111" s="519"/>
      <c r="B111" s="941"/>
      <c r="C111" s="941"/>
      <c r="D111" s="941"/>
      <c r="E111" s="941"/>
      <c r="F111" s="941"/>
      <c r="G111" s="941"/>
      <c r="H111" s="941"/>
      <c r="I111" s="941"/>
      <c r="J111" s="941"/>
      <c r="K111" s="941"/>
      <c r="L111" s="941"/>
      <c r="M111" s="941"/>
      <c r="N111" s="941"/>
      <c r="O111" s="941"/>
      <c r="P111" s="941"/>
      <c r="Q111" s="941"/>
      <c r="R111" s="339"/>
    </row>
    <row r="112" spans="1:20">
      <c r="A112" s="519"/>
      <c r="B112" s="941"/>
      <c r="C112" s="941"/>
      <c r="D112" s="941"/>
      <c r="E112" s="941"/>
      <c r="F112" s="941"/>
      <c r="G112" s="941"/>
      <c r="H112" s="941"/>
      <c r="I112" s="941"/>
      <c r="J112" s="941"/>
      <c r="K112" s="941"/>
      <c r="L112" s="941"/>
      <c r="M112" s="941"/>
      <c r="N112" s="941"/>
      <c r="O112" s="941"/>
      <c r="P112" s="941"/>
      <c r="Q112" s="941"/>
      <c r="R112" s="339"/>
    </row>
    <row r="113" spans="1:21">
      <c r="A113" s="519"/>
      <c r="B113" s="941"/>
      <c r="C113" s="941"/>
      <c r="D113" s="941"/>
      <c r="E113" s="941"/>
      <c r="F113" s="941"/>
      <c r="G113" s="941"/>
      <c r="H113" s="941"/>
      <c r="I113" s="941"/>
      <c r="J113" s="941"/>
      <c r="K113" s="941"/>
      <c r="L113" s="941"/>
      <c r="M113" s="941"/>
      <c r="N113" s="941"/>
      <c r="O113" s="941"/>
      <c r="P113" s="941"/>
      <c r="Q113" s="941"/>
      <c r="R113" s="339"/>
    </row>
    <row r="114" spans="1:21">
      <c r="A114" s="519"/>
      <c r="B114" s="941"/>
      <c r="C114" s="941"/>
      <c r="D114" s="941"/>
      <c r="E114" s="941"/>
      <c r="F114" s="941"/>
      <c r="G114" s="941"/>
      <c r="H114" s="941"/>
      <c r="I114" s="941"/>
      <c r="J114" s="941"/>
      <c r="K114" s="941"/>
      <c r="L114" s="941"/>
      <c r="M114" s="941"/>
      <c r="N114" s="941"/>
      <c r="O114" s="941"/>
      <c r="P114" s="941"/>
      <c r="Q114" s="941"/>
      <c r="R114" s="339"/>
    </row>
    <row r="115" spans="1:21">
      <c r="A115" s="519"/>
      <c r="B115" s="941"/>
      <c r="C115" s="941"/>
      <c r="D115" s="941"/>
      <c r="E115" s="941"/>
      <c r="F115" s="941"/>
      <c r="G115" s="941"/>
      <c r="H115" s="941"/>
      <c r="I115" s="941"/>
      <c r="J115" s="941"/>
      <c r="K115" s="941"/>
      <c r="L115" s="941"/>
      <c r="M115" s="941"/>
      <c r="N115" s="941"/>
      <c r="O115" s="941"/>
      <c r="P115" s="941"/>
      <c r="Q115" s="941"/>
      <c r="R115" s="339"/>
    </row>
    <row r="116" spans="1:21">
      <c r="A116" s="519"/>
      <c r="B116" s="847"/>
      <c r="C116" s="847"/>
      <c r="D116" s="847"/>
      <c r="E116" s="847"/>
      <c r="F116" s="847"/>
      <c r="G116" s="847"/>
      <c r="H116" s="847"/>
      <c r="I116" s="847"/>
      <c r="J116" s="847"/>
      <c r="K116" s="847"/>
      <c r="L116" s="847"/>
      <c r="M116" s="847"/>
      <c r="N116" s="847"/>
      <c r="O116" s="847"/>
      <c r="P116" s="847"/>
      <c r="Q116" s="847"/>
      <c r="R116" s="339"/>
    </row>
    <row r="117" spans="1:21">
      <c r="A117" s="519"/>
      <c r="B117" s="941"/>
      <c r="C117" s="941"/>
      <c r="D117" s="941"/>
      <c r="E117" s="941"/>
      <c r="F117" s="941"/>
      <c r="G117" s="941"/>
      <c r="H117" s="941"/>
      <c r="I117" s="941"/>
      <c r="J117" s="941"/>
      <c r="K117" s="941"/>
      <c r="L117" s="941"/>
      <c r="M117" s="941"/>
      <c r="N117" s="941"/>
      <c r="O117" s="941"/>
      <c r="P117" s="941"/>
      <c r="Q117" s="941"/>
      <c r="R117" s="339"/>
    </row>
    <row r="118" spans="1:21">
      <c r="A118" s="519"/>
      <c r="B118" s="906"/>
      <c r="C118" s="906"/>
      <c r="D118" s="906"/>
      <c r="E118" s="906"/>
      <c r="F118" s="906"/>
      <c r="G118" s="906"/>
      <c r="H118" s="906"/>
      <c r="I118" s="906"/>
      <c r="J118" s="906"/>
      <c r="K118" s="906"/>
      <c r="L118" s="906"/>
      <c r="M118" s="906"/>
      <c r="N118" s="906"/>
      <c r="O118" s="906"/>
      <c r="P118" s="906"/>
      <c r="Q118" s="906"/>
      <c r="R118" s="339"/>
    </row>
    <row r="119" spans="1:21">
      <c r="A119" s="519"/>
      <c r="B119" s="878"/>
      <c r="C119" s="878"/>
      <c r="D119" s="878"/>
      <c r="E119" s="878"/>
      <c r="F119" s="878"/>
      <c r="G119" s="878"/>
      <c r="H119" s="878"/>
      <c r="I119" s="878"/>
      <c r="J119" s="878"/>
      <c r="K119" s="878"/>
      <c r="L119" s="878"/>
      <c r="M119" s="878"/>
      <c r="N119" s="878"/>
      <c r="O119" s="878"/>
      <c r="P119" s="878"/>
      <c r="Q119" s="878"/>
      <c r="R119" s="339"/>
    </row>
    <row r="120" spans="1:21">
      <c r="A120" s="519"/>
      <c r="B120" s="878"/>
      <c r="C120" s="878"/>
      <c r="D120" s="878"/>
      <c r="E120" s="878"/>
      <c r="F120" s="878"/>
      <c r="G120" s="878"/>
      <c r="H120" s="878"/>
      <c r="I120" s="878"/>
      <c r="J120" s="878"/>
      <c r="K120" s="878"/>
      <c r="L120" s="878"/>
      <c r="M120" s="878"/>
      <c r="N120" s="878"/>
      <c r="O120" s="878"/>
      <c r="P120" s="878"/>
      <c r="Q120" s="878"/>
      <c r="R120" s="339"/>
    </row>
    <row r="121" spans="1:21">
      <c r="A121" s="1495" t="e">
        <f>CONCATENATE("（様式-",INDEX(発注者入力シート!$B$28:$G$31,MATCH(発注者入力シート!M10,発注者入力シート!$C$28:$C$31,0),4),"-１）")</f>
        <v>#N/A</v>
      </c>
      <c r="B121" s="1495"/>
      <c r="C121" s="1495"/>
      <c r="D121" s="1495"/>
      <c r="E121" s="1495"/>
      <c r="F121" s="1495"/>
      <c r="Q121" s="231" t="s">
        <v>673</v>
      </c>
      <c r="R121" s="339"/>
      <c r="S121" s="4" t="s">
        <v>463</v>
      </c>
    </row>
    <row r="122" spans="1:21">
      <c r="A122" s="1495" t="e">
        <f>CONCATENATE("評価項目",INDEX(発注者入力シート!$B$28:$G$31,MATCH(発注者入力シート!M10,発注者入力シート!$C$28:$C$31,0),5),"-",INDEX(発注者入力シート!$B$28:$G$31,MATCH(発注者入力シート!M10,発注者入力シート!$C$28:$C$31,0),6))</f>
        <v>#N/A</v>
      </c>
      <c r="B122" s="1495"/>
      <c r="C122" s="1495"/>
      <c r="D122" s="1495"/>
      <c r="E122" s="1495"/>
      <c r="R122" s="339"/>
      <c r="S122" s="4" t="s">
        <v>464</v>
      </c>
    </row>
    <row r="123" spans="1:21" ht="14.25">
      <c r="A123" s="1632" t="s">
        <v>321</v>
      </c>
      <c r="B123" s="1632"/>
      <c r="C123" s="1632"/>
      <c r="D123" s="1632"/>
      <c r="E123" s="1632"/>
      <c r="F123" s="1632"/>
      <c r="G123" s="1632"/>
      <c r="H123" s="1632"/>
      <c r="I123" s="1632"/>
      <c r="J123" s="1632"/>
      <c r="K123" s="1632"/>
      <c r="L123" s="1632"/>
      <c r="M123" s="1632"/>
      <c r="N123" s="1632"/>
      <c r="O123" s="1632"/>
      <c r="P123" s="1632"/>
      <c r="Q123" s="1632"/>
      <c r="R123" s="199"/>
      <c r="S123" s="205"/>
      <c r="T123" s="4" t="s">
        <v>474</v>
      </c>
    </row>
    <row r="124" spans="1:21">
      <c r="G124" s="1518" t="s">
        <v>331</v>
      </c>
      <c r="H124" s="1518"/>
      <c r="I124" s="1518"/>
      <c r="J124" s="1518"/>
      <c r="K124" s="1519" t="str">
        <f>IF(企業入力シート!C7="","",企業入力シート!C7)</f>
        <v>島根土木</v>
      </c>
      <c r="L124" s="1519"/>
      <c r="M124" s="1519"/>
      <c r="N124" s="1519"/>
      <c r="O124" s="1519"/>
      <c r="P124" s="1519"/>
      <c r="Q124" s="1519"/>
      <c r="S124" s="191"/>
      <c r="T124" s="4" t="s">
        <v>605</v>
      </c>
    </row>
    <row r="125" spans="1:21" ht="14.25">
      <c r="H125" s="201"/>
      <c r="I125" s="201"/>
      <c r="J125" s="201"/>
      <c r="K125" s="196"/>
      <c r="L125" s="196"/>
      <c r="M125" s="196"/>
      <c r="N125" s="196"/>
      <c r="O125" s="196"/>
      <c r="P125" s="196"/>
      <c r="Q125" s="196"/>
      <c r="R125" s="335"/>
      <c r="S125" s="192"/>
      <c r="T125" s="4" t="s">
        <v>472</v>
      </c>
    </row>
    <row r="126" spans="1:21" ht="14.25">
      <c r="H126" s="933"/>
      <c r="I126" s="933"/>
      <c r="J126" s="933"/>
      <c r="K126" s="510"/>
      <c r="L126" s="510"/>
      <c r="M126" s="510"/>
      <c r="N126" s="510"/>
      <c r="O126" s="510"/>
      <c r="P126" s="510"/>
      <c r="Q126" s="510"/>
      <c r="R126" s="335"/>
    </row>
    <row r="127" spans="1:21">
      <c r="A127" s="530" t="s">
        <v>360</v>
      </c>
      <c r="R127" s="321"/>
      <c r="S127" s="4" t="s">
        <v>467</v>
      </c>
    </row>
    <row r="128" spans="1:21">
      <c r="A128" s="1664" t="s">
        <v>322</v>
      </c>
      <c r="B128" s="1665"/>
      <c r="C128" s="1665"/>
      <c r="D128" s="1665"/>
      <c r="E128" s="1667"/>
      <c r="F128" s="526" t="s">
        <v>803</v>
      </c>
      <c r="G128" s="1888" t="str">
        <f>IF(企業入力シート!C20="","",企業入力シート!C20)</f>
        <v>CCC</v>
      </c>
      <c r="H128" s="1888"/>
      <c r="I128" s="1888"/>
      <c r="J128" s="1889"/>
      <c r="K128" s="265"/>
      <c r="L128" s="202"/>
      <c r="M128" s="202"/>
      <c r="N128" s="202"/>
      <c r="O128" s="202"/>
      <c r="P128" s="202"/>
      <c r="Q128" s="202"/>
      <c r="R128" s="321"/>
      <c r="S128" s="193"/>
      <c r="T128" s="4" t="s">
        <v>468</v>
      </c>
      <c r="U128" s="530"/>
    </row>
    <row r="129" spans="1:21">
      <c r="A129" s="1664" t="s">
        <v>277</v>
      </c>
      <c r="B129" s="1665"/>
      <c r="C129" s="1595" t="s">
        <v>139</v>
      </c>
      <c r="D129" s="1595"/>
      <c r="E129" s="1595"/>
      <c r="F129" s="1936" t="str">
        <f>IF(F9="","",F9)</f>
        <v>平成25年度から平成29年度（完成及び引き渡しが完了）</v>
      </c>
      <c r="G129" s="1937"/>
      <c r="H129" s="1937"/>
      <c r="I129" s="1937"/>
      <c r="J129" s="1937"/>
      <c r="K129" s="1937"/>
      <c r="L129" s="1937"/>
      <c r="M129" s="1937"/>
      <c r="N129" s="1937"/>
      <c r="O129" s="1937"/>
      <c r="P129" s="1937"/>
      <c r="Q129" s="1938"/>
      <c r="R129" s="321"/>
      <c r="S129" s="194"/>
      <c r="T129" s="4" t="s">
        <v>466</v>
      </c>
      <c r="U129" s="530"/>
    </row>
    <row r="130" spans="1:21">
      <c r="A130" s="1505"/>
      <c r="B130" s="1666"/>
      <c r="C130" s="1594" t="s">
        <v>197</v>
      </c>
      <c r="D130" s="1594"/>
      <c r="E130" s="1594"/>
      <c r="F130" s="1949" t="str">
        <f>IF(F10="","",F10)</f>
        <v>島根県（総務部、農林水産部、土木部）</v>
      </c>
      <c r="G130" s="1950"/>
      <c r="H130" s="1950"/>
      <c r="I130" s="1950"/>
      <c r="J130" s="1950"/>
      <c r="K130" s="1950"/>
      <c r="L130" s="1950"/>
      <c r="M130" s="1950"/>
      <c r="N130" s="1950"/>
      <c r="O130" s="1950"/>
      <c r="P130" s="1950"/>
      <c r="Q130" s="1951"/>
      <c r="R130" s="198"/>
      <c r="S130" s="275"/>
      <c r="T130" s="4" t="s">
        <v>473</v>
      </c>
      <c r="U130" s="530"/>
    </row>
    <row r="131" spans="1:21">
      <c r="A131" s="1505"/>
      <c r="B131" s="1666"/>
      <c r="C131" s="1594" t="s">
        <v>140</v>
      </c>
      <c r="D131" s="1594"/>
      <c r="E131" s="1594"/>
      <c r="F131" s="1949" t="str">
        <f>IF(F11="","",F11)</f>
        <v>一般土木工事、維持修繕工事</v>
      </c>
      <c r="G131" s="1950"/>
      <c r="H131" s="1950"/>
      <c r="I131" s="1950"/>
      <c r="J131" s="1950"/>
      <c r="K131" s="1950"/>
      <c r="L131" s="1950"/>
      <c r="M131" s="1950"/>
      <c r="N131" s="1950"/>
      <c r="O131" s="1950"/>
      <c r="P131" s="1950"/>
      <c r="Q131" s="1951"/>
      <c r="R131" s="341"/>
      <c r="U131" s="530"/>
    </row>
    <row r="132" spans="1:21">
      <c r="A132" s="1507"/>
      <c r="B132" s="1671"/>
      <c r="C132" s="1593" t="s">
        <v>200</v>
      </c>
      <c r="D132" s="1593"/>
      <c r="E132" s="1593"/>
      <c r="F132" s="1952" t="str">
        <f>IF(F12="","",F12)</f>
        <v>土木一式工事、とび・土工・ｺﾝｸﾘｰﾄ工事、しゅんせつ工事</v>
      </c>
      <c r="G132" s="1953"/>
      <c r="H132" s="1953"/>
      <c r="I132" s="1953"/>
      <c r="J132" s="1953"/>
      <c r="K132" s="1953"/>
      <c r="L132" s="1953"/>
      <c r="M132" s="1953"/>
      <c r="N132" s="1953"/>
      <c r="O132" s="1953"/>
      <c r="P132" s="1953"/>
      <c r="Q132" s="1954"/>
      <c r="R132" s="341"/>
    </row>
    <row r="133" spans="1:21" hidden="1">
      <c r="A133" s="1664" t="s">
        <v>323</v>
      </c>
      <c r="B133" s="1665"/>
      <c r="C133" s="1665"/>
      <c r="D133" s="1665"/>
      <c r="E133" s="1667"/>
      <c r="F133" s="284" t="str">
        <f>IF(技術者評定点一覧表!O43="","",技術者評定点一覧表!O43)</f>
        <v/>
      </c>
      <c r="G133" s="285" t="str">
        <f>IF(技術者評定点一覧表!O44="","",技術者評定点一覧表!O44)</f>
        <v/>
      </c>
      <c r="H133" s="285" t="str">
        <f>IF(技術者評定点一覧表!O45="","",技術者評定点一覧表!O45)</f>
        <v/>
      </c>
      <c r="I133" s="285" t="str">
        <f>IF(技術者評定点一覧表!O46="","",技術者評定点一覧表!O46)</f>
        <v/>
      </c>
      <c r="J133" s="285" t="str">
        <f>IF(技術者評定点一覧表!O47="","",技術者評定点一覧表!O47)</f>
        <v/>
      </c>
      <c r="K133" s="285" t="str">
        <f>IF(技術者評定点一覧表!O48="","",技術者評定点一覧表!O48)</f>
        <v/>
      </c>
      <c r="L133" s="285" t="str">
        <f>IF(技術者評定点一覧表!O49="","",技術者評定点一覧表!O49)</f>
        <v/>
      </c>
      <c r="M133" s="285" t="str">
        <f>IF(技術者評定点一覧表!O50="","",技術者評定点一覧表!O50)</f>
        <v/>
      </c>
      <c r="N133" s="285" t="str">
        <f>IF(技術者評定点一覧表!O51="","",技術者評定点一覧表!O51)</f>
        <v/>
      </c>
      <c r="O133" s="285" t="str">
        <f>IF(技術者評定点一覧表!O52="","",技術者評定点一覧表!O52)</f>
        <v/>
      </c>
      <c r="P133" s="285" t="str">
        <f>IF(技術者評定点一覧表!O53="","",技術者評定点一覧表!O53)</f>
        <v/>
      </c>
      <c r="Q133" s="286" t="str">
        <f>IF(技術者評定点一覧表!O54="","",技術者評定点一覧表!O54)</f>
        <v/>
      </c>
      <c r="R133" s="341"/>
    </row>
    <row r="134" spans="1:21">
      <c r="A134" s="1664" t="s">
        <v>324</v>
      </c>
      <c r="B134" s="1665"/>
      <c r="C134" s="1665"/>
      <c r="D134" s="1665"/>
      <c r="E134" s="1667"/>
      <c r="F134" s="1939" t="str">
        <f>IF((COUNTA(F133:Q133)-COUNTBLANK(F133:Q133))=0,"",COUNTA(F133:Q133)-COUNTBLANK(F133:Q133))</f>
        <v/>
      </c>
      <c r="G134" s="1940"/>
      <c r="H134" s="1606" t="s">
        <v>212</v>
      </c>
      <c r="I134" s="1607"/>
      <c r="J134" s="1943" t="str">
        <f>IF(OR(F134=0,F134=""),"",ROUND(AVERAGE(F133:Q133),1))</f>
        <v/>
      </c>
      <c r="K134" s="1944"/>
      <c r="L134" s="1944"/>
      <c r="M134" s="1945"/>
      <c r="N134" s="1606" t="s">
        <v>333</v>
      </c>
      <c r="O134" s="1606"/>
      <c r="P134" s="1606"/>
      <c r="Q134" s="1607"/>
      <c r="R134" s="341"/>
      <c r="S134" s="207" t="s">
        <v>469</v>
      </c>
    </row>
    <row r="135" spans="1:21">
      <c r="A135" s="1507" t="s">
        <v>325</v>
      </c>
      <c r="B135" s="1671"/>
      <c r="C135" s="1671"/>
      <c r="D135" s="1671"/>
      <c r="E135" s="1508"/>
      <c r="F135" s="1941"/>
      <c r="G135" s="1942"/>
      <c r="H135" s="1608"/>
      <c r="I135" s="1609"/>
      <c r="J135" s="1946"/>
      <c r="K135" s="1947"/>
      <c r="L135" s="1947"/>
      <c r="M135" s="1948"/>
      <c r="N135" s="1608"/>
      <c r="O135" s="1608"/>
      <c r="P135" s="1608"/>
      <c r="Q135" s="1609"/>
      <c r="R135" s="202"/>
      <c r="S135" s="207" t="s">
        <v>470</v>
      </c>
    </row>
    <row r="136" spans="1:21" ht="13.5" customHeight="1">
      <c r="A136" s="267" t="s">
        <v>991</v>
      </c>
      <c r="B136" s="1521" t="s">
        <v>992</v>
      </c>
      <c r="C136" s="1521"/>
      <c r="D136" s="1521"/>
      <c r="E136" s="1521"/>
      <c r="F136" s="1521"/>
      <c r="G136" s="1521"/>
      <c r="H136" s="1521"/>
      <c r="I136" s="1521"/>
      <c r="J136" s="1521"/>
      <c r="K136" s="1521"/>
      <c r="L136" s="1521"/>
      <c r="M136" s="1521"/>
      <c r="N136" s="1521"/>
      <c r="O136" s="1521"/>
      <c r="P136" s="1521"/>
      <c r="Q136" s="1521"/>
      <c r="R136" s="321"/>
      <c r="S136" s="530"/>
      <c r="T136" s="530"/>
    </row>
    <row r="137" spans="1:21" s="530" customFormat="1">
      <c r="A137" s="267" t="s">
        <v>993</v>
      </c>
      <c r="B137" s="1521" t="s">
        <v>994</v>
      </c>
      <c r="C137" s="1521"/>
      <c r="D137" s="1521"/>
      <c r="E137" s="1521"/>
      <c r="F137" s="1521"/>
      <c r="G137" s="1521"/>
      <c r="H137" s="1521"/>
      <c r="I137" s="1521"/>
      <c r="J137" s="1521"/>
      <c r="K137" s="1521"/>
      <c r="L137" s="1521"/>
      <c r="M137" s="1521"/>
      <c r="N137" s="1521"/>
      <c r="O137" s="1521"/>
      <c r="P137" s="1521"/>
      <c r="Q137" s="1521"/>
      <c r="R137" s="532"/>
    </row>
    <row r="138" spans="1:21" s="530" customFormat="1" ht="13.5" customHeight="1">
      <c r="A138" s="267" t="s">
        <v>995</v>
      </c>
      <c r="B138" s="1748" t="s">
        <v>794</v>
      </c>
      <c r="C138" s="1748"/>
      <c r="D138" s="1748"/>
      <c r="E138" s="1748"/>
      <c r="F138" s="1748"/>
      <c r="G138" s="1748"/>
      <c r="H138" s="1748"/>
      <c r="I138" s="1748"/>
      <c r="J138" s="1748"/>
      <c r="K138" s="1748"/>
      <c r="L138" s="1748"/>
      <c r="M138" s="1748"/>
      <c r="N138" s="1748"/>
      <c r="O138" s="1748"/>
      <c r="P138" s="1748"/>
      <c r="Q138" s="1748"/>
      <c r="R138" s="533"/>
    </row>
    <row r="139" spans="1:21" s="530" customFormat="1">
      <c r="A139" s="267" t="s">
        <v>996</v>
      </c>
      <c r="B139" s="1521" t="s">
        <v>997</v>
      </c>
      <c r="C139" s="1521"/>
      <c r="D139" s="1521"/>
      <c r="E139" s="1521"/>
      <c r="F139" s="1521"/>
      <c r="G139" s="1521"/>
      <c r="H139" s="1521"/>
      <c r="I139" s="1521"/>
      <c r="J139" s="1521"/>
      <c r="K139" s="1521"/>
      <c r="L139" s="1521"/>
      <c r="M139" s="1521"/>
      <c r="N139" s="1521"/>
      <c r="O139" s="1521"/>
      <c r="P139" s="1521"/>
      <c r="Q139" s="1521"/>
      <c r="R139" s="339"/>
    </row>
    <row r="140" spans="1:21" s="530" customFormat="1" ht="13.5" customHeight="1">
      <c r="A140" s="943"/>
      <c r="B140" s="1521"/>
      <c r="C140" s="1521"/>
      <c r="D140" s="1521"/>
      <c r="E140" s="1521"/>
      <c r="F140" s="1521"/>
      <c r="G140" s="1521"/>
      <c r="H140" s="1521"/>
      <c r="I140" s="1521"/>
      <c r="J140" s="1521"/>
      <c r="K140" s="1521"/>
      <c r="L140" s="1521"/>
      <c r="M140" s="1521"/>
      <c r="N140" s="1521"/>
      <c r="O140" s="1521"/>
      <c r="P140" s="1521"/>
      <c r="Q140" s="1521"/>
      <c r="R140" s="527"/>
    </row>
    <row r="141" spans="1:21" s="530" customFormat="1">
      <c r="A141" s="267" t="s">
        <v>998</v>
      </c>
      <c r="B141" s="1633" t="s">
        <v>999</v>
      </c>
      <c r="C141" s="1633"/>
      <c r="D141" s="1633"/>
      <c r="E141" s="1633"/>
      <c r="F141" s="1633"/>
      <c r="G141" s="1633"/>
      <c r="H141" s="1633"/>
      <c r="I141" s="1633"/>
      <c r="J141" s="1633"/>
      <c r="K141" s="1633"/>
      <c r="L141" s="1633"/>
      <c r="M141" s="1633"/>
      <c r="N141" s="1633"/>
      <c r="O141" s="1633"/>
      <c r="P141" s="1633"/>
      <c r="Q141" s="1633"/>
      <c r="R141" s="527"/>
    </row>
    <row r="142" spans="1:21" s="530" customFormat="1">
      <c r="A142" s="267"/>
      <c r="B142" s="1633"/>
      <c r="C142" s="1633"/>
      <c r="D142" s="1633"/>
      <c r="E142" s="1633"/>
      <c r="F142" s="1633"/>
      <c r="G142" s="1633"/>
      <c r="H142" s="1633"/>
      <c r="I142" s="1633"/>
      <c r="J142" s="1633"/>
      <c r="K142" s="1633"/>
      <c r="L142" s="1633"/>
      <c r="M142" s="1633"/>
      <c r="N142" s="1633"/>
      <c r="O142" s="1633"/>
      <c r="P142" s="1633"/>
      <c r="Q142" s="1633"/>
      <c r="R142" s="339"/>
    </row>
    <row r="143" spans="1:21" s="530" customFormat="1">
      <c r="A143" s="267" t="s">
        <v>1001</v>
      </c>
      <c r="B143" s="1748" t="s">
        <v>97</v>
      </c>
      <c r="C143" s="1748"/>
      <c r="D143" s="1748"/>
      <c r="E143" s="1748"/>
      <c r="F143" s="1748"/>
      <c r="G143" s="1748"/>
      <c r="H143" s="1748"/>
      <c r="I143" s="1748"/>
      <c r="J143" s="1748"/>
      <c r="K143" s="1748"/>
      <c r="L143" s="1748"/>
      <c r="M143" s="1748"/>
      <c r="N143" s="1748"/>
      <c r="O143" s="1748"/>
      <c r="P143" s="1748"/>
      <c r="Q143" s="1748"/>
      <c r="R143" s="328"/>
    </row>
    <row r="144" spans="1:21" s="943" customFormat="1">
      <c r="A144" s="267"/>
      <c r="B144" s="941"/>
      <c r="C144" s="941"/>
      <c r="D144" s="941"/>
      <c r="E144" s="941"/>
      <c r="F144" s="941"/>
      <c r="G144" s="941"/>
      <c r="H144" s="941"/>
      <c r="I144" s="941"/>
      <c r="J144" s="941"/>
      <c r="K144" s="941"/>
      <c r="L144" s="941"/>
      <c r="M144" s="941"/>
      <c r="N144" s="941"/>
      <c r="O144" s="941"/>
      <c r="P144" s="941"/>
      <c r="Q144" s="941"/>
      <c r="R144" s="942"/>
    </row>
    <row r="145" spans="1:20">
      <c r="A145" s="952"/>
      <c r="B145" s="953"/>
      <c r="C145" s="953"/>
      <c r="D145" s="953"/>
      <c r="E145" s="953"/>
      <c r="F145" s="953"/>
      <c r="G145" s="953"/>
      <c r="H145" s="953"/>
      <c r="I145" s="953"/>
      <c r="J145" s="953"/>
      <c r="K145" s="953"/>
      <c r="L145" s="953"/>
      <c r="M145" s="953"/>
      <c r="N145" s="953"/>
      <c r="O145" s="953"/>
      <c r="P145" s="953"/>
      <c r="Q145" s="953"/>
      <c r="R145" s="198"/>
      <c r="S145" s="748"/>
      <c r="T145" s="748"/>
    </row>
    <row r="146" spans="1:20" s="748" customFormat="1">
      <c r="A146" s="200"/>
      <c r="B146" s="200"/>
      <c r="C146" s="200"/>
      <c r="D146" s="200"/>
      <c r="E146" s="200"/>
      <c r="F146" s="200"/>
      <c r="G146" s="200"/>
      <c r="H146" s="200"/>
      <c r="I146" s="200"/>
      <c r="J146" s="200"/>
      <c r="K146" s="200"/>
      <c r="L146" s="200"/>
      <c r="M146" s="200"/>
      <c r="N146" s="200"/>
      <c r="O146" s="200"/>
      <c r="P146" s="200"/>
      <c r="Q146" s="200"/>
      <c r="R146" s="339"/>
    </row>
    <row r="147" spans="1:20" s="748" customFormat="1">
      <c r="A147" s="1635" t="s">
        <v>891</v>
      </c>
      <c r="B147" s="1635"/>
      <c r="C147" s="1635"/>
      <c r="D147" s="1635"/>
      <c r="E147" s="1935" t="str">
        <f>IF(E27="","",E27)</f>
        <v>県道○線　道路改良工事</v>
      </c>
      <c r="F147" s="1935"/>
      <c r="G147" s="1935"/>
      <c r="H147" s="1935"/>
      <c r="I147" s="1935"/>
      <c r="J147" s="1935"/>
      <c r="K147" s="1935"/>
      <c r="L147" s="1935"/>
      <c r="M147" s="1935"/>
      <c r="N147" s="1935"/>
      <c r="O147" s="1935"/>
      <c r="P147" s="1935"/>
      <c r="Q147" s="1935"/>
      <c r="R147" s="339"/>
    </row>
    <row r="148" spans="1:20" s="748" customFormat="1">
      <c r="A148" s="4"/>
      <c r="B148" s="4"/>
      <c r="C148" s="4"/>
      <c r="D148" s="4"/>
      <c r="E148" s="4"/>
      <c r="F148" s="4"/>
      <c r="G148" s="4"/>
      <c r="H148" s="4"/>
      <c r="I148" s="4"/>
      <c r="J148" s="4"/>
      <c r="K148" s="4"/>
      <c r="L148" s="4"/>
      <c r="M148" s="4"/>
      <c r="N148" s="4"/>
      <c r="O148" s="4"/>
      <c r="P148" s="4"/>
      <c r="Q148" s="4"/>
      <c r="R148" s="339"/>
    </row>
    <row r="149" spans="1:20" s="748" customFormat="1">
      <c r="A149" s="1635" t="s">
        <v>892</v>
      </c>
      <c r="B149" s="1635"/>
      <c r="C149" s="1635"/>
      <c r="D149" s="1635"/>
      <c r="E149" s="1935" t="str">
        <f>IF(E29="","",E29)</f>
        <v>○○県土整備事務所</v>
      </c>
      <c r="F149" s="1935"/>
      <c r="G149" s="1935"/>
      <c r="H149" s="1935"/>
      <c r="I149" s="1935"/>
      <c r="J149" s="1935"/>
      <c r="K149" s="1935"/>
      <c r="L149" s="1935"/>
      <c r="M149" s="1935"/>
      <c r="N149" s="1935"/>
      <c r="O149" s="1935"/>
      <c r="P149" s="1935"/>
      <c r="Q149" s="1935"/>
      <c r="R149" s="339"/>
    </row>
    <row r="150" spans="1:20" s="748" customFormat="1">
      <c r="A150" s="4"/>
      <c r="B150" s="4"/>
      <c r="C150" s="4"/>
      <c r="D150" s="4"/>
      <c r="E150" s="4"/>
      <c r="F150" s="4"/>
      <c r="G150" s="4"/>
      <c r="H150" s="4"/>
      <c r="I150" s="4"/>
      <c r="J150" s="4"/>
      <c r="K150" s="4"/>
      <c r="L150" s="4"/>
      <c r="M150" s="4"/>
      <c r="N150" s="4"/>
      <c r="O150" s="4"/>
      <c r="P150" s="4"/>
      <c r="Q150" s="4"/>
      <c r="R150" s="339"/>
    </row>
    <row r="151" spans="1:20" s="748" customFormat="1">
      <c r="A151" s="1635" t="s">
        <v>893</v>
      </c>
      <c r="B151" s="1635"/>
      <c r="C151" s="1635"/>
      <c r="D151" s="1635"/>
      <c r="E151" s="1935" t="str">
        <f>IF(E31="","",E31)</f>
        <v>平成31年5月31日までに入札公告された工事　　　　　　　　　　　　</v>
      </c>
      <c r="F151" s="1935"/>
      <c r="G151" s="1935"/>
      <c r="H151" s="1935"/>
      <c r="I151" s="1935"/>
      <c r="J151" s="1935"/>
      <c r="K151" s="1935"/>
      <c r="L151" s="1935"/>
      <c r="M151" s="1935"/>
      <c r="N151" s="1935"/>
      <c r="O151" s="1935"/>
      <c r="P151" s="1935"/>
      <c r="Q151" s="1935"/>
      <c r="R151" s="339"/>
    </row>
    <row r="152" spans="1:20" s="748" customFormat="1">
      <c r="A152" s="537"/>
      <c r="B152" s="747"/>
      <c r="C152" s="747"/>
      <c r="D152" s="747"/>
      <c r="E152" s="747"/>
      <c r="F152" s="747"/>
      <c r="G152" s="747"/>
      <c r="H152" s="747"/>
      <c r="I152" s="747"/>
      <c r="J152" s="747"/>
      <c r="K152" s="747"/>
      <c r="L152" s="747"/>
      <c r="M152" s="747"/>
      <c r="N152" s="747"/>
      <c r="O152" s="747"/>
      <c r="P152" s="747"/>
      <c r="Q152" s="747"/>
      <c r="R152" s="339"/>
    </row>
    <row r="153" spans="1:20" s="748" customFormat="1">
      <c r="A153" s="1893" t="str">
        <f>IF(A33="","",A33)</f>
        <v>　今後、○○県土整備事務所が発注する工事においては、本書の写しをもって「配置予定技術者の工事成績評定点」の貴社技術資料とみなし、その他添付資料の提出は不要とする。</v>
      </c>
      <c r="B153" s="1893"/>
      <c r="C153" s="1893"/>
      <c r="D153" s="1893"/>
      <c r="E153" s="1893"/>
      <c r="F153" s="1893"/>
      <c r="G153" s="1893"/>
      <c r="H153" s="1893"/>
      <c r="I153" s="1893"/>
      <c r="J153" s="1893"/>
      <c r="K153" s="1893"/>
      <c r="L153" s="1893"/>
      <c r="M153" s="1893"/>
      <c r="N153" s="1893"/>
      <c r="O153" s="1893"/>
      <c r="P153" s="1893"/>
      <c r="Q153" s="1893"/>
      <c r="R153" s="339"/>
    </row>
    <row r="154" spans="1:20" s="748" customFormat="1">
      <c r="A154" s="1893"/>
      <c r="B154" s="1893"/>
      <c r="C154" s="1893"/>
      <c r="D154" s="1893"/>
      <c r="E154" s="1893"/>
      <c r="F154" s="1893"/>
      <c r="G154" s="1893"/>
      <c r="H154" s="1893"/>
      <c r="I154" s="1893"/>
      <c r="J154" s="1893"/>
      <c r="K154" s="1893"/>
      <c r="L154" s="1893"/>
      <c r="M154" s="1893"/>
      <c r="N154" s="1893"/>
      <c r="O154" s="1893"/>
      <c r="P154" s="1893"/>
      <c r="Q154" s="1893"/>
      <c r="R154" s="339"/>
    </row>
    <row r="155" spans="1:20" s="943" customFormat="1">
      <c r="A155" s="942"/>
      <c r="B155" s="942"/>
      <c r="C155" s="942"/>
      <c r="D155" s="942"/>
      <c r="E155" s="942"/>
      <c r="F155" s="942"/>
      <c r="G155" s="942"/>
      <c r="H155" s="942"/>
      <c r="I155" s="942"/>
      <c r="J155" s="942"/>
      <c r="K155" s="942"/>
      <c r="L155" s="942"/>
      <c r="M155" s="942"/>
      <c r="N155" s="942"/>
      <c r="O155" s="942"/>
      <c r="P155" s="942"/>
      <c r="Q155" s="942"/>
      <c r="R155" s="339"/>
    </row>
    <row r="156" spans="1:20" s="748" customFormat="1">
      <c r="A156" s="537"/>
      <c r="B156" s="747"/>
      <c r="C156" s="747"/>
      <c r="D156" s="747"/>
      <c r="E156" s="747"/>
      <c r="F156" s="747"/>
      <c r="G156" s="747"/>
      <c r="H156" s="747"/>
      <c r="I156" s="747"/>
      <c r="J156" s="747"/>
      <c r="K156" s="747"/>
      <c r="L156" s="747"/>
      <c r="M156" s="747"/>
      <c r="N156" s="1499" t="s">
        <v>1386</v>
      </c>
      <c r="O156" s="1499"/>
      <c r="P156" s="747"/>
      <c r="Q156" s="747"/>
      <c r="R156" s="339"/>
    </row>
    <row r="157" spans="1:20" s="748" customFormat="1">
      <c r="A157" s="537"/>
      <c r="B157" s="3" t="s">
        <v>948</v>
      </c>
      <c r="C157" s="4"/>
      <c r="D157" s="4"/>
      <c r="E157" s="4"/>
      <c r="F157" s="4"/>
      <c r="G157" s="4"/>
      <c r="H157" s="4"/>
      <c r="I157" s="4"/>
      <c r="J157" s="747"/>
      <c r="K157" s="747"/>
      <c r="L157" s="747"/>
      <c r="M157" s="1116"/>
      <c r="N157" s="1099"/>
      <c r="O157" s="1099"/>
      <c r="P157" s="1117"/>
      <c r="Q157" s="747"/>
      <c r="R157" s="339"/>
    </row>
    <row r="158" spans="1:20" s="748" customFormat="1">
      <c r="A158" s="537"/>
      <c r="B158" s="1610" t="e">
        <f>IF(G128="",発注者入力シート!$AL$12,IF(INDEX(発注者入力シート!$B$28:$J$31,MATCH(発注者入力シート!M10,発注者入力シート!$C$28:$C$31,0),9)="未記入",発注者入力シート!$AL$9,IF(INDEX(発注者入力シート!$B$28:$J$31,MATCH(発注者入力シート!M10,発注者入力シート!$C$28:$C$31,0),9)="無",発注者入力シート!$AL$10,IF(INDEX(発注者入力シート!$B$28:$J$31,MATCH(発注者入力シート!M10,発注者入力シート!$C$28:$C$31,0),9)="有",発注者入力シート!$AL$11))))</f>
        <v>#N/A</v>
      </c>
      <c r="C158" s="1611"/>
      <c r="D158" s="1611"/>
      <c r="E158" s="1611"/>
      <c r="F158" s="1611"/>
      <c r="G158" s="1611"/>
      <c r="H158" s="1611"/>
      <c r="I158" s="1612"/>
      <c r="J158" s="747"/>
      <c r="K158" s="747"/>
      <c r="L158" s="747"/>
      <c r="M158" s="1118"/>
      <c r="N158" s="1098"/>
      <c r="O158" s="1098"/>
      <c r="P158" s="1119"/>
      <c r="Q158" s="747"/>
      <c r="R158" s="339"/>
    </row>
    <row r="159" spans="1:20" s="748" customFormat="1">
      <c r="A159" s="537"/>
      <c r="B159" s="1613"/>
      <c r="C159" s="1614"/>
      <c r="D159" s="1614"/>
      <c r="E159" s="1614"/>
      <c r="F159" s="1614"/>
      <c r="G159" s="1614"/>
      <c r="H159" s="1614"/>
      <c r="I159" s="1615"/>
      <c r="J159" s="747"/>
      <c r="K159" s="747"/>
      <c r="L159" s="747"/>
      <c r="M159" s="1118"/>
      <c r="N159" s="1098"/>
      <c r="O159" s="1098"/>
      <c r="P159" s="1119"/>
      <c r="Q159" s="747"/>
      <c r="R159" s="339"/>
    </row>
    <row r="160" spans="1:20" s="748" customFormat="1">
      <c r="A160" s="537"/>
      <c r="B160" s="1613"/>
      <c r="C160" s="1614"/>
      <c r="D160" s="1614"/>
      <c r="E160" s="1614"/>
      <c r="F160" s="1614"/>
      <c r="G160" s="1614"/>
      <c r="H160" s="1614"/>
      <c r="I160" s="1615"/>
      <c r="J160" s="747"/>
      <c r="K160" s="747"/>
      <c r="L160" s="747"/>
      <c r="M160" s="1118"/>
      <c r="N160" s="1098"/>
      <c r="O160" s="1098"/>
      <c r="P160" s="1119"/>
      <c r="Q160" s="747"/>
      <c r="R160" s="339"/>
    </row>
    <row r="161" spans="1:20" s="748" customFormat="1">
      <c r="A161" s="537"/>
      <c r="B161" s="1613"/>
      <c r="C161" s="1614"/>
      <c r="D161" s="1614"/>
      <c r="E161" s="1614"/>
      <c r="F161" s="1614"/>
      <c r="G161" s="1614"/>
      <c r="H161" s="1614"/>
      <c r="I161" s="1615"/>
      <c r="J161" s="747"/>
      <c r="K161" s="747"/>
      <c r="L161" s="747"/>
      <c r="M161" s="1118"/>
      <c r="N161" s="1098"/>
      <c r="O161" s="1098"/>
      <c r="P161" s="1119"/>
      <c r="Q161" s="747"/>
      <c r="R161" s="339"/>
    </row>
    <row r="162" spans="1:20" s="748" customFormat="1">
      <c r="A162" s="537"/>
      <c r="B162" s="1616"/>
      <c r="C162" s="1617"/>
      <c r="D162" s="1617"/>
      <c r="E162" s="1617"/>
      <c r="F162" s="1617"/>
      <c r="G162" s="1617"/>
      <c r="H162" s="1617"/>
      <c r="I162" s="1618"/>
      <c r="J162" s="747"/>
      <c r="K162" s="747"/>
      <c r="L162" s="747"/>
      <c r="M162" s="1118"/>
      <c r="N162" s="1098"/>
      <c r="O162" s="1098"/>
      <c r="P162" s="1119"/>
      <c r="Q162" s="747"/>
      <c r="R162" s="339"/>
    </row>
    <row r="163" spans="1:20" s="748" customFormat="1">
      <c r="A163" s="537" t="s">
        <v>957</v>
      </c>
      <c r="B163" s="1605" t="s">
        <v>956</v>
      </c>
      <c r="C163" s="1605"/>
      <c r="D163" s="1605"/>
      <c r="E163" s="1605"/>
      <c r="F163" s="1605"/>
      <c r="G163" s="1605"/>
      <c r="H163" s="1605"/>
      <c r="I163" s="1605"/>
      <c r="J163" s="747"/>
      <c r="K163" s="747"/>
      <c r="L163" s="747"/>
      <c r="M163" s="1118"/>
      <c r="N163" s="1098"/>
      <c r="O163" s="1098"/>
      <c r="P163" s="1119"/>
      <c r="Q163" s="747"/>
      <c r="R163" s="339"/>
      <c r="S163" s="846"/>
      <c r="T163" s="846"/>
    </row>
    <row r="164" spans="1:20" s="846" customFormat="1">
      <c r="A164" s="848"/>
      <c r="B164" s="1633"/>
      <c r="C164" s="1633"/>
      <c r="D164" s="1633"/>
      <c r="E164" s="1633"/>
      <c r="F164" s="1633"/>
      <c r="G164" s="1633"/>
      <c r="H164" s="1633"/>
      <c r="I164" s="1633"/>
      <c r="J164" s="847"/>
      <c r="K164" s="847"/>
      <c r="L164" s="847"/>
      <c r="M164" s="1120"/>
      <c r="N164" s="1121"/>
      <c r="O164" s="1121"/>
      <c r="P164" s="1122"/>
      <c r="Q164" s="847"/>
      <c r="R164" s="339"/>
    </row>
    <row r="165" spans="1:20" s="846" customFormat="1">
      <c r="A165" s="537"/>
      <c r="B165" s="847"/>
      <c r="C165" s="847"/>
      <c r="D165" s="847"/>
      <c r="E165" s="847"/>
      <c r="F165" s="847"/>
      <c r="G165" s="847"/>
      <c r="H165" s="847"/>
      <c r="I165" s="847"/>
      <c r="J165" s="847"/>
      <c r="K165" s="847"/>
      <c r="L165" s="847"/>
      <c r="M165" s="847"/>
      <c r="N165" s="847"/>
      <c r="O165" s="847"/>
      <c r="P165" s="847"/>
      <c r="Q165" s="847"/>
      <c r="R165" s="339"/>
      <c r="S165" s="748"/>
      <c r="T165" s="748"/>
    </row>
    <row r="166" spans="1:20" s="748" customFormat="1">
      <c r="A166" s="1633" t="s">
        <v>1625</v>
      </c>
      <c r="B166" s="1633"/>
      <c r="C166" s="1633"/>
      <c r="D166" s="1633"/>
      <c r="E166" s="1633"/>
      <c r="F166" s="1633"/>
      <c r="G166" s="1633"/>
      <c r="H166" s="1633"/>
      <c r="I166" s="1633"/>
      <c r="J166" s="1633"/>
      <c r="K166" s="1633"/>
      <c r="L166" s="1633"/>
      <c r="M166" s="1633"/>
      <c r="N166" s="1633"/>
      <c r="O166" s="1633"/>
      <c r="P166" s="1633"/>
      <c r="Q166" s="1633"/>
      <c r="R166" s="339"/>
      <c r="S166" s="880"/>
      <c r="T166" s="880"/>
    </row>
    <row r="167" spans="1:20" s="943" customFormat="1">
      <c r="A167" s="1633"/>
      <c r="B167" s="1633"/>
      <c r="C167" s="1633"/>
      <c r="D167" s="1633"/>
      <c r="E167" s="1633"/>
      <c r="F167" s="1633"/>
      <c r="G167" s="1633"/>
      <c r="H167" s="1633"/>
      <c r="I167" s="1633"/>
      <c r="J167" s="1633"/>
      <c r="K167" s="1633"/>
      <c r="L167" s="1633"/>
      <c r="M167" s="1633"/>
      <c r="N167" s="1633"/>
      <c r="O167" s="1633"/>
      <c r="P167" s="1633"/>
      <c r="Q167" s="1633"/>
      <c r="R167" s="339"/>
    </row>
    <row r="168" spans="1:20" s="943" customFormat="1">
      <c r="A168" s="1633"/>
      <c r="B168" s="1633"/>
      <c r="C168" s="1633"/>
      <c r="D168" s="1633"/>
      <c r="E168" s="1633"/>
      <c r="F168" s="1633"/>
      <c r="G168" s="1633"/>
      <c r="H168" s="1633"/>
      <c r="I168" s="1633"/>
      <c r="J168" s="1633"/>
      <c r="K168" s="1633"/>
      <c r="L168" s="1633"/>
      <c r="M168" s="1633"/>
      <c r="N168" s="1633"/>
      <c r="O168" s="1633"/>
      <c r="P168" s="1633"/>
      <c r="Q168" s="1633"/>
      <c r="R168" s="339"/>
    </row>
    <row r="169" spans="1:20" s="943" customFormat="1">
      <c r="A169" s="537"/>
      <c r="B169" s="941"/>
      <c r="C169" s="941"/>
      <c r="D169" s="941"/>
      <c r="E169" s="941"/>
      <c r="F169" s="941"/>
      <c r="G169" s="941"/>
      <c r="H169" s="941"/>
      <c r="I169" s="941"/>
      <c r="J169" s="941"/>
      <c r="K169" s="941"/>
      <c r="L169" s="941"/>
      <c r="M169" s="941"/>
      <c r="N169" s="941"/>
      <c r="O169" s="941"/>
      <c r="P169" s="941"/>
      <c r="Q169" s="941"/>
      <c r="R169" s="339"/>
    </row>
    <row r="170" spans="1:20" s="943" customFormat="1">
      <c r="A170" s="537"/>
      <c r="B170" s="941"/>
      <c r="C170" s="941"/>
      <c r="D170" s="941"/>
      <c r="E170" s="941"/>
      <c r="F170" s="941"/>
      <c r="G170" s="941"/>
      <c r="H170" s="941"/>
      <c r="I170" s="941"/>
      <c r="J170" s="941"/>
      <c r="K170" s="941"/>
      <c r="L170" s="941"/>
      <c r="M170" s="941"/>
      <c r="N170" s="941"/>
      <c r="O170" s="941"/>
      <c r="P170" s="941"/>
      <c r="Q170" s="941"/>
      <c r="R170" s="339"/>
    </row>
    <row r="171" spans="1:20" s="943" customFormat="1">
      <c r="A171" s="537"/>
      <c r="B171" s="941"/>
      <c r="C171" s="941"/>
      <c r="D171" s="941"/>
      <c r="E171" s="941"/>
      <c r="F171" s="941"/>
      <c r="G171" s="941"/>
      <c r="H171" s="941"/>
      <c r="I171" s="941"/>
      <c r="J171" s="941"/>
      <c r="K171" s="941"/>
      <c r="L171" s="941"/>
      <c r="M171" s="941"/>
      <c r="N171" s="941"/>
      <c r="O171" s="941"/>
      <c r="P171" s="941"/>
      <c r="Q171" s="941"/>
      <c r="R171" s="339"/>
    </row>
    <row r="172" spans="1:20" s="943" customFormat="1">
      <c r="A172" s="537"/>
      <c r="B172" s="941"/>
      <c r="C172" s="941"/>
      <c r="D172" s="941"/>
      <c r="E172" s="941"/>
      <c r="F172" s="941"/>
      <c r="G172" s="941"/>
      <c r="H172" s="941"/>
      <c r="I172" s="941"/>
      <c r="J172" s="941"/>
      <c r="K172" s="941"/>
      <c r="L172" s="941"/>
      <c r="M172" s="941"/>
      <c r="N172" s="941"/>
      <c r="O172" s="941"/>
      <c r="P172" s="941"/>
      <c r="Q172" s="941"/>
      <c r="R172" s="339"/>
    </row>
    <row r="173" spans="1:20" s="943" customFormat="1">
      <c r="A173" s="537"/>
      <c r="B173" s="941"/>
      <c r="C173" s="941"/>
      <c r="D173" s="941"/>
      <c r="E173" s="941"/>
      <c r="F173" s="941"/>
      <c r="G173" s="941"/>
      <c r="H173" s="941"/>
      <c r="I173" s="941"/>
      <c r="J173" s="941"/>
      <c r="K173" s="941"/>
      <c r="L173" s="941"/>
      <c r="M173" s="941"/>
      <c r="N173" s="941"/>
      <c r="O173" s="941"/>
      <c r="P173" s="941"/>
      <c r="Q173" s="941"/>
      <c r="R173" s="339"/>
    </row>
    <row r="174" spans="1:20" s="943" customFormat="1">
      <c r="A174" s="537"/>
      <c r="B174" s="941"/>
      <c r="C174" s="941"/>
      <c r="D174" s="941"/>
      <c r="E174" s="941"/>
      <c r="F174" s="941"/>
      <c r="G174" s="941"/>
      <c r="H174" s="941"/>
      <c r="I174" s="941"/>
      <c r="J174" s="941"/>
      <c r="K174" s="941"/>
      <c r="L174" s="941"/>
      <c r="M174" s="941"/>
      <c r="N174" s="941"/>
      <c r="O174" s="941"/>
      <c r="P174" s="941"/>
      <c r="Q174" s="941"/>
      <c r="R174" s="339"/>
    </row>
    <row r="175" spans="1:20" s="943" customFormat="1">
      <c r="A175" s="537"/>
      <c r="B175" s="941"/>
      <c r="C175" s="941"/>
      <c r="D175" s="941"/>
      <c r="E175" s="941"/>
      <c r="F175" s="941"/>
      <c r="G175" s="941"/>
      <c r="H175" s="941"/>
      <c r="I175" s="941"/>
      <c r="J175" s="941"/>
      <c r="K175" s="941"/>
      <c r="L175" s="941"/>
      <c r="M175" s="941"/>
      <c r="N175" s="941"/>
      <c r="O175" s="941"/>
      <c r="P175" s="941"/>
      <c r="Q175" s="941"/>
      <c r="R175" s="339"/>
    </row>
    <row r="176" spans="1:20" s="943" customFormat="1">
      <c r="A176" s="537"/>
      <c r="B176" s="941"/>
      <c r="C176" s="941"/>
      <c r="D176" s="941"/>
      <c r="E176" s="941"/>
      <c r="F176" s="941"/>
      <c r="G176" s="941"/>
      <c r="H176" s="941"/>
      <c r="I176" s="941"/>
      <c r="J176" s="941"/>
      <c r="K176" s="941"/>
      <c r="L176" s="941"/>
      <c r="M176" s="941"/>
      <c r="N176" s="941"/>
      <c r="O176" s="941"/>
      <c r="P176" s="941"/>
      <c r="Q176" s="941"/>
      <c r="R176" s="339"/>
    </row>
    <row r="177" spans="1:20" s="880" customFormat="1">
      <c r="A177" s="537"/>
      <c r="B177" s="878"/>
      <c r="C177" s="878"/>
      <c r="D177" s="878"/>
      <c r="E177" s="878"/>
      <c r="F177" s="878"/>
      <c r="G177" s="878"/>
      <c r="H177" s="878"/>
      <c r="I177" s="878"/>
      <c r="J177" s="878"/>
      <c r="K177" s="878"/>
      <c r="L177" s="878"/>
      <c r="M177" s="878"/>
      <c r="N177" s="878"/>
      <c r="O177" s="878"/>
      <c r="P177" s="878"/>
      <c r="Q177" s="878"/>
      <c r="R177" s="339"/>
      <c r="S177" s="907"/>
      <c r="T177" s="907"/>
    </row>
    <row r="178" spans="1:20" s="907" customFormat="1">
      <c r="A178" s="537"/>
      <c r="B178" s="906"/>
      <c r="C178" s="906"/>
      <c r="D178" s="906"/>
      <c r="E178" s="906"/>
      <c r="F178" s="906"/>
      <c r="G178" s="906"/>
      <c r="H178" s="906"/>
      <c r="I178" s="906"/>
      <c r="J178" s="906"/>
      <c r="K178" s="906"/>
      <c r="L178" s="906"/>
      <c r="M178" s="906"/>
      <c r="N178" s="906"/>
      <c r="O178" s="906"/>
      <c r="P178" s="906"/>
      <c r="Q178" s="906"/>
      <c r="R178" s="339"/>
      <c r="S178" s="880"/>
      <c r="T178" s="880"/>
    </row>
    <row r="179" spans="1:20" s="880" customFormat="1">
      <c r="A179" s="537"/>
      <c r="B179" s="878"/>
      <c r="C179" s="878"/>
      <c r="D179" s="878"/>
      <c r="E179" s="878"/>
      <c r="F179" s="878"/>
      <c r="G179" s="878"/>
      <c r="H179" s="878"/>
      <c r="I179" s="878"/>
      <c r="J179" s="878"/>
      <c r="K179" s="878"/>
      <c r="L179" s="878"/>
      <c r="M179" s="878"/>
      <c r="N179" s="878"/>
      <c r="O179" s="878"/>
      <c r="P179" s="878"/>
      <c r="Q179" s="878"/>
      <c r="R179" s="339"/>
      <c r="S179" s="4"/>
      <c r="T179" s="4"/>
    </row>
    <row r="180" spans="1:20">
      <c r="A180" s="519"/>
      <c r="B180" s="747"/>
      <c r="C180" s="747"/>
      <c r="D180" s="747"/>
      <c r="E180" s="747"/>
      <c r="F180" s="747"/>
      <c r="G180" s="747"/>
      <c r="H180" s="747"/>
      <c r="I180" s="747"/>
      <c r="J180" s="747"/>
      <c r="K180" s="747"/>
      <c r="L180" s="747"/>
      <c r="M180" s="747"/>
      <c r="N180" s="747"/>
      <c r="O180" s="747"/>
      <c r="P180" s="747"/>
      <c r="Q180" s="747"/>
      <c r="R180" s="339"/>
      <c r="S180" s="530"/>
      <c r="T180" s="530"/>
    </row>
    <row r="181" spans="1:20" s="530" customFormat="1">
      <c r="A181" s="4"/>
      <c r="B181" s="4"/>
      <c r="C181" s="4"/>
      <c r="D181" s="4"/>
      <c r="E181" s="4"/>
      <c r="F181" s="4"/>
      <c r="G181" s="4"/>
      <c r="H181" s="4"/>
      <c r="I181" s="4"/>
      <c r="J181" s="4"/>
      <c r="K181" s="4"/>
      <c r="L181" s="4"/>
      <c r="M181" s="4"/>
      <c r="N181" s="4"/>
      <c r="O181" s="4"/>
      <c r="P181" s="4"/>
      <c r="Q181" s="4"/>
      <c r="R181" s="541"/>
      <c r="S181" s="4"/>
      <c r="T181" s="4"/>
    </row>
    <row r="182" spans="1:20">
      <c r="R182" s="340"/>
    </row>
  </sheetData>
  <mergeCells count="120">
    <mergeCell ref="A1:F1"/>
    <mergeCell ref="A2:E2"/>
    <mergeCell ref="A61:F61"/>
    <mergeCell ref="A62:E62"/>
    <mergeCell ref="A121:F121"/>
    <mergeCell ref="A122:E122"/>
    <mergeCell ref="A3:Q3"/>
    <mergeCell ref="K4:Q4"/>
    <mergeCell ref="A8:E8"/>
    <mergeCell ref="A13:E13"/>
    <mergeCell ref="F11:Q11"/>
    <mergeCell ref="A9:B12"/>
    <mergeCell ref="C9:E9"/>
    <mergeCell ref="C10:E10"/>
    <mergeCell ref="C11:E11"/>
    <mergeCell ref="B16:Q16"/>
    <mergeCell ref="N36:O36"/>
    <mergeCell ref="B18:Q18"/>
    <mergeCell ref="B19:Q20"/>
    <mergeCell ref="B21:Q22"/>
    <mergeCell ref="B23:Q23"/>
    <mergeCell ref="G4:J4"/>
    <mergeCell ref="G64:J64"/>
    <mergeCell ref="B83:Q83"/>
    <mergeCell ref="B163:I164"/>
    <mergeCell ref="B98:I102"/>
    <mergeCell ref="B158:I162"/>
    <mergeCell ref="F9:Q9"/>
    <mergeCell ref="F14:G15"/>
    <mergeCell ref="J14:M15"/>
    <mergeCell ref="B17:Q17"/>
    <mergeCell ref="A14:E14"/>
    <mergeCell ref="A15:E15"/>
    <mergeCell ref="N14:Q15"/>
    <mergeCell ref="H14:I15"/>
    <mergeCell ref="C12:E12"/>
    <mergeCell ref="F12:Q12"/>
    <mergeCell ref="F10:Q10"/>
    <mergeCell ref="B77:Q77"/>
    <mergeCell ref="A69:B72"/>
    <mergeCell ref="C69:E69"/>
    <mergeCell ref="F69:Q69"/>
    <mergeCell ref="C70:E70"/>
    <mergeCell ref="F70:Q70"/>
    <mergeCell ref="C71:E71"/>
    <mergeCell ref="F71:Q71"/>
    <mergeCell ref="A89:D89"/>
    <mergeCell ref="J74:M75"/>
    <mergeCell ref="N74:Q75"/>
    <mergeCell ref="A75:E75"/>
    <mergeCell ref="B76:Q76"/>
    <mergeCell ref="F72:Q72"/>
    <mergeCell ref="C72:E72"/>
    <mergeCell ref="B78:Q78"/>
    <mergeCell ref="B79:Q80"/>
    <mergeCell ref="B81:Q82"/>
    <mergeCell ref="E89:Q89"/>
    <mergeCell ref="A87:D87"/>
    <mergeCell ref="B137:Q137"/>
    <mergeCell ref="C129:E129"/>
    <mergeCell ref="C132:E132"/>
    <mergeCell ref="F132:Q132"/>
    <mergeCell ref="G8:J8"/>
    <mergeCell ref="G68:J68"/>
    <mergeCell ref="B38:I42"/>
    <mergeCell ref="A73:E73"/>
    <mergeCell ref="A74:E74"/>
    <mergeCell ref="E27:Q27"/>
    <mergeCell ref="A29:D29"/>
    <mergeCell ref="E29:Q29"/>
    <mergeCell ref="A31:D31"/>
    <mergeCell ref="E31:Q31"/>
    <mergeCell ref="A33:Q34"/>
    <mergeCell ref="A63:Q63"/>
    <mergeCell ref="A68:E68"/>
    <mergeCell ref="B43:I44"/>
    <mergeCell ref="K64:Q64"/>
    <mergeCell ref="A27:D27"/>
    <mergeCell ref="A46:Q48"/>
    <mergeCell ref="E87:Q87"/>
    <mergeCell ref="F74:G75"/>
    <mergeCell ref="H74:I75"/>
    <mergeCell ref="A135:E135"/>
    <mergeCell ref="A123:Q123"/>
    <mergeCell ref="K124:Q124"/>
    <mergeCell ref="A128:E128"/>
    <mergeCell ref="A129:B132"/>
    <mergeCell ref="A134:E134"/>
    <mergeCell ref="F134:G135"/>
    <mergeCell ref="H134:I135"/>
    <mergeCell ref="J134:M135"/>
    <mergeCell ref="N134:Q135"/>
    <mergeCell ref="C130:E130"/>
    <mergeCell ref="F130:Q130"/>
    <mergeCell ref="C131:E131"/>
    <mergeCell ref="F131:Q131"/>
    <mergeCell ref="A166:Q168"/>
    <mergeCell ref="B138:Q138"/>
    <mergeCell ref="B139:Q140"/>
    <mergeCell ref="B141:Q142"/>
    <mergeCell ref="B143:Q143"/>
    <mergeCell ref="A151:D151"/>
    <mergeCell ref="E151:Q151"/>
    <mergeCell ref="A91:D91"/>
    <mergeCell ref="E91:Q91"/>
    <mergeCell ref="A93:Q94"/>
    <mergeCell ref="N96:O96"/>
    <mergeCell ref="A133:E133"/>
    <mergeCell ref="F129:Q129"/>
    <mergeCell ref="B103:I104"/>
    <mergeCell ref="B136:Q136"/>
    <mergeCell ref="G128:J128"/>
    <mergeCell ref="G124:J124"/>
    <mergeCell ref="A106:Q108"/>
    <mergeCell ref="A153:Q154"/>
    <mergeCell ref="N156:O156"/>
    <mergeCell ref="A147:D147"/>
    <mergeCell ref="E147:Q147"/>
    <mergeCell ref="A149:D149"/>
    <mergeCell ref="E149:Q149"/>
  </mergeCells>
  <phoneticPr fontId="2"/>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T59"/>
  <sheetViews>
    <sheetView view="pageBreakPreview" zoomScaleNormal="100" zoomScaleSheetLayoutView="100" workbookViewId="0">
      <selection activeCell="G8" sqref="G8:J8"/>
    </sheetView>
  </sheetViews>
  <sheetFormatPr defaultRowHeight="13.5"/>
  <cols>
    <col min="1" max="17" width="5.125" style="4" customWidth="1"/>
    <col min="18" max="18" width="5.125" style="251" customWidth="1"/>
    <col min="19" max="16384" width="9" style="4"/>
  </cols>
  <sheetData>
    <row r="1" spans="1:20">
      <c r="A1" s="1495" t="e">
        <f>CONCATENATE("（様式-",INDEX(発注者入力シート!$B$28:$G$31,MATCH(発注者入力シート!M10,発注者入力シート!$C$28:$C$31,0),4),"-２）")</f>
        <v>#N/A</v>
      </c>
      <c r="B1" s="1495"/>
      <c r="C1" s="1495"/>
      <c r="D1" s="1495"/>
      <c r="E1" s="1495"/>
      <c r="F1" s="1495"/>
      <c r="Q1" s="945" t="s">
        <v>670</v>
      </c>
      <c r="R1" s="199"/>
      <c r="S1" s="4" t="s">
        <v>463</v>
      </c>
    </row>
    <row r="2" spans="1:20">
      <c r="A2" s="1495" t="e">
        <f>CONCATENATE("評価項目",INDEX(発注者入力シート!$B$28:$G$31,MATCH(発注者入力シート!M10,発注者入力シート!$C$28:$C$31,0),5),"-",INDEX(発注者入力シート!$B$28:$G$31,MATCH(発注者入力シート!M10,発注者入力シート!$C$28:$C$31,0),6))</f>
        <v>#N/A</v>
      </c>
      <c r="B2" s="1495"/>
      <c r="C2" s="1495"/>
      <c r="D2" s="1495"/>
      <c r="E2" s="1495"/>
      <c r="S2" s="4" t="s">
        <v>464</v>
      </c>
    </row>
    <row r="3" spans="1:20" ht="14.25">
      <c r="A3" s="1666" t="s">
        <v>990</v>
      </c>
      <c r="B3" s="1666"/>
      <c r="C3" s="1666"/>
      <c r="D3" s="1666"/>
      <c r="E3" s="1666"/>
      <c r="F3" s="1666"/>
      <c r="G3" s="1666"/>
      <c r="H3" s="1666"/>
      <c r="I3" s="1666"/>
      <c r="J3" s="1666"/>
      <c r="K3" s="1666"/>
      <c r="L3" s="1666"/>
      <c r="M3" s="1666"/>
      <c r="N3" s="1666"/>
      <c r="O3" s="1666"/>
      <c r="P3" s="1666"/>
      <c r="Q3" s="1666"/>
      <c r="R3" s="335"/>
      <c r="S3" s="205"/>
      <c r="T3" s="4" t="s">
        <v>474</v>
      </c>
    </row>
    <row r="4" spans="1:20">
      <c r="G4" s="1518" t="s">
        <v>331</v>
      </c>
      <c r="H4" s="1518"/>
      <c r="I4" s="1518"/>
      <c r="J4" s="1518"/>
      <c r="K4" s="1519" t="str">
        <f>IF(企業入力シート!C7="","",企業入力シート!C7)</f>
        <v>島根土木</v>
      </c>
      <c r="L4" s="1519"/>
      <c r="M4" s="1519"/>
      <c r="N4" s="1519"/>
      <c r="O4" s="1519"/>
      <c r="P4" s="1519"/>
      <c r="Q4" s="1519"/>
      <c r="R4" s="510"/>
      <c r="S4" s="191"/>
      <c r="T4" s="4" t="s">
        <v>605</v>
      </c>
    </row>
    <row r="5" spans="1:20">
      <c r="H5" s="933"/>
      <c r="I5" s="933"/>
      <c r="J5" s="933"/>
      <c r="K5" s="510"/>
      <c r="L5" s="510"/>
      <c r="M5" s="510"/>
      <c r="N5" s="510"/>
      <c r="O5" s="510"/>
      <c r="P5" s="510"/>
      <c r="Q5" s="510"/>
      <c r="R5" s="510"/>
      <c r="S5" s="192"/>
      <c r="T5" s="4" t="s">
        <v>472</v>
      </c>
    </row>
    <row r="6" spans="1:20">
      <c r="A6" s="1678" t="s">
        <v>24</v>
      </c>
      <c r="B6" s="1679"/>
      <c r="C6" s="1676"/>
      <c r="D6" s="1961" t="str">
        <f>IF(技術者成績評定点!F11="","",技術者成績評定点!F11)</f>
        <v>一般土木工事、維持修繕工事</v>
      </c>
      <c r="E6" s="1962"/>
      <c r="F6" s="1962"/>
      <c r="G6" s="1962"/>
      <c r="H6" s="1963"/>
      <c r="I6" s="1678" t="s">
        <v>819</v>
      </c>
      <c r="J6" s="1679"/>
      <c r="K6" s="1676"/>
      <c r="L6" s="1961" t="str">
        <f>IF(技術者成績評定点!F12="","",技術者成績評定点!F12)</f>
        <v>土木一式工事、とび・土工・ｺﾝｸﾘｰﾄ工事、しゅんせつ工事</v>
      </c>
      <c r="M6" s="1962"/>
      <c r="N6" s="1962"/>
      <c r="O6" s="1962"/>
      <c r="P6" s="1962"/>
      <c r="Q6" s="1963"/>
    </row>
    <row r="7" spans="1:20" s="251" customFormat="1">
      <c r="A7" s="938"/>
      <c r="B7" s="939"/>
      <c r="C7" s="939"/>
      <c r="D7" s="496"/>
      <c r="E7" s="496"/>
      <c r="F7" s="954"/>
      <c r="G7" s="954"/>
      <c r="H7" s="954"/>
      <c r="I7" s="937"/>
      <c r="J7" s="937"/>
      <c r="K7" s="198"/>
      <c r="L7" s="510"/>
      <c r="M7" s="510"/>
      <c r="N7" s="510"/>
      <c r="O7" s="510"/>
      <c r="P7" s="510"/>
      <c r="Q7" s="510"/>
      <c r="S7" s="4" t="s">
        <v>467</v>
      </c>
      <c r="T7" s="4"/>
    </row>
    <row r="8" spans="1:20">
      <c r="A8" s="1664" t="s">
        <v>322</v>
      </c>
      <c r="B8" s="1665"/>
      <c r="C8" s="1665"/>
      <c r="D8" s="1665"/>
      <c r="E8" s="1667"/>
      <c r="F8" s="526" t="s">
        <v>801</v>
      </c>
      <c r="G8" s="1888" t="str">
        <f>IF(企業入力シート!C18="","",企業入力シート!C18)</f>
        <v>AAA</v>
      </c>
      <c r="H8" s="1888"/>
      <c r="I8" s="1888"/>
      <c r="J8" s="1889"/>
      <c r="K8" s="265"/>
      <c r="L8" s="202"/>
      <c r="M8" s="202"/>
      <c r="N8" s="202"/>
      <c r="O8" s="202"/>
      <c r="P8" s="202"/>
      <c r="Q8" s="202"/>
      <c r="R8" s="510"/>
      <c r="S8" s="193"/>
      <c r="T8" s="4" t="s">
        <v>468</v>
      </c>
    </row>
    <row r="9" spans="1:20">
      <c r="A9" s="1592" t="s">
        <v>139</v>
      </c>
      <c r="B9" s="1592"/>
      <c r="C9" s="1592" t="s">
        <v>332</v>
      </c>
      <c r="D9" s="1592"/>
      <c r="E9" s="1592"/>
      <c r="F9" s="1592"/>
      <c r="G9" s="1592"/>
      <c r="H9" s="1592"/>
      <c r="I9" s="1592"/>
      <c r="J9" s="1592"/>
      <c r="K9" s="1592"/>
      <c r="L9" s="1592"/>
      <c r="M9" s="1592"/>
      <c r="N9" s="1592"/>
      <c r="O9" s="1664" t="s">
        <v>328</v>
      </c>
      <c r="P9" s="1665"/>
      <c r="Q9" s="1667"/>
      <c r="R9" s="198"/>
      <c r="S9" s="194"/>
      <c r="T9" s="4" t="s">
        <v>466</v>
      </c>
    </row>
    <row r="10" spans="1:20">
      <c r="A10" s="1955"/>
      <c r="B10" s="1955"/>
      <c r="C10" s="1672"/>
      <c r="D10" s="1672"/>
      <c r="E10" s="1672"/>
      <c r="F10" s="1672"/>
      <c r="G10" s="1672"/>
      <c r="H10" s="1672"/>
      <c r="I10" s="1672"/>
      <c r="J10" s="1672"/>
      <c r="K10" s="1672"/>
      <c r="L10" s="1672"/>
      <c r="M10" s="1672"/>
      <c r="N10" s="1672"/>
      <c r="O10" s="1656"/>
      <c r="P10" s="1956"/>
      <c r="Q10" s="934" t="s">
        <v>157</v>
      </c>
      <c r="R10" s="198"/>
      <c r="S10" s="275"/>
      <c r="T10" s="4" t="s">
        <v>1005</v>
      </c>
    </row>
    <row r="11" spans="1:20">
      <c r="A11" s="1955"/>
      <c r="B11" s="1955"/>
      <c r="C11" s="1672"/>
      <c r="D11" s="1672"/>
      <c r="E11" s="1672"/>
      <c r="F11" s="1672"/>
      <c r="G11" s="1672"/>
      <c r="H11" s="1672"/>
      <c r="I11" s="1672"/>
      <c r="J11" s="1672"/>
      <c r="K11" s="1672"/>
      <c r="L11" s="1672"/>
      <c r="M11" s="1672"/>
      <c r="N11" s="1672"/>
      <c r="O11" s="1656"/>
      <c r="P11" s="1956"/>
      <c r="Q11" s="934" t="s">
        <v>157</v>
      </c>
      <c r="R11" s="198"/>
    </row>
    <row r="12" spans="1:20">
      <c r="A12" s="1955"/>
      <c r="B12" s="1955"/>
      <c r="C12" s="1672"/>
      <c r="D12" s="1672"/>
      <c r="E12" s="1672"/>
      <c r="F12" s="1672"/>
      <c r="G12" s="1672"/>
      <c r="H12" s="1672"/>
      <c r="I12" s="1672"/>
      <c r="J12" s="1672"/>
      <c r="K12" s="1672"/>
      <c r="L12" s="1672"/>
      <c r="M12" s="1672"/>
      <c r="N12" s="1672"/>
      <c r="O12" s="1656"/>
      <c r="P12" s="1956"/>
      <c r="Q12" s="934" t="s">
        <v>157</v>
      </c>
      <c r="R12" s="198"/>
      <c r="S12" s="207" t="s">
        <v>469</v>
      </c>
    </row>
    <row r="13" spans="1:20">
      <c r="A13" s="1955"/>
      <c r="B13" s="1955"/>
      <c r="C13" s="1672"/>
      <c r="D13" s="1672"/>
      <c r="E13" s="1672"/>
      <c r="F13" s="1672"/>
      <c r="G13" s="1672"/>
      <c r="H13" s="1672"/>
      <c r="I13" s="1672"/>
      <c r="J13" s="1672"/>
      <c r="K13" s="1672"/>
      <c r="L13" s="1672"/>
      <c r="M13" s="1672"/>
      <c r="N13" s="1672"/>
      <c r="O13" s="1656"/>
      <c r="P13" s="1956"/>
      <c r="Q13" s="934" t="s">
        <v>157</v>
      </c>
      <c r="R13" s="198"/>
      <c r="S13" s="207" t="s">
        <v>470</v>
      </c>
    </row>
    <row r="14" spans="1:20">
      <c r="A14" s="1955"/>
      <c r="B14" s="1955"/>
      <c r="C14" s="1672"/>
      <c r="D14" s="1672"/>
      <c r="E14" s="1672"/>
      <c r="F14" s="1672"/>
      <c r="G14" s="1672"/>
      <c r="H14" s="1672"/>
      <c r="I14" s="1672"/>
      <c r="J14" s="1672"/>
      <c r="K14" s="1672"/>
      <c r="L14" s="1672"/>
      <c r="M14" s="1672"/>
      <c r="N14" s="1672"/>
      <c r="O14" s="1656"/>
      <c r="P14" s="1956"/>
      <c r="Q14" s="934" t="s">
        <v>157</v>
      </c>
      <c r="R14" s="198"/>
      <c r="S14" s="207" t="s">
        <v>918</v>
      </c>
      <c r="T14" s="943"/>
    </row>
    <row r="15" spans="1:20">
      <c r="A15" s="1955"/>
      <c r="B15" s="1955"/>
      <c r="C15" s="1672"/>
      <c r="D15" s="1672"/>
      <c r="E15" s="1672"/>
      <c r="F15" s="1672"/>
      <c r="G15" s="1672"/>
      <c r="H15" s="1672"/>
      <c r="I15" s="1672"/>
      <c r="J15" s="1672"/>
      <c r="K15" s="1672"/>
      <c r="L15" s="1672"/>
      <c r="M15" s="1672"/>
      <c r="N15" s="1672"/>
      <c r="O15" s="1656"/>
      <c r="P15" s="1956"/>
      <c r="Q15" s="934" t="s">
        <v>157</v>
      </c>
      <c r="R15" s="198"/>
    </row>
    <row r="16" spans="1:20">
      <c r="A16" s="1955"/>
      <c r="B16" s="1955"/>
      <c r="C16" s="1672"/>
      <c r="D16" s="1672"/>
      <c r="E16" s="1672"/>
      <c r="F16" s="1672"/>
      <c r="G16" s="1672"/>
      <c r="H16" s="1672"/>
      <c r="I16" s="1672"/>
      <c r="J16" s="1672"/>
      <c r="K16" s="1672"/>
      <c r="L16" s="1672"/>
      <c r="M16" s="1672"/>
      <c r="N16" s="1672"/>
      <c r="O16" s="1656"/>
      <c r="P16" s="1956"/>
      <c r="Q16" s="934" t="s">
        <v>157</v>
      </c>
      <c r="R16" s="198"/>
    </row>
    <row r="17" spans="1:20">
      <c r="A17" s="1955"/>
      <c r="B17" s="1955"/>
      <c r="C17" s="1672"/>
      <c r="D17" s="1672"/>
      <c r="E17" s="1672"/>
      <c r="F17" s="1672"/>
      <c r="G17" s="1672"/>
      <c r="H17" s="1672"/>
      <c r="I17" s="1672"/>
      <c r="J17" s="1672"/>
      <c r="K17" s="1672"/>
      <c r="L17" s="1672"/>
      <c r="M17" s="1672"/>
      <c r="N17" s="1672"/>
      <c r="O17" s="1656"/>
      <c r="P17" s="1956"/>
      <c r="Q17" s="934" t="s">
        <v>157</v>
      </c>
      <c r="R17" s="198"/>
    </row>
    <row r="18" spans="1:20">
      <c r="A18" s="1955"/>
      <c r="B18" s="1955"/>
      <c r="C18" s="1672"/>
      <c r="D18" s="1672"/>
      <c r="E18" s="1672"/>
      <c r="F18" s="1672"/>
      <c r="G18" s="1672"/>
      <c r="H18" s="1672"/>
      <c r="I18" s="1672"/>
      <c r="J18" s="1672"/>
      <c r="K18" s="1672"/>
      <c r="L18" s="1672"/>
      <c r="M18" s="1672"/>
      <c r="N18" s="1672"/>
      <c r="O18" s="1656"/>
      <c r="P18" s="1956"/>
      <c r="Q18" s="934" t="s">
        <v>157</v>
      </c>
      <c r="R18" s="198"/>
    </row>
    <row r="19" spans="1:20">
      <c r="A19" s="1955"/>
      <c r="B19" s="1955"/>
      <c r="C19" s="1672"/>
      <c r="D19" s="1672"/>
      <c r="E19" s="1672"/>
      <c r="F19" s="1672"/>
      <c r="G19" s="1672"/>
      <c r="H19" s="1672"/>
      <c r="I19" s="1672"/>
      <c r="J19" s="1672"/>
      <c r="K19" s="1672"/>
      <c r="L19" s="1672"/>
      <c r="M19" s="1672"/>
      <c r="N19" s="1672"/>
      <c r="O19" s="1656"/>
      <c r="P19" s="1956"/>
      <c r="Q19" s="934" t="s">
        <v>157</v>
      </c>
      <c r="R19" s="198"/>
      <c r="S19" s="334" t="s">
        <v>1006</v>
      </c>
      <c r="T19" s="943"/>
    </row>
    <row r="20" spans="1:20">
      <c r="A20" s="1955"/>
      <c r="B20" s="1955"/>
      <c r="C20" s="1672"/>
      <c r="D20" s="1672"/>
      <c r="E20" s="1672"/>
      <c r="F20" s="1672"/>
      <c r="G20" s="1672"/>
      <c r="H20" s="1672"/>
      <c r="I20" s="1672"/>
      <c r="J20" s="1672"/>
      <c r="K20" s="1672"/>
      <c r="L20" s="1672"/>
      <c r="M20" s="1672"/>
      <c r="N20" s="1672"/>
      <c r="O20" s="1656"/>
      <c r="P20" s="1956"/>
      <c r="Q20" s="934" t="s">
        <v>157</v>
      </c>
      <c r="R20" s="198"/>
      <c r="S20" s="339" t="s">
        <v>1007</v>
      </c>
      <c r="T20" s="943">
        <f>COUNTA(O10:O21)</f>
        <v>0</v>
      </c>
    </row>
    <row r="21" spans="1:20">
      <c r="A21" s="1955"/>
      <c r="B21" s="1955"/>
      <c r="C21" s="1672"/>
      <c r="D21" s="1672"/>
      <c r="E21" s="1672"/>
      <c r="F21" s="1672"/>
      <c r="G21" s="1672"/>
      <c r="H21" s="1672"/>
      <c r="I21" s="1672"/>
      <c r="J21" s="1672"/>
      <c r="K21" s="1672"/>
      <c r="L21" s="1672"/>
      <c r="M21" s="1672"/>
      <c r="N21" s="1672"/>
      <c r="O21" s="1704"/>
      <c r="P21" s="1958"/>
      <c r="Q21" s="935" t="s">
        <v>157</v>
      </c>
      <c r="R21" s="198"/>
      <c r="S21" s="339" t="s">
        <v>243</v>
      </c>
      <c r="T21" s="943" t="e">
        <f>ROUND(AVERAGE(O10:O21),1)</f>
        <v>#DIV/0!</v>
      </c>
    </row>
    <row r="22" spans="1:20" s="943" customFormat="1">
      <c r="A22" s="955" t="s">
        <v>1004</v>
      </c>
      <c r="B22" s="1960" t="s">
        <v>335</v>
      </c>
      <c r="C22" s="1960"/>
      <c r="D22" s="1960"/>
      <c r="E22" s="1960"/>
      <c r="F22" s="1960"/>
      <c r="G22" s="1960"/>
      <c r="H22" s="1960"/>
      <c r="I22" s="1960"/>
      <c r="J22" s="1960"/>
      <c r="K22" s="1960"/>
      <c r="L22" s="1960"/>
      <c r="M22" s="1960"/>
      <c r="N22" s="1960"/>
      <c r="O22" s="1960"/>
      <c r="P22" s="1960"/>
      <c r="Q22" s="1960"/>
      <c r="R22" s="339"/>
    </row>
    <row r="23" spans="1:20" s="943" customFormat="1">
      <c r="A23" s="952"/>
      <c r="B23" s="956"/>
      <c r="C23" s="956"/>
      <c r="D23" s="956"/>
      <c r="E23" s="956"/>
      <c r="F23" s="956"/>
      <c r="G23" s="956"/>
      <c r="H23" s="956"/>
      <c r="I23" s="956"/>
      <c r="J23" s="956"/>
      <c r="K23" s="956"/>
      <c r="L23" s="956"/>
      <c r="M23" s="956"/>
      <c r="N23" s="956"/>
      <c r="O23" s="956"/>
      <c r="P23" s="956"/>
      <c r="Q23" s="956"/>
      <c r="R23" s="339"/>
    </row>
    <row r="24" spans="1:20">
      <c r="A24" s="539"/>
      <c r="B24" s="936"/>
      <c r="C24" s="936"/>
      <c r="D24" s="936"/>
      <c r="E24" s="936"/>
      <c r="F24" s="936"/>
      <c r="G24" s="936"/>
      <c r="H24" s="936"/>
      <c r="I24" s="936"/>
      <c r="J24" s="936"/>
      <c r="K24" s="936"/>
      <c r="L24" s="936"/>
      <c r="M24" s="936"/>
      <c r="N24" s="936"/>
      <c r="O24" s="936"/>
      <c r="P24" s="936"/>
      <c r="Q24" s="936"/>
      <c r="R24" s="510"/>
    </row>
    <row r="25" spans="1:20">
      <c r="A25" s="1664" t="s">
        <v>322</v>
      </c>
      <c r="B25" s="1665"/>
      <c r="C25" s="1665"/>
      <c r="D25" s="1665"/>
      <c r="E25" s="1667"/>
      <c r="F25" s="526" t="s">
        <v>109</v>
      </c>
      <c r="G25" s="1888" t="str">
        <f>IF(企業入力シート!C19="","",企業入力シート!C19)</f>
        <v>BBB</v>
      </c>
      <c r="H25" s="1888"/>
      <c r="I25" s="1888"/>
      <c r="J25" s="1889"/>
      <c r="K25" s="265"/>
      <c r="L25" s="202"/>
      <c r="M25" s="202"/>
      <c r="N25" s="202"/>
      <c r="O25" s="202"/>
      <c r="P25" s="202"/>
      <c r="Q25" s="202"/>
    </row>
    <row r="26" spans="1:20">
      <c r="A26" s="1592" t="s">
        <v>139</v>
      </c>
      <c r="B26" s="1592"/>
      <c r="C26" s="1592" t="s">
        <v>332</v>
      </c>
      <c r="D26" s="1592"/>
      <c r="E26" s="1592"/>
      <c r="F26" s="1592"/>
      <c r="G26" s="1592"/>
      <c r="H26" s="1592"/>
      <c r="I26" s="1592"/>
      <c r="J26" s="1592"/>
      <c r="K26" s="1592"/>
      <c r="L26" s="1592"/>
      <c r="M26" s="1592"/>
      <c r="N26" s="1592"/>
      <c r="O26" s="1664" t="s">
        <v>328</v>
      </c>
      <c r="P26" s="1665"/>
      <c r="Q26" s="1667"/>
    </row>
    <row r="27" spans="1:20">
      <c r="A27" s="1955"/>
      <c r="B27" s="1955"/>
      <c r="C27" s="1672"/>
      <c r="D27" s="1672"/>
      <c r="E27" s="1672"/>
      <c r="F27" s="1672"/>
      <c r="G27" s="1672"/>
      <c r="H27" s="1672"/>
      <c r="I27" s="1672"/>
      <c r="J27" s="1672"/>
      <c r="K27" s="1672"/>
      <c r="L27" s="1672"/>
      <c r="M27" s="1672"/>
      <c r="N27" s="1672"/>
      <c r="O27" s="1656"/>
      <c r="P27" s="1956"/>
      <c r="Q27" s="934" t="s">
        <v>157</v>
      </c>
      <c r="R27" s="198"/>
    </row>
    <row r="28" spans="1:20">
      <c r="A28" s="1955"/>
      <c r="B28" s="1955"/>
      <c r="C28" s="1672"/>
      <c r="D28" s="1672"/>
      <c r="E28" s="1672"/>
      <c r="F28" s="1672"/>
      <c r="G28" s="1672"/>
      <c r="H28" s="1672"/>
      <c r="I28" s="1672"/>
      <c r="J28" s="1672"/>
      <c r="K28" s="1672"/>
      <c r="L28" s="1672"/>
      <c r="M28" s="1672"/>
      <c r="N28" s="1672"/>
      <c r="O28" s="1656"/>
      <c r="P28" s="1956"/>
      <c r="Q28" s="934" t="s">
        <v>157</v>
      </c>
      <c r="R28" s="198"/>
    </row>
    <row r="29" spans="1:20">
      <c r="A29" s="1955"/>
      <c r="B29" s="1955"/>
      <c r="C29" s="1672"/>
      <c r="D29" s="1672"/>
      <c r="E29" s="1672"/>
      <c r="F29" s="1672"/>
      <c r="G29" s="1672"/>
      <c r="H29" s="1672"/>
      <c r="I29" s="1672"/>
      <c r="J29" s="1672"/>
      <c r="K29" s="1672"/>
      <c r="L29" s="1672"/>
      <c r="M29" s="1672"/>
      <c r="N29" s="1672"/>
      <c r="O29" s="1656"/>
      <c r="P29" s="1956"/>
      <c r="Q29" s="934" t="s">
        <v>157</v>
      </c>
      <c r="R29" s="198"/>
    </row>
    <row r="30" spans="1:20">
      <c r="A30" s="1955"/>
      <c r="B30" s="1955"/>
      <c r="C30" s="1672"/>
      <c r="D30" s="1672"/>
      <c r="E30" s="1672"/>
      <c r="F30" s="1672"/>
      <c r="G30" s="1672"/>
      <c r="H30" s="1672"/>
      <c r="I30" s="1672"/>
      <c r="J30" s="1672"/>
      <c r="K30" s="1672"/>
      <c r="L30" s="1672"/>
      <c r="M30" s="1672"/>
      <c r="N30" s="1672"/>
      <c r="O30" s="1656"/>
      <c r="P30" s="1956"/>
      <c r="Q30" s="934" t="s">
        <v>157</v>
      </c>
      <c r="R30" s="198"/>
      <c r="S30" s="932"/>
    </row>
    <row r="31" spans="1:20">
      <c r="A31" s="1955"/>
      <c r="B31" s="1955"/>
      <c r="C31" s="1672"/>
      <c r="D31" s="1672"/>
      <c r="E31" s="1672"/>
      <c r="F31" s="1672"/>
      <c r="G31" s="1672"/>
      <c r="H31" s="1672"/>
      <c r="I31" s="1672"/>
      <c r="J31" s="1672"/>
      <c r="K31" s="1672"/>
      <c r="L31" s="1672"/>
      <c r="M31" s="1672"/>
      <c r="N31" s="1672"/>
      <c r="O31" s="1656"/>
      <c r="P31" s="1956"/>
      <c r="Q31" s="934" t="s">
        <v>157</v>
      </c>
      <c r="R31" s="198"/>
    </row>
    <row r="32" spans="1:20">
      <c r="A32" s="1955"/>
      <c r="B32" s="1955"/>
      <c r="C32" s="1672"/>
      <c r="D32" s="1672"/>
      <c r="E32" s="1672"/>
      <c r="F32" s="1672"/>
      <c r="G32" s="1672"/>
      <c r="H32" s="1672"/>
      <c r="I32" s="1672"/>
      <c r="J32" s="1672"/>
      <c r="K32" s="1672"/>
      <c r="L32" s="1672"/>
      <c r="M32" s="1672"/>
      <c r="N32" s="1672"/>
      <c r="O32" s="1656"/>
      <c r="P32" s="1956"/>
      <c r="Q32" s="934" t="s">
        <v>157</v>
      </c>
      <c r="R32" s="198"/>
    </row>
    <row r="33" spans="1:20">
      <c r="A33" s="1955"/>
      <c r="B33" s="1955"/>
      <c r="C33" s="1672"/>
      <c r="D33" s="1672"/>
      <c r="E33" s="1672"/>
      <c r="F33" s="1672"/>
      <c r="G33" s="1672"/>
      <c r="H33" s="1672"/>
      <c r="I33" s="1672"/>
      <c r="J33" s="1672"/>
      <c r="K33" s="1672"/>
      <c r="L33" s="1672"/>
      <c r="M33" s="1672"/>
      <c r="N33" s="1672"/>
      <c r="O33" s="1656"/>
      <c r="P33" s="1956"/>
      <c r="Q33" s="934" t="s">
        <v>157</v>
      </c>
      <c r="R33" s="198"/>
    </row>
    <row r="34" spans="1:20">
      <c r="A34" s="1955"/>
      <c r="B34" s="1955"/>
      <c r="C34" s="1672"/>
      <c r="D34" s="1672"/>
      <c r="E34" s="1672"/>
      <c r="F34" s="1672"/>
      <c r="G34" s="1672"/>
      <c r="H34" s="1672"/>
      <c r="I34" s="1672"/>
      <c r="J34" s="1672"/>
      <c r="K34" s="1672"/>
      <c r="L34" s="1672"/>
      <c r="M34" s="1672"/>
      <c r="N34" s="1672"/>
      <c r="O34" s="1656"/>
      <c r="P34" s="1956"/>
      <c r="Q34" s="934" t="s">
        <v>157</v>
      </c>
      <c r="R34" s="198"/>
    </row>
    <row r="35" spans="1:20">
      <c r="A35" s="1955"/>
      <c r="B35" s="1955"/>
      <c r="C35" s="1672"/>
      <c r="D35" s="1672"/>
      <c r="E35" s="1672"/>
      <c r="F35" s="1672"/>
      <c r="G35" s="1672"/>
      <c r="H35" s="1672"/>
      <c r="I35" s="1672"/>
      <c r="J35" s="1672"/>
      <c r="K35" s="1672"/>
      <c r="L35" s="1672"/>
      <c r="M35" s="1672"/>
      <c r="N35" s="1672"/>
      <c r="O35" s="1656"/>
      <c r="P35" s="1956"/>
      <c r="Q35" s="934" t="s">
        <v>157</v>
      </c>
      <c r="R35" s="198"/>
    </row>
    <row r="36" spans="1:20">
      <c r="A36" s="1955"/>
      <c r="B36" s="1955"/>
      <c r="C36" s="1672"/>
      <c r="D36" s="1672"/>
      <c r="E36" s="1672"/>
      <c r="F36" s="1672"/>
      <c r="G36" s="1672"/>
      <c r="H36" s="1672"/>
      <c r="I36" s="1672"/>
      <c r="J36" s="1672"/>
      <c r="K36" s="1672"/>
      <c r="L36" s="1672"/>
      <c r="M36" s="1672"/>
      <c r="N36" s="1672"/>
      <c r="O36" s="1656"/>
      <c r="P36" s="1956"/>
      <c r="Q36" s="934" t="s">
        <v>157</v>
      </c>
      <c r="R36" s="198"/>
      <c r="S36" s="334" t="s">
        <v>1006</v>
      </c>
      <c r="T36" s="943"/>
    </row>
    <row r="37" spans="1:20">
      <c r="A37" s="1955"/>
      <c r="B37" s="1955"/>
      <c r="C37" s="1672"/>
      <c r="D37" s="1672"/>
      <c r="E37" s="1672"/>
      <c r="F37" s="1672"/>
      <c r="G37" s="1672"/>
      <c r="H37" s="1672"/>
      <c r="I37" s="1672"/>
      <c r="J37" s="1672"/>
      <c r="K37" s="1672"/>
      <c r="L37" s="1672"/>
      <c r="M37" s="1672"/>
      <c r="N37" s="1672"/>
      <c r="O37" s="1656"/>
      <c r="P37" s="1956"/>
      <c r="Q37" s="934" t="s">
        <v>157</v>
      </c>
      <c r="R37" s="198"/>
      <c r="S37" s="339" t="s">
        <v>1007</v>
      </c>
      <c r="T37" s="943">
        <f>COUNTA(O27:O38)</f>
        <v>0</v>
      </c>
    </row>
    <row r="38" spans="1:20">
      <c r="A38" s="1955"/>
      <c r="B38" s="1955"/>
      <c r="C38" s="1672"/>
      <c r="D38" s="1672"/>
      <c r="E38" s="1672"/>
      <c r="F38" s="1672"/>
      <c r="G38" s="1672"/>
      <c r="H38" s="1672"/>
      <c r="I38" s="1672"/>
      <c r="J38" s="1672"/>
      <c r="K38" s="1672"/>
      <c r="L38" s="1672"/>
      <c r="M38" s="1672"/>
      <c r="N38" s="1672"/>
      <c r="O38" s="1704"/>
      <c r="P38" s="1958"/>
      <c r="Q38" s="935" t="s">
        <v>157</v>
      </c>
      <c r="R38" s="198"/>
      <c r="S38" s="339" t="s">
        <v>243</v>
      </c>
      <c r="T38" s="943" t="e">
        <f>ROUND(AVERAGE(O27:O38),1)</f>
        <v>#DIV/0!</v>
      </c>
    </row>
    <row r="39" spans="1:20">
      <c r="A39" s="763" t="s">
        <v>329</v>
      </c>
      <c r="B39" s="1959" t="s">
        <v>335</v>
      </c>
      <c r="C39" s="1959"/>
      <c r="D39" s="1959"/>
      <c r="E39" s="1959"/>
      <c r="F39" s="1959"/>
      <c r="G39" s="1959"/>
      <c r="H39" s="1959"/>
      <c r="I39" s="1959"/>
      <c r="J39" s="1959"/>
      <c r="K39" s="1959"/>
      <c r="L39" s="1959"/>
      <c r="M39" s="1959"/>
      <c r="N39" s="1959"/>
      <c r="O39" s="1959"/>
      <c r="P39" s="1959"/>
      <c r="Q39" s="1959"/>
      <c r="R39" s="198"/>
    </row>
    <row r="40" spans="1:20" s="943" customFormat="1">
      <c r="A40" s="4"/>
      <c r="B40" s="4"/>
      <c r="C40" s="4"/>
      <c r="D40" s="4"/>
      <c r="E40" s="4"/>
      <c r="F40" s="4"/>
      <c r="G40" s="4"/>
      <c r="H40" s="4"/>
      <c r="I40" s="4"/>
      <c r="J40" s="4"/>
      <c r="K40" s="4"/>
      <c r="L40" s="4"/>
      <c r="M40" s="4"/>
      <c r="N40" s="4"/>
      <c r="O40" s="4"/>
      <c r="P40" s="4"/>
      <c r="Q40" s="4"/>
      <c r="R40" s="339"/>
    </row>
    <row r="41" spans="1:20">
      <c r="A41" s="1664" t="s">
        <v>322</v>
      </c>
      <c r="B41" s="1665"/>
      <c r="C41" s="1665"/>
      <c r="D41" s="1665"/>
      <c r="E41" s="1667"/>
      <c r="F41" s="526" t="s">
        <v>803</v>
      </c>
      <c r="G41" s="1888" t="str">
        <f>IF(企業入力シート!C20="","",企業入力シート!C20)</f>
        <v>CCC</v>
      </c>
      <c r="H41" s="1888"/>
      <c r="I41" s="1888"/>
      <c r="J41" s="1889"/>
      <c r="K41" s="265"/>
      <c r="L41" s="202"/>
      <c r="M41" s="202"/>
      <c r="N41" s="202"/>
      <c r="O41" s="202"/>
      <c r="P41" s="202"/>
      <c r="Q41" s="202"/>
      <c r="R41" s="510"/>
      <c r="S41" s="943"/>
    </row>
    <row r="42" spans="1:20" s="943" customFormat="1">
      <c r="A42" s="1592" t="s">
        <v>139</v>
      </c>
      <c r="B42" s="1592"/>
      <c r="C42" s="1592" t="s">
        <v>332</v>
      </c>
      <c r="D42" s="1592"/>
      <c r="E42" s="1592"/>
      <c r="F42" s="1592"/>
      <c r="G42" s="1592"/>
      <c r="H42" s="1592"/>
      <c r="I42" s="1592"/>
      <c r="J42" s="1592"/>
      <c r="K42" s="1592"/>
      <c r="L42" s="1592"/>
      <c r="M42" s="1592"/>
      <c r="N42" s="1592"/>
      <c r="O42" s="1664" t="s">
        <v>328</v>
      </c>
      <c r="P42" s="1665"/>
      <c r="Q42" s="1667"/>
      <c r="R42" s="944"/>
    </row>
    <row r="43" spans="1:20">
      <c r="A43" s="1955"/>
      <c r="B43" s="1955"/>
      <c r="C43" s="1672"/>
      <c r="D43" s="1672"/>
      <c r="E43" s="1672"/>
      <c r="F43" s="1672"/>
      <c r="G43" s="1672"/>
      <c r="H43" s="1672"/>
      <c r="I43" s="1672"/>
      <c r="J43" s="1672"/>
      <c r="K43" s="1672"/>
      <c r="L43" s="1672"/>
      <c r="M43" s="1672"/>
      <c r="N43" s="1672"/>
      <c r="O43" s="1656"/>
      <c r="P43" s="1956"/>
      <c r="Q43" s="934" t="s">
        <v>157</v>
      </c>
    </row>
    <row r="44" spans="1:20">
      <c r="A44" s="1955"/>
      <c r="B44" s="1955"/>
      <c r="C44" s="1672"/>
      <c r="D44" s="1672"/>
      <c r="E44" s="1672"/>
      <c r="F44" s="1672"/>
      <c r="G44" s="1672"/>
      <c r="H44" s="1672"/>
      <c r="I44" s="1672"/>
      <c r="J44" s="1672"/>
      <c r="K44" s="1672"/>
      <c r="L44" s="1672"/>
      <c r="M44" s="1672"/>
      <c r="N44" s="1672"/>
      <c r="O44" s="1656"/>
      <c r="P44" s="1956"/>
      <c r="Q44" s="934" t="s">
        <v>157</v>
      </c>
      <c r="R44" s="198"/>
    </row>
    <row r="45" spans="1:20">
      <c r="A45" s="1955"/>
      <c r="B45" s="1955"/>
      <c r="C45" s="1672"/>
      <c r="D45" s="1672"/>
      <c r="E45" s="1672"/>
      <c r="F45" s="1672"/>
      <c r="G45" s="1672"/>
      <c r="H45" s="1672"/>
      <c r="I45" s="1672"/>
      <c r="J45" s="1672"/>
      <c r="K45" s="1672"/>
      <c r="L45" s="1672"/>
      <c r="M45" s="1672"/>
      <c r="N45" s="1672"/>
      <c r="O45" s="1656"/>
      <c r="P45" s="1956"/>
      <c r="Q45" s="934" t="s">
        <v>157</v>
      </c>
      <c r="R45" s="198"/>
    </row>
    <row r="46" spans="1:20">
      <c r="A46" s="1955"/>
      <c r="B46" s="1955"/>
      <c r="C46" s="1672"/>
      <c r="D46" s="1672"/>
      <c r="E46" s="1672"/>
      <c r="F46" s="1672"/>
      <c r="G46" s="1672"/>
      <c r="H46" s="1672"/>
      <c r="I46" s="1672"/>
      <c r="J46" s="1672"/>
      <c r="K46" s="1672"/>
      <c r="L46" s="1672"/>
      <c r="M46" s="1672"/>
      <c r="N46" s="1672"/>
      <c r="O46" s="1656"/>
      <c r="P46" s="1956"/>
      <c r="Q46" s="934" t="s">
        <v>157</v>
      </c>
      <c r="R46" s="198"/>
      <c r="S46" s="932"/>
    </row>
    <row r="47" spans="1:20">
      <c r="A47" s="1955"/>
      <c r="B47" s="1955"/>
      <c r="C47" s="1672"/>
      <c r="D47" s="1672"/>
      <c r="E47" s="1672"/>
      <c r="F47" s="1672"/>
      <c r="G47" s="1672"/>
      <c r="H47" s="1672"/>
      <c r="I47" s="1672"/>
      <c r="J47" s="1672"/>
      <c r="K47" s="1672"/>
      <c r="L47" s="1672"/>
      <c r="M47" s="1672"/>
      <c r="N47" s="1672"/>
      <c r="O47" s="1656"/>
      <c r="P47" s="1956"/>
      <c r="Q47" s="934" t="s">
        <v>157</v>
      </c>
      <c r="R47" s="198"/>
    </row>
    <row r="48" spans="1:20">
      <c r="A48" s="1955"/>
      <c r="B48" s="1955"/>
      <c r="C48" s="1672"/>
      <c r="D48" s="1672"/>
      <c r="E48" s="1672"/>
      <c r="F48" s="1672"/>
      <c r="G48" s="1672"/>
      <c r="H48" s="1672"/>
      <c r="I48" s="1672"/>
      <c r="J48" s="1672"/>
      <c r="K48" s="1672"/>
      <c r="L48" s="1672"/>
      <c r="M48" s="1672"/>
      <c r="N48" s="1672"/>
      <c r="O48" s="1656"/>
      <c r="P48" s="1956"/>
      <c r="Q48" s="934" t="s">
        <v>157</v>
      </c>
      <c r="R48" s="198"/>
    </row>
    <row r="49" spans="1:20">
      <c r="A49" s="1955"/>
      <c r="B49" s="1955"/>
      <c r="C49" s="1672"/>
      <c r="D49" s="1672"/>
      <c r="E49" s="1672"/>
      <c r="F49" s="1672"/>
      <c r="G49" s="1672"/>
      <c r="H49" s="1672"/>
      <c r="I49" s="1672"/>
      <c r="J49" s="1672"/>
      <c r="K49" s="1672"/>
      <c r="L49" s="1672"/>
      <c r="M49" s="1672"/>
      <c r="N49" s="1672"/>
      <c r="O49" s="1656"/>
      <c r="P49" s="1956"/>
      <c r="Q49" s="934" t="s">
        <v>157</v>
      </c>
      <c r="R49" s="198"/>
    </row>
    <row r="50" spans="1:20">
      <c r="A50" s="1955"/>
      <c r="B50" s="1955"/>
      <c r="C50" s="1672"/>
      <c r="D50" s="1672"/>
      <c r="E50" s="1672"/>
      <c r="F50" s="1672"/>
      <c r="G50" s="1672"/>
      <c r="H50" s="1672"/>
      <c r="I50" s="1672"/>
      <c r="J50" s="1672"/>
      <c r="K50" s="1672"/>
      <c r="L50" s="1672"/>
      <c r="M50" s="1672"/>
      <c r="N50" s="1672"/>
      <c r="O50" s="1656"/>
      <c r="P50" s="1956"/>
      <c r="Q50" s="934" t="s">
        <v>157</v>
      </c>
      <c r="R50" s="198"/>
    </row>
    <row r="51" spans="1:20">
      <c r="A51" s="1955"/>
      <c r="B51" s="1955"/>
      <c r="C51" s="1672"/>
      <c r="D51" s="1672"/>
      <c r="E51" s="1672"/>
      <c r="F51" s="1672"/>
      <c r="G51" s="1672"/>
      <c r="H51" s="1672"/>
      <c r="I51" s="1672"/>
      <c r="J51" s="1672"/>
      <c r="K51" s="1672"/>
      <c r="L51" s="1672"/>
      <c r="M51" s="1672"/>
      <c r="N51" s="1672"/>
      <c r="O51" s="1656"/>
      <c r="P51" s="1956"/>
      <c r="Q51" s="934" t="s">
        <v>157</v>
      </c>
      <c r="R51" s="198"/>
    </row>
    <row r="52" spans="1:20">
      <c r="A52" s="1955"/>
      <c r="B52" s="1955"/>
      <c r="C52" s="1672"/>
      <c r="D52" s="1672"/>
      <c r="E52" s="1672"/>
      <c r="F52" s="1672"/>
      <c r="G52" s="1672"/>
      <c r="H52" s="1672"/>
      <c r="I52" s="1672"/>
      <c r="J52" s="1672"/>
      <c r="K52" s="1672"/>
      <c r="L52" s="1672"/>
      <c r="M52" s="1672"/>
      <c r="N52" s="1672"/>
      <c r="O52" s="1656"/>
      <c r="P52" s="1956"/>
      <c r="Q52" s="934" t="s">
        <v>157</v>
      </c>
      <c r="R52" s="198"/>
      <c r="S52" s="334" t="s">
        <v>1006</v>
      </c>
      <c r="T52" s="943"/>
    </row>
    <row r="53" spans="1:20">
      <c r="A53" s="1955"/>
      <c r="B53" s="1955"/>
      <c r="C53" s="1672"/>
      <c r="D53" s="1672"/>
      <c r="E53" s="1672"/>
      <c r="F53" s="1672"/>
      <c r="G53" s="1672"/>
      <c r="H53" s="1672"/>
      <c r="I53" s="1672"/>
      <c r="J53" s="1672"/>
      <c r="K53" s="1672"/>
      <c r="L53" s="1672"/>
      <c r="M53" s="1672"/>
      <c r="N53" s="1672"/>
      <c r="O53" s="1656"/>
      <c r="P53" s="1956"/>
      <c r="Q53" s="934" t="s">
        <v>157</v>
      </c>
      <c r="R53" s="198"/>
      <c r="S53" s="339" t="s">
        <v>1007</v>
      </c>
      <c r="T53" s="943">
        <f>COUNTA(O43:O54)</f>
        <v>0</v>
      </c>
    </row>
    <row r="54" spans="1:20">
      <c r="A54" s="1955"/>
      <c r="B54" s="1955"/>
      <c r="C54" s="1672"/>
      <c r="D54" s="1672"/>
      <c r="E54" s="1672"/>
      <c r="F54" s="1672"/>
      <c r="G54" s="1672"/>
      <c r="H54" s="1672"/>
      <c r="I54" s="1672"/>
      <c r="J54" s="1672"/>
      <c r="K54" s="1672"/>
      <c r="L54" s="1672"/>
      <c r="M54" s="1672"/>
      <c r="N54" s="1672"/>
      <c r="O54" s="1704"/>
      <c r="P54" s="1958"/>
      <c r="Q54" s="935" t="s">
        <v>157</v>
      </c>
      <c r="R54" s="198"/>
      <c r="S54" s="339" t="s">
        <v>243</v>
      </c>
      <c r="T54" s="943" t="e">
        <f>ROUND(AVERAGE(O43:O54),1)</f>
        <v>#DIV/0!</v>
      </c>
    </row>
    <row r="55" spans="1:20">
      <c r="A55" s="945" t="s">
        <v>329</v>
      </c>
      <c r="B55" s="1957" t="s">
        <v>335</v>
      </c>
      <c r="C55" s="1957"/>
      <c r="D55" s="1957"/>
      <c r="E55" s="1957"/>
      <c r="F55" s="1957"/>
      <c r="G55" s="1957"/>
      <c r="H55" s="1957"/>
      <c r="I55" s="1957"/>
      <c r="J55" s="1957"/>
      <c r="K55" s="1957"/>
      <c r="L55" s="1957"/>
      <c r="M55" s="1957"/>
      <c r="N55" s="1957"/>
      <c r="O55" s="1957"/>
      <c r="P55" s="1957"/>
      <c r="Q55" s="1957"/>
      <c r="R55" s="198"/>
      <c r="S55" s="339"/>
      <c r="T55" s="943"/>
    </row>
    <row r="56" spans="1:20">
      <c r="A56" s="331"/>
      <c r="B56" s="331"/>
      <c r="C56" s="957"/>
      <c r="D56" s="957"/>
      <c r="E56" s="957"/>
      <c r="F56" s="957"/>
      <c r="G56" s="957"/>
      <c r="H56" s="957"/>
      <c r="I56" s="957"/>
      <c r="J56" s="957"/>
      <c r="K56" s="957"/>
      <c r="L56" s="957"/>
      <c r="M56" s="957"/>
      <c r="N56" s="957"/>
      <c r="O56" s="198"/>
      <c r="P56" s="198"/>
      <c r="Q56" s="198"/>
      <c r="R56" s="198"/>
      <c r="S56" s="339"/>
      <c r="T56" s="943"/>
    </row>
    <row r="57" spans="1:20">
      <c r="A57" s="331"/>
      <c r="B57" s="331"/>
      <c r="C57" s="957"/>
      <c r="D57" s="957"/>
      <c r="E57" s="957"/>
      <c r="F57" s="957"/>
      <c r="G57" s="957"/>
      <c r="H57" s="957"/>
      <c r="I57" s="957"/>
      <c r="J57" s="957"/>
      <c r="K57" s="957"/>
      <c r="L57" s="957"/>
      <c r="M57" s="957"/>
      <c r="N57" s="957"/>
      <c r="O57" s="198"/>
      <c r="P57" s="198"/>
      <c r="Q57" s="198"/>
      <c r="R57" s="198"/>
      <c r="S57" s="339"/>
      <c r="T57" s="943"/>
    </row>
    <row r="58" spans="1:20">
      <c r="A58" s="945"/>
      <c r="B58" s="534"/>
      <c r="C58" s="534"/>
      <c r="D58" s="534"/>
      <c r="E58" s="534"/>
      <c r="F58" s="534"/>
      <c r="G58" s="534"/>
      <c r="H58" s="534"/>
      <c r="I58" s="534"/>
      <c r="J58" s="534"/>
      <c r="K58" s="534"/>
      <c r="L58" s="534"/>
      <c r="M58" s="534"/>
      <c r="N58" s="534"/>
      <c r="O58" s="534"/>
      <c r="P58" s="534"/>
      <c r="Q58" s="534"/>
      <c r="R58" s="198"/>
    </row>
    <row r="59" spans="1:20">
      <c r="A59" s="190"/>
      <c r="B59" s="190"/>
      <c r="C59" s="190"/>
      <c r="D59" s="190"/>
      <c r="E59" s="190"/>
      <c r="F59" s="190"/>
      <c r="G59" s="190"/>
      <c r="H59" s="190"/>
      <c r="I59" s="190"/>
      <c r="J59" s="190"/>
      <c r="K59" s="190"/>
      <c r="L59" s="190"/>
      <c r="M59" s="190"/>
      <c r="N59" s="190"/>
      <c r="O59" s="190"/>
      <c r="P59" s="190"/>
      <c r="Q59" s="190"/>
    </row>
  </sheetData>
  <mergeCells count="135">
    <mergeCell ref="A1:F1"/>
    <mergeCell ref="A2:E2"/>
    <mergeCell ref="A3:Q3"/>
    <mergeCell ref="G4:J4"/>
    <mergeCell ref="K4:Q4"/>
    <mergeCell ref="A8:E8"/>
    <mergeCell ref="G8:J8"/>
    <mergeCell ref="A6:C6"/>
    <mergeCell ref="D6:H6"/>
    <mergeCell ref="I6:K6"/>
    <mergeCell ref="L6:Q6"/>
    <mergeCell ref="A10:B10"/>
    <mergeCell ref="C10:N10"/>
    <mergeCell ref="O10:P10"/>
    <mergeCell ref="A11:B11"/>
    <mergeCell ref="C11:N11"/>
    <mergeCell ref="O11:P11"/>
    <mergeCell ref="A9:B9"/>
    <mergeCell ref="C9:N9"/>
    <mergeCell ref="O9:Q9"/>
    <mergeCell ref="A14:B14"/>
    <mergeCell ref="C14:N14"/>
    <mergeCell ref="O14:P14"/>
    <mergeCell ref="A15:B15"/>
    <mergeCell ref="C15:N15"/>
    <mergeCell ref="O15:P15"/>
    <mergeCell ref="A12:B12"/>
    <mergeCell ref="C12:N12"/>
    <mergeCell ref="O12:P12"/>
    <mergeCell ref="A13:B13"/>
    <mergeCell ref="C13:N13"/>
    <mergeCell ref="O13:P13"/>
    <mergeCell ref="A18:B18"/>
    <mergeCell ref="C18:N18"/>
    <mergeCell ref="O18:P18"/>
    <mergeCell ref="A19:B19"/>
    <mergeCell ref="C19:N19"/>
    <mergeCell ref="O19:P19"/>
    <mergeCell ref="A16:B16"/>
    <mergeCell ref="C16:N16"/>
    <mergeCell ref="O16:P16"/>
    <mergeCell ref="A17:B17"/>
    <mergeCell ref="C17:N17"/>
    <mergeCell ref="O17:P17"/>
    <mergeCell ref="A25:E25"/>
    <mergeCell ref="G25:J25"/>
    <mergeCell ref="B22:Q22"/>
    <mergeCell ref="A20:B20"/>
    <mergeCell ref="C20:N20"/>
    <mergeCell ref="O20:P20"/>
    <mergeCell ref="A21:B21"/>
    <mergeCell ref="C21:N21"/>
    <mergeCell ref="O21:P21"/>
    <mergeCell ref="A28:B28"/>
    <mergeCell ref="C28:N28"/>
    <mergeCell ref="O28:P28"/>
    <mergeCell ref="A29:B29"/>
    <mergeCell ref="C29:N29"/>
    <mergeCell ref="O29:P29"/>
    <mergeCell ref="A26:B26"/>
    <mergeCell ref="C26:N26"/>
    <mergeCell ref="O26:Q26"/>
    <mergeCell ref="A27:B27"/>
    <mergeCell ref="C27:N27"/>
    <mergeCell ref="O27:P27"/>
    <mergeCell ref="A32:B32"/>
    <mergeCell ref="C32:N32"/>
    <mergeCell ref="O32:P32"/>
    <mergeCell ref="A33:B33"/>
    <mergeCell ref="C33:N33"/>
    <mergeCell ref="O33:P33"/>
    <mergeCell ref="A30:B30"/>
    <mergeCell ref="C30:N30"/>
    <mergeCell ref="O30:P30"/>
    <mergeCell ref="A31:B31"/>
    <mergeCell ref="C31:N31"/>
    <mergeCell ref="O31:P31"/>
    <mergeCell ref="A36:B36"/>
    <mergeCell ref="C36:N36"/>
    <mergeCell ref="O36:P36"/>
    <mergeCell ref="A37:B37"/>
    <mergeCell ref="C37:N37"/>
    <mergeCell ref="O37:P37"/>
    <mergeCell ref="A34:B34"/>
    <mergeCell ref="C34:N34"/>
    <mergeCell ref="O34:P34"/>
    <mergeCell ref="A35:B35"/>
    <mergeCell ref="C35:N35"/>
    <mergeCell ref="O35:P35"/>
    <mergeCell ref="A42:B42"/>
    <mergeCell ref="C42:N42"/>
    <mergeCell ref="O42:Q42"/>
    <mergeCell ref="A41:E41"/>
    <mergeCell ref="G41:J41"/>
    <mergeCell ref="A38:B38"/>
    <mergeCell ref="C38:N38"/>
    <mergeCell ref="O38:P38"/>
    <mergeCell ref="B39:Q39"/>
    <mergeCell ref="O48:P48"/>
    <mergeCell ref="A45:B45"/>
    <mergeCell ref="C45:N45"/>
    <mergeCell ref="O45:P45"/>
    <mergeCell ref="A46:B46"/>
    <mergeCell ref="C46:N46"/>
    <mergeCell ref="O46:P46"/>
    <mergeCell ref="A43:B43"/>
    <mergeCell ref="C43:N43"/>
    <mergeCell ref="O43:P43"/>
    <mergeCell ref="A44:B44"/>
    <mergeCell ref="C44:N44"/>
    <mergeCell ref="O44:P44"/>
    <mergeCell ref="A49:B49"/>
    <mergeCell ref="C49:N49"/>
    <mergeCell ref="O49:P49"/>
    <mergeCell ref="A50:B50"/>
    <mergeCell ref="C50:N50"/>
    <mergeCell ref="O50:P50"/>
    <mergeCell ref="A47:B47"/>
    <mergeCell ref="B55:Q55"/>
    <mergeCell ref="A53:B53"/>
    <mergeCell ref="C53:N53"/>
    <mergeCell ref="O53:P53"/>
    <mergeCell ref="A54:B54"/>
    <mergeCell ref="C54:N54"/>
    <mergeCell ref="O54:P54"/>
    <mergeCell ref="A51:B51"/>
    <mergeCell ref="C51:N51"/>
    <mergeCell ref="O51:P51"/>
    <mergeCell ref="A52:B52"/>
    <mergeCell ref="C52:N52"/>
    <mergeCell ref="O52:P52"/>
    <mergeCell ref="C47:N47"/>
    <mergeCell ref="O47:P47"/>
    <mergeCell ref="A48:B48"/>
    <mergeCell ref="C48:N48"/>
  </mergeCells>
  <phoneticPr fontId="2"/>
  <pageMargins left="0.70866141732283472" right="0.70866141732283472" top="0.74803149606299213" bottom="0.74803149606299213" header="0.31496062992125984" footer="0.31496062992125984"/>
  <pageSetup paperSize="9" orientation="portrait" blackAndWhite="1"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A1:T16"/>
  <sheetViews>
    <sheetView view="pageBreakPreview" zoomScaleNormal="100" zoomScaleSheetLayoutView="100" workbookViewId="0">
      <selection activeCell="E19" sqref="E19"/>
    </sheetView>
  </sheetViews>
  <sheetFormatPr defaultRowHeight="13.5"/>
  <cols>
    <col min="1" max="1" width="5.625" style="4" customWidth="1"/>
    <col min="2" max="17" width="5.125" style="4" customWidth="1"/>
    <col min="18" max="18" width="5.125" style="251" customWidth="1"/>
    <col min="19" max="16384" width="9" style="4"/>
  </cols>
  <sheetData>
    <row r="1" spans="1:20" ht="15.75" customHeight="1">
      <c r="A1" s="1495" t="str">
        <f>CONCATENATE("（様式-",INDEX(発注者入力シート!$B$32:$G$41,MATCH(発注者入力シート!N6,発注者入力シート!$C$32:$C$41,0),4),"）")</f>
        <v>（様式-９）</v>
      </c>
      <c r="B1" s="1495"/>
      <c r="C1" s="1495"/>
      <c r="D1" s="1495"/>
      <c r="E1" s="1495"/>
      <c r="F1" s="1495"/>
      <c r="G1" s="1495"/>
      <c r="S1" s="4" t="s">
        <v>463</v>
      </c>
    </row>
    <row r="2" spans="1:20" ht="15.75" customHeight="1">
      <c r="A2" s="1495" t="str">
        <f>CONCATENATE("評価項目",INDEX(発注者入力シート!$B$32:$G$41,MATCH(発注者入力シート!N6,発注者入力シート!$C$32:$C$41,0),5),"-",INDEX(発注者入力シート!$B$32:$G$41,MATCH(発注者入力シート!N6,発注者入力シート!$C$32:$C$41,0),6))</f>
        <v>評価項目（４）-①</v>
      </c>
      <c r="B2" s="1495"/>
      <c r="C2" s="1495"/>
      <c r="D2" s="1495"/>
      <c r="E2" s="1495"/>
      <c r="F2" s="1495"/>
      <c r="S2" s="4" t="s">
        <v>464</v>
      </c>
    </row>
    <row r="3" spans="1:20" ht="15.75" customHeight="1">
      <c r="S3" s="205"/>
      <c r="T3" s="4" t="s">
        <v>475</v>
      </c>
    </row>
    <row r="4" spans="1:20" ht="15.75" customHeight="1">
      <c r="A4" s="1632" t="s">
        <v>683</v>
      </c>
      <c r="B4" s="1632"/>
      <c r="C4" s="1632"/>
      <c r="D4" s="1632"/>
      <c r="E4" s="1632"/>
      <c r="F4" s="1632"/>
      <c r="G4" s="1632"/>
      <c r="H4" s="1632"/>
      <c r="I4" s="1632"/>
      <c r="J4" s="1632"/>
      <c r="K4" s="1632"/>
      <c r="L4" s="1632"/>
      <c r="M4" s="1632"/>
      <c r="N4" s="1632"/>
      <c r="O4" s="1632"/>
      <c r="P4" s="1632"/>
      <c r="Q4" s="1632"/>
      <c r="R4" s="335"/>
      <c r="S4" s="191"/>
      <c r="T4" s="4" t="s">
        <v>605</v>
      </c>
    </row>
    <row r="5" spans="1:20" ht="15.75" customHeight="1">
      <c r="A5" s="274"/>
      <c r="B5" s="274"/>
      <c r="C5" s="274"/>
      <c r="H5" s="274"/>
      <c r="I5" s="274"/>
      <c r="J5" s="274"/>
      <c r="K5" s="274"/>
      <c r="L5" s="274"/>
      <c r="M5" s="274"/>
      <c r="N5" s="274"/>
      <c r="O5" s="274"/>
      <c r="P5" s="274"/>
      <c r="Q5" s="274"/>
      <c r="R5" s="335"/>
      <c r="S5" s="251"/>
    </row>
    <row r="6" spans="1:20" ht="15.75" customHeight="1">
      <c r="B6" s="3"/>
      <c r="C6" s="3"/>
      <c r="D6" s="3"/>
      <c r="G6" s="1518" t="s">
        <v>331</v>
      </c>
      <c r="H6" s="1518"/>
      <c r="I6" s="1518"/>
      <c r="J6" s="1518"/>
      <c r="K6" s="1519" t="str">
        <f>IF(企業入力シート!C7="","",企業入力シート!C7)</f>
        <v>島根土木</v>
      </c>
      <c r="L6" s="1519"/>
      <c r="M6" s="1519"/>
      <c r="N6" s="1519"/>
      <c r="O6" s="1519"/>
      <c r="P6" s="1519"/>
      <c r="Q6" s="1519"/>
      <c r="R6" s="321"/>
      <c r="S6" s="4" t="s">
        <v>467</v>
      </c>
    </row>
    <row r="7" spans="1:20" ht="15.75" customHeight="1">
      <c r="A7" s="3"/>
      <c r="B7" s="3"/>
      <c r="C7" s="3"/>
      <c r="D7" s="3"/>
      <c r="E7" s="3"/>
      <c r="F7" s="3"/>
      <c r="G7" s="3"/>
      <c r="H7" s="3"/>
      <c r="I7" s="3"/>
      <c r="J7" s="3"/>
      <c r="S7" s="193"/>
      <c r="T7" s="4" t="s">
        <v>468</v>
      </c>
    </row>
    <row r="8" spans="1:20" ht="15.75" customHeight="1">
      <c r="A8" s="520" t="s">
        <v>217</v>
      </c>
      <c r="B8" s="1567" t="s">
        <v>1614</v>
      </c>
      <c r="C8" s="1567"/>
      <c r="D8" s="1567"/>
      <c r="E8" s="1567"/>
      <c r="F8" s="1567"/>
      <c r="G8" s="1567"/>
      <c r="H8" s="1567"/>
      <c r="I8" s="1567"/>
      <c r="J8" s="1567"/>
      <c r="K8" s="1567"/>
      <c r="L8" s="1567"/>
      <c r="M8" s="1567"/>
      <c r="N8" s="1567"/>
      <c r="O8" s="1567"/>
      <c r="P8" s="1567"/>
      <c r="Q8" s="1567"/>
      <c r="R8" s="321"/>
      <c r="S8" s="194"/>
      <c r="T8" s="4" t="s">
        <v>466</v>
      </c>
    </row>
    <row r="9" spans="1:20" ht="15.75" customHeight="1">
      <c r="B9" s="469"/>
      <c r="C9" s="469"/>
      <c r="D9" s="469"/>
      <c r="E9" s="469"/>
      <c r="F9" s="469"/>
      <c r="G9" s="469"/>
      <c r="H9" s="469"/>
      <c r="I9" s="469"/>
      <c r="J9" s="469"/>
      <c r="K9" s="469"/>
      <c r="L9" s="469"/>
      <c r="M9" s="469"/>
      <c r="N9" s="469"/>
      <c r="O9" s="469"/>
      <c r="P9" s="469"/>
      <c r="Q9" s="469"/>
      <c r="R9" s="198"/>
    </row>
    <row r="10" spans="1:20" ht="15.75" customHeight="1">
      <c r="A10" s="1964" t="s">
        <v>1615</v>
      </c>
      <c r="B10" s="1965"/>
      <c r="C10" s="1965"/>
      <c r="D10" s="1965"/>
      <c r="E10" s="1965"/>
      <c r="F10" s="1966"/>
      <c r="G10" s="1704"/>
      <c r="H10" s="1705"/>
      <c r="I10" s="1705"/>
      <c r="J10" s="1705"/>
      <c r="K10" s="1705"/>
      <c r="L10" s="1774"/>
      <c r="M10" s="469"/>
      <c r="N10" s="469"/>
      <c r="O10" s="469"/>
      <c r="P10" s="469"/>
      <c r="Q10" s="469"/>
      <c r="R10" s="198"/>
      <c r="S10" s="207" t="s">
        <v>469</v>
      </c>
    </row>
    <row r="11" spans="1:20" ht="15.75" customHeight="1">
      <c r="A11" s="1964" t="s">
        <v>1542</v>
      </c>
      <c r="B11" s="1965"/>
      <c r="C11" s="1965"/>
      <c r="D11" s="1965"/>
      <c r="E11" s="1965"/>
      <c r="F11" s="1966"/>
      <c r="G11" s="1704"/>
      <c r="H11" s="1705"/>
      <c r="I11" s="1705"/>
      <c r="J11" s="1705"/>
      <c r="K11" s="1705"/>
      <c r="L11" s="1774"/>
      <c r="M11" s="469"/>
      <c r="N11" s="469"/>
      <c r="O11" s="469"/>
      <c r="P11" s="469"/>
      <c r="Q11" s="469"/>
      <c r="R11" s="320"/>
      <c r="S11" s="207" t="s">
        <v>470</v>
      </c>
    </row>
    <row r="12" spans="1:20" ht="15.75" customHeight="1">
      <c r="A12" s="465"/>
      <c r="B12" s="465"/>
      <c r="C12" s="465"/>
      <c r="D12" s="465"/>
      <c r="E12" s="465"/>
      <c r="F12" s="465"/>
      <c r="G12" s="198"/>
      <c r="H12" s="198"/>
      <c r="I12" s="198"/>
      <c r="J12" s="198"/>
      <c r="K12" s="198"/>
      <c r="L12" s="198"/>
      <c r="M12" s="469"/>
      <c r="N12" s="469"/>
      <c r="O12" s="469"/>
      <c r="P12" s="469"/>
      <c r="Q12" s="469"/>
      <c r="R12" s="320"/>
      <c r="S12" s="207" t="s">
        <v>918</v>
      </c>
    </row>
    <row r="13" spans="1:20" s="530" customFormat="1">
      <c r="A13" s="267" t="s">
        <v>81</v>
      </c>
      <c r="B13" s="1957" t="s">
        <v>974</v>
      </c>
      <c r="C13" s="1957"/>
      <c r="D13" s="1957"/>
      <c r="E13" s="1957"/>
      <c r="F13" s="1957"/>
      <c r="G13" s="1957"/>
      <c r="H13" s="1957"/>
      <c r="I13" s="1957"/>
      <c r="J13" s="1957"/>
      <c r="K13" s="1957"/>
      <c r="L13" s="1957"/>
      <c r="M13" s="1957"/>
      <c r="N13" s="1957"/>
      <c r="O13" s="1957"/>
      <c r="P13" s="1957"/>
      <c r="Q13" s="1957"/>
      <c r="R13" s="532"/>
    </row>
    <row r="14" spans="1:20" s="530" customFormat="1">
      <c r="A14" s="267" t="s">
        <v>960</v>
      </c>
      <c r="B14" s="1633" t="s">
        <v>965</v>
      </c>
      <c r="C14" s="1633"/>
      <c r="D14" s="1633"/>
      <c r="E14" s="1633"/>
      <c r="F14" s="1633"/>
      <c r="G14" s="1633"/>
      <c r="H14" s="1633"/>
      <c r="I14" s="1633"/>
      <c r="J14" s="1633"/>
      <c r="K14" s="1633"/>
      <c r="L14" s="1633"/>
      <c r="M14" s="1633"/>
      <c r="N14" s="1633"/>
      <c r="O14" s="1633"/>
      <c r="P14" s="1633"/>
      <c r="Q14" s="1633"/>
      <c r="R14" s="532"/>
    </row>
    <row r="15" spans="1:20" s="530" customFormat="1">
      <c r="A15" s="267"/>
      <c r="B15" s="1633"/>
      <c r="C15" s="1633"/>
      <c r="D15" s="1633"/>
      <c r="E15" s="1633"/>
      <c r="F15" s="1633"/>
      <c r="G15" s="1633"/>
      <c r="H15" s="1633"/>
      <c r="I15" s="1633"/>
      <c r="J15" s="1633"/>
      <c r="K15" s="1633"/>
      <c r="L15" s="1633"/>
      <c r="M15" s="1633"/>
      <c r="N15" s="1633"/>
      <c r="O15" s="1633"/>
      <c r="P15" s="1633"/>
      <c r="Q15" s="1633"/>
      <c r="R15" s="533"/>
    </row>
    <row r="16" spans="1:20" ht="15.75" customHeight="1">
      <c r="A16" s="10"/>
    </row>
  </sheetData>
  <mergeCells count="12">
    <mergeCell ref="A10:F10"/>
    <mergeCell ref="G10:L10"/>
    <mergeCell ref="A11:F11"/>
    <mergeCell ref="G11:L11"/>
    <mergeCell ref="B14:Q15"/>
    <mergeCell ref="B13:Q13"/>
    <mergeCell ref="A1:G1"/>
    <mergeCell ref="A2:F2"/>
    <mergeCell ref="A4:Q4"/>
    <mergeCell ref="G6:J6"/>
    <mergeCell ref="B8:Q8"/>
    <mergeCell ref="K6:Q6"/>
  </mergeCells>
  <phoneticPr fontId="2"/>
  <dataValidations count="1">
    <dataValidation type="list" showInputMessage="1" showErrorMessage="1" sqref="G10:G11">
      <formula1>企業回答1</formula1>
    </dataValidation>
  </dataValidations>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A1:U40"/>
  <sheetViews>
    <sheetView view="pageBreakPreview" zoomScaleNormal="100" zoomScaleSheetLayoutView="100" workbookViewId="0">
      <selection activeCell="H18" sqref="H18"/>
    </sheetView>
  </sheetViews>
  <sheetFormatPr defaultRowHeight="13.5"/>
  <cols>
    <col min="1" max="1" width="5.625" style="4" customWidth="1"/>
    <col min="2" max="17" width="4.75" style="4" customWidth="1"/>
    <col min="18" max="18" width="5.25" style="4" customWidth="1"/>
    <col min="19" max="19" width="5.5" style="251" customWidth="1"/>
    <col min="20" max="16384" width="9" style="4"/>
  </cols>
  <sheetData>
    <row r="1" spans="1:21" ht="15.75" customHeight="1">
      <c r="A1" s="1495" t="e">
        <f>CONCATENATE("（様式-",INDEX(発注者入力シート!$B$32:$G$41,MATCH(発注者入力シート!N7,発注者入力シート!$C$32:$C$41,0),4),"）")</f>
        <v>#N/A</v>
      </c>
      <c r="B1" s="1495"/>
      <c r="C1" s="1495"/>
      <c r="D1" s="1495"/>
      <c r="E1" s="1495"/>
      <c r="F1" s="1495"/>
      <c r="G1" s="1495"/>
      <c r="H1" s="1495"/>
      <c r="I1" s="1495"/>
      <c r="T1" s="4" t="s">
        <v>463</v>
      </c>
    </row>
    <row r="2" spans="1:21" ht="15.75" customHeight="1">
      <c r="A2" s="1495" t="e">
        <f>CONCATENATE("評価項目",INDEX(発注者入力シート!$B$32:$G$41,MATCH(発注者入力シート!N7,発注者入力シート!$C$32:$C$41,0),5),"-",INDEX(発注者入力シート!$B$32:$G$41,MATCH(発注者入力シート!N7,発注者入力シート!$C$32:$C$41,0),6))</f>
        <v>#N/A</v>
      </c>
      <c r="B2" s="1495"/>
      <c r="C2" s="1495"/>
      <c r="D2" s="1495"/>
      <c r="E2" s="1495"/>
      <c r="F2" s="1495"/>
      <c r="G2" s="1495"/>
      <c r="H2" s="1495"/>
      <c r="T2" s="4" t="s">
        <v>464</v>
      </c>
    </row>
    <row r="3" spans="1:21" ht="15.75" customHeight="1">
      <c r="T3" s="205"/>
      <c r="U3" s="4" t="s">
        <v>475</v>
      </c>
    </row>
    <row r="4" spans="1:21" ht="15.75" customHeight="1">
      <c r="A4" s="1632" t="s">
        <v>686</v>
      </c>
      <c r="B4" s="1632"/>
      <c r="C4" s="1632"/>
      <c r="D4" s="1632"/>
      <c r="E4" s="1632"/>
      <c r="F4" s="1632"/>
      <c r="G4" s="1632"/>
      <c r="H4" s="1632"/>
      <c r="I4" s="1632"/>
      <c r="J4" s="1632"/>
      <c r="K4" s="1632"/>
      <c r="L4" s="1632"/>
      <c r="M4" s="1632"/>
      <c r="N4" s="1632"/>
      <c r="O4" s="1632"/>
      <c r="P4" s="1632"/>
      <c r="Q4" s="1632"/>
      <c r="R4" s="1632"/>
      <c r="S4" s="335"/>
      <c r="T4" s="191"/>
      <c r="U4" s="4" t="s">
        <v>605</v>
      </c>
    </row>
    <row r="5" spans="1:21" ht="15.75" customHeight="1">
      <c r="A5" s="274"/>
      <c r="B5" s="274"/>
      <c r="C5" s="380"/>
      <c r="H5" s="274"/>
      <c r="I5" s="274"/>
      <c r="J5" s="274"/>
      <c r="K5" s="274"/>
      <c r="L5" s="274"/>
      <c r="M5" s="274"/>
      <c r="N5" s="274"/>
      <c r="O5" s="274"/>
      <c r="P5" s="274"/>
      <c r="Q5" s="274"/>
      <c r="R5" s="274"/>
      <c r="S5" s="335"/>
      <c r="T5" s="251"/>
    </row>
    <row r="6" spans="1:21" ht="15.75" customHeight="1">
      <c r="G6" s="1518" t="s">
        <v>331</v>
      </c>
      <c r="H6" s="1518"/>
      <c r="I6" s="1518"/>
      <c r="J6" s="1518"/>
      <c r="K6" s="1519" t="str">
        <f>IF(企業入力シート!C7="","",企業入力シート!C7)</f>
        <v>島根土木</v>
      </c>
      <c r="L6" s="1519"/>
      <c r="M6" s="1519"/>
      <c r="N6" s="1519"/>
      <c r="O6" s="1519"/>
      <c r="P6" s="1519"/>
      <c r="Q6" s="1519"/>
      <c r="R6" s="1519"/>
      <c r="S6" s="321"/>
      <c r="T6" s="4" t="s">
        <v>467</v>
      </c>
    </row>
    <row r="7" spans="1:21" ht="15.75" customHeight="1">
      <c r="T7" s="193"/>
      <c r="U7" s="4" t="s">
        <v>468</v>
      </c>
    </row>
    <row r="8" spans="1:21" ht="15.75" customHeight="1">
      <c r="A8" s="318" t="s">
        <v>218</v>
      </c>
      <c r="B8" s="1567" t="s">
        <v>1616</v>
      </c>
      <c r="C8" s="1567"/>
      <c r="D8" s="1567"/>
      <c r="E8" s="1567"/>
      <c r="F8" s="1567"/>
      <c r="G8" s="1567"/>
      <c r="H8" s="1567"/>
      <c r="I8" s="1567"/>
      <c r="J8" s="1567"/>
      <c r="K8" s="1567"/>
      <c r="L8" s="1567"/>
      <c r="M8" s="1567"/>
      <c r="N8" s="1567"/>
      <c r="O8" s="1567"/>
      <c r="P8" s="1567"/>
      <c r="Q8" s="1567"/>
      <c r="R8" s="1567"/>
      <c r="S8" s="321"/>
      <c r="T8" s="194"/>
      <c r="U8" s="4" t="s">
        <v>466</v>
      </c>
    </row>
    <row r="9" spans="1:21" ht="15.75" customHeight="1">
      <c r="A9" s="251"/>
      <c r="B9" s="468"/>
      <c r="C9" s="468"/>
      <c r="D9" s="468"/>
      <c r="E9" s="468"/>
      <c r="F9" s="468"/>
      <c r="G9" s="468"/>
      <c r="H9" s="468"/>
      <c r="I9" s="468"/>
      <c r="J9" s="468"/>
      <c r="K9" s="468"/>
      <c r="L9" s="468"/>
      <c r="M9" s="469"/>
      <c r="N9" s="469"/>
      <c r="O9" s="469"/>
      <c r="P9" s="469"/>
      <c r="Q9" s="469"/>
      <c r="R9" s="469"/>
      <c r="S9" s="327"/>
    </row>
    <row r="10" spans="1:21" ht="15.75" customHeight="1">
      <c r="A10" s="1964" t="s">
        <v>1615</v>
      </c>
      <c r="B10" s="1965"/>
      <c r="C10" s="1965"/>
      <c r="D10" s="1965"/>
      <c r="E10" s="1965"/>
      <c r="F10" s="1966"/>
      <c r="G10" s="1704"/>
      <c r="H10" s="1705"/>
      <c r="I10" s="1705"/>
      <c r="J10" s="1705"/>
      <c r="K10" s="1705"/>
      <c r="L10" s="1774"/>
      <c r="M10" s="469"/>
      <c r="N10" s="469"/>
      <c r="O10" s="469"/>
      <c r="P10" s="469"/>
      <c r="Q10" s="469"/>
      <c r="R10" s="469"/>
      <c r="S10" s="327"/>
      <c r="T10" s="207" t="s">
        <v>469</v>
      </c>
    </row>
    <row r="11" spans="1:21" ht="15.75" customHeight="1">
      <c r="A11" s="1964" t="s">
        <v>1542</v>
      </c>
      <c r="B11" s="1965"/>
      <c r="C11" s="1965"/>
      <c r="D11" s="1965"/>
      <c r="E11" s="1965"/>
      <c r="F11" s="1966"/>
      <c r="G11" s="1704"/>
      <c r="H11" s="1705"/>
      <c r="I11" s="1705"/>
      <c r="J11" s="1705"/>
      <c r="K11" s="1705"/>
      <c r="L11" s="1774"/>
      <c r="M11" s="469"/>
      <c r="N11" s="469"/>
      <c r="O11" s="469"/>
      <c r="P11" s="469"/>
      <c r="Q11" s="469"/>
      <c r="R11" s="469"/>
      <c r="S11" s="327"/>
      <c r="T11" s="207" t="s">
        <v>470</v>
      </c>
    </row>
    <row r="12" spans="1:21" ht="15.75" customHeight="1">
      <c r="A12" s="465"/>
      <c r="B12" s="465"/>
      <c r="C12" s="465"/>
      <c r="D12" s="465"/>
      <c r="E12" s="465"/>
      <c r="F12" s="327"/>
      <c r="G12" s="198"/>
      <c r="H12" s="198"/>
      <c r="I12" s="198"/>
      <c r="J12" s="198"/>
      <c r="K12" s="198"/>
      <c r="L12" s="198"/>
      <c r="M12" s="469"/>
      <c r="N12" s="469"/>
      <c r="O12" s="469"/>
      <c r="P12" s="469"/>
      <c r="Q12" s="469"/>
      <c r="R12" s="469"/>
      <c r="S12" s="327"/>
      <c r="T12" s="207" t="s">
        <v>918</v>
      </c>
    </row>
    <row r="13" spans="1:21" s="530" customFormat="1">
      <c r="A13" s="267" t="s">
        <v>81</v>
      </c>
      <c r="B13" s="1957" t="s">
        <v>973</v>
      </c>
      <c r="C13" s="1957"/>
      <c r="D13" s="1957"/>
      <c r="E13" s="1957"/>
      <c r="F13" s="1957"/>
      <c r="G13" s="1957"/>
      <c r="H13" s="1957"/>
      <c r="I13" s="1957"/>
      <c r="J13" s="1957"/>
      <c r="K13" s="1957"/>
      <c r="L13" s="1957"/>
      <c r="M13" s="1957"/>
      <c r="N13" s="1957"/>
      <c r="O13" s="1957"/>
      <c r="P13" s="1957"/>
      <c r="Q13" s="1957"/>
      <c r="R13" s="1957"/>
      <c r="S13" s="532"/>
    </row>
    <row r="14" spans="1:21" s="530" customFormat="1">
      <c r="A14" s="267" t="s">
        <v>960</v>
      </c>
      <c r="B14" s="1633" t="s">
        <v>965</v>
      </c>
      <c r="C14" s="1633"/>
      <c r="D14" s="1633"/>
      <c r="E14" s="1633"/>
      <c r="F14" s="1633"/>
      <c r="G14" s="1633"/>
      <c r="H14" s="1633"/>
      <c r="I14" s="1633"/>
      <c r="J14" s="1633"/>
      <c r="K14" s="1633"/>
      <c r="L14" s="1633"/>
      <c r="M14" s="1633"/>
      <c r="N14" s="1633"/>
      <c r="O14" s="1633"/>
      <c r="P14" s="1633"/>
      <c r="Q14" s="1633"/>
      <c r="R14" s="1633"/>
      <c r="S14" s="532"/>
    </row>
    <row r="15" spans="1:21" s="530" customFormat="1">
      <c r="A15" s="267"/>
      <c r="B15" s="1633"/>
      <c r="C15" s="1633"/>
      <c r="D15" s="1633"/>
      <c r="E15" s="1633"/>
      <c r="F15" s="1633"/>
      <c r="G15" s="1633"/>
      <c r="H15" s="1633"/>
      <c r="I15" s="1633"/>
      <c r="J15" s="1633"/>
      <c r="K15" s="1633"/>
      <c r="L15" s="1633"/>
      <c r="M15" s="1633"/>
      <c r="N15" s="1633"/>
      <c r="O15" s="1633"/>
      <c r="P15" s="1633"/>
      <c r="Q15" s="1633"/>
      <c r="R15" s="1633"/>
      <c r="S15" s="532"/>
    </row>
    <row r="16" spans="1:21"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sheetData>
  <mergeCells count="12">
    <mergeCell ref="B13:R13"/>
    <mergeCell ref="A11:F11"/>
    <mergeCell ref="B14:R15"/>
    <mergeCell ref="A1:I1"/>
    <mergeCell ref="A2:H2"/>
    <mergeCell ref="G11:L11"/>
    <mergeCell ref="A4:R4"/>
    <mergeCell ref="K6:R6"/>
    <mergeCell ref="B8:R8"/>
    <mergeCell ref="G6:J6"/>
    <mergeCell ref="A10:F10"/>
    <mergeCell ref="G10:L10"/>
  </mergeCells>
  <phoneticPr fontId="2"/>
  <dataValidations count="1">
    <dataValidation type="list" showInputMessage="1" showErrorMessage="1" sqref="G10:G11">
      <formula1>企業回答1</formula1>
    </dataValidation>
  </dataValidations>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A1:U58"/>
  <sheetViews>
    <sheetView view="pageBreakPreview" zoomScaleNormal="100" zoomScaleSheetLayoutView="100" workbookViewId="0">
      <selection activeCell="B5" sqref="B5"/>
    </sheetView>
  </sheetViews>
  <sheetFormatPr defaultRowHeight="13.5" customHeight="1"/>
  <cols>
    <col min="1" max="1" width="5.375" style="4" customWidth="1"/>
    <col min="2" max="2" width="5.125" style="4" customWidth="1"/>
    <col min="3" max="5" width="5" style="4" customWidth="1"/>
    <col min="6" max="8" width="6.375" style="4" customWidth="1"/>
    <col min="9" max="13" width="5" style="4" customWidth="1"/>
    <col min="14" max="17" width="4.875" style="4" customWidth="1"/>
    <col min="18" max="18" width="4.875" style="251" customWidth="1"/>
    <col min="19" max="16384" width="9" style="4"/>
  </cols>
  <sheetData>
    <row r="1" spans="1:21" ht="13.5" customHeight="1">
      <c r="A1" s="1495" t="str">
        <f>CONCATENATE("（様式-",INDEX(発注者入力シート!$B$32:$G$41,MATCH(発注者入力シート!N8,発注者入力シート!$C$32:$C$41,0),4),"）")</f>
        <v>（様式-１０）</v>
      </c>
      <c r="B1" s="1495"/>
      <c r="C1" s="1495"/>
      <c r="D1" s="1495"/>
      <c r="E1" s="1495"/>
      <c r="F1" s="1495"/>
      <c r="O1" s="1740" t="str">
        <f>IF(INDEX(発注者入力シート!$B$20:$G$43,MATCH(発注者入力シート!N8,発注者入力シート!$C$20:$C$43,0),3)="","",INDEX(発注者入力シート!$B$20:$G$43,MATCH(発注者入力シート!N8,発注者入力シート!$C$20:$C$43,0),3))</f>
        <v/>
      </c>
      <c r="P1" s="1740"/>
      <c r="Q1" s="1740"/>
      <c r="R1" s="322"/>
      <c r="S1" s="4" t="s">
        <v>463</v>
      </c>
    </row>
    <row r="2" spans="1:21" ht="13.5" customHeight="1">
      <c r="A2" s="1495" t="str">
        <f>CONCATENATE("評価項目",INDEX(発注者入力シート!$B$32:$G$41,MATCH(発注者入力シート!N8,発注者入力シート!$C$32:$C$41,0),5),"-",INDEX(発注者入力シート!$B$32:$G$41,MATCH(発注者入力シート!N8,発注者入力シート!$C$32:$C$41,0),6))</f>
        <v>評価項目（４）-②</v>
      </c>
      <c r="B2" s="1495"/>
      <c r="C2" s="1495"/>
      <c r="D2" s="1495"/>
      <c r="E2" s="1495"/>
      <c r="S2" s="4" t="s">
        <v>464</v>
      </c>
    </row>
    <row r="3" spans="1:21" ht="13.5" customHeight="1">
      <c r="S3" s="205"/>
      <c r="T3" s="4" t="s">
        <v>475</v>
      </c>
    </row>
    <row r="4" spans="1:21" ht="13.5" customHeight="1">
      <c r="A4" s="1632" t="s">
        <v>807</v>
      </c>
      <c r="B4" s="1632"/>
      <c r="C4" s="1632"/>
      <c r="D4" s="1632"/>
      <c r="E4" s="1632"/>
      <c r="F4" s="1632"/>
      <c r="G4" s="1632"/>
      <c r="H4" s="1632"/>
      <c r="I4" s="1632"/>
      <c r="J4" s="1632"/>
      <c r="K4" s="1632"/>
      <c r="L4" s="1632"/>
      <c r="M4" s="1632"/>
      <c r="N4" s="1632"/>
      <c r="O4" s="1632"/>
      <c r="P4" s="1632"/>
      <c r="Q4" s="1632"/>
      <c r="R4" s="335"/>
      <c r="S4" s="191"/>
      <c r="T4" s="4" t="s">
        <v>605</v>
      </c>
    </row>
    <row r="5" spans="1:21" ht="13.5" customHeight="1">
      <c r="A5" s="274"/>
      <c r="B5" s="274"/>
      <c r="C5" s="274"/>
      <c r="D5" s="274"/>
      <c r="E5" s="274"/>
      <c r="F5" s="274"/>
      <c r="G5" s="274"/>
      <c r="H5" s="274"/>
      <c r="I5" s="274"/>
      <c r="J5" s="274"/>
      <c r="K5" s="274"/>
      <c r="L5" s="274"/>
      <c r="M5" s="274"/>
      <c r="N5" s="274"/>
      <c r="O5" s="274"/>
      <c r="P5" s="274"/>
      <c r="Q5" s="274"/>
      <c r="R5" s="335"/>
      <c r="S5" s="251"/>
    </row>
    <row r="6" spans="1:21" ht="13.5" customHeight="1">
      <c r="H6" s="1640" t="s">
        <v>331</v>
      </c>
      <c r="I6" s="1640"/>
      <c r="J6" s="1640"/>
      <c r="K6" s="1519" t="str">
        <f>IF(企業入力シート!C7="","",企業入力シート!C7)</f>
        <v>島根土木</v>
      </c>
      <c r="L6" s="1519"/>
      <c r="M6" s="1519"/>
      <c r="N6" s="1519"/>
      <c r="O6" s="1519"/>
      <c r="P6" s="1519"/>
      <c r="Q6" s="1519"/>
      <c r="R6" s="321"/>
      <c r="S6" s="4" t="s">
        <v>467</v>
      </c>
    </row>
    <row r="7" spans="1:21" ht="13.5" customHeight="1">
      <c r="A7" s="318" t="s">
        <v>219</v>
      </c>
      <c r="B7" s="1971" t="s">
        <v>1543</v>
      </c>
      <c r="C7" s="1971"/>
      <c r="D7" s="1971"/>
      <c r="E7" s="1971"/>
      <c r="F7" s="1971"/>
      <c r="G7" s="1971"/>
      <c r="H7" s="1971"/>
      <c r="I7" s="1971"/>
      <c r="J7" s="1971"/>
      <c r="K7" s="1971"/>
      <c r="L7" s="1971"/>
      <c r="M7" s="1971"/>
      <c r="N7" s="1971"/>
      <c r="O7" s="1971"/>
      <c r="P7" s="1971"/>
      <c r="Q7" s="1971"/>
      <c r="S7" s="193"/>
      <c r="T7" s="4" t="s">
        <v>468</v>
      </c>
    </row>
    <row r="8" spans="1:21" ht="13.5" customHeight="1">
      <c r="A8" s="318"/>
      <c r="B8" s="1971"/>
      <c r="C8" s="1971"/>
      <c r="D8" s="1971"/>
      <c r="E8" s="1971"/>
      <c r="F8" s="1971"/>
      <c r="G8" s="1971"/>
      <c r="H8" s="1971"/>
      <c r="I8" s="1971"/>
      <c r="J8" s="1971"/>
      <c r="K8" s="1971"/>
      <c r="L8" s="1971"/>
      <c r="M8" s="1971"/>
      <c r="N8" s="1971"/>
      <c r="O8" s="1971"/>
      <c r="P8" s="1971"/>
      <c r="Q8" s="1971"/>
      <c r="R8" s="342"/>
      <c r="S8" s="194"/>
      <c r="T8" s="4" t="s">
        <v>466</v>
      </c>
    </row>
    <row r="9" spans="1:21" ht="12" customHeight="1">
      <c r="A9" s="879"/>
      <c r="B9" s="863"/>
      <c r="C9" s="863"/>
      <c r="D9" s="863"/>
      <c r="E9" s="863"/>
      <c r="F9" s="863"/>
      <c r="G9" s="863"/>
      <c r="H9" s="863"/>
      <c r="I9" s="863"/>
      <c r="J9" s="863"/>
      <c r="K9" s="863"/>
      <c r="L9" s="863"/>
      <c r="M9" s="863"/>
      <c r="N9" s="863"/>
      <c r="O9" s="863"/>
      <c r="P9" s="863"/>
      <c r="Q9" s="863"/>
      <c r="R9" s="342"/>
      <c r="S9" s="251"/>
      <c r="T9" s="251"/>
    </row>
    <row r="10" spans="1:21" ht="13.5" customHeight="1">
      <c r="A10" s="1979" t="s">
        <v>784</v>
      </c>
      <c r="B10" s="1979"/>
      <c r="C10" s="1979"/>
      <c r="D10" s="1980" t="s">
        <v>1061</v>
      </c>
      <c r="E10" s="1981"/>
      <c r="F10" s="1981"/>
      <c r="G10" s="1981"/>
      <c r="H10" s="1981"/>
      <c r="I10" s="1981"/>
      <c r="J10" s="1981"/>
      <c r="K10" s="1981"/>
      <c r="L10" s="1981"/>
      <c r="M10" s="1982"/>
      <c r="R10" s="4"/>
      <c r="S10" s="207" t="s">
        <v>469</v>
      </c>
    </row>
    <row r="11" spans="1:21" ht="12" customHeight="1">
      <c r="A11" s="331"/>
      <c r="B11" s="331"/>
      <c r="C11" s="331"/>
      <c r="D11" s="331"/>
      <c r="E11" s="331"/>
      <c r="F11" s="471"/>
      <c r="G11" s="471"/>
      <c r="H11" s="471"/>
      <c r="I11" s="343"/>
      <c r="J11" s="343"/>
      <c r="K11" s="343"/>
      <c r="L11" s="343"/>
      <c r="M11" s="343"/>
      <c r="N11" s="343"/>
      <c r="O11" s="343"/>
      <c r="P11" s="343"/>
      <c r="Q11" s="343"/>
      <c r="R11" s="4"/>
      <c r="S11" s="207" t="s">
        <v>470</v>
      </c>
    </row>
    <row r="12" spans="1:21" ht="13.5" customHeight="1">
      <c r="A12" s="918" t="s">
        <v>1588</v>
      </c>
      <c r="B12" s="343"/>
      <c r="C12" s="343"/>
      <c r="D12" s="343"/>
      <c r="E12" s="343"/>
      <c r="F12" s="343"/>
      <c r="G12" s="343"/>
      <c r="H12" s="343"/>
      <c r="I12" s="343"/>
      <c r="J12" s="343"/>
      <c r="K12" s="343"/>
      <c r="L12" s="343"/>
      <c r="M12" s="343"/>
      <c r="N12" s="343"/>
      <c r="O12" s="343"/>
      <c r="P12" s="343"/>
      <c r="Q12" s="343"/>
      <c r="R12" s="4"/>
      <c r="S12" s="207" t="s">
        <v>918</v>
      </c>
    </row>
    <row r="13" spans="1:21" ht="13.5" customHeight="1">
      <c r="A13" s="1664" t="s">
        <v>920</v>
      </c>
      <c r="B13" s="1665"/>
      <c r="C13" s="1667"/>
      <c r="D13" s="1967" t="s">
        <v>988</v>
      </c>
      <c r="E13" s="1968"/>
      <c r="F13" s="1967" t="s">
        <v>684</v>
      </c>
      <c r="G13" s="1665"/>
      <c r="H13" s="1667"/>
      <c r="I13" s="1664" t="s">
        <v>685</v>
      </c>
      <c r="J13" s="1665"/>
      <c r="K13" s="1665"/>
      <c r="L13" s="1665"/>
      <c r="M13" s="1667"/>
      <c r="N13" s="1665" t="s">
        <v>222</v>
      </c>
      <c r="O13" s="1665"/>
      <c r="P13" s="1665"/>
      <c r="Q13" s="1667"/>
      <c r="R13" s="320"/>
    </row>
    <row r="14" spans="1:21" ht="13.5" customHeight="1">
      <c r="A14" s="1507"/>
      <c r="B14" s="1671"/>
      <c r="C14" s="1508"/>
      <c r="D14" s="1969"/>
      <c r="E14" s="1970"/>
      <c r="F14" s="1507"/>
      <c r="G14" s="1671"/>
      <c r="H14" s="1508"/>
      <c r="I14" s="1507"/>
      <c r="J14" s="1671"/>
      <c r="K14" s="1671"/>
      <c r="L14" s="1671"/>
      <c r="M14" s="1508"/>
      <c r="N14" s="1671"/>
      <c r="O14" s="1671"/>
      <c r="P14" s="1671"/>
      <c r="Q14" s="1508"/>
      <c r="R14" s="320"/>
    </row>
    <row r="15" spans="1:21" ht="21" customHeight="1">
      <c r="A15" s="1814"/>
      <c r="B15" s="1815"/>
      <c r="C15" s="1816"/>
      <c r="D15" s="1698"/>
      <c r="E15" s="1700"/>
      <c r="F15" s="1972"/>
      <c r="G15" s="1973"/>
      <c r="H15" s="1974"/>
      <c r="I15" s="1525"/>
      <c r="J15" s="1526"/>
      <c r="K15" s="1526"/>
      <c r="L15" s="1526"/>
      <c r="M15" s="1527"/>
      <c r="N15" s="1525"/>
      <c r="O15" s="1526"/>
      <c r="P15" s="1526"/>
      <c r="Q15" s="1527"/>
      <c r="R15" s="320"/>
      <c r="S15" s="1058" t="s">
        <v>1295</v>
      </c>
    </row>
    <row r="16" spans="1:21" ht="21" customHeight="1">
      <c r="A16" s="1849"/>
      <c r="B16" s="1850"/>
      <c r="C16" s="1851"/>
      <c r="D16" s="1701"/>
      <c r="E16" s="1703"/>
      <c r="F16" s="1975"/>
      <c r="G16" s="1976"/>
      <c r="H16" s="1977"/>
      <c r="I16" s="1531"/>
      <c r="J16" s="1532"/>
      <c r="K16" s="1532"/>
      <c r="L16" s="1532"/>
      <c r="M16" s="1533"/>
      <c r="N16" s="1531"/>
      <c r="O16" s="1532"/>
      <c r="P16" s="1532"/>
      <c r="Q16" s="1533"/>
      <c r="R16" s="320"/>
      <c r="S16" s="1983" t="s">
        <v>1296</v>
      </c>
      <c r="T16" s="1983"/>
      <c r="U16" s="1983"/>
    </row>
    <row r="17" spans="1:21" ht="13.5" customHeight="1">
      <c r="A17" s="918" t="s">
        <v>1589</v>
      </c>
      <c r="B17" s="928"/>
      <c r="C17" s="928"/>
      <c r="D17" s="928"/>
      <c r="E17" s="928"/>
      <c r="F17" s="920"/>
      <c r="G17" s="920"/>
      <c r="H17" s="920"/>
      <c r="I17" s="929"/>
      <c r="J17" s="929"/>
      <c r="K17" s="929"/>
      <c r="L17" s="929"/>
      <c r="M17" s="929"/>
      <c r="N17" s="929"/>
      <c r="O17" s="929"/>
      <c r="P17" s="929"/>
      <c r="Q17" s="929"/>
      <c r="R17" s="919"/>
      <c r="S17" s="1983"/>
      <c r="T17" s="1983"/>
      <c r="U17" s="1983"/>
    </row>
    <row r="18" spans="1:21" ht="13.5" customHeight="1">
      <c r="A18" s="1664" t="s">
        <v>920</v>
      </c>
      <c r="B18" s="1665"/>
      <c r="C18" s="1667"/>
      <c r="D18" s="1967" t="s">
        <v>988</v>
      </c>
      <c r="E18" s="1968"/>
      <c r="F18" s="1967" t="s">
        <v>684</v>
      </c>
      <c r="G18" s="1665"/>
      <c r="H18" s="1667"/>
      <c r="I18" s="1664" t="s">
        <v>685</v>
      </c>
      <c r="J18" s="1665"/>
      <c r="K18" s="1665"/>
      <c r="L18" s="1665"/>
      <c r="M18" s="1667"/>
      <c r="N18" s="1665" t="s">
        <v>222</v>
      </c>
      <c r="O18" s="1665"/>
      <c r="P18" s="1665"/>
      <c r="Q18" s="1667"/>
      <c r="R18" s="919"/>
      <c r="S18" s="1983"/>
      <c r="T18" s="1983"/>
      <c r="U18" s="1983"/>
    </row>
    <row r="19" spans="1:21" ht="13.5" customHeight="1">
      <c r="A19" s="1507"/>
      <c r="B19" s="1671"/>
      <c r="C19" s="1508"/>
      <c r="D19" s="1969"/>
      <c r="E19" s="1970"/>
      <c r="F19" s="1507"/>
      <c r="G19" s="1671"/>
      <c r="H19" s="1508"/>
      <c r="I19" s="1507"/>
      <c r="J19" s="1671"/>
      <c r="K19" s="1671"/>
      <c r="L19" s="1671"/>
      <c r="M19" s="1508"/>
      <c r="N19" s="1671"/>
      <c r="O19" s="1671"/>
      <c r="P19" s="1671"/>
      <c r="Q19" s="1508"/>
      <c r="R19" s="919"/>
      <c r="S19" s="1983"/>
      <c r="T19" s="1983"/>
      <c r="U19" s="1983"/>
    </row>
    <row r="20" spans="1:21" ht="21" customHeight="1">
      <c r="A20" s="1814"/>
      <c r="B20" s="1815"/>
      <c r="C20" s="1816"/>
      <c r="D20" s="1698"/>
      <c r="E20" s="1700"/>
      <c r="F20" s="1972"/>
      <c r="G20" s="1973"/>
      <c r="H20" s="1974"/>
      <c r="I20" s="1525"/>
      <c r="J20" s="1526"/>
      <c r="K20" s="1526"/>
      <c r="L20" s="1526"/>
      <c r="M20" s="1527"/>
      <c r="N20" s="1525"/>
      <c r="O20" s="1526"/>
      <c r="P20" s="1526"/>
      <c r="Q20" s="1527"/>
      <c r="R20" s="300"/>
    </row>
    <row r="21" spans="1:21" ht="21" customHeight="1">
      <c r="A21" s="1849"/>
      <c r="B21" s="1850"/>
      <c r="C21" s="1851"/>
      <c r="D21" s="1701"/>
      <c r="E21" s="1703"/>
      <c r="F21" s="1975"/>
      <c r="G21" s="1976"/>
      <c r="H21" s="1977"/>
      <c r="I21" s="1531"/>
      <c r="J21" s="1532"/>
      <c r="K21" s="1532"/>
      <c r="L21" s="1532"/>
      <c r="M21" s="1533"/>
      <c r="N21" s="1531"/>
      <c r="O21" s="1532"/>
      <c r="P21" s="1532"/>
      <c r="Q21" s="1533"/>
      <c r="R21" s="279"/>
    </row>
    <row r="22" spans="1:21" ht="13.5" customHeight="1">
      <c r="A22" s="267" t="s">
        <v>81</v>
      </c>
      <c r="B22" s="1513" t="s">
        <v>840</v>
      </c>
      <c r="C22" s="1513"/>
      <c r="D22" s="1513"/>
      <c r="E22" s="1513"/>
      <c r="F22" s="1513"/>
      <c r="G22" s="1513"/>
      <c r="H22" s="1513"/>
      <c r="I22" s="1513"/>
      <c r="J22" s="1513"/>
      <c r="K22" s="1513"/>
      <c r="L22" s="1513"/>
      <c r="M22" s="1513"/>
      <c r="N22" s="1513"/>
      <c r="O22" s="1513"/>
      <c r="P22" s="1513"/>
      <c r="Q22" s="1513"/>
      <c r="R22" s="279"/>
    </row>
    <row r="23" spans="1:21" ht="13.5" customHeight="1">
      <c r="A23" s="267"/>
      <c r="B23" s="1513"/>
      <c r="C23" s="1513"/>
      <c r="D23" s="1513"/>
      <c r="E23" s="1513"/>
      <c r="F23" s="1513"/>
      <c r="G23" s="1513"/>
      <c r="H23" s="1513"/>
      <c r="I23" s="1513"/>
      <c r="J23" s="1513"/>
      <c r="K23" s="1513"/>
      <c r="L23" s="1513"/>
      <c r="M23" s="1513"/>
      <c r="N23" s="1513"/>
      <c r="O23" s="1513"/>
      <c r="P23" s="1513"/>
      <c r="Q23" s="1513"/>
      <c r="R23" s="279"/>
    </row>
    <row r="24" spans="1:21" ht="13.5" customHeight="1">
      <c r="A24" s="267"/>
      <c r="B24" s="1513"/>
      <c r="C24" s="1513"/>
      <c r="D24" s="1513"/>
      <c r="E24" s="1513"/>
      <c r="F24" s="1513"/>
      <c r="G24" s="1513"/>
      <c r="H24" s="1513"/>
      <c r="I24" s="1513"/>
      <c r="J24" s="1513"/>
      <c r="K24" s="1513"/>
      <c r="L24" s="1513"/>
      <c r="M24" s="1513"/>
      <c r="N24" s="1513"/>
      <c r="O24" s="1513"/>
      <c r="P24" s="1513"/>
      <c r="Q24" s="1513"/>
      <c r="R24" s="279"/>
    </row>
    <row r="25" spans="1:21" ht="13.5" customHeight="1">
      <c r="A25" s="267"/>
      <c r="B25" s="1513"/>
      <c r="C25" s="1513"/>
      <c r="D25" s="1513"/>
      <c r="E25" s="1513"/>
      <c r="F25" s="1513"/>
      <c r="G25" s="1513"/>
      <c r="H25" s="1513"/>
      <c r="I25" s="1513"/>
      <c r="J25" s="1513"/>
      <c r="K25" s="1513"/>
      <c r="L25" s="1513"/>
      <c r="M25" s="1513"/>
      <c r="N25" s="1513"/>
      <c r="O25" s="1513"/>
      <c r="P25" s="1513"/>
      <c r="Q25" s="1513"/>
      <c r="R25" s="333"/>
    </row>
    <row r="26" spans="1:21" s="530" customFormat="1" ht="13.5" customHeight="1">
      <c r="A26" s="267" t="s">
        <v>82</v>
      </c>
      <c r="B26" s="1513" t="s">
        <v>878</v>
      </c>
      <c r="C26" s="1513"/>
      <c r="D26" s="1513"/>
      <c r="E26" s="1513"/>
      <c r="F26" s="1513"/>
      <c r="G26" s="1513"/>
      <c r="H26" s="1513"/>
      <c r="I26" s="1513"/>
      <c r="J26" s="1513"/>
      <c r="K26" s="1513"/>
      <c r="L26" s="1513"/>
      <c r="M26" s="1513"/>
      <c r="N26" s="1513"/>
      <c r="O26" s="1513"/>
      <c r="P26" s="1513"/>
      <c r="Q26" s="1513"/>
      <c r="R26" s="532"/>
    </row>
    <row r="27" spans="1:21" s="530" customFormat="1" ht="13.5" customHeight="1">
      <c r="A27" s="267" t="s">
        <v>83</v>
      </c>
      <c r="B27" s="1513" t="s">
        <v>879</v>
      </c>
      <c r="C27" s="1513"/>
      <c r="D27" s="1513"/>
      <c r="E27" s="1513"/>
      <c r="F27" s="1513"/>
      <c r="G27" s="1513"/>
      <c r="H27" s="1513"/>
      <c r="I27" s="1513"/>
      <c r="J27" s="1513"/>
      <c r="K27" s="1513"/>
      <c r="L27" s="1513"/>
      <c r="M27" s="1513"/>
      <c r="N27" s="1513"/>
      <c r="O27" s="1513"/>
      <c r="P27" s="1513"/>
      <c r="Q27" s="1513"/>
      <c r="R27" s="532"/>
    </row>
    <row r="28" spans="1:21" s="555" customFormat="1" ht="13.5" customHeight="1">
      <c r="A28" s="267" t="s">
        <v>94</v>
      </c>
      <c r="B28" s="1543" t="s">
        <v>1604</v>
      </c>
      <c r="C28" s="1543"/>
      <c r="D28" s="1543"/>
      <c r="E28" s="1543"/>
      <c r="F28" s="1543"/>
      <c r="G28" s="1543"/>
      <c r="H28" s="1543"/>
      <c r="I28" s="1543"/>
      <c r="J28" s="1543"/>
      <c r="K28" s="1543"/>
      <c r="L28" s="1543"/>
      <c r="M28" s="1543"/>
      <c r="N28" s="1543"/>
      <c r="O28" s="1543"/>
      <c r="P28" s="1543"/>
      <c r="Q28" s="1543"/>
      <c r="R28" s="556"/>
    </row>
    <row r="29" spans="1:21" s="555" customFormat="1" ht="13.5" customHeight="1">
      <c r="A29" s="267"/>
      <c r="B29" s="1543"/>
      <c r="C29" s="1543"/>
      <c r="D29" s="1543"/>
      <c r="E29" s="1543"/>
      <c r="F29" s="1543"/>
      <c r="G29" s="1543"/>
      <c r="H29" s="1543"/>
      <c r="I29" s="1543"/>
      <c r="J29" s="1543"/>
      <c r="K29" s="1543"/>
      <c r="L29" s="1543"/>
      <c r="M29" s="1543"/>
      <c r="N29" s="1543"/>
      <c r="O29" s="1543"/>
      <c r="P29" s="1543"/>
      <c r="Q29" s="1543"/>
      <c r="R29" s="556"/>
    </row>
    <row r="30" spans="1:21" s="555" customFormat="1" ht="13.5" customHeight="1">
      <c r="A30" s="267" t="s">
        <v>95</v>
      </c>
      <c r="B30" s="1633" t="s">
        <v>975</v>
      </c>
      <c r="C30" s="1633"/>
      <c r="D30" s="1633"/>
      <c r="E30" s="1633"/>
      <c r="F30" s="1633"/>
      <c r="G30" s="1633"/>
      <c r="H30" s="1633"/>
      <c r="I30" s="1633"/>
      <c r="J30" s="1633"/>
      <c r="K30" s="1633"/>
      <c r="L30" s="1633"/>
      <c r="M30" s="1633"/>
      <c r="N30" s="1633"/>
      <c r="O30" s="1633"/>
      <c r="P30" s="1633"/>
      <c r="Q30" s="1633"/>
      <c r="R30" s="556"/>
    </row>
    <row r="31" spans="1:21" s="530" customFormat="1" ht="13.5" customHeight="1">
      <c r="A31" s="267"/>
      <c r="B31" s="1633"/>
      <c r="C31" s="1633"/>
      <c r="D31" s="1633"/>
      <c r="E31" s="1633"/>
      <c r="F31" s="1633"/>
      <c r="G31" s="1633"/>
      <c r="H31" s="1633"/>
      <c r="I31" s="1633"/>
      <c r="J31" s="1633"/>
      <c r="K31" s="1633"/>
      <c r="L31" s="1633"/>
      <c r="M31" s="1633"/>
      <c r="N31" s="1633"/>
      <c r="O31" s="1633"/>
      <c r="P31" s="1633"/>
      <c r="Q31" s="1633"/>
      <c r="R31" s="532"/>
    </row>
    <row r="32" spans="1:21" s="880" customFormat="1" ht="13.5" customHeight="1">
      <c r="A32" s="267" t="s">
        <v>96</v>
      </c>
      <c r="B32" s="1978" t="s">
        <v>93</v>
      </c>
      <c r="C32" s="1978"/>
      <c r="D32" s="1978"/>
      <c r="E32" s="1978"/>
      <c r="F32" s="1978"/>
      <c r="G32" s="1978"/>
      <c r="H32" s="1978"/>
      <c r="I32" s="1978"/>
      <c r="J32" s="1978"/>
      <c r="K32" s="1978"/>
      <c r="L32" s="1978"/>
      <c r="M32" s="1978"/>
      <c r="N32" s="1978"/>
      <c r="O32" s="1978"/>
      <c r="P32" s="1978"/>
      <c r="Q32" s="1978"/>
      <c r="R32" s="881"/>
    </row>
    <row r="33" spans="1:18" s="880" customFormat="1" ht="13.5" customHeight="1">
      <c r="A33" s="204"/>
      <c r="B33" s="204"/>
      <c r="C33" s="204"/>
      <c r="D33" s="204"/>
      <c r="E33" s="204"/>
      <c r="F33" s="204"/>
      <c r="G33" s="204"/>
      <c r="H33" s="204"/>
      <c r="I33" s="204"/>
      <c r="J33" s="204"/>
      <c r="K33" s="204"/>
      <c r="L33" s="204"/>
      <c r="M33" s="204"/>
      <c r="N33" s="204"/>
      <c r="O33" s="204"/>
      <c r="P33" s="204"/>
      <c r="Q33" s="204"/>
      <c r="R33" s="881"/>
    </row>
    <row r="34" spans="1:18" s="530" customFormat="1" ht="13.5" customHeight="1">
      <c r="A34" s="4"/>
      <c r="B34" s="4"/>
      <c r="C34" s="4"/>
      <c r="D34" s="4"/>
      <c r="E34" s="4"/>
      <c r="F34" s="4"/>
      <c r="G34" s="4"/>
      <c r="H34" s="4"/>
      <c r="I34" s="4"/>
      <c r="J34" s="4"/>
      <c r="K34" s="4"/>
      <c r="L34" s="4"/>
      <c r="M34" s="4"/>
      <c r="N34" s="4"/>
      <c r="O34" s="4"/>
      <c r="P34" s="4"/>
      <c r="Q34" s="4"/>
      <c r="R34" s="334"/>
    </row>
    <row r="35" spans="1:18" s="555" customFormat="1" ht="13.5" customHeight="1">
      <c r="A35" s="1635" t="s">
        <v>223</v>
      </c>
      <c r="B35" s="1635"/>
      <c r="C35" s="1635"/>
      <c r="D35" s="1635"/>
      <c r="E35" s="1638" t="str">
        <f>IF(発注者入力シート!C10="","",発注者入力シート!C10)</f>
        <v>県道○線　道路改良工事</v>
      </c>
      <c r="F35" s="1638"/>
      <c r="G35" s="1638"/>
      <c r="H35" s="1638"/>
      <c r="I35" s="1638"/>
      <c r="J35" s="1638"/>
      <c r="K35" s="1638"/>
      <c r="L35" s="1638"/>
      <c r="M35" s="1638"/>
      <c r="N35" s="1638"/>
      <c r="O35" s="1638"/>
      <c r="P35" s="1638"/>
      <c r="Q35" s="1638"/>
      <c r="R35" s="334"/>
    </row>
    <row r="37" spans="1:18" ht="13.5" customHeight="1">
      <c r="A37" s="1635" t="s">
        <v>220</v>
      </c>
      <c r="B37" s="1635"/>
      <c r="C37" s="1635"/>
      <c r="D37" s="1635"/>
      <c r="E37" s="1638" t="str">
        <f>IF(発注者入力シート!C6="","",発注者入力シート!C6)</f>
        <v>○○県土整備事務所</v>
      </c>
      <c r="F37" s="1638"/>
      <c r="G37" s="1638"/>
      <c r="H37" s="1638"/>
      <c r="I37" s="1638"/>
      <c r="J37" s="1638"/>
      <c r="K37" s="1638"/>
      <c r="L37" s="1638"/>
      <c r="M37" s="1638"/>
      <c r="N37" s="1638"/>
      <c r="O37" s="1638"/>
      <c r="P37" s="1638"/>
      <c r="Q37" s="1638"/>
      <c r="R37" s="321"/>
    </row>
    <row r="39" spans="1:18" ht="13.5" customHeight="1">
      <c r="A39" s="1635" t="s">
        <v>224</v>
      </c>
      <c r="B39" s="1635"/>
      <c r="C39" s="1635"/>
      <c r="D39" s="1635"/>
      <c r="E39" s="1639" t="s">
        <v>1544</v>
      </c>
      <c r="F39" s="1639"/>
      <c r="G39" s="1639"/>
      <c r="H39" s="1639"/>
      <c r="I39" s="1639"/>
      <c r="J39" s="1639"/>
      <c r="K39" s="1639"/>
      <c r="L39" s="1639"/>
      <c r="M39" s="1639"/>
      <c r="N39" s="1639"/>
      <c r="O39" s="1639"/>
      <c r="P39" s="1639"/>
      <c r="Q39" s="1639"/>
    </row>
    <row r="40" spans="1:18" ht="13.5" customHeight="1">
      <c r="R40" s="279"/>
    </row>
    <row r="41" spans="1:18" ht="13.5" customHeight="1">
      <c r="A41" s="1636" t="str">
        <f>CONCATENATE("　今後、",発注者入力シート!C6,"が発注する工事においては、本書の写しをもって「県管理公共土木施設に関する維持管理業務または海岸漂着物の回収業務の契約実績」の貴社技術資料とみなし、その他添付資料の提出は不要とする。")</f>
        <v>　今後、○○県土整備事務所が発注する工事においては、本書の写しをもって「県管理公共土木施設に関する維持管理業務または海岸漂着物の回収業務の契約実績」の貴社技術資料とみなし、その他添付資料の提出は不要とする。</v>
      </c>
      <c r="B41" s="1636"/>
      <c r="C41" s="1636"/>
      <c r="D41" s="1636"/>
      <c r="E41" s="1636"/>
      <c r="F41" s="1636"/>
      <c r="G41" s="1636"/>
      <c r="H41" s="1636"/>
      <c r="I41" s="1636"/>
      <c r="J41" s="1636"/>
      <c r="K41" s="1636"/>
      <c r="L41" s="1636"/>
      <c r="M41" s="1636"/>
      <c r="N41" s="1636"/>
      <c r="O41" s="1636"/>
      <c r="P41" s="1636"/>
      <c r="Q41" s="1636"/>
      <c r="R41" s="279"/>
    </row>
    <row r="42" spans="1:18" ht="13.5" customHeight="1">
      <c r="A42" s="1636"/>
      <c r="B42" s="1636"/>
      <c r="C42" s="1636"/>
      <c r="D42" s="1636"/>
      <c r="E42" s="1636"/>
      <c r="F42" s="1636"/>
      <c r="G42" s="1636"/>
      <c r="H42" s="1636"/>
      <c r="I42" s="1636"/>
      <c r="J42" s="1636"/>
      <c r="K42" s="1636"/>
      <c r="L42" s="1636"/>
      <c r="M42" s="1636"/>
      <c r="N42" s="1636"/>
      <c r="O42" s="1636"/>
      <c r="P42" s="1636"/>
      <c r="Q42" s="1636"/>
      <c r="R42" s="279"/>
    </row>
    <row r="43" spans="1:18" ht="13.5" customHeight="1">
      <c r="A43" s="1636"/>
      <c r="B43" s="1636"/>
      <c r="C43" s="1636"/>
      <c r="D43" s="1636"/>
      <c r="E43" s="1636"/>
      <c r="F43" s="1636"/>
      <c r="G43" s="1636"/>
      <c r="H43" s="1636"/>
      <c r="I43" s="1636"/>
      <c r="J43" s="1636"/>
      <c r="K43" s="1636"/>
      <c r="L43" s="1636"/>
      <c r="M43" s="1636"/>
      <c r="N43" s="1636"/>
      <c r="O43" s="1636"/>
      <c r="P43" s="1636"/>
      <c r="Q43" s="1636"/>
      <c r="R43" s="328"/>
    </row>
    <row r="44" spans="1:18" s="530" customFormat="1" ht="13.5" customHeight="1">
      <c r="A44" s="1633" t="s">
        <v>785</v>
      </c>
      <c r="B44" s="1633"/>
      <c r="C44" s="1633"/>
      <c r="D44" s="1633"/>
      <c r="E44" s="1633"/>
      <c r="F44" s="1633"/>
      <c r="G44" s="1633"/>
      <c r="H44" s="1633"/>
      <c r="I44" s="1633"/>
      <c r="J44" s="1633"/>
      <c r="K44" s="1633"/>
      <c r="L44" s="1633"/>
      <c r="M44" s="1633"/>
      <c r="N44" s="1633"/>
      <c r="O44" s="1633"/>
      <c r="P44" s="1633"/>
      <c r="Q44" s="1633"/>
      <c r="R44" s="532"/>
    </row>
    <row r="45" spans="1:18" s="530" customFormat="1" ht="13.5" customHeight="1">
      <c r="A45" s="1633"/>
      <c r="B45" s="1633"/>
      <c r="C45" s="1633"/>
      <c r="D45" s="1633"/>
      <c r="E45" s="1633"/>
      <c r="F45" s="1633"/>
      <c r="G45" s="1633"/>
      <c r="H45" s="1633"/>
      <c r="I45" s="1633"/>
      <c r="J45" s="1633"/>
      <c r="K45" s="1633"/>
      <c r="L45" s="1633"/>
      <c r="M45" s="1633"/>
      <c r="N45" s="1633"/>
      <c r="O45" s="1633"/>
      <c r="P45" s="1633"/>
      <c r="Q45" s="1633"/>
      <c r="R45" s="533"/>
    </row>
    <row r="46" spans="1:18" s="530" customFormat="1" ht="13.5" customHeight="1">
      <c r="A46" s="302"/>
      <c r="B46" s="302"/>
      <c r="C46" s="302"/>
      <c r="D46" s="302"/>
      <c r="E46" s="302"/>
      <c r="F46" s="302"/>
      <c r="G46" s="302"/>
      <c r="H46" s="302"/>
      <c r="I46" s="302"/>
      <c r="J46" s="302"/>
      <c r="K46" s="302"/>
      <c r="L46" s="302"/>
      <c r="M46" s="302"/>
      <c r="N46" s="1499" t="s">
        <v>1393</v>
      </c>
      <c r="O46" s="1499"/>
      <c r="P46" s="302"/>
      <c r="Q46" s="302"/>
      <c r="R46" s="533"/>
    </row>
    <row r="47" spans="1:18" s="530" customFormat="1" ht="13.5" customHeight="1">
      <c r="A47" s="4" t="s">
        <v>98</v>
      </c>
      <c r="B47" s="3" t="s">
        <v>948</v>
      </c>
      <c r="C47" s="4"/>
      <c r="D47" s="4"/>
      <c r="E47" s="4"/>
      <c r="F47" s="4"/>
      <c r="G47" s="4"/>
      <c r="H47" s="4"/>
      <c r="I47" s="4"/>
      <c r="J47" s="4"/>
      <c r="K47" s="4"/>
      <c r="L47" s="4"/>
      <c r="M47" s="210"/>
      <c r="N47" s="211"/>
      <c r="O47" s="211"/>
      <c r="P47" s="212"/>
      <c r="Q47" s="4"/>
      <c r="R47" s="533"/>
    </row>
    <row r="48" spans="1:18" s="530" customFormat="1" ht="13.5" customHeight="1">
      <c r="A48" s="4"/>
      <c r="B48" s="1610" t="str">
        <f>IF(INDEX(発注者入力シート!$B$32:$J$41,MATCH(発注者入力シート!N8,発注者入力シート!$C$32:$C$41,0),7)="未記入",発注者入力シート!$AL$9,IF(INDEX(発注者入力シート!$B$32:$J$41,MATCH(発注者入力シート!N8,発注者入力シート!$C$32:$C$41,0),7)="無",発注者入力シート!$AL$10,IF(INDEX(発注者入力シート!$B$32:$J$41,MATCH(発注者入力シート!N8,発注者入力シート!$C$32:$C$41,0),7)="有",発注者入力シート!$AL$11)))</f>
        <v>本技術資料により提出します</v>
      </c>
      <c r="C48" s="1611"/>
      <c r="D48" s="1611"/>
      <c r="E48" s="1611"/>
      <c r="F48" s="1611"/>
      <c r="G48" s="1611"/>
      <c r="H48" s="1611"/>
      <c r="I48" s="1612"/>
      <c r="J48" s="4"/>
      <c r="K48" s="4"/>
      <c r="L48" s="4"/>
      <c r="M48" s="214"/>
      <c r="N48" s="190"/>
      <c r="O48" s="190"/>
      <c r="P48" s="1103"/>
      <c r="Q48" s="4"/>
      <c r="R48" s="533"/>
    </row>
    <row r="49" spans="1:17" ht="13.5" customHeight="1">
      <c r="B49" s="1613"/>
      <c r="C49" s="1614"/>
      <c r="D49" s="1614"/>
      <c r="E49" s="1614"/>
      <c r="F49" s="1614"/>
      <c r="G49" s="1614"/>
      <c r="H49" s="1614"/>
      <c r="I49" s="1615"/>
      <c r="M49" s="214"/>
      <c r="N49" s="190"/>
      <c r="O49" s="190"/>
      <c r="P49" s="1103"/>
    </row>
    <row r="50" spans="1:17" ht="13.5" customHeight="1">
      <c r="A50" s="4" t="s">
        <v>18</v>
      </c>
      <c r="B50" s="1613"/>
      <c r="C50" s="1614"/>
      <c r="D50" s="1614"/>
      <c r="E50" s="1614"/>
      <c r="F50" s="1614"/>
      <c r="G50" s="1614"/>
      <c r="H50" s="1614"/>
      <c r="I50" s="1615"/>
      <c r="M50" s="214"/>
      <c r="N50" s="190"/>
      <c r="O50" s="190"/>
      <c r="P50" s="1103"/>
    </row>
    <row r="51" spans="1:17" ht="13.5" customHeight="1">
      <c r="B51" s="1613"/>
      <c r="C51" s="1614"/>
      <c r="D51" s="1614"/>
      <c r="E51" s="1614"/>
      <c r="F51" s="1614"/>
      <c r="G51" s="1614"/>
      <c r="H51" s="1614"/>
      <c r="I51" s="1615"/>
      <c r="M51" s="214"/>
      <c r="N51" s="190"/>
      <c r="O51" s="190"/>
      <c r="P51" s="1103"/>
    </row>
    <row r="52" spans="1:17" ht="13.5" customHeight="1">
      <c r="B52" s="1616"/>
      <c r="C52" s="1617"/>
      <c r="D52" s="1617"/>
      <c r="E52" s="1617"/>
      <c r="F52" s="1617"/>
      <c r="G52" s="1617"/>
      <c r="H52" s="1617"/>
      <c r="I52" s="1618"/>
      <c r="M52" s="214"/>
      <c r="N52" s="190"/>
      <c r="O52" s="190"/>
      <c r="P52" s="1103"/>
    </row>
    <row r="53" spans="1:17" ht="13.5" customHeight="1">
      <c r="A53" s="537" t="s">
        <v>957</v>
      </c>
      <c r="B53" s="1605" t="s">
        <v>956</v>
      </c>
      <c r="C53" s="1605"/>
      <c r="D53" s="1605"/>
      <c r="E53" s="1605"/>
      <c r="F53" s="1605"/>
      <c r="G53" s="1605"/>
      <c r="H53" s="1605"/>
      <c r="I53" s="1605"/>
      <c r="M53" s="214"/>
      <c r="N53" s="190"/>
      <c r="O53" s="190"/>
      <c r="P53" s="1103"/>
    </row>
    <row r="54" spans="1:17" ht="13.5" customHeight="1">
      <c r="A54" s="848"/>
      <c r="B54" s="1633"/>
      <c r="C54" s="1633"/>
      <c r="D54" s="1633"/>
      <c r="E54" s="1633"/>
      <c r="F54" s="1633"/>
      <c r="G54" s="1633"/>
      <c r="H54" s="1633"/>
      <c r="I54" s="1633"/>
      <c r="M54" s="223"/>
      <c r="N54" s="224"/>
      <c r="O54" s="224"/>
      <c r="P54" s="1104"/>
    </row>
    <row r="55" spans="1:17" ht="12" customHeight="1">
      <c r="A55" s="1100"/>
      <c r="B55" s="1236"/>
      <c r="C55" s="1236"/>
      <c r="D55" s="1236"/>
      <c r="E55" s="1236"/>
      <c r="F55" s="1236"/>
      <c r="G55" s="1236"/>
      <c r="H55" s="1236"/>
      <c r="I55" s="1236"/>
      <c r="M55" s="190"/>
      <c r="N55" s="190"/>
      <c r="O55" s="190"/>
      <c r="P55" s="190"/>
    </row>
    <row r="56" spans="1:17" ht="13.5" customHeight="1">
      <c r="A56" s="1633" t="s">
        <v>1617</v>
      </c>
      <c r="B56" s="1633"/>
      <c r="C56" s="1633"/>
      <c r="D56" s="1633"/>
      <c r="E56" s="1633"/>
      <c r="F56" s="1633"/>
      <c r="G56" s="1633"/>
      <c r="H56" s="1633"/>
      <c r="I56" s="1633"/>
      <c r="J56" s="1633"/>
      <c r="K56" s="1633"/>
      <c r="L56" s="1633"/>
      <c r="M56" s="1633"/>
      <c r="N56" s="1633"/>
      <c r="O56" s="1633"/>
      <c r="P56" s="1633"/>
      <c r="Q56" s="1633"/>
    </row>
    <row r="57" spans="1:17" ht="13.5" customHeight="1">
      <c r="A57" s="1633"/>
      <c r="B57" s="1633"/>
      <c r="C57" s="1633"/>
      <c r="D57" s="1633"/>
      <c r="E57" s="1633"/>
      <c r="F57" s="1633"/>
      <c r="G57" s="1633"/>
      <c r="H57" s="1633"/>
      <c r="I57" s="1633"/>
      <c r="J57" s="1633"/>
      <c r="K57" s="1633"/>
      <c r="L57" s="1633"/>
      <c r="M57" s="1633"/>
      <c r="N57" s="1633"/>
      <c r="O57" s="1633"/>
      <c r="P57" s="1633"/>
      <c r="Q57" s="1633"/>
    </row>
    <row r="58" spans="1:17" ht="13.5" customHeight="1">
      <c r="A58" s="1633"/>
      <c r="B58" s="1633"/>
      <c r="C58" s="1633"/>
      <c r="D58" s="1633"/>
      <c r="E58" s="1633"/>
      <c r="F58" s="1633"/>
      <c r="G58" s="1633"/>
      <c r="H58" s="1633"/>
      <c r="I58" s="1633"/>
      <c r="J58" s="1633"/>
      <c r="K58" s="1633"/>
      <c r="L58" s="1633"/>
      <c r="M58" s="1633"/>
      <c r="N58" s="1633"/>
      <c r="O58" s="1633"/>
      <c r="P58" s="1633"/>
      <c r="Q58" s="1633"/>
    </row>
  </sheetData>
  <mergeCells count="50">
    <mergeCell ref="B32:Q32"/>
    <mergeCell ref="A20:C21"/>
    <mergeCell ref="A10:C10"/>
    <mergeCell ref="D10:M10"/>
    <mergeCell ref="S16:U19"/>
    <mergeCell ref="B53:I54"/>
    <mergeCell ref="B48:I52"/>
    <mergeCell ref="I20:M21"/>
    <mergeCell ref="F13:H14"/>
    <mergeCell ref="B28:Q29"/>
    <mergeCell ref="N20:Q21"/>
    <mergeCell ref="F15:H15"/>
    <mergeCell ref="F16:H16"/>
    <mergeCell ref="F20:H20"/>
    <mergeCell ref="F21:H21"/>
    <mergeCell ref="B22:Q25"/>
    <mergeCell ref="B26:Q26"/>
    <mergeCell ref="B27:Q27"/>
    <mergeCell ref="A37:D37"/>
    <mergeCell ref="A39:D39"/>
    <mergeCell ref="A44:Q45"/>
    <mergeCell ref="O1:Q1"/>
    <mergeCell ref="A1:F1"/>
    <mergeCell ref="A2:E2"/>
    <mergeCell ref="A4:Q4"/>
    <mergeCell ref="N15:Q16"/>
    <mergeCell ref="H6:J6"/>
    <mergeCell ref="K6:Q6"/>
    <mergeCell ref="B7:Q8"/>
    <mergeCell ref="N13:Q14"/>
    <mergeCell ref="I13:M14"/>
    <mergeCell ref="I15:M16"/>
    <mergeCell ref="A13:C14"/>
    <mergeCell ref="A15:C16"/>
    <mergeCell ref="A56:Q58"/>
    <mergeCell ref="F18:H19"/>
    <mergeCell ref="I18:M19"/>
    <mergeCell ref="N18:Q19"/>
    <mergeCell ref="D13:E14"/>
    <mergeCell ref="E35:Q35"/>
    <mergeCell ref="A35:D35"/>
    <mergeCell ref="B30:Q31"/>
    <mergeCell ref="D20:E21"/>
    <mergeCell ref="A18:C19"/>
    <mergeCell ref="D15:E16"/>
    <mergeCell ref="D18:E19"/>
    <mergeCell ref="N46:O46"/>
    <mergeCell ref="A41:Q43"/>
    <mergeCell ref="E37:Q37"/>
    <mergeCell ref="E39:Q39"/>
  </mergeCells>
  <phoneticPr fontId="2"/>
  <dataValidations count="1">
    <dataValidation type="list" showInputMessage="1" showErrorMessage="1" sqref="D15:E16 D20:E21">
      <formula1>企業回答12</formula1>
    </dataValidation>
  </dataValidations>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A1:U55"/>
  <sheetViews>
    <sheetView view="pageBreakPreview" zoomScaleNormal="100" zoomScaleSheetLayoutView="100" workbookViewId="0">
      <selection activeCell="D5" sqref="D5"/>
    </sheetView>
  </sheetViews>
  <sheetFormatPr defaultRowHeight="13.5" customHeight="1"/>
  <cols>
    <col min="1" max="2" width="5.125" style="4" customWidth="1"/>
    <col min="3" max="5" width="5" style="4" customWidth="1"/>
    <col min="6" max="8" width="6.625" style="4" customWidth="1"/>
    <col min="9" max="17" width="4.875" style="4" customWidth="1"/>
    <col min="18" max="18" width="4.875" style="251" customWidth="1"/>
    <col min="19" max="16384" width="9" style="4"/>
  </cols>
  <sheetData>
    <row r="1" spans="1:20" ht="13.5" customHeight="1">
      <c r="A1" s="1495" t="str">
        <f>CONCATENATE("（様式-",INDEX(発注者入力シート!$B$32:$G$41,MATCH(発注者入力シート!N9,発注者入力シート!$C$32:$C$41,0),4),"）")</f>
        <v>（様式-１１）</v>
      </c>
      <c r="B1" s="1495"/>
      <c r="C1" s="1495"/>
      <c r="D1" s="1495"/>
      <c r="E1" s="1495"/>
      <c r="F1" s="1495"/>
      <c r="O1" s="1740" t="str">
        <f>IF(INDEX(発注者入力シート!$B$20:$G$43,MATCH(発注者入力シート!N9,発注者入力シート!$C$20:$C$43,0),3)="","",INDEX(発注者入力シート!$B$20:$G$43,MATCH(発注者入力シート!N9,発注者入力シート!$C$20:$C$43,0),3))</f>
        <v/>
      </c>
      <c r="P1" s="1740"/>
      <c r="Q1" s="1740"/>
      <c r="R1" s="322"/>
      <c r="S1" s="4" t="s">
        <v>463</v>
      </c>
    </row>
    <row r="2" spans="1:20" ht="13.5" customHeight="1">
      <c r="A2" s="1495" t="str">
        <f>CONCATENATE("評価項目",INDEX(発注者入力シート!$B$32:$G$41,MATCH(発注者入力シート!N9,発注者入力シート!$C$32:$C$41,0),5),"-",INDEX(発注者入力シート!$B$32:$G$41,MATCH(発注者入力シート!N9,発注者入力シート!$C$32:$C$41,0),6))</f>
        <v>評価項目（４）-③</v>
      </c>
      <c r="B2" s="1495"/>
      <c r="C2" s="1495"/>
      <c r="D2" s="1495"/>
      <c r="E2" s="1495"/>
      <c r="S2" s="4" t="s">
        <v>464</v>
      </c>
    </row>
    <row r="3" spans="1:20" ht="13.5" customHeight="1">
      <c r="S3" s="205"/>
      <c r="T3" s="4" t="s">
        <v>475</v>
      </c>
    </row>
    <row r="4" spans="1:20" ht="13.5" customHeight="1">
      <c r="A4" s="1632" t="s">
        <v>806</v>
      </c>
      <c r="B4" s="1632"/>
      <c r="C4" s="1632"/>
      <c r="D4" s="1632"/>
      <c r="E4" s="1632"/>
      <c r="F4" s="1632"/>
      <c r="G4" s="1632"/>
      <c r="H4" s="1632"/>
      <c r="I4" s="1632"/>
      <c r="J4" s="1632"/>
      <c r="K4" s="1632"/>
      <c r="L4" s="1632"/>
      <c r="M4" s="1632"/>
      <c r="N4" s="1632"/>
      <c r="O4" s="1632"/>
      <c r="P4" s="1632"/>
      <c r="Q4" s="1632"/>
      <c r="R4" s="335"/>
      <c r="S4" s="191"/>
      <c r="T4" s="4" t="s">
        <v>605</v>
      </c>
    </row>
    <row r="5" spans="1:20" ht="13.5" customHeight="1">
      <c r="A5" s="274"/>
      <c r="B5" s="274"/>
      <c r="C5" s="274"/>
      <c r="D5" s="274"/>
      <c r="E5" s="274"/>
      <c r="F5" s="274"/>
      <c r="G5" s="274"/>
      <c r="H5" s="274"/>
      <c r="I5" s="274"/>
      <c r="J5" s="274"/>
      <c r="K5" s="274"/>
      <c r="L5" s="274"/>
      <c r="M5" s="274"/>
      <c r="N5" s="274"/>
      <c r="O5" s="274"/>
      <c r="P5" s="274"/>
      <c r="Q5" s="274"/>
      <c r="R5" s="335"/>
      <c r="S5" s="251"/>
    </row>
    <row r="6" spans="1:20" ht="13.5" customHeight="1">
      <c r="H6" s="1640" t="s">
        <v>331</v>
      </c>
      <c r="I6" s="1640"/>
      <c r="J6" s="1640"/>
      <c r="K6" s="1519" t="str">
        <f>IF(企業入力シート!C7="","",企業入力シート!C7)</f>
        <v>島根土木</v>
      </c>
      <c r="L6" s="1519"/>
      <c r="M6" s="1519"/>
      <c r="N6" s="1519"/>
      <c r="O6" s="1519"/>
      <c r="P6" s="1519"/>
      <c r="Q6" s="1519"/>
      <c r="R6" s="321"/>
      <c r="S6" s="4" t="s">
        <v>467</v>
      </c>
    </row>
    <row r="7" spans="1:20" ht="13.5" customHeight="1">
      <c r="S7" s="193"/>
      <c r="T7" s="4" t="s">
        <v>468</v>
      </c>
    </row>
    <row r="8" spans="1:20" ht="13.5" customHeight="1">
      <c r="A8" s="268" t="s">
        <v>219</v>
      </c>
      <c r="B8" s="1985" t="s">
        <v>1545</v>
      </c>
      <c r="C8" s="1985"/>
      <c r="D8" s="1985"/>
      <c r="E8" s="1985"/>
      <c r="F8" s="1985"/>
      <c r="G8" s="1985"/>
      <c r="H8" s="1985"/>
      <c r="I8" s="1985"/>
      <c r="J8" s="1985"/>
      <c r="K8" s="1985"/>
      <c r="L8" s="1985"/>
      <c r="M8" s="1985"/>
      <c r="N8" s="1985"/>
      <c r="O8" s="1985"/>
      <c r="P8" s="1985"/>
      <c r="Q8" s="1985"/>
      <c r="R8" s="328"/>
      <c r="S8" s="194"/>
      <c r="T8" s="4" t="s">
        <v>466</v>
      </c>
    </row>
    <row r="9" spans="1:20" ht="13.5" customHeight="1">
      <c r="B9" s="1513"/>
      <c r="C9" s="1513"/>
      <c r="D9" s="1513"/>
      <c r="E9" s="1513"/>
      <c r="F9" s="1513"/>
      <c r="G9" s="1513"/>
      <c r="H9" s="1513"/>
      <c r="I9" s="1513"/>
      <c r="J9" s="1513"/>
      <c r="K9" s="1513"/>
      <c r="L9" s="1513"/>
      <c r="M9" s="1513"/>
      <c r="N9" s="1513"/>
      <c r="O9" s="1513"/>
      <c r="P9" s="1513"/>
      <c r="Q9" s="1513"/>
      <c r="R9" s="320"/>
    </row>
    <row r="10" spans="1:20" ht="13.5" customHeight="1">
      <c r="A10" s="251"/>
      <c r="B10" s="877"/>
      <c r="C10" s="877"/>
      <c r="D10" s="877"/>
      <c r="E10" s="877"/>
      <c r="F10" s="877"/>
      <c r="G10" s="877"/>
      <c r="H10" s="877"/>
      <c r="I10" s="877"/>
      <c r="J10" s="877"/>
      <c r="K10" s="877"/>
      <c r="L10" s="877"/>
      <c r="M10" s="877"/>
      <c r="N10" s="877"/>
      <c r="O10" s="877"/>
      <c r="P10" s="877"/>
      <c r="Q10" s="877"/>
      <c r="R10" s="877"/>
      <c r="S10" s="251"/>
    </row>
    <row r="11" spans="1:20" ht="13.5" customHeight="1">
      <c r="A11" s="1979" t="s">
        <v>784</v>
      </c>
      <c r="B11" s="1979"/>
      <c r="C11" s="1979"/>
      <c r="D11" s="1980" t="s">
        <v>1061</v>
      </c>
      <c r="E11" s="1981"/>
      <c r="F11" s="1981"/>
      <c r="G11" s="1981"/>
      <c r="H11" s="1981"/>
      <c r="I11" s="1981"/>
      <c r="J11" s="1981"/>
      <c r="K11" s="1981"/>
      <c r="L11" s="1981"/>
      <c r="M11" s="1982"/>
      <c r="R11" s="4"/>
    </row>
    <row r="12" spans="1:20" ht="13.5" customHeight="1">
      <c r="A12" s="466"/>
      <c r="B12" s="466"/>
      <c r="C12" s="466"/>
      <c r="D12" s="466"/>
      <c r="E12" s="466"/>
      <c r="F12" s="471"/>
      <c r="G12" s="471"/>
      <c r="H12" s="471"/>
      <c r="I12" s="467"/>
      <c r="J12" s="467"/>
      <c r="K12" s="467"/>
      <c r="L12" s="467"/>
      <c r="M12" s="467"/>
      <c r="N12" s="467"/>
      <c r="O12" s="467"/>
      <c r="P12" s="467"/>
      <c r="Q12" s="467"/>
      <c r="R12" s="4"/>
      <c r="S12" s="207" t="s">
        <v>469</v>
      </c>
    </row>
    <row r="13" spans="1:20" ht="13.5" customHeight="1">
      <c r="A13" s="918" t="s">
        <v>1588</v>
      </c>
      <c r="B13" s="467"/>
      <c r="C13" s="467"/>
      <c r="D13" s="467"/>
      <c r="E13" s="467"/>
      <c r="F13" s="467"/>
      <c r="G13" s="467"/>
      <c r="H13" s="467"/>
      <c r="I13" s="467"/>
      <c r="J13" s="467"/>
      <c r="K13" s="467"/>
      <c r="L13" s="467"/>
      <c r="M13" s="467"/>
      <c r="N13" s="467"/>
      <c r="O13" s="467"/>
      <c r="P13" s="467"/>
      <c r="Q13" s="467"/>
      <c r="R13" s="4"/>
      <c r="S13" s="207" t="s">
        <v>470</v>
      </c>
    </row>
    <row r="14" spans="1:20" ht="13.5" customHeight="1">
      <c r="A14" s="1664" t="s">
        <v>920</v>
      </c>
      <c r="B14" s="1665"/>
      <c r="C14" s="1667"/>
      <c r="D14" s="1967" t="s">
        <v>988</v>
      </c>
      <c r="E14" s="1968"/>
      <c r="F14" s="1967" t="s">
        <v>602</v>
      </c>
      <c r="G14" s="1665"/>
      <c r="H14" s="1667"/>
      <c r="I14" s="1592" t="s">
        <v>45</v>
      </c>
      <c r="J14" s="1592"/>
      <c r="K14" s="1592"/>
      <c r="L14" s="1592"/>
      <c r="M14" s="1592"/>
      <c r="N14" s="1665" t="s">
        <v>921</v>
      </c>
      <c r="O14" s="1665"/>
      <c r="P14" s="1665"/>
      <c r="Q14" s="1667"/>
      <c r="R14" s="320"/>
      <c r="S14" s="207" t="s">
        <v>918</v>
      </c>
    </row>
    <row r="15" spans="1:20" ht="13.5" customHeight="1">
      <c r="A15" s="1507"/>
      <c r="B15" s="1671"/>
      <c r="C15" s="1508"/>
      <c r="D15" s="1969"/>
      <c r="E15" s="1970"/>
      <c r="F15" s="1507"/>
      <c r="G15" s="1671"/>
      <c r="H15" s="1508"/>
      <c r="I15" s="1592"/>
      <c r="J15" s="1592"/>
      <c r="K15" s="1592"/>
      <c r="L15" s="1592"/>
      <c r="M15" s="1592"/>
      <c r="N15" s="1671"/>
      <c r="O15" s="1671"/>
      <c r="P15" s="1671"/>
      <c r="Q15" s="1508"/>
      <c r="R15" s="320"/>
    </row>
    <row r="16" spans="1:20" ht="22.5" customHeight="1">
      <c r="A16" s="1814"/>
      <c r="B16" s="1815"/>
      <c r="C16" s="1816"/>
      <c r="D16" s="1698"/>
      <c r="E16" s="1700"/>
      <c r="F16" s="1972"/>
      <c r="G16" s="1973"/>
      <c r="H16" s="1974"/>
      <c r="I16" s="1525"/>
      <c r="J16" s="1526"/>
      <c r="K16" s="1526"/>
      <c r="L16" s="1526"/>
      <c r="M16" s="1527"/>
      <c r="N16" s="1525"/>
      <c r="O16" s="1526"/>
      <c r="P16" s="1526"/>
      <c r="Q16" s="1527"/>
      <c r="R16" s="320"/>
      <c r="S16" s="1058" t="s">
        <v>1295</v>
      </c>
    </row>
    <row r="17" spans="1:21" ht="22.5" customHeight="1">
      <c r="A17" s="1849"/>
      <c r="B17" s="1850"/>
      <c r="C17" s="1851"/>
      <c r="D17" s="1701"/>
      <c r="E17" s="1703"/>
      <c r="F17" s="1975"/>
      <c r="G17" s="1976"/>
      <c r="H17" s="1977"/>
      <c r="I17" s="1531"/>
      <c r="J17" s="1532"/>
      <c r="K17" s="1532"/>
      <c r="L17" s="1532"/>
      <c r="M17" s="1533"/>
      <c r="N17" s="1531"/>
      <c r="O17" s="1532"/>
      <c r="P17" s="1532"/>
      <c r="Q17" s="1533"/>
      <c r="R17" s="300"/>
      <c r="S17" s="1983" t="s">
        <v>1296</v>
      </c>
      <c r="T17" s="1983"/>
      <c r="U17" s="1983"/>
    </row>
    <row r="18" spans="1:21" ht="13.5" customHeight="1">
      <c r="A18" s="918" t="s">
        <v>1589</v>
      </c>
      <c r="B18" s="928"/>
      <c r="C18" s="928"/>
      <c r="D18" s="928"/>
      <c r="E18" s="928"/>
      <c r="F18" s="920"/>
      <c r="G18" s="920"/>
      <c r="H18" s="920"/>
      <c r="I18" s="929"/>
      <c r="J18" s="929"/>
      <c r="K18" s="929"/>
      <c r="L18" s="929"/>
      <c r="M18" s="929"/>
      <c r="N18" s="929"/>
      <c r="O18" s="929"/>
      <c r="P18" s="929"/>
      <c r="Q18" s="929"/>
      <c r="R18" s="279"/>
      <c r="S18" s="1983"/>
      <c r="T18" s="1983"/>
      <c r="U18" s="1983"/>
    </row>
    <row r="19" spans="1:21" ht="13.5" customHeight="1">
      <c r="A19" s="1664" t="s">
        <v>920</v>
      </c>
      <c r="B19" s="1665"/>
      <c r="C19" s="1667"/>
      <c r="D19" s="1967" t="s">
        <v>988</v>
      </c>
      <c r="E19" s="1968"/>
      <c r="F19" s="1967" t="s">
        <v>602</v>
      </c>
      <c r="G19" s="1665"/>
      <c r="H19" s="1667"/>
      <c r="I19" s="1592" t="s">
        <v>45</v>
      </c>
      <c r="J19" s="1592"/>
      <c r="K19" s="1592"/>
      <c r="L19" s="1592"/>
      <c r="M19" s="1592"/>
      <c r="N19" s="1665" t="s">
        <v>921</v>
      </c>
      <c r="O19" s="1665"/>
      <c r="P19" s="1665"/>
      <c r="Q19" s="1667"/>
      <c r="R19" s="919"/>
      <c r="S19" s="1983"/>
      <c r="T19" s="1983"/>
      <c r="U19" s="1983"/>
    </row>
    <row r="20" spans="1:21" ht="13.5" customHeight="1">
      <c r="A20" s="1507"/>
      <c r="B20" s="1671"/>
      <c r="C20" s="1508"/>
      <c r="D20" s="1969"/>
      <c r="E20" s="1970"/>
      <c r="F20" s="1507"/>
      <c r="G20" s="1671"/>
      <c r="H20" s="1508"/>
      <c r="I20" s="1592"/>
      <c r="J20" s="1592"/>
      <c r="K20" s="1592"/>
      <c r="L20" s="1592"/>
      <c r="M20" s="1592"/>
      <c r="N20" s="1671"/>
      <c r="O20" s="1671"/>
      <c r="P20" s="1671"/>
      <c r="Q20" s="1508"/>
      <c r="R20" s="919"/>
      <c r="S20" s="1983"/>
      <c r="T20" s="1983"/>
      <c r="U20" s="1983"/>
    </row>
    <row r="21" spans="1:21" ht="22.5" customHeight="1">
      <c r="A21" s="1814"/>
      <c r="B21" s="1815"/>
      <c r="C21" s="1816"/>
      <c r="D21" s="1698"/>
      <c r="E21" s="1700"/>
      <c r="F21" s="1972"/>
      <c r="G21" s="1973"/>
      <c r="H21" s="1974"/>
      <c r="I21" s="1525"/>
      <c r="J21" s="1526"/>
      <c r="K21" s="1526"/>
      <c r="L21" s="1526"/>
      <c r="M21" s="1527"/>
      <c r="N21" s="1525"/>
      <c r="O21" s="1526"/>
      <c r="P21" s="1526"/>
      <c r="Q21" s="1527"/>
      <c r="R21" s="279"/>
    </row>
    <row r="22" spans="1:21" ht="22.5" customHeight="1">
      <c r="A22" s="1849"/>
      <c r="B22" s="1850"/>
      <c r="C22" s="1851"/>
      <c r="D22" s="1701"/>
      <c r="E22" s="1703"/>
      <c r="F22" s="1975"/>
      <c r="G22" s="1976"/>
      <c r="H22" s="1977"/>
      <c r="I22" s="1531"/>
      <c r="J22" s="1532"/>
      <c r="K22" s="1532"/>
      <c r="L22" s="1532"/>
      <c r="M22" s="1533"/>
      <c r="N22" s="1531"/>
      <c r="O22" s="1532"/>
      <c r="P22" s="1532"/>
      <c r="Q22" s="1533"/>
      <c r="R22" s="279"/>
    </row>
    <row r="23" spans="1:21">
      <c r="A23" s="267" t="s">
        <v>81</v>
      </c>
      <c r="B23" s="1789" t="s">
        <v>841</v>
      </c>
      <c r="C23" s="1789"/>
      <c r="D23" s="1789"/>
      <c r="E23" s="1789"/>
      <c r="F23" s="1789"/>
      <c r="G23" s="1789"/>
      <c r="H23" s="1789"/>
      <c r="I23" s="1789"/>
      <c r="J23" s="1789"/>
      <c r="K23" s="1789"/>
      <c r="L23" s="1789"/>
      <c r="M23" s="1789"/>
      <c r="N23" s="1789"/>
      <c r="O23" s="1789"/>
      <c r="P23" s="1789"/>
      <c r="Q23" s="1789"/>
      <c r="R23" s="279"/>
    </row>
    <row r="24" spans="1:21">
      <c r="A24" s="267"/>
      <c r="B24" s="1810"/>
      <c r="C24" s="1810"/>
      <c r="D24" s="1810"/>
      <c r="E24" s="1810"/>
      <c r="F24" s="1810"/>
      <c r="G24" s="1810"/>
      <c r="H24" s="1810"/>
      <c r="I24" s="1810"/>
      <c r="J24" s="1810"/>
      <c r="K24" s="1810"/>
      <c r="L24" s="1810"/>
      <c r="M24" s="1810"/>
      <c r="N24" s="1810"/>
      <c r="O24" s="1810"/>
      <c r="P24" s="1810"/>
      <c r="Q24" s="1810"/>
    </row>
    <row r="25" spans="1:21" s="530" customFormat="1">
      <c r="A25" s="267" t="s">
        <v>82</v>
      </c>
      <c r="B25" s="1543" t="s">
        <v>1605</v>
      </c>
      <c r="C25" s="1543"/>
      <c r="D25" s="1543"/>
      <c r="E25" s="1543"/>
      <c r="F25" s="1543"/>
      <c r="G25" s="1543"/>
      <c r="H25" s="1543"/>
      <c r="I25" s="1543"/>
      <c r="J25" s="1543"/>
      <c r="K25" s="1543"/>
      <c r="L25" s="1543"/>
      <c r="M25" s="1543"/>
      <c r="N25" s="1543"/>
      <c r="O25" s="1543"/>
      <c r="P25" s="1543"/>
      <c r="Q25" s="1543"/>
      <c r="R25" s="533"/>
    </row>
    <row r="26" spans="1:21" s="530" customFormat="1">
      <c r="A26" s="267"/>
      <c r="B26" s="1543"/>
      <c r="C26" s="1543"/>
      <c r="D26" s="1543"/>
      <c r="E26" s="1543"/>
      <c r="F26" s="1543"/>
      <c r="G26" s="1543"/>
      <c r="H26" s="1543"/>
      <c r="I26" s="1543"/>
      <c r="J26" s="1543"/>
      <c r="K26" s="1543"/>
      <c r="L26" s="1543"/>
      <c r="M26" s="1543"/>
      <c r="N26" s="1543"/>
      <c r="O26" s="1543"/>
      <c r="P26" s="1543"/>
      <c r="Q26" s="1543"/>
      <c r="R26" s="533"/>
    </row>
    <row r="27" spans="1:21" s="530" customFormat="1">
      <c r="A27" s="267" t="s">
        <v>83</v>
      </c>
      <c r="B27" s="1633" t="s">
        <v>976</v>
      </c>
      <c r="C27" s="1633"/>
      <c r="D27" s="1633"/>
      <c r="E27" s="1633"/>
      <c r="F27" s="1633"/>
      <c r="G27" s="1633"/>
      <c r="H27" s="1633"/>
      <c r="I27" s="1633"/>
      <c r="J27" s="1633"/>
      <c r="K27" s="1633"/>
      <c r="L27" s="1633"/>
      <c r="M27" s="1633"/>
      <c r="N27" s="1633"/>
      <c r="O27" s="1633"/>
      <c r="P27" s="1633"/>
      <c r="Q27" s="1633"/>
      <c r="R27" s="337"/>
    </row>
    <row r="28" spans="1:21" s="530" customFormat="1" ht="13.5" customHeight="1">
      <c r="A28" s="880"/>
      <c r="B28" s="1633"/>
      <c r="C28" s="1633"/>
      <c r="D28" s="1633"/>
      <c r="E28" s="1633"/>
      <c r="F28" s="1633"/>
      <c r="G28" s="1633"/>
      <c r="H28" s="1633"/>
      <c r="I28" s="1633"/>
      <c r="J28" s="1633"/>
      <c r="K28" s="1633"/>
      <c r="L28" s="1633"/>
      <c r="M28" s="1633"/>
      <c r="N28" s="1633"/>
      <c r="O28" s="1633"/>
      <c r="P28" s="1633"/>
      <c r="Q28" s="1633"/>
      <c r="R28" s="533"/>
    </row>
    <row r="29" spans="1:21" s="880" customFormat="1" ht="13.5" customHeight="1">
      <c r="A29" s="204"/>
      <c r="B29" s="204"/>
      <c r="C29" s="204"/>
      <c r="D29" s="204"/>
      <c r="E29" s="204"/>
      <c r="F29" s="204"/>
      <c r="G29" s="204"/>
      <c r="H29" s="204"/>
      <c r="I29" s="204"/>
      <c r="J29" s="204"/>
      <c r="K29" s="204"/>
      <c r="L29" s="204"/>
      <c r="M29" s="204"/>
      <c r="N29" s="204"/>
      <c r="O29" s="204"/>
      <c r="P29" s="204"/>
      <c r="Q29" s="204"/>
      <c r="R29" s="882"/>
    </row>
    <row r="30" spans="1:21" s="880" customFormat="1" ht="13.5" customHeight="1">
      <c r="A30" s="4"/>
      <c r="B30" s="4"/>
      <c r="C30" s="4"/>
      <c r="D30" s="4"/>
      <c r="E30" s="4"/>
      <c r="F30" s="4"/>
      <c r="G30" s="4"/>
      <c r="H30" s="4"/>
      <c r="I30" s="4"/>
      <c r="J30" s="4"/>
      <c r="K30" s="4"/>
      <c r="L30" s="4"/>
      <c r="M30" s="4"/>
      <c r="N30" s="4"/>
      <c r="O30" s="4"/>
      <c r="P30" s="4"/>
      <c r="Q30" s="4"/>
      <c r="R30" s="882"/>
    </row>
    <row r="31" spans="1:21" ht="13.5" customHeight="1">
      <c r="A31" s="1635" t="s">
        <v>226</v>
      </c>
      <c r="B31" s="1635"/>
      <c r="C31" s="1635"/>
      <c r="D31" s="1635"/>
      <c r="E31" s="1638" t="str">
        <f>IF(発注者入力シート!C10="","",発注者入力シート!C10)</f>
        <v>県道○線　道路改良工事</v>
      </c>
      <c r="F31" s="1638"/>
      <c r="G31" s="1638"/>
      <c r="H31" s="1638"/>
      <c r="I31" s="1638"/>
      <c r="J31" s="1638"/>
      <c r="K31" s="1638"/>
      <c r="L31" s="1638"/>
      <c r="M31" s="1638"/>
      <c r="N31" s="1638"/>
      <c r="O31" s="1638"/>
      <c r="P31" s="1638"/>
      <c r="Q31" s="1638"/>
      <c r="R31" s="321"/>
    </row>
    <row r="33" spans="1:20" ht="13.5" customHeight="1">
      <c r="A33" s="1635" t="s">
        <v>220</v>
      </c>
      <c r="B33" s="1635"/>
      <c r="C33" s="1635"/>
      <c r="D33" s="1635"/>
      <c r="E33" s="1638" t="str">
        <f>IF(発注者入力シート!C6="","",発注者入力シート!C6)</f>
        <v>○○県土整備事務所</v>
      </c>
      <c r="F33" s="1638"/>
      <c r="G33" s="1638"/>
      <c r="H33" s="1638"/>
      <c r="I33" s="1638"/>
      <c r="J33" s="1638"/>
      <c r="K33" s="1638"/>
      <c r="L33" s="1638"/>
      <c r="M33" s="1638"/>
      <c r="N33" s="1638"/>
      <c r="O33" s="1638"/>
      <c r="P33" s="1638"/>
      <c r="Q33" s="1638"/>
    </row>
    <row r="35" spans="1:20" ht="13.5" customHeight="1">
      <c r="A35" s="1635" t="s">
        <v>221</v>
      </c>
      <c r="B35" s="1635"/>
      <c r="C35" s="1635"/>
      <c r="D35" s="1635"/>
      <c r="E35" s="1639" t="s">
        <v>1546</v>
      </c>
      <c r="F35" s="1639"/>
      <c r="G35" s="1639"/>
      <c r="H35" s="1639"/>
      <c r="I35" s="1639"/>
      <c r="J35" s="1639"/>
      <c r="K35" s="1639"/>
      <c r="L35" s="1639"/>
      <c r="M35" s="1639"/>
      <c r="N35" s="1639"/>
      <c r="O35" s="1639"/>
      <c r="P35" s="1639"/>
      <c r="Q35" s="1639"/>
      <c r="R35" s="279"/>
    </row>
    <row r="36" spans="1:20" ht="13.5" customHeight="1">
      <c r="R36" s="279"/>
    </row>
    <row r="37" spans="1:20" ht="13.5" customHeight="1">
      <c r="R37" s="328"/>
    </row>
    <row r="38" spans="1:20" ht="13.5" customHeight="1">
      <c r="A38" s="1636" t="str">
        <f>CONCATENATE("　今後、",発注者入力シート!C6,"が発注する工事においては、本書の写しをもって「県管理道路を含む除雪業務の契約実績」の貴社技術資料とみなし、その他添付資料の提出は不要とする。")</f>
        <v>　今後、○○県土整備事務所が発注する工事においては、本書の写しをもって「県管理道路を含む除雪業務の契約実績」の貴社技術資料とみなし、その他添付資料の提出は不要とする。</v>
      </c>
      <c r="B38" s="1636"/>
      <c r="C38" s="1636"/>
      <c r="D38" s="1636"/>
      <c r="E38" s="1636"/>
      <c r="F38" s="1636"/>
      <c r="G38" s="1636"/>
      <c r="H38" s="1636"/>
      <c r="I38" s="1636"/>
      <c r="J38" s="1636"/>
      <c r="K38" s="1636"/>
      <c r="L38" s="1636"/>
      <c r="M38" s="1636"/>
      <c r="N38" s="1636"/>
      <c r="O38" s="1636"/>
      <c r="P38" s="1636"/>
      <c r="Q38" s="1636"/>
      <c r="R38" s="328"/>
    </row>
    <row r="39" spans="1:20" ht="13.5" customHeight="1">
      <c r="A39" s="1636"/>
      <c r="B39" s="1636"/>
      <c r="C39" s="1636"/>
      <c r="D39" s="1636"/>
      <c r="E39" s="1636"/>
      <c r="F39" s="1636"/>
      <c r="G39" s="1636"/>
      <c r="H39" s="1636"/>
      <c r="I39" s="1636"/>
      <c r="J39" s="1636"/>
      <c r="K39" s="1636"/>
      <c r="L39" s="1636"/>
      <c r="M39" s="1636"/>
      <c r="N39" s="1636"/>
      <c r="O39" s="1636"/>
      <c r="P39" s="1636"/>
      <c r="Q39" s="1636"/>
    </row>
    <row r="40" spans="1:20" s="530" customFormat="1" ht="13.5" customHeight="1">
      <c r="A40" s="1633" t="s">
        <v>785</v>
      </c>
      <c r="B40" s="1633"/>
      <c r="C40" s="1633"/>
      <c r="D40" s="1633"/>
      <c r="E40" s="1633"/>
      <c r="F40" s="1633"/>
      <c r="G40" s="1633"/>
      <c r="H40" s="1633"/>
      <c r="I40" s="1633"/>
      <c r="J40" s="1633"/>
      <c r="K40" s="1633"/>
      <c r="L40" s="1633"/>
      <c r="M40" s="1633"/>
      <c r="N40" s="1633"/>
      <c r="O40" s="1633"/>
      <c r="P40" s="1633"/>
      <c r="Q40" s="1633"/>
      <c r="R40" s="533"/>
      <c r="T40" s="530" t="s">
        <v>782</v>
      </c>
    </row>
    <row r="41" spans="1:20" s="530" customFormat="1" ht="13.5" customHeight="1">
      <c r="A41" s="1633"/>
      <c r="B41" s="1633"/>
      <c r="C41" s="1633"/>
      <c r="D41" s="1633"/>
      <c r="E41" s="1633"/>
      <c r="F41" s="1633"/>
      <c r="G41" s="1633"/>
      <c r="H41" s="1633"/>
      <c r="I41" s="1633"/>
      <c r="J41" s="1633"/>
      <c r="K41" s="1633"/>
      <c r="L41" s="1633"/>
      <c r="M41" s="1633"/>
      <c r="N41" s="1633"/>
      <c r="O41" s="1633"/>
      <c r="P41" s="1633"/>
      <c r="Q41" s="1633"/>
      <c r="R41" s="533"/>
    </row>
    <row r="42" spans="1:20" s="530" customFormat="1" ht="13.5" customHeight="1">
      <c r="A42" s="4"/>
      <c r="B42" s="4"/>
      <c r="C42" s="4"/>
      <c r="D42" s="4"/>
      <c r="E42" s="4"/>
      <c r="F42" s="4"/>
      <c r="G42" s="4"/>
      <c r="H42" s="4"/>
      <c r="I42" s="4"/>
      <c r="J42" s="4"/>
      <c r="K42" s="4"/>
      <c r="L42" s="4"/>
      <c r="M42" s="4"/>
      <c r="N42" s="4"/>
      <c r="O42" s="4"/>
      <c r="P42" s="4"/>
      <c r="Q42" s="4"/>
      <c r="R42" s="533"/>
    </row>
    <row r="43" spans="1:20" s="530" customFormat="1" ht="13.5" customHeight="1">
      <c r="A43" s="4"/>
      <c r="B43" s="4"/>
      <c r="C43" s="4"/>
      <c r="D43" s="4"/>
      <c r="E43" s="4"/>
      <c r="F43" s="4"/>
      <c r="G43" s="4"/>
      <c r="H43" s="4"/>
      <c r="I43" s="4"/>
      <c r="J43" s="4"/>
      <c r="K43" s="4"/>
      <c r="L43" s="4"/>
      <c r="M43" s="4"/>
      <c r="N43" s="1499" t="s">
        <v>1386</v>
      </c>
      <c r="O43" s="1499"/>
      <c r="P43" s="4"/>
      <c r="Q43" s="4"/>
      <c r="R43" s="533"/>
    </row>
    <row r="44" spans="1:20" ht="13.5" customHeight="1">
      <c r="B44" s="3" t="s">
        <v>948</v>
      </c>
      <c r="M44" s="210"/>
      <c r="N44" s="211"/>
      <c r="O44" s="211"/>
      <c r="P44" s="212"/>
    </row>
    <row r="45" spans="1:20" ht="13.5" customHeight="1">
      <c r="B45" s="1610" t="str">
        <f>IF(INDEX(発注者入力シート!$B$32:$J$41,MATCH(発注者入力シート!N9,発注者入力シート!$C$32:$C$41,0),7)="未記入",発注者入力シート!$AL$9,IF(INDEX(発注者入力シート!$B$32:$J$41,MATCH(発注者入力シート!N9,発注者入力シート!$C$32:$C$41,0),7)="無",発注者入力シート!$AL$10,IF(INDEX(発注者入力シート!$B$32:$J$41,MATCH(発注者入力シート!N9,発注者入力シート!$C$32:$C$41,0),7)="有",発注者入力シート!$AL$11)))</f>
        <v>本技術資料により提出します</v>
      </c>
      <c r="C45" s="1611"/>
      <c r="D45" s="1611"/>
      <c r="E45" s="1611"/>
      <c r="F45" s="1611"/>
      <c r="G45" s="1611"/>
      <c r="H45" s="1611"/>
      <c r="I45" s="1612"/>
      <c r="M45" s="214"/>
      <c r="N45" s="190"/>
      <c r="O45" s="190"/>
      <c r="P45" s="1103"/>
    </row>
    <row r="46" spans="1:20" ht="13.5" customHeight="1">
      <c r="A46" s="4" t="s">
        <v>18</v>
      </c>
      <c r="B46" s="1613"/>
      <c r="C46" s="1614"/>
      <c r="D46" s="1614"/>
      <c r="E46" s="1614"/>
      <c r="F46" s="1614"/>
      <c r="G46" s="1614"/>
      <c r="H46" s="1614"/>
      <c r="I46" s="1615"/>
      <c r="M46" s="214"/>
      <c r="N46" s="190"/>
      <c r="O46" s="190"/>
      <c r="P46" s="1103"/>
    </row>
    <row r="47" spans="1:20" ht="13.5" customHeight="1">
      <c r="B47" s="1613"/>
      <c r="C47" s="1614"/>
      <c r="D47" s="1614"/>
      <c r="E47" s="1614"/>
      <c r="F47" s="1614"/>
      <c r="G47" s="1614"/>
      <c r="H47" s="1614"/>
      <c r="I47" s="1615"/>
      <c r="M47" s="214"/>
      <c r="N47" s="190"/>
      <c r="O47" s="190"/>
      <c r="P47" s="1103"/>
    </row>
    <row r="48" spans="1:20" ht="13.5" customHeight="1">
      <c r="B48" s="1613"/>
      <c r="C48" s="1614"/>
      <c r="D48" s="1614"/>
      <c r="E48" s="1614"/>
      <c r="F48" s="1614"/>
      <c r="G48" s="1614"/>
      <c r="H48" s="1614"/>
      <c r="I48" s="1615"/>
      <c r="M48" s="214"/>
      <c r="N48" s="190"/>
      <c r="O48" s="190"/>
      <c r="P48" s="1103"/>
    </row>
    <row r="49" spans="1:17" ht="13.5" customHeight="1">
      <c r="B49" s="1616"/>
      <c r="C49" s="1617"/>
      <c r="D49" s="1617"/>
      <c r="E49" s="1617"/>
      <c r="F49" s="1617"/>
      <c r="G49" s="1617"/>
      <c r="H49" s="1617"/>
      <c r="I49" s="1618"/>
      <c r="M49" s="214"/>
      <c r="N49" s="190"/>
      <c r="O49" s="190"/>
      <c r="P49" s="1103"/>
    </row>
    <row r="50" spans="1:17" ht="13.5" customHeight="1">
      <c r="A50" s="537" t="s">
        <v>957</v>
      </c>
      <c r="B50" s="1605" t="s">
        <v>956</v>
      </c>
      <c r="C50" s="1605"/>
      <c r="D50" s="1605"/>
      <c r="E50" s="1605"/>
      <c r="F50" s="1605"/>
      <c r="G50" s="1605"/>
      <c r="H50" s="1605"/>
      <c r="I50" s="1605"/>
      <c r="M50" s="214"/>
      <c r="N50" s="190"/>
      <c r="O50" s="190"/>
      <c r="P50" s="1103"/>
    </row>
    <row r="51" spans="1:17" ht="13.5" customHeight="1">
      <c r="A51" s="848"/>
      <c r="B51" s="1633"/>
      <c r="C51" s="1633"/>
      <c r="D51" s="1633"/>
      <c r="E51" s="1633"/>
      <c r="F51" s="1633"/>
      <c r="G51" s="1633"/>
      <c r="H51" s="1633"/>
      <c r="I51" s="1633"/>
      <c r="M51" s="223"/>
      <c r="N51" s="224"/>
      <c r="O51" s="224"/>
      <c r="P51" s="1104"/>
    </row>
    <row r="53" spans="1:17" ht="13.5" customHeight="1">
      <c r="A53" s="1984" t="s">
        <v>1627</v>
      </c>
      <c r="B53" s="1984"/>
      <c r="C53" s="1984"/>
      <c r="D53" s="1984"/>
      <c r="E53" s="1984"/>
      <c r="F53" s="1984"/>
      <c r="G53" s="1984"/>
      <c r="H53" s="1984"/>
      <c r="I53" s="1984"/>
      <c r="J53" s="1984"/>
      <c r="K53" s="1984"/>
      <c r="L53" s="1984"/>
      <c r="M53" s="1984"/>
      <c r="N53" s="1984"/>
      <c r="O53" s="1984"/>
      <c r="P53" s="1984"/>
      <c r="Q53" s="1984"/>
    </row>
    <row r="54" spans="1:17" ht="13.5" customHeight="1">
      <c r="A54" s="1984"/>
      <c r="B54" s="1984"/>
      <c r="C54" s="1984"/>
      <c r="D54" s="1984"/>
      <c r="E54" s="1984"/>
      <c r="F54" s="1984"/>
      <c r="G54" s="1984"/>
      <c r="H54" s="1984"/>
      <c r="I54" s="1984"/>
      <c r="J54" s="1984"/>
      <c r="K54" s="1984"/>
      <c r="L54" s="1984"/>
      <c r="M54" s="1984"/>
      <c r="N54" s="1984"/>
      <c r="O54" s="1984"/>
      <c r="P54" s="1984"/>
      <c r="Q54" s="1984"/>
    </row>
    <row r="55" spans="1:17" ht="13.5" customHeight="1">
      <c r="A55" s="1984"/>
      <c r="B55" s="1984"/>
      <c r="C55" s="1984"/>
      <c r="D55" s="1984"/>
      <c r="E55" s="1984"/>
      <c r="F55" s="1984"/>
      <c r="G55" s="1984"/>
      <c r="H55" s="1984"/>
      <c r="I55" s="1984"/>
      <c r="J55" s="1984"/>
      <c r="K55" s="1984"/>
      <c r="L55" s="1984"/>
      <c r="M55" s="1984"/>
      <c r="N55" s="1984"/>
      <c r="O55" s="1984"/>
      <c r="P55" s="1984"/>
      <c r="Q55" s="1984"/>
    </row>
  </sheetData>
  <mergeCells count="47">
    <mergeCell ref="S17:U20"/>
    <mergeCell ref="B23:Q24"/>
    <mergeCell ref="B25:Q26"/>
    <mergeCell ref="A40:Q41"/>
    <mergeCell ref="A31:D31"/>
    <mergeCell ref="I21:M22"/>
    <mergeCell ref="F21:H21"/>
    <mergeCell ref="F22:H22"/>
    <mergeCell ref="D16:E17"/>
    <mergeCell ref="I16:M17"/>
    <mergeCell ref="D21:E22"/>
    <mergeCell ref="D19:E20"/>
    <mergeCell ref="F19:H20"/>
    <mergeCell ref="I19:M20"/>
    <mergeCell ref="N19:Q20"/>
    <mergeCell ref="N16:Q17"/>
    <mergeCell ref="B8:Q9"/>
    <mergeCell ref="A1:F1"/>
    <mergeCell ref="A2:E2"/>
    <mergeCell ref="A4:Q4"/>
    <mergeCell ref="O1:Q1"/>
    <mergeCell ref="K6:Q6"/>
    <mergeCell ref="H6:J6"/>
    <mergeCell ref="A11:C11"/>
    <mergeCell ref="D11:M11"/>
    <mergeCell ref="B50:I51"/>
    <mergeCell ref="B45:I49"/>
    <mergeCell ref="A38:Q39"/>
    <mergeCell ref="B27:Q28"/>
    <mergeCell ref="A33:D33"/>
    <mergeCell ref="A35:D35"/>
    <mergeCell ref="E31:Q31"/>
    <mergeCell ref="E33:Q33"/>
    <mergeCell ref="E35:Q35"/>
    <mergeCell ref="A21:C22"/>
    <mergeCell ref="N21:Q22"/>
    <mergeCell ref="F16:H16"/>
    <mergeCell ref="F17:H17"/>
    <mergeCell ref="A16:C17"/>
    <mergeCell ref="N43:O43"/>
    <mergeCell ref="I14:M15"/>
    <mergeCell ref="N14:Q15"/>
    <mergeCell ref="A53:Q55"/>
    <mergeCell ref="A19:C20"/>
    <mergeCell ref="A14:C15"/>
    <mergeCell ref="F14:H15"/>
    <mergeCell ref="D14:E15"/>
  </mergeCells>
  <phoneticPr fontId="2"/>
  <dataValidations count="1">
    <dataValidation type="list" showInputMessage="1" showErrorMessage="1" sqref="D16:E17 D21:E22">
      <formula1>企業回答12</formula1>
    </dataValidation>
  </dataValidations>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62"/>
  <sheetViews>
    <sheetView workbookViewId="0">
      <selection sqref="A1:O1"/>
    </sheetView>
  </sheetViews>
  <sheetFormatPr defaultRowHeight="13.5"/>
  <cols>
    <col min="1" max="17" width="5.125" style="554" customWidth="1"/>
    <col min="18" max="16384" width="9" style="554"/>
  </cols>
  <sheetData>
    <row r="1" spans="1:17" s="578" customFormat="1" ht="17.25">
      <c r="A1" s="1278" t="s">
        <v>930</v>
      </c>
      <c r="B1" s="1278"/>
      <c r="C1" s="1278"/>
      <c r="D1" s="1278"/>
      <c r="E1" s="1278"/>
      <c r="F1" s="1278"/>
      <c r="G1" s="1278"/>
      <c r="H1" s="1278"/>
      <c r="I1" s="1278"/>
      <c r="J1" s="1278"/>
      <c r="K1" s="1278"/>
      <c r="L1" s="1278"/>
      <c r="M1" s="1278"/>
      <c r="N1" s="1278"/>
      <c r="O1" s="1278"/>
    </row>
    <row r="2" spans="1:17" s="578" customFormat="1" ht="11.25" customHeight="1">
      <c r="A2" s="579"/>
      <c r="B2" s="579"/>
      <c r="C2" s="579"/>
      <c r="D2" s="579"/>
    </row>
    <row r="3" spans="1:17" s="578" customFormat="1" ht="14.25">
      <c r="A3" s="1279" t="s">
        <v>931</v>
      </c>
      <c r="B3" s="1279"/>
      <c r="C3" s="1279"/>
      <c r="D3" s="1279"/>
      <c r="E3" s="1279"/>
      <c r="F3" s="1279"/>
      <c r="G3" s="1279"/>
      <c r="H3" s="1279"/>
      <c r="I3" s="1279"/>
      <c r="J3" s="1279"/>
      <c r="K3" s="1279"/>
      <c r="L3" s="1279"/>
      <c r="M3" s="1279"/>
      <c r="N3" s="1279"/>
      <c r="O3" s="1279"/>
    </row>
    <row r="4" spans="1:17" s="578" customFormat="1">
      <c r="A4" s="580" t="s">
        <v>932</v>
      </c>
      <c r="B4" s="1277" t="s">
        <v>933</v>
      </c>
      <c r="C4" s="1277"/>
      <c r="D4" s="1277"/>
      <c r="E4" s="1277"/>
      <c r="F4" s="1277"/>
      <c r="G4" s="1277"/>
      <c r="H4" s="1277"/>
      <c r="I4" s="1277"/>
      <c r="J4" s="1277"/>
      <c r="K4" s="1277"/>
      <c r="L4" s="1277"/>
      <c r="M4" s="1277"/>
      <c r="N4" s="1277"/>
      <c r="O4" s="1277"/>
      <c r="P4" s="1277"/>
      <c r="Q4" s="1277"/>
    </row>
    <row r="5" spans="1:17" s="578" customFormat="1">
      <c r="A5" s="580"/>
      <c r="B5" s="1277"/>
      <c r="C5" s="1277"/>
      <c r="D5" s="1277"/>
      <c r="E5" s="1277"/>
      <c r="F5" s="1277"/>
      <c r="G5" s="1277"/>
      <c r="H5" s="1277"/>
      <c r="I5" s="1277"/>
      <c r="J5" s="1277"/>
      <c r="K5" s="1277"/>
      <c r="L5" s="1277"/>
      <c r="M5" s="1277"/>
      <c r="N5" s="1277"/>
      <c r="O5" s="1277"/>
      <c r="P5" s="1277"/>
      <c r="Q5" s="1277"/>
    </row>
    <row r="6" spans="1:17" s="578" customFormat="1" ht="13.5" customHeight="1">
      <c r="A6" s="580" t="s">
        <v>934</v>
      </c>
      <c r="B6" s="1280" t="s">
        <v>935</v>
      </c>
      <c r="C6" s="1280"/>
      <c r="D6" s="1280"/>
      <c r="E6" s="1280"/>
      <c r="F6" s="1280"/>
      <c r="G6" s="1280"/>
      <c r="H6" s="1280"/>
      <c r="I6" s="1280"/>
      <c r="J6" s="1280"/>
      <c r="K6" s="1280"/>
      <c r="L6" s="1280"/>
      <c r="M6" s="1280"/>
      <c r="N6" s="1280"/>
      <c r="O6" s="1280"/>
      <c r="P6" s="1280"/>
      <c r="Q6" s="1280"/>
    </row>
    <row r="7" spans="1:17" s="578" customFormat="1">
      <c r="A7" s="581"/>
      <c r="B7" s="1280"/>
      <c r="C7" s="1280"/>
      <c r="D7" s="1280"/>
      <c r="E7" s="1280"/>
      <c r="F7" s="1280"/>
      <c r="G7" s="1280"/>
      <c r="H7" s="1280"/>
      <c r="I7" s="1280"/>
      <c r="J7" s="1280"/>
      <c r="K7" s="1280"/>
      <c r="L7" s="1280"/>
      <c r="M7" s="1280"/>
      <c r="N7" s="1280"/>
      <c r="O7" s="1280"/>
      <c r="P7" s="1280"/>
      <c r="Q7" s="1280"/>
    </row>
    <row r="8" spans="1:17" s="578" customFormat="1">
      <c r="A8" s="581"/>
      <c r="B8" s="1280"/>
      <c r="C8" s="1280"/>
      <c r="D8" s="1280"/>
      <c r="E8" s="1280"/>
      <c r="F8" s="1280"/>
      <c r="G8" s="1280"/>
      <c r="H8" s="1280"/>
      <c r="I8" s="1280"/>
      <c r="J8" s="1280"/>
      <c r="K8" s="1280"/>
      <c r="L8" s="1280"/>
      <c r="M8" s="1280"/>
      <c r="N8" s="1280"/>
      <c r="O8" s="1280"/>
      <c r="P8" s="1280"/>
      <c r="Q8" s="1280"/>
    </row>
    <row r="9" spans="1:17" s="578" customFormat="1">
      <c r="A9" s="581"/>
      <c r="B9" s="1280"/>
      <c r="C9" s="1280"/>
      <c r="D9" s="1280"/>
      <c r="E9" s="1280"/>
      <c r="F9" s="1280"/>
      <c r="G9" s="1280"/>
      <c r="H9" s="1280"/>
      <c r="I9" s="1280"/>
      <c r="J9" s="1280"/>
      <c r="K9" s="1280"/>
      <c r="L9" s="1280"/>
      <c r="M9" s="1280"/>
      <c r="N9" s="1280"/>
      <c r="O9" s="1280"/>
      <c r="P9" s="1280"/>
      <c r="Q9" s="1280"/>
    </row>
    <row r="10" spans="1:17" s="578" customFormat="1" ht="9.75" customHeight="1">
      <c r="A10" s="775"/>
      <c r="B10" s="775"/>
      <c r="C10" s="775"/>
      <c r="D10" s="775"/>
      <c r="E10" s="775"/>
      <c r="F10" s="775"/>
      <c r="G10" s="775"/>
      <c r="H10" s="775"/>
      <c r="I10" s="775"/>
      <c r="J10" s="775"/>
      <c r="K10" s="775"/>
      <c r="L10" s="775"/>
      <c r="M10" s="775"/>
      <c r="N10" s="775"/>
      <c r="O10" s="775"/>
      <c r="P10" s="775"/>
      <c r="Q10" s="775"/>
    </row>
    <row r="11" spans="1:17" s="578" customFormat="1" ht="14.25">
      <c r="A11" s="1279" t="s">
        <v>936</v>
      </c>
      <c r="B11" s="1279"/>
      <c r="C11" s="1279"/>
      <c r="D11" s="1279"/>
      <c r="E11" s="1279"/>
      <c r="F11" s="1279"/>
      <c r="G11" s="1279"/>
      <c r="H11" s="1279"/>
      <c r="I11" s="1279"/>
      <c r="J11" s="1279"/>
      <c r="K11" s="1279"/>
      <c r="L11" s="1279"/>
      <c r="M11" s="1279"/>
      <c r="N11" s="1279"/>
    </row>
    <row r="12" spans="1:17" s="578" customFormat="1">
      <c r="A12" s="580" t="s">
        <v>932</v>
      </c>
      <c r="B12" s="1281" t="s">
        <v>861</v>
      </c>
      <c r="C12" s="1281"/>
      <c r="D12" s="1281"/>
      <c r="E12" s="1281"/>
      <c r="F12" s="1281"/>
      <c r="G12" s="1281"/>
      <c r="H12" s="1281"/>
      <c r="I12" s="1281"/>
      <c r="J12" s="1281"/>
      <c r="K12" s="1281"/>
      <c r="L12" s="1281"/>
      <c r="M12" s="1281"/>
      <c r="N12" s="1281"/>
      <c r="O12" s="1281"/>
      <c r="P12" s="1281"/>
      <c r="Q12" s="1281"/>
    </row>
    <row r="13" spans="1:17" s="578" customFormat="1">
      <c r="A13" s="580"/>
      <c r="B13" s="1281"/>
      <c r="C13" s="1281"/>
      <c r="D13" s="1281"/>
      <c r="E13" s="1281"/>
      <c r="F13" s="1281"/>
      <c r="G13" s="1281"/>
      <c r="H13" s="1281"/>
      <c r="I13" s="1281"/>
      <c r="J13" s="1281"/>
      <c r="K13" s="1281"/>
      <c r="L13" s="1281"/>
      <c r="M13" s="1281"/>
      <c r="N13" s="1281"/>
      <c r="O13" s="1281"/>
      <c r="P13" s="1281"/>
      <c r="Q13" s="1281"/>
    </row>
    <row r="14" spans="1:17" s="578" customFormat="1">
      <c r="A14" s="580" t="s">
        <v>934</v>
      </c>
      <c r="B14" s="1277" t="s">
        <v>862</v>
      </c>
      <c r="C14" s="1277"/>
      <c r="D14" s="1277"/>
      <c r="E14" s="1277"/>
      <c r="F14" s="1277"/>
      <c r="G14" s="1277"/>
      <c r="H14" s="1277"/>
      <c r="I14" s="1277"/>
      <c r="J14" s="1277"/>
      <c r="K14" s="1277"/>
      <c r="L14" s="1277"/>
      <c r="M14" s="1277"/>
      <c r="N14" s="1277"/>
      <c r="O14" s="1277"/>
      <c r="P14" s="1277"/>
      <c r="Q14" s="1277"/>
    </row>
    <row r="15" spans="1:17" s="578" customFormat="1">
      <c r="A15" s="580"/>
      <c r="B15" s="1277"/>
      <c r="C15" s="1277"/>
      <c r="D15" s="1277"/>
      <c r="E15" s="1277"/>
      <c r="F15" s="1277"/>
      <c r="G15" s="1277"/>
      <c r="H15" s="1277"/>
      <c r="I15" s="1277"/>
      <c r="J15" s="1277"/>
      <c r="K15" s="1277"/>
      <c r="L15" s="1277"/>
      <c r="M15" s="1277"/>
      <c r="N15" s="1277"/>
      <c r="O15" s="1277"/>
      <c r="P15" s="1277"/>
      <c r="Q15" s="1277"/>
    </row>
    <row r="16" spans="1:17" s="578" customFormat="1">
      <c r="A16" s="580" t="s">
        <v>91</v>
      </c>
      <c r="B16" s="592" t="s">
        <v>881</v>
      </c>
      <c r="C16" s="776"/>
      <c r="D16" s="776"/>
      <c r="E16" s="776"/>
      <c r="F16" s="776"/>
      <c r="G16" s="776"/>
      <c r="H16" s="776"/>
      <c r="I16" s="776"/>
      <c r="J16" s="776"/>
      <c r="K16" s="776"/>
      <c r="L16" s="776"/>
      <c r="M16" s="776"/>
      <c r="N16" s="776"/>
      <c r="O16" s="776"/>
      <c r="P16" s="776"/>
      <c r="Q16" s="776"/>
    </row>
    <row r="17" spans="1:17" s="578" customFormat="1">
      <c r="A17" s="580" t="s">
        <v>92</v>
      </c>
      <c r="B17" s="592" t="s">
        <v>882</v>
      </c>
      <c r="C17" s="776"/>
      <c r="D17" s="776"/>
      <c r="E17" s="776"/>
      <c r="F17" s="776"/>
      <c r="G17" s="776"/>
      <c r="H17" s="776"/>
      <c r="I17" s="776"/>
      <c r="J17" s="776"/>
      <c r="K17" s="776"/>
      <c r="L17" s="776"/>
      <c r="M17" s="776"/>
      <c r="N17" s="776"/>
      <c r="O17" s="776"/>
      <c r="P17" s="776"/>
      <c r="Q17" s="776"/>
    </row>
    <row r="18" spans="1:17" s="578" customFormat="1">
      <c r="A18" s="580" t="s">
        <v>829</v>
      </c>
      <c r="B18" s="1277" t="s">
        <v>883</v>
      </c>
      <c r="C18" s="1277"/>
      <c r="D18" s="1277"/>
      <c r="E18" s="1277"/>
      <c r="F18" s="1277"/>
      <c r="G18" s="1277"/>
      <c r="H18" s="1277"/>
      <c r="I18" s="1277"/>
      <c r="J18" s="1277"/>
      <c r="K18" s="1277"/>
      <c r="L18" s="1277"/>
      <c r="M18" s="1277"/>
      <c r="N18" s="1277"/>
      <c r="O18" s="1277"/>
      <c r="P18" s="1277"/>
      <c r="Q18" s="1277"/>
    </row>
    <row r="19" spans="1:17" s="578" customFormat="1">
      <c r="A19" s="580"/>
      <c r="B19" s="1277"/>
      <c r="C19" s="1277"/>
      <c r="D19" s="1277"/>
      <c r="E19" s="1277"/>
      <c r="F19" s="1277"/>
      <c r="G19" s="1277"/>
      <c r="H19" s="1277"/>
      <c r="I19" s="1277"/>
      <c r="J19" s="1277"/>
      <c r="K19" s="1277"/>
      <c r="L19" s="1277"/>
      <c r="M19" s="1277"/>
      <c r="N19" s="1277"/>
      <c r="O19" s="1277"/>
      <c r="P19" s="1277"/>
      <c r="Q19" s="1277"/>
    </row>
    <row r="20" spans="1:17" s="578" customFormat="1">
      <c r="A20" s="580" t="s">
        <v>937</v>
      </c>
      <c r="B20" s="1277" t="s">
        <v>864</v>
      </c>
      <c r="C20" s="1277"/>
      <c r="D20" s="1277"/>
      <c r="E20" s="1277"/>
      <c r="F20" s="1277"/>
      <c r="G20" s="1277"/>
      <c r="H20" s="1277"/>
      <c r="I20" s="1277"/>
      <c r="J20" s="1277"/>
      <c r="K20" s="1277"/>
      <c r="L20" s="1277"/>
      <c r="M20" s="1277"/>
      <c r="N20" s="1277"/>
      <c r="O20" s="1277"/>
      <c r="P20" s="1277"/>
      <c r="Q20" s="1277"/>
    </row>
    <row r="21" spans="1:17" s="578" customFormat="1">
      <c r="A21" s="580"/>
      <c r="B21" s="1277"/>
      <c r="C21" s="1277"/>
      <c r="D21" s="1277"/>
      <c r="E21" s="1277"/>
      <c r="F21" s="1277"/>
      <c r="G21" s="1277"/>
      <c r="H21" s="1277"/>
      <c r="I21" s="1277"/>
      <c r="J21" s="1277"/>
      <c r="K21" s="1277"/>
      <c r="L21" s="1277"/>
      <c r="M21" s="1277"/>
      <c r="N21" s="1277"/>
      <c r="O21" s="1277"/>
      <c r="P21" s="1277"/>
      <c r="Q21" s="1277"/>
    </row>
    <row r="22" spans="1:17" s="578" customFormat="1" ht="13.5" customHeight="1">
      <c r="A22" s="580" t="s">
        <v>105</v>
      </c>
      <c r="B22" s="1277" t="s">
        <v>863</v>
      </c>
      <c r="C22" s="1277"/>
      <c r="D22" s="1277"/>
      <c r="E22" s="1277"/>
      <c r="F22" s="1277"/>
      <c r="G22" s="1277"/>
      <c r="H22" s="1277"/>
      <c r="I22" s="1277"/>
      <c r="J22" s="1277"/>
      <c r="K22" s="1277"/>
      <c r="L22" s="1277"/>
      <c r="M22" s="1277"/>
      <c r="N22" s="1277"/>
      <c r="O22" s="1277"/>
      <c r="P22" s="1277"/>
      <c r="Q22" s="1277"/>
    </row>
    <row r="23" spans="1:17" s="578" customFormat="1">
      <c r="A23" s="580"/>
      <c r="B23" s="1277"/>
      <c r="C23" s="1277"/>
      <c r="D23" s="1277"/>
      <c r="E23" s="1277"/>
      <c r="F23" s="1277"/>
      <c r="G23" s="1277"/>
      <c r="H23" s="1277"/>
      <c r="I23" s="1277"/>
      <c r="J23" s="1277"/>
      <c r="K23" s="1277"/>
      <c r="L23" s="1277"/>
      <c r="M23" s="1277"/>
      <c r="N23" s="1277"/>
      <c r="O23" s="1277"/>
      <c r="P23" s="1277"/>
      <c r="Q23" s="1277"/>
    </row>
    <row r="24" spans="1:17" s="578" customFormat="1">
      <c r="A24" s="580" t="s">
        <v>884</v>
      </c>
      <c r="B24" s="1277" t="s">
        <v>865</v>
      </c>
      <c r="C24" s="1277"/>
      <c r="D24" s="1277"/>
      <c r="E24" s="1277"/>
      <c r="F24" s="1277"/>
      <c r="G24" s="1277"/>
      <c r="H24" s="1277"/>
      <c r="I24" s="1277"/>
      <c r="J24" s="1277"/>
      <c r="K24" s="1277"/>
      <c r="L24" s="1277"/>
      <c r="M24" s="1277"/>
      <c r="N24" s="1277"/>
      <c r="O24" s="1277"/>
      <c r="P24" s="1277"/>
      <c r="Q24" s="1277"/>
    </row>
    <row r="25" spans="1:17" s="578" customFormat="1">
      <c r="A25" s="580"/>
      <c r="B25" s="1277"/>
      <c r="C25" s="1277"/>
      <c r="D25" s="1277"/>
      <c r="E25" s="1277"/>
      <c r="F25" s="1277"/>
      <c r="G25" s="1277"/>
      <c r="H25" s="1277"/>
      <c r="I25" s="1277"/>
      <c r="J25" s="1277"/>
      <c r="K25" s="1277"/>
      <c r="L25" s="1277"/>
      <c r="M25" s="1277"/>
      <c r="N25" s="1277"/>
      <c r="O25" s="1277"/>
      <c r="P25" s="1277"/>
      <c r="Q25" s="1277"/>
    </row>
    <row r="26" spans="1:17" s="578" customFormat="1">
      <c r="A26" s="580"/>
      <c r="B26" s="1277"/>
      <c r="C26" s="1277"/>
      <c r="D26" s="1277"/>
      <c r="E26" s="1277"/>
      <c r="F26" s="1277"/>
      <c r="G26" s="1277"/>
      <c r="H26" s="1277"/>
      <c r="I26" s="1277"/>
      <c r="J26" s="1277"/>
      <c r="K26" s="1277"/>
      <c r="L26" s="1277"/>
      <c r="M26" s="1277"/>
      <c r="N26" s="1277"/>
      <c r="O26" s="1277"/>
      <c r="P26" s="1277"/>
      <c r="Q26" s="1277"/>
    </row>
    <row r="27" spans="1:17" s="578" customFormat="1" ht="9.75" customHeight="1">
      <c r="A27" s="581"/>
      <c r="C27" s="579"/>
      <c r="D27" s="579"/>
    </row>
    <row r="28" spans="1:17" s="578" customFormat="1" ht="14.25">
      <c r="A28" s="1279" t="s">
        <v>866</v>
      </c>
      <c r="B28" s="1279"/>
      <c r="C28" s="1279"/>
      <c r="D28" s="1279"/>
      <c r="E28" s="1279"/>
      <c r="F28" s="1279"/>
      <c r="G28" s="1279"/>
      <c r="H28" s="1279"/>
      <c r="I28" s="1279"/>
      <c r="J28" s="1279"/>
    </row>
    <row r="29" spans="1:17" s="578" customFormat="1">
      <c r="A29" s="580" t="s">
        <v>932</v>
      </c>
      <c r="B29" s="1280" t="s">
        <v>938</v>
      </c>
      <c r="C29" s="1280"/>
      <c r="D29" s="1280"/>
      <c r="E29" s="1280"/>
      <c r="F29" s="1280"/>
      <c r="G29" s="1280"/>
      <c r="H29" s="1280"/>
      <c r="I29" s="1280"/>
      <c r="J29" s="1280"/>
      <c r="K29" s="1280"/>
      <c r="L29" s="1280"/>
      <c r="M29" s="1280"/>
      <c r="N29" s="1280"/>
      <c r="O29" s="1280"/>
      <c r="P29" s="1280"/>
      <c r="Q29" s="1280"/>
    </row>
    <row r="30" spans="1:17" s="578" customFormat="1">
      <c r="B30" s="1280"/>
      <c r="C30" s="1280"/>
      <c r="D30" s="1280"/>
      <c r="E30" s="1280"/>
      <c r="F30" s="1280"/>
      <c r="G30" s="1280"/>
      <c r="H30" s="1280"/>
      <c r="I30" s="1280"/>
      <c r="J30" s="1280"/>
      <c r="K30" s="1280"/>
      <c r="L30" s="1280"/>
      <c r="M30" s="1280"/>
      <c r="N30" s="1280"/>
      <c r="O30" s="1280"/>
      <c r="P30" s="1280"/>
      <c r="Q30" s="1280"/>
    </row>
    <row r="31" spans="1:17" s="578" customFormat="1" ht="9.75" customHeight="1">
      <c r="B31" s="776"/>
      <c r="C31" s="776"/>
      <c r="D31" s="776"/>
      <c r="E31" s="776"/>
      <c r="F31" s="776"/>
      <c r="G31" s="776"/>
      <c r="H31" s="776"/>
      <c r="I31" s="776"/>
      <c r="J31" s="776"/>
      <c r="K31" s="776"/>
      <c r="L31" s="776"/>
      <c r="M31" s="776"/>
      <c r="N31" s="776"/>
      <c r="O31" s="776"/>
      <c r="P31" s="776"/>
      <c r="Q31" s="776"/>
    </row>
    <row r="32" spans="1:17" s="578" customFormat="1" ht="14.25">
      <c r="A32" s="1279" t="s">
        <v>821</v>
      </c>
      <c r="B32" s="1279"/>
      <c r="C32" s="1279"/>
      <c r="D32" s="1279"/>
      <c r="E32" s="1279"/>
      <c r="F32" s="1279"/>
      <c r="G32" s="1279"/>
      <c r="H32" s="1279"/>
      <c r="I32" s="1279"/>
      <c r="J32" s="1279"/>
    </row>
    <row r="33" spans="1:17" s="578" customFormat="1">
      <c r="A33" s="580" t="s">
        <v>932</v>
      </c>
      <c r="B33" s="1277" t="s">
        <v>939</v>
      </c>
      <c r="C33" s="1277"/>
      <c r="D33" s="1277"/>
      <c r="E33" s="1277"/>
      <c r="F33" s="1277"/>
      <c r="G33" s="1277"/>
      <c r="H33" s="1277"/>
      <c r="I33" s="1277"/>
      <c r="J33" s="1277"/>
      <c r="K33" s="1277"/>
      <c r="L33" s="1277"/>
      <c r="M33" s="1277"/>
      <c r="N33" s="1277"/>
      <c r="O33" s="1277"/>
      <c r="P33" s="1277"/>
      <c r="Q33" s="1277"/>
    </row>
    <row r="34" spans="1:17" s="578" customFormat="1">
      <c r="A34" s="580"/>
      <c r="B34" s="1277"/>
      <c r="C34" s="1277"/>
      <c r="D34" s="1277"/>
      <c r="E34" s="1277"/>
      <c r="F34" s="1277"/>
      <c r="G34" s="1277"/>
      <c r="H34" s="1277"/>
      <c r="I34" s="1277"/>
      <c r="J34" s="1277"/>
      <c r="K34" s="1277"/>
      <c r="L34" s="1277"/>
      <c r="M34" s="1277"/>
      <c r="N34" s="1277"/>
      <c r="O34" s="1277"/>
      <c r="P34" s="1277"/>
      <c r="Q34" s="1277"/>
    </row>
    <row r="35" spans="1:17" s="578" customFormat="1" ht="9.75" customHeight="1">
      <c r="A35" s="581"/>
      <c r="C35" s="579"/>
      <c r="D35" s="579"/>
    </row>
    <row r="36" spans="1:17" s="578" customFormat="1" ht="14.25">
      <c r="A36" s="1279" t="s">
        <v>941</v>
      </c>
      <c r="B36" s="1279"/>
      <c r="C36" s="1279"/>
      <c r="D36" s="1279"/>
      <c r="E36" s="1279"/>
      <c r="F36" s="1279"/>
      <c r="G36" s="1279"/>
      <c r="H36" s="1279"/>
      <c r="I36" s="1279"/>
      <c r="J36" s="1279"/>
    </row>
    <row r="37" spans="1:17" s="578" customFormat="1">
      <c r="A37" s="582" t="s">
        <v>824</v>
      </c>
      <c r="C37" s="579"/>
      <c r="D37" s="579"/>
    </row>
    <row r="38" spans="1:17" s="578" customFormat="1">
      <c r="A38" s="583"/>
      <c r="B38" s="578" t="s">
        <v>867</v>
      </c>
      <c r="C38" s="579"/>
      <c r="D38" s="579"/>
    </row>
    <row r="39" spans="1:17" s="578" customFormat="1">
      <c r="A39" s="584"/>
      <c r="B39" s="578" t="s">
        <v>830</v>
      </c>
      <c r="C39" s="579"/>
      <c r="D39" s="579"/>
    </row>
    <row r="40" spans="1:17" s="578" customFormat="1" ht="9.75" customHeight="1">
      <c r="A40" s="585"/>
      <c r="C40" s="579"/>
      <c r="D40" s="579"/>
    </row>
    <row r="41" spans="1:17" s="578" customFormat="1">
      <c r="A41" s="586"/>
      <c r="B41" s="578" t="s">
        <v>831</v>
      </c>
      <c r="C41" s="579"/>
      <c r="D41" s="579"/>
    </row>
    <row r="42" spans="1:17" s="578" customFormat="1">
      <c r="A42" s="587"/>
      <c r="B42" s="578" t="s">
        <v>832</v>
      </c>
      <c r="C42" s="579"/>
      <c r="D42" s="579"/>
    </row>
    <row r="43" spans="1:17" s="578" customFormat="1">
      <c r="A43" s="588"/>
      <c r="B43" s="578" t="s">
        <v>833</v>
      </c>
      <c r="C43" s="579"/>
      <c r="D43" s="579"/>
    </row>
    <row r="44" spans="1:17" s="578" customFormat="1">
      <c r="A44" s="589"/>
      <c r="B44" s="578" t="s">
        <v>834</v>
      </c>
      <c r="C44" s="579"/>
      <c r="D44" s="579"/>
    </row>
    <row r="45" spans="1:17" s="578" customFormat="1">
      <c r="A45" s="590"/>
      <c r="B45" s="578" t="s">
        <v>835</v>
      </c>
      <c r="C45" s="579"/>
      <c r="D45" s="579"/>
    </row>
    <row r="46" spans="1:17" s="578" customFormat="1">
      <c r="A46" s="591"/>
      <c r="B46" s="578" t="s">
        <v>836</v>
      </c>
      <c r="C46" s="579"/>
      <c r="D46" s="579"/>
    </row>
    <row r="47" spans="1:17" s="578" customFormat="1" ht="9.75" customHeight="1">
      <c r="A47" s="581"/>
      <c r="C47" s="579"/>
      <c r="D47" s="579"/>
    </row>
    <row r="48" spans="1:17" s="578" customFormat="1" ht="14.25">
      <c r="A48" s="1279" t="s">
        <v>822</v>
      </c>
      <c r="B48" s="1279"/>
      <c r="C48" s="1279"/>
      <c r="D48" s="1279"/>
      <c r="E48" s="1279"/>
      <c r="F48" s="1279"/>
      <c r="G48" s="1279"/>
      <c r="H48" s="1279"/>
      <c r="I48" s="1279"/>
      <c r="J48" s="1279"/>
    </row>
    <row r="49" spans="1:4" s="578" customFormat="1">
      <c r="A49" s="592" t="s">
        <v>823</v>
      </c>
      <c r="C49" s="579"/>
      <c r="D49" s="579"/>
    </row>
    <row r="50" spans="1:4" s="578" customFormat="1">
      <c r="A50" s="578" t="s">
        <v>463</v>
      </c>
    </row>
    <row r="51" spans="1:4" s="578" customFormat="1">
      <c r="A51" s="578" t="s">
        <v>464</v>
      </c>
    </row>
    <row r="52" spans="1:4" s="578" customFormat="1">
      <c r="A52" s="593"/>
      <c r="B52" s="578" t="s">
        <v>825</v>
      </c>
    </row>
    <row r="53" spans="1:4" s="578" customFormat="1">
      <c r="A53" s="594"/>
      <c r="B53" s="578" t="s">
        <v>940</v>
      </c>
    </row>
    <row r="54" spans="1:4" s="578" customFormat="1" ht="6.75" customHeight="1">
      <c r="A54" s="579"/>
    </row>
    <row r="55" spans="1:4" s="578" customFormat="1">
      <c r="A55" s="578" t="s">
        <v>467</v>
      </c>
    </row>
    <row r="56" spans="1:4" s="578" customFormat="1">
      <c r="A56" s="595"/>
      <c r="B56" s="578" t="s">
        <v>826</v>
      </c>
    </row>
    <row r="57" spans="1:4" s="578" customFormat="1">
      <c r="A57" s="596"/>
      <c r="B57" s="578" t="s">
        <v>466</v>
      </c>
    </row>
    <row r="58" spans="1:4" s="578" customFormat="1" ht="6" customHeight="1"/>
    <row r="59" spans="1:4" s="578" customFormat="1">
      <c r="A59" s="578" t="s">
        <v>828</v>
      </c>
    </row>
    <row r="60" spans="1:4" s="578" customFormat="1">
      <c r="A60" s="597"/>
      <c r="B60" s="578" t="s">
        <v>827</v>
      </c>
    </row>
    <row r="61" spans="1:4" s="578" customFormat="1"/>
    <row r="62" spans="1:4" s="578" customFormat="1"/>
  </sheetData>
  <mergeCells count="17">
    <mergeCell ref="A48:J48"/>
    <mergeCell ref="B24:Q26"/>
    <mergeCell ref="A36:J36"/>
    <mergeCell ref="A28:J28"/>
    <mergeCell ref="B29:Q30"/>
    <mergeCell ref="A32:J32"/>
    <mergeCell ref="B33:Q34"/>
    <mergeCell ref="B22:Q23"/>
    <mergeCell ref="A1:O1"/>
    <mergeCell ref="A3:O3"/>
    <mergeCell ref="B4:Q5"/>
    <mergeCell ref="B6:Q9"/>
    <mergeCell ref="A11:N11"/>
    <mergeCell ref="B12:Q13"/>
    <mergeCell ref="B14:Q15"/>
    <mergeCell ref="B18:Q19"/>
    <mergeCell ref="B20:Q21"/>
  </mergeCells>
  <phoneticPr fontId="2"/>
  <pageMargins left="0.70866141732283472" right="0.70866141732283472" top="0.55118110236220474" bottom="0.55118110236220474" header="0.31496062992125984" footer="0.31496062992125984"/>
  <pageSetup paperSize="9" orientation="portrait"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1:V60"/>
  <sheetViews>
    <sheetView view="pageBreakPreview" zoomScaleNormal="100" zoomScaleSheetLayoutView="100" workbookViewId="0">
      <selection activeCell="D8" sqref="D8:M8"/>
    </sheetView>
  </sheetViews>
  <sheetFormatPr defaultRowHeight="13.5"/>
  <cols>
    <col min="1" max="4" width="5.125" style="4" customWidth="1"/>
    <col min="5" max="5" width="6.125" style="4" customWidth="1"/>
    <col min="6" max="15" width="5" style="4" customWidth="1"/>
    <col min="16" max="17" width="5.125" style="4" customWidth="1"/>
    <col min="18" max="19" width="5.125" style="251" customWidth="1"/>
    <col min="20" max="16384" width="9" style="4"/>
  </cols>
  <sheetData>
    <row r="1" spans="1:21" ht="15.75" customHeight="1">
      <c r="A1" s="1495" t="str">
        <f>CONCATENATE("（様式-",INDEX(発注者入力シート!$B$32:$G$41,MATCH(発注者入力シート!N10,発注者入力シート!$C$32:$C$41,0),4),"）")</f>
        <v>（様式-１２）</v>
      </c>
      <c r="B1" s="1495"/>
      <c r="C1" s="1495"/>
      <c r="D1" s="1495"/>
      <c r="E1" s="1495"/>
      <c r="F1" s="1495"/>
      <c r="P1" s="1740" t="str">
        <f>IF(INDEX(発注者入力シート!$B$20:$G$43,MATCH(発注者入力シート!N10,発注者入力シート!$C$20:$C$43,0),3)="","",INDEX(発注者入力シート!$B$20:$G$43,MATCH(発注者入力シート!N10,発注者入力シート!$C$20:$C$43,0),3))</f>
        <v/>
      </c>
      <c r="Q1" s="1740"/>
      <c r="R1" s="1740"/>
      <c r="S1" s="322"/>
      <c r="T1" s="4" t="s">
        <v>463</v>
      </c>
    </row>
    <row r="2" spans="1:21" ht="15.75" customHeight="1">
      <c r="A2" s="1495" t="str">
        <f>CONCATENATE("評価項目",INDEX(発注者入力シート!$B$32:$G$41,MATCH(発注者入力シート!N10,発注者入力シート!$C$32:$C$41,0),5),"-",INDEX(発注者入力シート!$B$32:$G$41,MATCH(発注者入力シート!N10,発注者入力シート!$C$32:$C$41,0),6))</f>
        <v>評価項目（４）-④</v>
      </c>
      <c r="B2" s="1495"/>
      <c r="C2" s="1495"/>
      <c r="D2" s="1495"/>
      <c r="E2" s="1495"/>
      <c r="T2" s="4" t="s">
        <v>464</v>
      </c>
    </row>
    <row r="3" spans="1:21" ht="15.75" customHeight="1">
      <c r="A3" s="1632" t="s">
        <v>899</v>
      </c>
      <c r="B3" s="1632"/>
      <c r="C3" s="1632"/>
      <c r="D3" s="1632"/>
      <c r="E3" s="1632"/>
      <c r="F3" s="1632"/>
      <c r="G3" s="1632"/>
      <c r="H3" s="1632"/>
      <c r="I3" s="1632"/>
      <c r="J3" s="1632"/>
      <c r="K3" s="1632"/>
      <c r="L3" s="1632"/>
      <c r="M3" s="1632"/>
      <c r="N3" s="1632"/>
      <c r="O3" s="1632"/>
      <c r="P3" s="1632"/>
      <c r="Q3" s="1632"/>
      <c r="T3" s="205"/>
      <c r="U3" s="4" t="s">
        <v>475</v>
      </c>
    </row>
    <row r="4" spans="1:21" ht="15.75" customHeight="1">
      <c r="G4" s="1518" t="s">
        <v>331</v>
      </c>
      <c r="H4" s="1518"/>
      <c r="I4" s="1518"/>
      <c r="J4" s="1518"/>
      <c r="K4" s="1677" t="str">
        <f>IF(企業入力シート!C7="","",企業入力シート!C7)</f>
        <v>島根土木</v>
      </c>
      <c r="L4" s="1677"/>
      <c r="M4" s="1677"/>
      <c r="N4" s="1677"/>
      <c r="O4" s="1677"/>
      <c r="P4" s="1677"/>
      <c r="Q4" s="1677"/>
      <c r="R4" s="1677"/>
      <c r="S4" s="335"/>
      <c r="T4" s="191"/>
      <c r="U4" s="4" t="s">
        <v>605</v>
      </c>
    </row>
    <row r="5" spans="1:21" ht="15.75" customHeight="1">
      <c r="R5" s="510"/>
      <c r="S5" s="510"/>
      <c r="T5" s="251"/>
    </row>
    <row r="6" spans="1:21" ht="13.5" customHeight="1">
      <c r="A6" s="751" t="s">
        <v>900</v>
      </c>
      <c r="B6" s="1985" t="s">
        <v>1547</v>
      </c>
      <c r="C6" s="1985"/>
      <c r="D6" s="1985"/>
      <c r="E6" s="1985"/>
      <c r="F6" s="1985"/>
      <c r="G6" s="1985"/>
      <c r="H6" s="1985"/>
      <c r="I6" s="1985"/>
      <c r="J6" s="1985"/>
      <c r="K6" s="1985"/>
      <c r="L6" s="1985"/>
      <c r="M6" s="1985"/>
      <c r="N6" s="1985"/>
      <c r="O6" s="1985"/>
      <c r="P6" s="1985"/>
      <c r="Q6" s="1985"/>
      <c r="R6" s="1985"/>
      <c r="T6" s="4" t="s">
        <v>467</v>
      </c>
    </row>
    <row r="7" spans="1:21">
      <c r="A7" s="971"/>
      <c r="B7" s="970"/>
      <c r="C7" s="970"/>
      <c r="D7" s="970"/>
      <c r="E7" s="970"/>
      <c r="F7" s="970"/>
      <c r="G7" s="970"/>
      <c r="H7" s="970"/>
      <c r="I7" s="970"/>
      <c r="J7" s="970"/>
      <c r="K7" s="970"/>
      <c r="L7" s="970"/>
      <c r="M7" s="970"/>
      <c r="N7" s="970"/>
      <c r="O7" s="970"/>
      <c r="P7" s="970"/>
      <c r="Q7" s="970"/>
      <c r="R7" s="970"/>
      <c r="S7" s="279"/>
      <c r="T7" s="193"/>
      <c r="U7" s="4" t="s">
        <v>468</v>
      </c>
    </row>
    <row r="8" spans="1:21">
      <c r="A8" s="1979" t="s">
        <v>784</v>
      </c>
      <c r="B8" s="1979"/>
      <c r="C8" s="1979"/>
      <c r="D8" s="1980" t="s">
        <v>1063</v>
      </c>
      <c r="E8" s="1981"/>
      <c r="F8" s="1981"/>
      <c r="G8" s="1981"/>
      <c r="H8" s="1981"/>
      <c r="I8" s="1981"/>
      <c r="J8" s="1981"/>
      <c r="K8" s="1981"/>
      <c r="L8" s="1981"/>
      <c r="M8" s="1982"/>
      <c r="N8" s="970"/>
      <c r="O8" s="970"/>
      <c r="P8" s="970"/>
      <c r="Q8" s="970"/>
      <c r="R8" s="970"/>
      <c r="S8" s="279"/>
      <c r="T8" s="194"/>
      <c r="U8" s="4" t="s">
        <v>466</v>
      </c>
    </row>
    <row r="9" spans="1:21">
      <c r="A9" s="971"/>
      <c r="B9" s="970"/>
      <c r="C9" s="970"/>
      <c r="D9" s="970"/>
      <c r="E9" s="970"/>
      <c r="F9" s="970"/>
      <c r="G9" s="970"/>
      <c r="H9" s="970"/>
      <c r="I9" s="970"/>
      <c r="J9" s="970"/>
      <c r="K9" s="970"/>
      <c r="L9" s="970"/>
      <c r="M9" s="970"/>
      <c r="N9" s="970"/>
      <c r="O9" s="970"/>
      <c r="P9" s="970"/>
      <c r="Q9" s="970"/>
      <c r="R9" s="970"/>
      <c r="S9" s="279"/>
      <c r="T9" s="251"/>
      <c r="U9" s="251"/>
    </row>
    <row r="10" spans="1:21" ht="15.75" customHeight="1">
      <c r="A10" s="224" t="s">
        <v>901</v>
      </c>
      <c r="B10" s="224"/>
      <c r="C10" s="224"/>
      <c r="D10" s="224"/>
      <c r="E10" s="224"/>
      <c r="F10" s="224"/>
      <c r="G10" s="224"/>
      <c r="H10" s="224"/>
      <c r="I10" s="224"/>
      <c r="J10" s="224"/>
      <c r="K10" s="224"/>
      <c r="L10" s="224"/>
      <c r="M10" s="224"/>
      <c r="N10" s="224"/>
      <c r="O10" s="190"/>
      <c r="P10" s="190"/>
      <c r="Q10" s="190"/>
      <c r="R10" s="300"/>
      <c r="S10" s="300"/>
      <c r="T10" s="251"/>
      <c r="U10" s="251"/>
    </row>
    <row r="11" spans="1:21" ht="15.75" customHeight="1">
      <c r="A11" s="1997" t="s">
        <v>44</v>
      </c>
      <c r="B11" s="1998"/>
      <c r="C11" s="1999" t="s">
        <v>902</v>
      </c>
      <c r="D11" s="2000"/>
      <c r="E11" s="2001"/>
      <c r="F11" s="1989" t="s">
        <v>47</v>
      </c>
      <c r="G11" s="1992"/>
      <c r="H11" s="1992"/>
      <c r="I11" s="1992"/>
      <c r="J11" s="1990"/>
      <c r="K11" s="1994" t="s">
        <v>922</v>
      </c>
      <c r="L11" s="1994"/>
      <c r="M11" s="1994"/>
      <c r="N11" s="1994"/>
      <c r="O11" s="1994" t="s">
        <v>48</v>
      </c>
      <c r="P11" s="1994"/>
      <c r="Q11" s="1994" t="s">
        <v>787</v>
      </c>
      <c r="R11" s="1994"/>
      <c r="S11" s="197"/>
    </row>
    <row r="12" spans="1:21" ht="15.75" customHeight="1">
      <c r="A12" s="1622" t="s">
        <v>1588</v>
      </c>
      <c r="B12" s="1624"/>
      <c r="C12" s="1987"/>
      <c r="D12" s="1987"/>
      <c r="E12" s="1987"/>
      <c r="F12" s="1814"/>
      <c r="G12" s="1815"/>
      <c r="H12" s="1815"/>
      <c r="I12" s="1815"/>
      <c r="J12" s="1816"/>
      <c r="K12" s="1988"/>
      <c r="L12" s="1988"/>
      <c r="M12" s="1988"/>
      <c r="N12" s="1988"/>
      <c r="O12" s="1986"/>
      <c r="P12" s="1986"/>
      <c r="Q12" s="1986"/>
      <c r="R12" s="1986"/>
      <c r="S12" s="198"/>
      <c r="T12" s="207" t="s">
        <v>469</v>
      </c>
    </row>
    <row r="13" spans="1:21" ht="15.75" customHeight="1">
      <c r="A13" s="1625"/>
      <c r="B13" s="1627"/>
      <c r="C13" s="1987"/>
      <c r="D13" s="1987"/>
      <c r="E13" s="1987"/>
      <c r="F13" s="1817"/>
      <c r="G13" s="1818"/>
      <c r="H13" s="1818"/>
      <c r="I13" s="1818"/>
      <c r="J13" s="1819"/>
      <c r="K13" s="1988"/>
      <c r="L13" s="1988"/>
      <c r="M13" s="1988"/>
      <c r="N13" s="1988"/>
      <c r="O13" s="1986"/>
      <c r="P13" s="1986"/>
      <c r="Q13" s="1986"/>
      <c r="R13" s="1986"/>
      <c r="S13" s="198"/>
      <c r="T13" s="207" t="s">
        <v>470</v>
      </c>
    </row>
    <row r="14" spans="1:21" ht="15.75" customHeight="1">
      <c r="A14" s="1628"/>
      <c r="B14" s="1630"/>
      <c r="C14" s="1987"/>
      <c r="D14" s="1987"/>
      <c r="E14" s="1987"/>
      <c r="F14" s="1849"/>
      <c r="G14" s="1850"/>
      <c r="H14" s="1850"/>
      <c r="I14" s="1850"/>
      <c r="J14" s="1851"/>
      <c r="K14" s="1988"/>
      <c r="L14" s="1988"/>
      <c r="M14" s="1988"/>
      <c r="N14" s="1988"/>
      <c r="O14" s="1986"/>
      <c r="P14" s="1986"/>
      <c r="Q14" s="1986"/>
      <c r="R14" s="1986"/>
      <c r="S14" s="198"/>
      <c r="T14" s="207" t="s">
        <v>918</v>
      </c>
    </row>
    <row r="15" spans="1:21" ht="15.75" customHeight="1">
      <c r="A15" s="1622" t="s">
        <v>1590</v>
      </c>
      <c r="B15" s="1624"/>
      <c r="C15" s="1987"/>
      <c r="D15" s="1987"/>
      <c r="E15" s="1987"/>
      <c r="F15" s="1814"/>
      <c r="G15" s="1815"/>
      <c r="H15" s="1815"/>
      <c r="I15" s="1815"/>
      <c r="J15" s="1816"/>
      <c r="K15" s="1988"/>
      <c r="L15" s="1988"/>
      <c r="M15" s="1988"/>
      <c r="N15" s="1988"/>
      <c r="O15" s="1986"/>
      <c r="P15" s="1986"/>
      <c r="Q15" s="1986"/>
      <c r="R15" s="1986"/>
      <c r="S15" s="198"/>
    </row>
    <row r="16" spans="1:21" ht="15.75" customHeight="1">
      <c r="A16" s="1625"/>
      <c r="B16" s="1627"/>
      <c r="C16" s="1987"/>
      <c r="D16" s="1987"/>
      <c r="E16" s="1987"/>
      <c r="F16" s="1817"/>
      <c r="G16" s="1818"/>
      <c r="H16" s="1818"/>
      <c r="I16" s="1818"/>
      <c r="J16" s="1819"/>
      <c r="K16" s="1988"/>
      <c r="L16" s="1988"/>
      <c r="M16" s="1988"/>
      <c r="N16" s="1988"/>
      <c r="O16" s="1986"/>
      <c r="P16" s="1986"/>
      <c r="Q16" s="1986"/>
      <c r="R16" s="1986"/>
      <c r="S16" s="198"/>
    </row>
    <row r="17" spans="1:22" ht="15.75" customHeight="1">
      <c r="A17" s="1628"/>
      <c r="B17" s="1630"/>
      <c r="C17" s="1987"/>
      <c r="D17" s="1987"/>
      <c r="E17" s="1987"/>
      <c r="F17" s="1849"/>
      <c r="G17" s="1850"/>
      <c r="H17" s="1850"/>
      <c r="I17" s="1850"/>
      <c r="J17" s="1851"/>
      <c r="K17" s="1988"/>
      <c r="L17" s="1988"/>
      <c r="M17" s="1988"/>
      <c r="N17" s="1988"/>
      <c r="O17" s="1986"/>
      <c r="P17" s="1986"/>
      <c r="Q17" s="1986"/>
      <c r="R17" s="1986"/>
      <c r="S17" s="198"/>
    </row>
    <row r="18" spans="1:22" s="751" customFormat="1">
      <c r="A18" s="267" t="s">
        <v>903</v>
      </c>
      <c r="B18" s="1991" t="s">
        <v>1394</v>
      </c>
      <c r="C18" s="1991"/>
      <c r="D18" s="1991"/>
      <c r="E18" s="1991"/>
      <c r="F18" s="1991"/>
      <c r="G18" s="1991"/>
      <c r="H18" s="1991"/>
      <c r="I18" s="1991"/>
      <c r="J18" s="1991"/>
      <c r="K18" s="1991"/>
      <c r="L18" s="1991"/>
      <c r="M18" s="1991"/>
      <c r="N18" s="1991"/>
      <c r="O18" s="1991"/>
      <c r="P18" s="1991"/>
      <c r="Q18" s="1991"/>
      <c r="R18" s="1991"/>
      <c r="S18" s="541"/>
    </row>
    <row r="19" spans="1:22" s="751" customFormat="1">
      <c r="A19" s="267" t="s">
        <v>904</v>
      </c>
      <c r="B19" s="751" t="s">
        <v>905</v>
      </c>
      <c r="R19" s="753"/>
      <c r="S19" s="753"/>
    </row>
    <row r="20" spans="1:22" s="751" customFormat="1">
      <c r="A20" s="267" t="s">
        <v>906</v>
      </c>
      <c r="B20" s="751" t="s">
        <v>907</v>
      </c>
      <c r="R20" s="753"/>
      <c r="S20" s="753"/>
    </row>
    <row r="21" spans="1:22" ht="15.75" customHeight="1"/>
    <row r="22" spans="1:22" ht="15.75" customHeight="1">
      <c r="A22" s="4" t="s">
        <v>1318</v>
      </c>
    </row>
    <row r="23" spans="1:22" ht="15.75" customHeight="1">
      <c r="A23" s="1989" t="s">
        <v>44</v>
      </c>
      <c r="B23" s="1992"/>
      <c r="C23" s="1993" t="s">
        <v>922</v>
      </c>
      <c r="D23" s="1993"/>
      <c r="E23" s="1993"/>
      <c r="F23" s="1993"/>
      <c r="G23" s="1993"/>
      <c r="H23" s="1993"/>
      <c r="I23" s="1993"/>
      <c r="J23" s="1989" t="s">
        <v>611</v>
      </c>
      <c r="K23" s="1992"/>
      <c r="L23" s="1990"/>
      <c r="M23" s="1994" t="s">
        <v>787</v>
      </c>
      <c r="N23" s="1994"/>
      <c r="O23" s="1994"/>
      <c r="P23" s="347"/>
      <c r="Q23" s="251"/>
      <c r="S23" s="1995" t="s">
        <v>908</v>
      </c>
      <c r="T23" s="1995"/>
      <c r="U23" s="1995"/>
      <c r="V23" s="1995"/>
    </row>
    <row r="24" spans="1:22" ht="31.5" customHeight="1">
      <c r="A24" s="1964" t="str">
        <f>+A12</f>
        <v>平成２８年度</v>
      </c>
      <c r="B24" s="1966"/>
      <c r="C24" s="1988"/>
      <c r="D24" s="1988"/>
      <c r="E24" s="1988"/>
      <c r="F24" s="1988"/>
      <c r="G24" s="1988"/>
      <c r="H24" s="1988"/>
      <c r="I24" s="1988"/>
      <c r="J24" s="1986"/>
      <c r="K24" s="1986"/>
      <c r="L24" s="1986"/>
      <c r="M24" s="1996"/>
      <c r="N24" s="1996"/>
      <c r="O24" s="1996"/>
      <c r="P24" s="757"/>
      <c r="Q24" s="251"/>
      <c r="S24" s="1995"/>
      <c r="T24" s="1995"/>
      <c r="U24" s="1995"/>
      <c r="V24" s="1995"/>
    </row>
    <row r="25" spans="1:22" ht="31.5" customHeight="1">
      <c r="A25" s="1964" t="str">
        <f>+A15</f>
        <v>平成２９年度</v>
      </c>
      <c r="B25" s="1966"/>
      <c r="C25" s="1988"/>
      <c r="D25" s="1988"/>
      <c r="E25" s="1988"/>
      <c r="F25" s="1988"/>
      <c r="G25" s="1988"/>
      <c r="H25" s="1988"/>
      <c r="I25" s="1988"/>
      <c r="J25" s="1986"/>
      <c r="K25" s="1986"/>
      <c r="L25" s="1986"/>
      <c r="M25" s="1996"/>
      <c r="N25" s="1996"/>
      <c r="O25" s="1996"/>
      <c r="P25" s="757"/>
      <c r="Q25" s="198"/>
      <c r="R25" s="198"/>
      <c r="S25" s="1995"/>
      <c r="T25" s="1995"/>
      <c r="U25" s="1995"/>
      <c r="V25" s="1995"/>
    </row>
    <row r="26" spans="1:22" ht="15.75" customHeight="1">
      <c r="A26" s="1989" t="s">
        <v>786</v>
      </c>
      <c r="B26" s="1990"/>
      <c r="C26" s="1672"/>
      <c r="D26" s="1672"/>
      <c r="E26" s="1672"/>
      <c r="F26" s="1672"/>
      <c r="G26" s="1672"/>
      <c r="H26" s="1672"/>
      <c r="I26" s="1672"/>
      <c r="J26" s="1672"/>
      <c r="K26" s="1672"/>
      <c r="L26" s="1672"/>
      <c r="M26" s="1672"/>
      <c r="N26" s="1672"/>
      <c r="O26" s="1672"/>
      <c r="P26" s="265"/>
      <c r="Q26" s="202"/>
      <c r="R26" s="197"/>
    </row>
    <row r="27" spans="1:22">
      <c r="A27" s="267" t="s">
        <v>903</v>
      </c>
      <c r="B27" s="758" t="s">
        <v>1395</v>
      </c>
      <c r="C27" s="758"/>
      <c r="D27" s="758"/>
      <c r="E27" s="758"/>
      <c r="F27" s="758"/>
      <c r="G27" s="758"/>
      <c r="H27" s="758"/>
      <c r="I27" s="758"/>
      <c r="J27" s="758"/>
      <c r="K27" s="758"/>
      <c r="L27" s="758"/>
      <c r="M27" s="758"/>
      <c r="N27" s="758"/>
      <c r="O27" s="758"/>
      <c r="P27" s="759"/>
      <c r="Q27" s="759"/>
      <c r="R27" s="760"/>
      <c r="S27" s="198"/>
    </row>
    <row r="28" spans="1:22">
      <c r="A28" s="267" t="s">
        <v>904</v>
      </c>
      <c r="B28" s="1102" t="s">
        <v>905</v>
      </c>
      <c r="C28" s="337"/>
      <c r="D28" s="337"/>
      <c r="E28" s="337"/>
      <c r="F28" s="337"/>
      <c r="G28" s="337"/>
      <c r="H28" s="337"/>
      <c r="I28" s="337"/>
      <c r="J28" s="337"/>
      <c r="K28" s="337"/>
      <c r="L28" s="337"/>
      <c r="M28" s="337"/>
      <c r="N28" s="337"/>
      <c r="O28" s="337"/>
      <c r="P28" s="337"/>
      <c r="Q28" s="337"/>
      <c r="R28" s="198"/>
      <c r="S28" s="198"/>
    </row>
    <row r="29" spans="1:22">
      <c r="A29" s="267" t="s">
        <v>906</v>
      </c>
      <c r="B29" s="1100" t="s">
        <v>907</v>
      </c>
      <c r="R29" s="198"/>
      <c r="S29" s="198"/>
    </row>
    <row r="30" spans="1:22" ht="15.75" customHeight="1">
      <c r="R30" s="204"/>
    </row>
    <row r="31" spans="1:22" ht="15.75" customHeight="1">
      <c r="A31" s="200"/>
      <c r="B31" s="200"/>
      <c r="C31" s="200"/>
      <c r="D31" s="200"/>
      <c r="E31" s="200"/>
      <c r="F31" s="200"/>
      <c r="G31" s="200"/>
      <c r="H31" s="200"/>
      <c r="I31" s="200"/>
      <c r="J31" s="200"/>
      <c r="K31" s="200"/>
      <c r="L31" s="200"/>
      <c r="M31" s="200"/>
      <c r="N31" s="200"/>
      <c r="O31" s="200"/>
      <c r="P31" s="200"/>
      <c r="Q31" s="200"/>
    </row>
    <row r="32" spans="1:22" ht="15.75" customHeight="1">
      <c r="A32" s="1635" t="s">
        <v>909</v>
      </c>
      <c r="B32" s="1635"/>
      <c r="C32" s="1635"/>
      <c r="D32" s="1635"/>
      <c r="E32" s="1638" t="str">
        <f>IF(発注者入力シート!C10="","",発注者入力シート!C10)</f>
        <v>県道○線　道路改良工事</v>
      </c>
      <c r="F32" s="1638"/>
      <c r="G32" s="1638"/>
      <c r="H32" s="1638"/>
      <c r="I32" s="1638"/>
      <c r="J32" s="1638"/>
      <c r="K32" s="1638"/>
      <c r="L32" s="1638"/>
      <c r="M32" s="1638"/>
      <c r="N32" s="1638"/>
      <c r="O32" s="1638"/>
      <c r="P32" s="1638"/>
      <c r="Q32" s="1638"/>
      <c r="R32" s="1638"/>
      <c r="S32" s="197"/>
    </row>
    <row r="33" spans="1:19" ht="15.75" customHeight="1">
      <c r="R33" s="510"/>
      <c r="S33" s="510"/>
    </row>
    <row r="34" spans="1:19" ht="15.75" customHeight="1">
      <c r="A34" s="1635" t="s">
        <v>910</v>
      </c>
      <c r="B34" s="1635"/>
      <c r="C34" s="1635"/>
      <c r="D34" s="1635"/>
      <c r="E34" s="1638" t="str">
        <f>IF(発注者入力シート!C6="","",発注者入力シート!C6)</f>
        <v>○○県土整備事務所</v>
      </c>
      <c r="F34" s="1638"/>
      <c r="G34" s="1638"/>
      <c r="H34" s="1638"/>
      <c r="I34" s="1638"/>
      <c r="J34" s="1638"/>
      <c r="K34" s="1638"/>
      <c r="L34" s="1638"/>
      <c r="M34" s="1638"/>
      <c r="N34" s="1638"/>
      <c r="O34" s="1638"/>
      <c r="P34" s="1638"/>
      <c r="Q34" s="1638"/>
      <c r="R34" s="1638"/>
    </row>
    <row r="35" spans="1:19" ht="15.75" customHeight="1">
      <c r="R35" s="510"/>
      <c r="S35" s="510"/>
    </row>
    <row r="36" spans="1:19" ht="15.75" customHeight="1">
      <c r="A36" s="1635" t="s">
        <v>911</v>
      </c>
      <c r="B36" s="1635"/>
      <c r="C36" s="1635"/>
      <c r="D36" s="1635"/>
      <c r="E36" s="1639" t="s">
        <v>1548</v>
      </c>
      <c r="F36" s="1639"/>
      <c r="G36" s="1639"/>
      <c r="H36" s="1639"/>
      <c r="I36" s="1639"/>
      <c r="J36" s="1639"/>
      <c r="K36" s="1639"/>
      <c r="L36" s="1639"/>
      <c r="M36" s="1639"/>
      <c r="N36" s="1639"/>
      <c r="O36" s="1639"/>
      <c r="P36" s="1639"/>
      <c r="Q36" s="1639"/>
      <c r="R36" s="1639"/>
    </row>
    <row r="37" spans="1:19" ht="15.75" customHeight="1">
      <c r="R37" s="510"/>
      <c r="S37" s="510"/>
    </row>
    <row r="38" spans="1:19" s="751" customFormat="1" ht="13.5" customHeight="1">
      <c r="A38" s="1920" t="str">
        <f>CONCATENATE(" 今後、",発注者入力シート!C6,"が発注する工事においては、本書の写しをもって「ボランティア活動等への参加実績」の貴社技術資料とみなし、その他添付資料の提出は不要とする。")</f>
        <v xml:space="preserve"> 今後、○○県土整備事務所が発注する工事においては、本書の写しをもって「ボランティア活動等への参加実績」の貴社技術資料とみなし、その他添付資料の提出は不要とする。</v>
      </c>
      <c r="B38" s="1920"/>
      <c r="C38" s="1920"/>
      <c r="D38" s="1920"/>
      <c r="E38" s="1920"/>
      <c r="F38" s="1920"/>
      <c r="G38" s="1920"/>
      <c r="H38" s="1920"/>
      <c r="I38" s="1920"/>
      <c r="J38" s="1920"/>
      <c r="K38" s="1920"/>
      <c r="L38" s="1920"/>
      <c r="M38" s="1920"/>
      <c r="N38" s="1920"/>
      <c r="O38" s="1920"/>
      <c r="P38" s="1920"/>
      <c r="Q38" s="1920"/>
      <c r="R38" s="1920"/>
      <c r="S38" s="753"/>
    </row>
    <row r="39" spans="1:19" s="751" customFormat="1">
      <c r="A39" s="1920"/>
      <c r="B39" s="1920"/>
      <c r="C39" s="1920"/>
      <c r="D39" s="1920"/>
      <c r="E39" s="1920"/>
      <c r="F39" s="1920"/>
      <c r="G39" s="1920"/>
      <c r="H39" s="1920"/>
      <c r="I39" s="1920"/>
      <c r="J39" s="1920"/>
      <c r="K39" s="1920"/>
      <c r="L39" s="1920"/>
      <c r="M39" s="1920"/>
      <c r="N39" s="1920"/>
      <c r="O39" s="1920"/>
      <c r="P39" s="1920"/>
      <c r="Q39" s="1920"/>
      <c r="R39" s="1920"/>
      <c r="S39" s="752"/>
    </row>
    <row r="40" spans="1:19" s="751" customFormat="1" ht="13.5" customHeight="1">
      <c r="A40" s="1633" t="s">
        <v>788</v>
      </c>
      <c r="B40" s="1633"/>
      <c r="C40" s="1633"/>
      <c r="D40" s="1633"/>
      <c r="E40" s="1633"/>
      <c r="F40" s="1633"/>
      <c r="G40" s="1633"/>
      <c r="H40" s="1633"/>
      <c r="I40" s="1633"/>
      <c r="J40" s="1633"/>
      <c r="K40" s="1633"/>
      <c r="L40" s="1633"/>
      <c r="M40" s="1633"/>
      <c r="N40" s="1633"/>
      <c r="O40" s="1633"/>
      <c r="P40" s="1633"/>
      <c r="Q40" s="1633"/>
      <c r="R40" s="1633"/>
      <c r="S40" s="752"/>
    </row>
    <row r="41" spans="1:19" s="751" customFormat="1">
      <c r="A41" s="1633"/>
      <c r="B41" s="1633"/>
      <c r="C41" s="1633"/>
      <c r="D41" s="1633"/>
      <c r="E41" s="1633"/>
      <c r="F41" s="1633"/>
      <c r="G41" s="1633"/>
      <c r="H41" s="1633"/>
      <c r="I41" s="1633"/>
      <c r="J41" s="1633"/>
      <c r="K41" s="1633"/>
      <c r="L41" s="1633"/>
      <c r="M41" s="1633"/>
      <c r="N41" s="1633"/>
      <c r="O41" s="1633"/>
      <c r="P41" s="1633"/>
      <c r="Q41" s="1633"/>
      <c r="R41" s="1633"/>
      <c r="S41" s="753"/>
    </row>
    <row r="42" spans="1:19" ht="15.75" customHeight="1">
      <c r="N42" s="1499" t="s">
        <v>1386</v>
      </c>
      <c r="O42" s="1499"/>
    </row>
    <row r="43" spans="1:19" ht="15.75" customHeight="1">
      <c r="B43" s="3" t="s">
        <v>948</v>
      </c>
      <c r="M43" s="210"/>
      <c r="N43" s="211"/>
      <c r="O43" s="211"/>
      <c r="P43" s="212"/>
    </row>
    <row r="44" spans="1:19" ht="15.75" customHeight="1">
      <c r="B44" s="1610" t="str">
        <f>IF(INDEX(発注者入力シート!$B$32:$J$41,MATCH(発注者入力シート!N10,発注者入力シート!$C$32:$C$41,0),7)="未記入",発注者入力シート!$AL$9,IF(INDEX(発注者入力シート!$B$32:$J$41,MATCH(発注者入力シート!N10,発注者入力シート!$C$32:$C$41,0),7)="無",発注者入力シート!$AL$10,IF(INDEX(発注者入力シート!$B$32:$J$41,MATCH(発注者入力シート!N10,発注者入力シート!$C$32:$C$41,0),7)="有",発注者入力シート!$AL$11)))</f>
        <v>本技術資料により提出します</v>
      </c>
      <c r="C44" s="1611"/>
      <c r="D44" s="1611"/>
      <c r="E44" s="1611"/>
      <c r="F44" s="1611"/>
      <c r="G44" s="1611"/>
      <c r="H44" s="1611"/>
      <c r="I44" s="1612"/>
      <c r="M44" s="214"/>
      <c r="N44" s="190"/>
      <c r="O44" s="190"/>
      <c r="P44" s="1103"/>
    </row>
    <row r="45" spans="1:19" ht="15.75" customHeight="1">
      <c r="A45" s="4" t="s">
        <v>18</v>
      </c>
      <c r="B45" s="1613"/>
      <c r="C45" s="1614"/>
      <c r="D45" s="1614"/>
      <c r="E45" s="1614"/>
      <c r="F45" s="1614"/>
      <c r="G45" s="1614"/>
      <c r="H45" s="1614"/>
      <c r="I45" s="1615"/>
      <c r="M45" s="214"/>
      <c r="N45" s="190"/>
      <c r="O45" s="190"/>
      <c r="P45" s="1103"/>
    </row>
    <row r="46" spans="1:19" ht="15.75" customHeight="1">
      <c r="B46" s="1613"/>
      <c r="C46" s="1614"/>
      <c r="D46" s="1614"/>
      <c r="E46" s="1614"/>
      <c r="F46" s="1614"/>
      <c r="G46" s="1614"/>
      <c r="H46" s="1614"/>
      <c r="I46" s="1615"/>
      <c r="M46" s="214"/>
      <c r="N46" s="190"/>
      <c r="O46" s="190"/>
      <c r="P46" s="1103"/>
    </row>
    <row r="47" spans="1:19" ht="15.75" customHeight="1">
      <c r="B47" s="1613"/>
      <c r="C47" s="1614"/>
      <c r="D47" s="1614"/>
      <c r="E47" s="1614"/>
      <c r="F47" s="1614"/>
      <c r="G47" s="1614"/>
      <c r="H47" s="1614"/>
      <c r="I47" s="1615"/>
      <c r="M47" s="214"/>
      <c r="N47" s="190"/>
      <c r="O47" s="190"/>
      <c r="P47" s="1103"/>
    </row>
    <row r="48" spans="1:19" ht="15.75" customHeight="1">
      <c r="B48" s="1616"/>
      <c r="C48" s="1617"/>
      <c r="D48" s="1617"/>
      <c r="E48" s="1617"/>
      <c r="F48" s="1617"/>
      <c r="G48" s="1617"/>
      <c r="H48" s="1617"/>
      <c r="I48" s="1618"/>
      <c r="M48" s="214"/>
      <c r="N48" s="190"/>
      <c r="O48" s="190"/>
      <c r="P48" s="1103"/>
    </row>
    <row r="49" spans="1:18" ht="15.75" customHeight="1">
      <c r="A49" s="537" t="s">
        <v>957</v>
      </c>
      <c r="B49" s="1605" t="s">
        <v>956</v>
      </c>
      <c r="C49" s="1605"/>
      <c r="D49" s="1605"/>
      <c r="E49" s="1605"/>
      <c r="F49" s="1605"/>
      <c r="G49" s="1605"/>
      <c r="H49" s="1605"/>
      <c r="I49" s="1605"/>
      <c r="M49" s="223"/>
      <c r="N49" s="224"/>
      <c r="O49" s="224"/>
      <c r="P49" s="1104"/>
    </row>
    <row r="50" spans="1:18" ht="15.75" customHeight="1">
      <c r="A50" s="848"/>
      <c r="B50" s="1633"/>
      <c r="C50" s="1633"/>
      <c r="D50" s="1633"/>
      <c r="E50" s="1633"/>
      <c r="F50" s="1633"/>
      <c r="G50" s="1633"/>
      <c r="H50" s="1633"/>
      <c r="I50" s="1633"/>
    </row>
    <row r="51" spans="1:18" ht="12" customHeight="1">
      <c r="A51" s="1100"/>
      <c r="B51" s="1236"/>
      <c r="C51" s="1236"/>
      <c r="D51" s="1236"/>
      <c r="E51" s="1236"/>
      <c r="F51" s="1236"/>
      <c r="G51" s="1236"/>
      <c r="H51" s="1236"/>
      <c r="I51" s="1236"/>
    </row>
    <row r="52" spans="1:18" ht="15.75" customHeight="1">
      <c r="A52" s="1543" t="s">
        <v>1617</v>
      </c>
      <c r="B52" s="1543"/>
      <c r="C52" s="1543"/>
      <c r="D52" s="1543"/>
      <c r="E52" s="1543"/>
      <c r="F52" s="1543"/>
      <c r="G52" s="1543"/>
      <c r="H52" s="1543"/>
      <c r="I52" s="1543"/>
      <c r="J52" s="1543"/>
      <c r="K52" s="1543"/>
      <c r="L52" s="1543"/>
      <c r="M52" s="1543"/>
      <c r="N52" s="1543"/>
      <c r="O52" s="1543"/>
      <c r="P52" s="1543"/>
      <c r="Q52" s="1543"/>
      <c r="R52" s="1543"/>
    </row>
    <row r="53" spans="1:18" ht="15.75" customHeight="1">
      <c r="A53" s="1543"/>
      <c r="B53" s="1543"/>
      <c r="C53" s="1543"/>
      <c r="D53" s="1543"/>
      <c r="E53" s="1543"/>
      <c r="F53" s="1543"/>
      <c r="G53" s="1543"/>
      <c r="H53" s="1543"/>
      <c r="I53" s="1543"/>
      <c r="J53" s="1543"/>
      <c r="K53" s="1543"/>
      <c r="L53" s="1543"/>
      <c r="M53" s="1543"/>
      <c r="N53" s="1543"/>
      <c r="O53" s="1543"/>
      <c r="P53" s="1543"/>
      <c r="Q53" s="1543"/>
      <c r="R53" s="1543"/>
    </row>
    <row r="54" spans="1:18" ht="15.75" customHeight="1">
      <c r="A54" s="1543"/>
      <c r="B54" s="1543"/>
      <c r="C54" s="1543"/>
      <c r="D54" s="1543"/>
      <c r="E54" s="1543"/>
      <c r="F54" s="1543"/>
      <c r="G54" s="1543"/>
      <c r="H54" s="1543"/>
      <c r="I54" s="1543"/>
      <c r="J54" s="1543"/>
      <c r="K54" s="1543"/>
      <c r="L54" s="1543"/>
      <c r="M54" s="1543"/>
      <c r="N54" s="1543"/>
      <c r="O54" s="1543"/>
      <c r="P54" s="1543"/>
      <c r="Q54" s="1543"/>
      <c r="R54" s="1543"/>
    </row>
    <row r="55" spans="1:18" ht="15.75" customHeight="1"/>
    <row r="56" spans="1:18" ht="15.75" customHeight="1"/>
    <row r="57" spans="1:18" ht="15.75" customHeight="1"/>
    <row r="58" spans="1:18" ht="15.75" customHeight="1"/>
    <row r="59" spans="1:18" ht="15.75" customHeight="1"/>
    <row r="60" spans="1:18" ht="13.5" customHeight="1"/>
  </sheetData>
  <mergeCells count="55">
    <mergeCell ref="A11:B11"/>
    <mergeCell ref="C11:E11"/>
    <mergeCell ref="K11:N11"/>
    <mergeCell ref="O11:P11"/>
    <mergeCell ref="Q11:R11"/>
    <mergeCell ref="F11:J11"/>
    <mergeCell ref="B6:R6"/>
    <mergeCell ref="A8:C8"/>
    <mergeCell ref="D8:M8"/>
    <mergeCell ref="A1:F1"/>
    <mergeCell ref="P1:R1"/>
    <mergeCell ref="A2:E2"/>
    <mergeCell ref="A3:Q3"/>
    <mergeCell ref="G4:J4"/>
    <mergeCell ref="K4:R4"/>
    <mergeCell ref="A32:D32"/>
    <mergeCell ref="E32:R32"/>
    <mergeCell ref="A34:D34"/>
    <mergeCell ref="E34:R34"/>
    <mergeCell ref="A36:D36"/>
    <mergeCell ref="E36:R36"/>
    <mergeCell ref="B49:I50"/>
    <mergeCell ref="B44:I48"/>
    <mergeCell ref="A38:R39"/>
    <mergeCell ref="A40:R41"/>
    <mergeCell ref="N42:O42"/>
    <mergeCell ref="A24:B24"/>
    <mergeCell ref="C24:I24"/>
    <mergeCell ref="J24:L24"/>
    <mergeCell ref="M24:O24"/>
    <mergeCell ref="A25:B25"/>
    <mergeCell ref="C25:I25"/>
    <mergeCell ref="J25:L25"/>
    <mergeCell ref="M25:O25"/>
    <mergeCell ref="C23:I23"/>
    <mergeCell ref="J23:L23"/>
    <mergeCell ref="M23:O23"/>
    <mergeCell ref="C26:O26"/>
    <mergeCell ref="S23:V25"/>
    <mergeCell ref="A52:R54"/>
    <mergeCell ref="A15:B17"/>
    <mergeCell ref="Q15:R17"/>
    <mergeCell ref="A12:B14"/>
    <mergeCell ref="C12:E14"/>
    <mergeCell ref="K12:N14"/>
    <mergeCell ref="O12:P14"/>
    <mergeCell ref="C15:E17"/>
    <mergeCell ref="K15:N17"/>
    <mergeCell ref="O15:P17"/>
    <mergeCell ref="F15:J17"/>
    <mergeCell ref="Q12:R14"/>
    <mergeCell ref="F12:J14"/>
    <mergeCell ref="A26:B26"/>
    <mergeCell ref="B18:R18"/>
    <mergeCell ref="A23:B23"/>
  </mergeCells>
  <phoneticPr fontId="2"/>
  <pageMargins left="0.70866141732283472" right="0.31496062992125984" top="0.74803149606299213" bottom="0.74803149606299213" header="0.31496062992125984" footer="0.31496062992125984"/>
  <pageSetup paperSize="9" scale="95" orientation="portrait" blackAndWhite="1"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A1:T55"/>
  <sheetViews>
    <sheetView view="pageBreakPreview" topLeftCell="A34" zoomScaleNormal="100" zoomScaleSheetLayoutView="100" workbookViewId="0">
      <selection activeCell="H7" sqref="H7"/>
    </sheetView>
  </sheetViews>
  <sheetFormatPr defaultRowHeight="12"/>
  <cols>
    <col min="1" max="17" width="5.125" style="288" customWidth="1"/>
    <col min="18" max="18" width="5.125" style="344" customWidth="1"/>
    <col min="19" max="16384" width="9" style="288"/>
  </cols>
  <sheetData>
    <row r="1" spans="1:20" ht="15.75" customHeight="1">
      <c r="A1" s="2089" t="str">
        <f>CONCATENATE("（様式-",INDEX(発注者入力シート!$B$32:$G$41,MATCH(発注者入力シート!N12,発注者入力シート!$C$32:$C$41,0),4),"）")</f>
        <v>（様式-１３）</v>
      </c>
      <c r="B1" s="2089"/>
      <c r="C1" s="2089"/>
      <c r="D1" s="2089"/>
      <c r="E1" s="2089"/>
      <c r="F1" s="2089"/>
      <c r="S1" s="4" t="s">
        <v>463</v>
      </c>
      <c r="T1" s="4"/>
    </row>
    <row r="2" spans="1:20" ht="15.75" customHeight="1">
      <c r="A2" s="2089" t="str">
        <f>CONCATENATE("評価項目",INDEX(発注者入力シート!$B$32:$G$41,MATCH(発注者入力シート!N12,発注者入力シート!$C$32:$C$41,0),5),"-",INDEX(発注者入力シート!$B$32:$G$41,MATCH(発注者入力シート!N12,発注者入力シート!$C$32:$C$41,0),6))</f>
        <v>評価項目（４）-⑤</v>
      </c>
      <c r="B2" s="2089"/>
      <c r="C2" s="2089"/>
      <c r="D2" s="2089"/>
      <c r="E2" s="2089"/>
      <c r="S2" s="4" t="s">
        <v>464</v>
      </c>
      <c r="T2" s="4"/>
    </row>
    <row r="3" spans="1:20" ht="15.75" customHeight="1">
      <c r="A3" s="1632" t="s">
        <v>1460</v>
      </c>
      <c r="B3" s="1632"/>
      <c r="C3" s="1632"/>
      <c r="D3" s="1632"/>
      <c r="E3" s="1632"/>
      <c r="F3" s="1632"/>
      <c r="G3" s="1632"/>
      <c r="H3" s="1632"/>
      <c r="I3" s="1632"/>
      <c r="J3" s="1632"/>
      <c r="K3" s="1632"/>
      <c r="L3" s="1632"/>
      <c r="M3" s="1632"/>
      <c r="N3" s="1632"/>
      <c r="O3" s="1632"/>
      <c r="P3" s="1632"/>
      <c r="Q3" s="1632"/>
      <c r="R3" s="335"/>
      <c r="S3" s="205"/>
      <c r="T3" s="4" t="s">
        <v>475</v>
      </c>
    </row>
    <row r="4" spans="1:20" ht="15.75" customHeight="1">
      <c r="A4" s="1097"/>
      <c r="B4" s="1097"/>
      <c r="C4" s="1097"/>
      <c r="D4" s="1097"/>
      <c r="E4" s="1097"/>
      <c r="F4" s="1097"/>
      <c r="G4" s="1097"/>
      <c r="H4" s="1097"/>
      <c r="I4" s="1097"/>
      <c r="J4" s="1097"/>
      <c r="K4" s="1097"/>
      <c r="L4" s="1097"/>
      <c r="M4" s="1097"/>
      <c r="N4" s="1097"/>
      <c r="O4" s="1097"/>
      <c r="P4" s="1097"/>
      <c r="Q4" s="1097"/>
      <c r="R4" s="335"/>
      <c r="S4" s="191"/>
      <c r="T4" s="4" t="s">
        <v>605</v>
      </c>
    </row>
    <row r="5" spans="1:20" ht="15.75" customHeight="1">
      <c r="H5" s="1518" t="s">
        <v>331</v>
      </c>
      <c r="I5" s="1518"/>
      <c r="J5" s="1518"/>
      <c r="K5" s="2090" t="str">
        <f>IF(企業入力シート!C7="","",企業入力シート!C7)</f>
        <v>島根土木</v>
      </c>
      <c r="L5" s="2090"/>
      <c r="M5" s="2090"/>
      <c r="N5" s="2090"/>
      <c r="O5" s="2090"/>
      <c r="P5" s="2090"/>
      <c r="Q5" s="2090"/>
      <c r="R5" s="510"/>
      <c r="S5" s="251"/>
      <c r="T5" s="4"/>
    </row>
    <row r="6" spans="1:20" ht="15.75" customHeight="1">
      <c r="S6" s="4" t="s">
        <v>467</v>
      </c>
      <c r="T6" s="4"/>
    </row>
    <row r="7" spans="1:20" ht="15.75" customHeight="1">
      <c r="A7" s="290" t="s">
        <v>1461</v>
      </c>
      <c r="S7" s="193"/>
      <c r="T7" s="4" t="s">
        <v>468</v>
      </c>
    </row>
    <row r="8" spans="1:20" ht="13.5" customHeight="1">
      <c r="A8" s="1123" t="s">
        <v>1396</v>
      </c>
      <c r="B8" s="1123"/>
      <c r="C8" s="1123"/>
      <c r="D8" s="1123"/>
      <c r="E8" s="1123"/>
      <c r="F8" s="1123"/>
      <c r="G8" s="1123"/>
      <c r="H8" s="1123"/>
      <c r="I8" s="1123"/>
      <c r="J8" s="1123"/>
      <c r="K8" s="1123"/>
      <c r="L8" s="1123"/>
      <c r="M8" s="1123"/>
      <c r="N8" s="1123"/>
      <c r="O8" s="1123"/>
      <c r="P8" s="1123"/>
      <c r="Q8" s="1123"/>
      <c r="R8" s="345"/>
      <c r="S8" s="194"/>
      <c r="T8" s="4" t="s">
        <v>466</v>
      </c>
    </row>
    <row r="9" spans="1:20" ht="13.5">
      <c r="A9" s="1124" t="s">
        <v>1397</v>
      </c>
      <c r="B9" s="1123" t="s">
        <v>1398</v>
      </c>
      <c r="C9" s="1123"/>
      <c r="D9" s="1123"/>
      <c r="E9" s="1123"/>
      <c r="F9" s="1123"/>
      <c r="G9" s="1123"/>
      <c r="H9" s="1123"/>
      <c r="I9" s="1123"/>
      <c r="J9" s="1123"/>
      <c r="K9" s="1123"/>
      <c r="L9" s="1123"/>
      <c r="M9" s="1123"/>
      <c r="N9" s="1123"/>
      <c r="O9" s="1123"/>
      <c r="P9" s="1123"/>
      <c r="Q9" s="1123"/>
      <c r="R9" s="345"/>
      <c r="S9" s="251"/>
      <c r="T9" s="4"/>
    </row>
    <row r="10" spans="1:20" ht="13.5" customHeight="1">
      <c r="A10" s="1124" t="s">
        <v>1399</v>
      </c>
      <c r="B10" s="2091" t="str">
        <f>CONCATENATE("「障がい者雇用の促進等に関する法律施行規則」第８条で定められた様式（障害者雇用状況報告書）による提出。なお、提出にあたっては入札公告日前日時点（平成",(YEAR(発注者入力シート!H7)-1988),"年",MONTH(発注者入力シート!H7),"月",DAY(発注者入力シート!H7),"日時点）の状況と相異ないことを代表者名で証明すること。(押印のこと)")</f>
        <v>「障がい者雇用の促進等に関する法律施行規則」第８条で定められた様式（障害者雇用状況報告書）による提出。なお、提出にあたっては入札公告日前日時点（平成30年5月31日時点）の状況と相異ないことを代表者名で証明すること。(押印のこと)</v>
      </c>
      <c r="C10" s="2091"/>
      <c r="D10" s="2091"/>
      <c r="E10" s="2091"/>
      <c r="F10" s="2091"/>
      <c r="G10" s="2091"/>
      <c r="H10" s="2091"/>
      <c r="I10" s="2091"/>
      <c r="J10" s="2091"/>
      <c r="K10" s="2091"/>
      <c r="L10" s="2091"/>
      <c r="M10" s="2091"/>
      <c r="N10" s="2091"/>
      <c r="O10" s="2091"/>
      <c r="P10" s="2091"/>
      <c r="Q10" s="2091"/>
      <c r="R10" s="345"/>
      <c r="S10" s="207" t="s">
        <v>469</v>
      </c>
      <c r="T10" s="4"/>
    </row>
    <row r="11" spans="1:20" ht="13.5">
      <c r="A11" s="1123"/>
      <c r="B11" s="2091"/>
      <c r="C11" s="2091"/>
      <c r="D11" s="2091"/>
      <c r="E11" s="2091"/>
      <c r="F11" s="2091"/>
      <c r="G11" s="2091"/>
      <c r="H11" s="2091"/>
      <c r="I11" s="2091"/>
      <c r="J11" s="2091"/>
      <c r="K11" s="2091"/>
      <c r="L11" s="2091"/>
      <c r="M11" s="2091"/>
      <c r="N11" s="2091"/>
      <c r="O11" s="2091"/>
      <c r="P11" s="2091"/>
      <c r="Q11" s="2091"/>
      <c r="R11" s="346"/>
      <c r="S11" s="207" t="s">
        <v>470</v>
      </c>
      <c r="T11" s="4"/>
    </row>
    <row r="12" spans="1:20" s="344" customFormat="1" ht="13.5">
      <c r="A12" s="1125"/>
      <c r="B12" s="2092"/>
      <c r="C12" s="2092"/>
      <c r="D12" s="2092"/>
      <c r="E12" s="2092"/>
      <c r="F12" s="2092"/>
      <c r="G12" s="2092"/>
      <c r="H12" s="2092"/>
      <c r="I12" s="2092"/>
      <c r="J12" s="2092"/>
      <c r="K12" s="2092"/>
      <c r="L12" s="2092"/>
      <c r="M12" s="2092"/>
      <c r="N12" s="2092"/>
      <c r="O12" s="2092"/>
      <c r="P12" s="2092"/>
      <c r="Q12" s="2092"/>
      <c r="R12" s="346"/>
      <c r="S12" s="207" t="s">
        <v>918</v>
      </c>
      <c r="T12" s="251"/>
    </row>
    <row r="13" spans="1:20" ht="15.75" customHeight="1">
      <c r="A13" s="2093" t="s">
        <v>1400</v>
      </c>
      <c r="B13" s="2097"/>
      <c r="C13" s="2097"/>
      <c r="D13" s="2097"/>
      <c r="E13" s="2097"/>
      <c r="F13" s="2097"/>
      <c r="G13" s="2097"/>
      <c r="H13" s="2097"/>
      <c r="I13" s="2097"/>
      <c r="J13" s="2098" t="s">
        <v>1401</v>
      </c>
      <c r="K13" s="2098"/>
      <c r="L13" s="2098"/>
      <c r="M13" s="2098"/>
      <c r="N13" s="2098" t="s">
        <v>1402</v>
      </c>
      <c r="O13" s="2098"/>
      <c r="P13" s="2098"/>
      <c r="Q13" s="2098"/>
      <c r="R13" s="348"/>
    </row>
    <row r="14" spans="1:20" ht="15.75" customHeight="1">
      <c r="A14" s="2093"/>
      <c r="B14" s="2093"/>
      <c r="C14" s="2093"/>
      <c r="D14" s="2093"/>
      <c r="E14" s="2093"/>
      <c r="F14" s="2093"/>
      <c r="G14" s="2093"/>
      <c r="H14" s="2093"/>
      <c r="I14" s="2093"/>
      <c r="J14" s="2099" t="s">
        <v>1403</v>
      </c>
      <c r="K14" s="2100"/>
      <c r="L14" s="2100"/>
      <c r="M14" s="2101"/>
      <c r="N14" s="2099" t="s">
        <v>1404</v>
      </c>
      <c r="O14" s="2100"/>
      <c r="P14" s="2100"/>
      <c r="Q14" s="2101"/>
      <c r="R14" s="348"/>
    </row>
    <row r="15" spans="1:20" ht="15.75" customHeight="1">
      <c r="A15" s="2093"/>
      <c r="B15" s="2093"/>
      <c r="C15" s="2093"/>
      <c r="D15" s="2093"/>
      <c r="E15" s="2093"/>
      <c r="F15" s="2093"/>
      <c r="G15" s="2093"/>
      <c r="H15" s="2093"/>
      <c r="I15" s="2093"/>
      <c r="J15" s="2102"/>
      <c r="K15" s="2103"/>
      <c r="L15" s="2103"/>
      <c r="M15" s="2104"/>
      <c r="N15" s="2102"/>
      <c r="O15" s="2103"/>
      <c r="P15" s="2103"/>
      <c r="Q15" s="2104"/>
      <c r="R15" s="348"/>
    </row>
    <row r="16" spans="1:20" ht="15.75" customHeight="1">
      <c r="A16" s="2093"/>
      <c r="B16" s="2093"/>
      <c r="C16" s="2093"/>
      <c r="D16" s="2093"/>
      <c r="E16" s="2093"/>
      <c r="F16" s="2093"/>
      <c r="G16" s="2093"/>
      <c r="H16" s="2093"/>
      <c r="I16" s="2093"/>
      <c r="J16" s="2082"/>
      <c r="K16" s="2082"/>
      <c r="L16" s="2082"/>
      <c r="M16" s="2082"/>
      <c r="N16" s="2082"/>
      <c r="O16" s="2082"/>
      <c r="P16" s="2082"/>
      <c r="Q16" s="2082"/>
      <c r="R16" s="348"/>
    </row>
    <row r="17" spans="1:19" ht="15.75" customHeight="1">
      <c r="A17" s="289"/>
      <c r="B17" s="1101"/>
      <c r="C17" s="1101"/>
      <c r="D17" s="1101"/>
      <c r="E17" s="1101"/>
      <c r="J17" s="1101"/>
      <c r="K17" s="1101"/>
      <c r="L17" s="1101"/>
      <c r="M17" s="1101"/>
      <c r="N17" s="1101"/>
      <c r="P17" s="1101"/>
      <c r="Q17" s="1101"/>
      <c r="R17" s="348"/>
    </row>
    <row r="18" spans="1:19" ht="15.75" customHeight="1">
      <c r="A18" s="2093" t="s">
        <v>1405</v>
      </c>
      <c r="B18" s="2093"/>
      <c r="C18" s="2093"/>
      <c r="D18" s="2093"/>
      <c r="E18" s="2093"/>
      <c r="F18" s="2093"/>
      <c r="G18" s="2093"/>
      <c r="H18" s="2093"/>
      <c r="I18" s="2093"/>
      <c r="J18" s="2094" t="s">
        <v>1406</v>
      </c>
      <c r="K18" s="2094"/>
      <c r="L18" s="2095"/>
      <c r="M18" s="2095"/>
      <c r="N18" s="2094" t="s">
        <v>1407</v>
      </c>
      <c r="O18" s="2094"/>
      <c r="P18" s="2095"/>
      <c r="Q18" s="2095"/>
      <c r="R18" s="348"/>
    </row>
    <row r="19" spans="1:19" ht="15.75" customHeight="1">
      <c r="A19" s="2093"/>
      <c r="B19" s="2093"/>
      <c r="C19" s="2093"/>
      <c r="D19" s="2093"/>
      <c r="E19" s="2093"/>
      <c r="F19" s="2093"/>
      <c r="G19" s="2093"/>
      <c r="H19" s="2093"/>
      <c r="I19" s="2093"/>
      <c r="J19" s="2096" t="s">
        <v>1408</v>
      </c>
      <c r="K19" s="2096"/>
      <c r="L19" s="2095" t="s">
        <v>1409</v>
      </c>
      <c r="M19" s="2095"/>
      <c r="N19" s="2096" t="s">
        <v>1408</v>
      </c>
      <c r="O19" s="2096"/>
      <c r="P19" s="2095" t="s">
        <v>1409</v>
      </c>
      <c r="Q19" s="2095"/>
      <c r="R19" s="348"/>
      <c r="S19" s="385"/>
    </row>
    <row r="20" spans="1:19" ht="15.75" customHeight="1">
      <c r="A20" s="2085" t="s">
        <v>1410</v>
      </c>
      <c r="B20" s="1126" t="s">
        <v>1411</v>
      </c>
      <c r="C20" s="2088"/>
      <c r="D20" s="2088"/>
      <c r="E20" s="2088"/>
      <c r="F20" s="2088"/>
      <c r="G20" s="2088"/>
      <c r="H20" s="2088"/>
      <c r="I20" s="1126" t="s">
        <v>1412</v>
      </c>
      <c r="J20" s="2082"/>
      <c r="K20" s="2082"/>
      <c r="L20" s="2083">
        <v>2</v>
      </c>
      <c r="M20" s="2083"/>
      <c r="N20" s="2082"/>
      <c r="O20" s="2082"/>
      <c r="P20" s="2083">
        <v>1</v>
      </c>
      <c r="Q20" s="2083"/>
      <c r="R20" s="348"/>
    </row>
    <row r="21" spans="1:19" ht="15.75" customHeight="1">
      <c r="A21" s="2086"/>
      <c r="B21" s="1126" t="s">
        <v>1413</v>
      </c>
      <c r="C21" s="2088"/>
      <c r="D21" s="2088"/>
      <c r="E21" s="2088"/>
      <c r="F21" s="2088"/>
      <c r="G21" s="2088"/>
      <c r="H21" s="2088"/>
      <c r="I21" s="1126" t="s">
        <v>1412</v>
      </c>
      <c r="J21" s="2082"/>
      <c r="K21" s="2082"/>
      <c r="L21" s="2083">
        <v>2</v>
      </c>
      <c r="M21" s="2083"/>
      <c r="N21" s="2082"/>
      <c r="O21" s="2082"/>
      <c r="P21" s="2083">
        <v>1</v>
      </c>
      <c r="Q21" s="2083"/>
      <c r="R21" s="348"/>
    </row>
    <row r="22" spans="1:19" ht="15.75" customHeight="1">
      <c r="A22" s="2086"/>
      <c r="B22" s="2080" t="s">
        <v>1414</v>
      </c>
      <c r="C22" s="2081" t="s">
        <v>1415</v>
      </c>
      <c r="D22" s="2081"/>
      <c r="E22" s="2081"/>
      <c r="F22" s="2081"/>
      <c r="G22" s="2081"/>
      <c r="H22" s="2081"/>
      <c r="I22" s="1126" t="s">
        <v>1412</v>
      </c>
      <c r="J22" s="2082"/>
      <c r="K22" s="2082"/>
      <c r="L22" s="2083">
        <v>2</v>
      </c>
      <c r="M22" s="2083"/>
      <c r="N22" s="2082"/>
      <c r="O22" s="2082"/>
      <c r="P22" s="2083">
        <v>1</v>
      </c>
      <c r="Q22" s="2083"/>
      <c r="R22" s="348"/>
    </row>
    <row r="23" spans="1:19" ht="15.75" customHeight="1">
      <c r="A23" s="2086"/>
      <c r="B23" s="2080"/>
      <c r="C23" s="2081" t="s">
        <v>1416</v>
      </c>
      <c r="D23" s="2081"/>
      <c r="E23" s="2081"/>
      <c r="F23" s="2081"/>
      <c r="G23" s="2081"/>
      <c r="H23" s="2081"/>
      <c r="I23" s="1127"/>
      <c r="J23" s="2082"/>
      <c r="K23" s="2082"/>
      <c r="L23" s="2083">
        <v>1</v>
      </c>
      <c r="M23" s="2083"/>
      <c r="N23" s="2082"/>
      <c r="O23" s="2082"/>
      <c r="P23" s="2083">
        <v>0.5</v>
      </c>
      <c r="Q23" s="2083"/>
      <c r="R23" s="348"/>
    </row>
    <row r="24" spans="1:19" ht="15.75" customHeight="1">
      <c r="A24" s="2086"/>
      <c r="B24" s="1126" t="s">
        <v>1417</v>
      </c>
      <c r="C24" s="2084"/>
      <c r="D24" s="2084"/>
      <c r="E24" s="2084"/>
      <c r="F24" s="2084"/>
      <c r="G24" s="2084"/>
      <c r="H24" s="2084"/>
      <c r="I24" s="1127"/>
      <c r="J24" s="2082"/>
      <c r="K24" s="2082"/>
      <c r="L24" s="2083">
        <v>1</v>
      </c>
      <c r="M24" s="2083"/>
      <c r="N24" s="2082"/>
      <c r="O24" s="2082"/>
      <c r="P24" s="2083">
        <v>0.5</v>
      </c>
      <c r="Q24" s="2083"/>
      <c r="R24" s="348"/>
    </row>
    <row r="25" spans="1:19" ht="15.75" customHeight="1">
      <c r="A25" s="2086"/>
      <c r="B25" s="1126" t="s">
        <v>1418</v>
      </c>
      <c r="C25" s="2084"/>
      <c r="D25" s="2084"/>
      <c r="E25" s="2084"/>
      <c r="F25" s="2084"/>
      <c r="G25" s="2084"/>
      <c r="H25" s="2084"/>
      <c r="I25" s="1127"/>
      <c r="J25" s="2082"/>
      <c r="K25" s="2082"/>
      <c r="L25" s="2083">
        <v>1</v>
      </c>
      <c r="M25" s="2083"/>
      <c r="N25" s="2082"/>
      <c r="O25" s="2082"/>
      <c r="P25" s="2083">
        <v>0.5</v>
      </c>
      <c r="Q25" s="2083"/>
      <c r="R25" s="348"/>
    </row>
    <row r="26" spans="1:19" ht="15.75" customHeight="1">
      <c r="A26" s="2087"/>
      <c r="B26" s="1126" t="s">
        <v>1419</v>
      </c>
      <c r="C26" s="2081" t="s">
        <v>1420</v>
      </c>
      <c r="D26" s="2081"/>
      <c r="E26" s="2081"/>
      <c r="F26" s="2081"/>
      <c r="G26" s="2081"/>
      <c r="H26" s="2081"/>
      <c r="I26" s="1127"/>
      <c r="J26" s="2082"/>
      <c r="K26" s="2082"/>
      <c r="L26" s="2083">
        <v>1</v>
      </c>
      <c r="M26" s="2083"/>
      <c r="N26" s="2082"/>
      <c r="O26" s="2082"/>
      <c r="P26" s="2083">
        <v>0.5</v>
      </c>
      <c r="Q26" s="2083"/>
      <c r="R26" s="348"/>
    </row>
    <row r="27" spans="1:19" ht="15.75" customHeight="1">
      <c r="A27" s="2060" t="s">
        <v>1421</v>
      </c>
      <c r="B27" s="2073" t="s">
        <v>1422</v>
      </c>
      <c r="C27" s="2074"/>
      <c r="D27" s="2074"/>
      <c r="E27" s="2074"/>
      <c r="F27" s="2074"/>
      <c r="G27" s="2074"/>
      <c r="H27" s="2075"/>
      <c r="I27" s="2080" t="s">
        <v>1412</v>
      </c>
      <c r="J27" s="2065"/>
      <c r="K27" s="2066"/>
      <c r="L27" s="2069">
        <v>2</v>
      </c>
      <c r="M27" s="2070"/>
      <c r="N27" s="2065"/>
      <c r="O27" s="2066"/>
      <c r="P27" s="2069">
        <v>1</v>
      </c>
      <c r="Q27" s="2070"/>
      <c r="R27" s="348"/>
    </row>
    <row r="28" spans="1:19" ht="15.75" customHeight="1">
      <c r="A28" s="2061"/>
      <c r="B28" s="2076"/>
      <c r="C28" s="2077"/>
      <c r="D28" s="2077"/>
      <c r="E28" s="2077"/>
      <c r="F28" s="2077"/>
      <c r="G28" s="2077"/>
      <c r="H28" s="2078"/>
      <c r="I28" s="2080"/>
      <c r="J28" s="2067"/>
      <c r="K28" s="2068"/>
      <c r="L28" s="2071"/>
      <c r="M28" s="2072"/>
      <c r="N28" s="2067"/>
      <c r="O28" s="2068"/>
      <c r="P28" s="2071"/>
      <c r="Q28" s="2072"/>
      <c r="R28" s="348"/>
    </row>
    <row r="29" spans="1:19" ht="15.75" customHeight="1">
      <c r="A29" s="2061"/>
      <c r="B29" s="2073" t="s">
        <v>1423</v>
      </c>
      <c r="C29" s="2074"/>
      <c r="D29" s="2074"/>
      <c r="E29" s="2074"/>
      <c r="F29" s="2074"/>
      <c r="G29" s="2074"/>
      <c r="H29" s="2075"/>
      <c r="I29" s="2079"/>
      <c r="J29" s="2065"/>
      <c r="K29" s="2066"/>
      <c r="L29" s="2069">
        <v>1</v>
      </c>
      <c r="M29" s="2070"/>
      <c r="N29" s="2065"/>
      <c r="O29" s="2066"/>
      <c r="P29" s="2069">
        <v>0.5</v>
      </c>
      <c r="Q29" s="2070"/>
      <c r="R29" s="348"/>
    </row>
    <row r="30" spans="1:19" ht="15.75" customHeight="1">
      <c r="A30" s="2062"/>
      <c r="B30" s="2076"/>
      <c r="C30" s="2077"/>
      <c r="D30" s="2077"/>
      <c r="E30" s="2077"/>
      <c r="F30" s="2077"/>
      <c r="G30" s="2077"/>
      <c r="H30" s="2078"/>
      <c r="I30" s="2079"/>
      <c r="J30" s="2067"/>
      <c r="K30" s="2068"/>
      <c r="L30" s="2071"/>
      <c r="M30" s="2072"/>
      <c r="N30" s="2067"/>
      <c r="O30" s="2068"/>
      <c r="P30" s="2071"/>
      <c r="Q30" s="2072"/>
      <c r="R30" s="348"/>
    </row>
    <row r="31" spans="1:19" ht="15.75" customHeight="1">
      <c r="A31" s="2060" t="s">
        <v>1424</v>
      </c>
      <c r="B31" s="2063" t="s">
        <v>1425</v>
      </c>
      <c r="C31" s="2015"/>
      <c r="D31" s="2015"/>
      <c r="E31" s="2015"/>
      <c r="F31" s="2015"/>
      <c r="G31" s="2015"/>
      <c r="H31" s="2016"/>
      <c r="I31" s="2058"/>
      <c r="J31" s="2065"/>
      <c r="K31" s="2066"/>
      <c r="L31" s="2069">
        <v>1</v>
      </c>
      <c r="M31" s="2070"/>
      <c r="N31" s="2065"/>
      <c r="O31" s="2066"/>
      <c r="P31" s="2052">
        <v>0.5</v>
      </c>
      <c r="Q31" s="2053"/>
      <c r="R31" s="348"/>
    </row>
    <row r="32" spans="1:19" ht="15.75" customHeight="1">
      <c r="A32" s="2061"/>
      <c r="B32" s="2064"/>
      <c r="C32" s="2017"/>
      <c r="D32" s="2017"/>
      <c r="E32" s="2017"/>
      <c r="F32" s="2017"/>
      <c r="G32" s="2017"/>
      <c r="H32" s="2018"/>
      <c r="I32" s="2058"/>
      <c r="J32" s="2067"/>
      <c r="K32" s="2068"/>
      <c r="L32" s="2071"/>
      <c r="M32" s="2072"/>
      <c r="N32" s="2067"/>
      <c r="O32" s="2068"/>
      <c r="P32" s="2054"/>
      <c r="Q32" s="2055"/>
      <c r="R32" s="348"/>
    </row>
    <row r="33" spans="1:19" ht="15.75" customHeight="1">
      <c r="A33" s="2061"/>
      <c r="B33" s="2056" t="s">
        <v>1426</v>
      </c>
      <c r="C33" s="2033"/>
      <c r="D33" s="2033"/>
      <c r="E33" s="2033"/>
      <c r="F33" s="2033"/>
      <c r="G33" s="2033"/>
      <c r="H33" s="2034"/>
      <c r="I33" s="2058"/>
      <c r="J33" s="2059" t="s">
        <v>1427</v>
      </c>
      <c r="K33" s="2059"/>
      <c r="L33" s="2059"/>
      <c r="M33" s="2059"/>
      <c r="N33" s="2059"/>
      <c r="O33" s="2059"/>
      <c r="P33" s="2059"/>
      <c r="Q33" s="2059"/>
      <c r="R33" s="348"/>
    </row>
    <row r="34" spans="1:19" ht="15.75" customHeight="1">
      <c r="A34" s="2062"/>
      <c r="B34" s="2057"/>
      <c r="C34" s="2035"/>
      <c r="D34" s="2035"/>
      <c r="E34" s="2035"/>
      <c r="F34" s="2035"/>
      <c r="G34" s="2035"/>
      <c r="H34" s="2036"/>
      <c r="I34" s="2058"/>
      <c r="J34" s="2059"/>
      <c r="K34" s="2059"/>
      <c r="L34" s="2059"/>
      <c r="M34" s="2059"/>
      <c r="N34" s="2059"/>
      <c r="O34" s="2059"/>
      <c r="P34" s="2059"/>
      <c r="Q34" s="2059"/>
      <c r="R34" s="348"/>
    </row>
    <row r="35" spans="1:19" ht="15.75" customHeight="1">
      <c r="A35" s="289"/>
      <c r="B35" s="1101"/>
      <c r="C35" s="1101"/>
      <c r="D35" s="1101"/>
      <c r="E35" s="1101"/>
      <c r="F35" s="1101"/>
      <c r="G35" s="1101"/>
      <c r="H35" s="1101"/>
      <c r="I35" s="1101"/>
      <c r="J35" s="1101"/>
      <c r="K35" s="1101"/>
      <c r="L35" s="1101"/>
      <c r="M35" s="1101"/>
      <c r="N35" s="1101"/>
      <c r="O35" s="1101"/>
      <c r="P35" s="1101"/>
      <c r="Q35" s="1101"/>
      <c r="R35" s="348"/>
    </row>
    <row r="36" spans="1:19" ht="15.75" customHeight="1">
      <c r="A36" s="2003" t="s">
        <v>49</v>
      </c>
      <c r="B36" s="2004"/>
      <c r="C36" s="2007" t="s">
        <v>1406</v>
      </c>
      <c r="D36" s="2008"/>
      <c r="E36" s="2008"/>
      <c r="F36" s="2008"/>
      <c r="G36" s="2008"/>
      <c r="H36" s="2008"/>
      <c r="I36" s="2008"/>
      <c r="J36" s="2008"/>
      <c r="K36" s="2008"/>
      <c r="L36" s="2008"/>
      <c r="M36" s="2011">
        <f>J16</f>
        <v>0</v>
      </c>
      <c r="N36" s="2012"/>
      <c r="O36" s="2012"/>
      <c r="P36" s="2015" t="s">
        <v>308</v>
      </c>
      <c r="Q36" s="2016"/>
      <c r="R36" s="348"/>
    </row>
    <row r="37" spans="1:19" ht="15.75" customHeight="1">
      <c r="A37" s="2005"/>
      <c r="B37" s="2006"/>
      <c r="C37" s="2009"/>
      <c r="D37" s="2010"/>
      <c r="E37" s="2010"/>
      <c r="F37" s="2010"/>
      <c r="G37" s="2010"/>
      <c r="H37" s="2010"/>
      <c r="I37" s="2010"/>
      <c r="J37" s="2010"/>
      <c r="K37" s="2010"/>
      <c r="L37" s="2010"/>
      <c r="M37" s="2013"/>
      <c r="N37" s="2014"/>
      <c r="O37" s="2014"/>
      <c r="P37" s="2017"/>
      <c r="Q37" s="2018"/>
      <c r="R37" s="348"/>
    </row>
    <row r="38" spans="1:19" ht="15.75" customHeight="1">
      <c r="A38" s="2039" t="s">
        <v>50</v>
      </c>
      <c r="B38" s="2040"/>
      <c r="C38" s="2027" t="s">
        <v>1407</v>
      </c>
      <c r="D38" s="2028"/>
      <c r="E38" s="2028"/>
      <c r="F38" s="2028"/>
      <c r="G38" s="2028"/>
      <c r="H38" s="2028"/>
      <c r="I38" s="2028"/>
      <c r="J38" s="2028"/>
      <c r="K38" s="2028"/>
      <c r="L38" s="2028"/>
      <c r="M38" s="2041">
        <f>N16</f>
        <v>0</v>
      </c>
      <c r="N38" s="2042"/>
      <c r="O38" s="2042"/>
      <c r="P38" s="2043" t="s">
        <v>308</v>
      </c>
      <c r="Q38" s="2044"/>
      <c r="R38" s="348"/>
    </row>
    <row r="39" spans="1:19" ht="15.75" customHeight="1">
      <c r="A39" s="2039"/>
      <c r="B39" s="2040"/>
      <c r="C39" s="2027"/>
      <c r="D39" s="2028"/>
      <c r="E39" s="2028"/>
      <c r="F39" s="2028"/>
      <c r="G39" s="2028"/>
      <c r="H39" s="2028"/>
      <c r="I39" s="2028"/>
      <c r="J39" s="2028"/>
      <c r="K39" s="2028"/>
      <c r="L39" s="2028"/>
      <c r="M39" s="2041"/>
      <c r="N39" s="2042"/>
      <c r="O39" s="2042"/>
      <c r="P39" s="2043"/>
      <c r="Q39" s="2044"/>
      <c r="R39" s="348"/>
    </row>
    <row r="40" spans="1:19" ht="15.75" customHeight="1">
      <c r="A40" s="2003" t="s">
        <v>51</v>
      </c>
      <c r="B40" s="2004"/>
      <c r="C40" s="2007" t="s">
        <v>1428</v>
      </c>
      <c r="D40" s="2008"/>
      <c r="E40" s="2008"/>
      <c r="F40" s="2008"/>
      <c r="G40" s="2008"/>
      <c r="H40" s="2008"/>
      <c r="I40" s="2008"/>
      <c r="J40" s="2008"/>
      <c r="K40" s="2008"/>
      <c r="L40" s="2008"/>
      <c r="M40" s="2048">
        <v>20</v>
      </c>
      <c r="N40" s="2049"/>
      <c r="O40" s="2049"/>
      <c r="P40" s="2015" t="s">
        <v>1429</v>
      </c>
      <c r="Q40" s="2016"/>
      <c r="R40" s="348"/>
    </row>
    <row r="41" spans="1:19" ht="15.75" customHeight="1">
      <c r="A41" s="2005"/>
      <c r="B41" s="2006"/>
      <c r="C41" s="2009"/>
      <c r="D41" s="2010"/>
      <c r="E41" s="2010"/>
      <c r="F41" s="2010"/>
      <c r="G41" s="2010"/>
      <c r="H41" s="2010"/>
      <c r="I41" s="2010"/>
      <c r="J41" s="2010"/>
      <c r="K41" s="2010"/>
      <c r="L41" s="2010"/>
      <c r="M41" s="2050"/>
      <c r="N41" s="2051"/>
      <c r="O41" s="2051"/>
      <c r="P41" s="2017"/>
      <c r="Q41" s="2018"/>
      <c r="R41" s="348"/>
      <c r="S41" s="288" t="s">
        <v>1430</v>
      </c>
    </row>
    <row r="42" spans="1:19" ht="15.75" customHeight="1">
      <c r="A42" s="2003" t="s">
        <v>52</v>
      </c>
      <c r="B42" s="2004"/>
      <c r="C42" s="2027" t="s">
        <v>1431</v>
      </c>
      <c r="D42" s="2028"/>
      <c r="E42" s="2028"/>
      <c r="F42" s="2028"/>
      <c r="G42" s="2028"/>
      <c r="H42" s="2028"/>
      <c r="I42" s="2028"/>
      <c r="J42" s="2028"/>
      <c r="K42" s="2028"/>
      <c r="L42" s="2028"/>
      <c r="M42" s="2011">
        <f>M36+M38*0.5-INT((M36+M38*0.5)*M40/100)</f>
        <v>0</v>
      </c>
      <c r="N42" s="2012"/>
      <c r="O42" s="2012"/>
      <c r="P42" s="2015" t="s">
        <v>308</v>
      </c>
      <c r="Q42" s="2016"/>
      <c r="R42" s="348"/>
    </row>
    <row r="43" spans="1:19" ht="15.75" customHeight="1">
      <c r="A43" s="2039"/>
      <c r="B43" s="2040"/>
      <c r="C43" s="2037" t="s">
        <v>1432</v>
      </c>
      <c r="D43" s="2038"/>
      <c r="E43" s="2038"/>
      <c r="F43" s="2038"/>
      <c r="G43" s="2038"/>
      <c r="H43" s="2038"/>
      <c r="I43" s="2038"/>
      <c r="J43" s="2038"/>
      <c r="K43" s="2038"/>
      <c r="L43" s="2038"/>
      <c r="M43" s="2041"/>
      <c r="N43" s="2042"/>
      <c r="O43" s="2042"/>
      <c r="P43" s="2043"/>
      <c r="Q43" s="2044"/>
      <c r="R43" s="348"/>
    </row>
    <row r="44" spans="1:19" ht="15.75" customHeight="1">
      <c r="A44" s="2005"/>
      <c r="B44" s="2006"/>
      <c r="C44" s="2045" t="s">
        <v>1433</v>
      </c>
      <c r="D44" s="2046"/>
      <c r="E44" s="2046"/>
      <c r="F44" s="2046"/>
      <c r="G44" s="2046"/>
      <c r="H44" s="2046"/>
      <c r="I44" s="2046"/>
      <c r="J44" s="2046"/>
      <c r="K44" s="2046"/>
      <c r="L44" s="2047"/>
      <c r="M44" s="2013"/>
      <c r="N44" s="2014"/>
      <c r="O44" s="2014"/>
      <c r="P44" s="2017"/>
      <c r="Q44" s="2018"/>
      <c r="R44" s="348"/>
    </row>
    <row r="45" spans="1:19" ht="15.75" customHeight="1">
      <c r="A45" s="2003" t="s">
        <v>53</v>
      </c>
      <c r="B45" s="2004"/>
      <c r="C45" s="2007" t="s">
        <v>1474</v>
      </c>
      <c r="D45" s="2008"/>
      <c r="E45" s="2008"/>
      <c r="F45" s="2008"/>
      <c r="G45" s="2008"/>
      <c r="H45" s="2008"/>
      <c r="I45" s="2008"/>
      <c r="J45" s="2008"/>
      <c r="K45" s="2008"/>
      <c r="L45" s="2008"/>
      <c r="M45" s="2011">
        <v>2.2000000000000002</v>
      </c>
      <c r="N45" s="2012"/>
      <c r="O45" s="2012"/>
      <c r="P45" s="2015" t="s">
        <v>1429</v>
      </c>
      <c r="Q45" s="2016"/>
      <c r="R45" s="348"/>
    </row>
    <row r="46" spans="1:19" ht="15.75" customHeight="1">
      <c r="A46" s="2005"/>
      <c r="B46" s="2006"/>
      <c r="C46" s="2009"/>
      <c r="D46" s="2010"/>
      <c r="E46" s="2010"/>
      <c r="F46" s="2010"/>
      <c r="G46" s="2010"/>
      <c r="H46" s="2010"/>
      <c r="I46" s="2010"/>
      <c r="J46" s="2010"/>
      <c r="K46" s="2010"/>
      <c r="L46" s="2010"/>
      <c r="M46" s="2013"/>
      <c r="N46" s="2014"/>
      <c r="O46" s="2014"/>
      <c r="P46" s="2017"/>
      <c r="Q46" s="2018"/>
      <c r="R46" s="348"/>
    </row>
    <row r="47" spans="1:19" ht="15.75" customHeight="1">
      <c r="A47" s="2025" t="s">
        <v>1434</v>
      </c>
      <c r="B47" s="2025"/>
      <c r="C47" s="2027" t="s">
        <v>1435</v>
      </c>
      <c r="D47" s="2028"/>
      <c r="E47" s="2028"/>
      <c r="F47" s="2028"/>
      <c r="G47" s="2028"/>
      <c r="H47" s="2028"/>
      <c r="I47" s="2028"/>
      <c r="J47" s="2028"/>
      <c r="K47" s="2028"/>
      <c r="L47" s="2028"/>
      <c r="M47" s="2029" t="str">
        <f>IF(M42&lt;45.5,"法定雇用義務なし",INT(M42*M45/100))</f>
        <v>法定雇用義務なし</v>
      </c>
      <c r="N47" s="2030"/>
      <c r="O47" s="2030"/>
      <c r="P47" s="2033" t="str">
        <f>IF(M42&lt;45.5,"45.5人未満("&amp;M42&amp;"人)","人")</f>
        <v>45.5人未満(0人)</v>
      </c>
      <c r="Q47" s="2034"/>
      <c r="R47" s="348"/>
    </row>
    <row r="48" spans="1:19" ht="15.75" customHeight="1">
      <c r="A48" s="2026"/>
      <c r="B48" s="2026"/>
      <c r="C48" s="2037" t="s">
        <v>1436</v>
      </c>
      <c r="D48" s="2038"/>
      <c r="E48" s="2038"/>
      <c r="F48" s="2038"/>
      <c r="G48" s="2038"/>
      <c r="H48" s="2038"/>
      <c r="I48" s="2038"/>
      <c r="J48" s="2038"/>
      <c r="K48" s="2038"/>
      <c r="L48" s="2038"/>
      <c r="M48" s="2031"/>
      <c r="N48" s="2032"/>
      <c r="O48" s="2032"/>
      <c r="P48" s="2035"/>
      <c r="Q48" s="2036"/>
      <c r="R48" s="349"/>
    </row>
    <row r="49" spans="1:18" ht="15.75" customHeight="1">
      <c r="A49" s="2003" t="s">
        <v>1437</v>
      </c>
      <c r="B49" s="2004"/>
      <c r="C49" s="2007" t="s">
        <v>1438</v>
      </c>
      <c r="D49" s="2008"/>
      <c r="E49" s="2008"/>
      <c r="F49" s="2008"/>
      <c r="G49" s="2008"/>
      <c r="H49" s="2008"/>
      <c r="I49" s="2008"/>
      <c r="J49" s="2008"/>
      <c r="K49" s="2008"/>
      <c r="L49" s="2008"/>
      <c r="M49" s="2011">
        <f>(J20+J21+J22+J27)*2+(J23+J24+J25+J26+J29+J31+N20+N21+N22+N27)*1+(N23+N24+N25+N26+N29+N31)*0.5</f>
        <v>0</v>
      </c>
      <c r="N49" s="2012"/>
      <c r="O49" s="2012"/>
      <c r="P49" s="2015" t="s">
        <v>308</v>
      </c>
      <c r="Q49" s="2016"/>
      <c r="R49" s="349"/>
    </row>
    <row r="50" spans="1:18" ht="15.75" customHeight="1">
      <c r="A50" s="2005"/>
      <c r="B50" s="2006"/>
      <c r="C50" s="2009"/>
      <c r="D50" s="2010"/>
      <c r="E50" s="2010"/>
      <c r="F50" s="2010"/>
      <c r="G50" s="2010"/>
      <c r="H50" s="2010"/>
      <c r="I50" s="2010"/>
      <c r="J50" s="2010"/>
      <c r="K50" s="2010"/>
      <c r="L50" s="2010"/>
      <c r="M50" s="2013"/>
      <c r="N50" s="2014"/>
      <c r="O50" s="2014"/>
      <c r="P50" s="2017"/>
      <c r="Q50" s="2018"/>
      <c r="R50" s="349"/>
    </row>
    <row r="51" spans="1:18" ht="15.75" customHeight="1">
      <c r="A51" s="2019" t="s">
        <v>1439</v>
      </c>
      <c r="B51" s="2020"/>
      <c r="C51" s="2020"/>
      <c r="D51" s="2020"/>
      <c r="E51" s="2020"/>
      <c r="F51" s="2020"/>
      <c r="G51" s="2020"/>
      <c r="H51" s="2020"/>
      <c r="I51" s="2020"/>
      <c r="J51" s="2020"/>
      <c r="K51" s="2020"/>
      <c r="L51" s="2020"/>
      <c r="M51" s="2022" t="str">
        <f>IF(M42&lt;45.5,IF(M49&gt;0,"○","×"),IF(M47&lt;M49,"○","×"))</f>
        <v>×</v>
      </c>
      <c r="N51" s="2000" t="str">
        <f>IF(M42&lt;45.5,IF(M49&gt;0,"法定雇用義務数を超えている","法定雇用義務数を超えていない"),IF(M47&lt;M49,"法定雇用義務数を超えている","法定雇用義務数を超えていない"))</f>
        <v>法定雇用義務数を超えていない</v>
      </c>
      <c r="O51" s="2000"/>
      <c r="P51" s="2000"/>
      <c r="Q51" s="2001"/>
      <c r="R51" s="349"/>
    </row>
    <row r="52" spans="1:18" ht="15.75" customHeight="1">
      <c r="A52" s="2021"/>
      <c r="B52" s="2020"/>
      <c r="C52" s="2020"/>
      <c r="D52" s="2020"/>
      <c r="E52" s="2020"/>
      <c r="F52" s="2020"/>
      <c r="G52" s="2020"/>
      <c r="H52" s="2020"/>
      <c r="I52" s="2020"/>
      <c r="J52" s="2020"/>
      <c r="K52" s="2020"/>
      <c r="L52" s="2020"/>
      <c r="M52" s="2023"/>
      <c r="N52" s="1998"/>
      <c r="O52" s="1998"/>
      <c r="P52" s="1998"/>
      <c r="Q52" s="2024"/>
      <c r="R52" s="349"/>
    </row>
    <row r="53" spans="1:18" ht="15.75" customHeight="1">
      <c r="A53" s="289" t="s">
        <v>1440</v>
      </c>
      <c r="B53" s="2002" t="str">
        <f>CONCATENATE("入札公告日前日時点（平成",(YEAR(発注者入力シート!H7)-1988),"年",MONTH(発注者入力シート!H7),"月",DAY(発注者入力シート!H7),"日時点）での状況について記載すること。")</f>
        <v>入札公告日前日時点（平成30年5月31日時点）での状況について記載すること。</v>
      </c>
      <c r="C53" s="2002"/>
      <c r="D53" s="2002"/>
      <c r="E53" s="2002"/>
      <c r="F53" s="2002"/>
      <c r="G53" s="2002"/>
      <c r="H53" s="2002"/>
      <c r="I53" s="2002"/>
      <c r="J53" s="2002"/>
      <c r="K53" s="2002"/>
      <c r="L53" s="2002"/>
      <c r="M53" s="2002"/>
      <c r="N53" s="2002"/>
      <c r="O53" s="2002"/>
      <c r="P53" s="2002"/>
      <c r="Q53" s="2002"/>
      <c r="R53" s="349"/>
    </row>
    <row r="54" spans="1:18" ht="15.75" customHeight="1">
      <c r="A54" s="289" t="s">
        <v>90</v>
      </c>
      <c r="B54" s="1128" t="s">
        <v>1441</v>
      </c>
      <c r="C54" s="473"/>
      <c r="D54" s="473"/>
      <c r="E54" s="473"/>
      <c r="F54" s="473"/>
      <c r="G54" s="473"/>
      <c r="H54" s="473"/>
      <c r="I54" s="473"/>
      <c r="J54" s="473"/>
      <c r="K54" s="473"/>
      <c r="L54" s="473"/>
      <c r="M54" s="473"/>
      <c r="N54" s="473"/>
      <c r="O54" s="473"/>
      <c r="P54" s="473"/>
      <c r="Q54" s="473"/>
      <c r="R54" s="349"/>
    </row>
    <row r="55" spans="1:18" ht="15.75" customHeight="1"/>
  </sheetData>
  <mergeCells count="115">
    <mergeCell ref="A1:F1"/>
    <mergeCell ref="A2:E2"/>
    <mergeCell ref="A3:Q3"/>
    <mergeCell ref="H5:J5"/>
    <mergeCell ref="K5:Q5"/>
    <mergeCell ref="B10:Q12"/>
    <mergeCell ref="A18:I19"/>
    <mergeCell ref="J18:M18"/>
    <mergeCell ref="N18:Q18"/>
    <mergeCell ref="J19:K19"/>
    <mergeCell ref="L19:M19"/>
    <mergeCell ref="N19:O19"/>
    <mergeCell ref="P19:Q19"/>
    <mergeCell ref="A13:I16"/>
    <mergeCell ref="J13:M13"/>
    <mergeCell ref="N13:Q13"/>
    <mergeCell ref="J14:M15"/>
    <mergeCell ref="N14:Q15"/>
    <mergeCell ref="J16:M16"/>
    <mergeCell ref="N16:Q16"/>
    <mergeCell ref="A20:A26"/>
    <mergeCell ref="C20:H20"/>
    <mergeCell ref="J20:K20"/>
    <mergeCell ref="L20:M20"/>
    <mergeCell ref="N20:O20"/>
    <mergeCell ref="P20:Q20"/>
    <mergeCell ref="C21:H21"/>
    <mergeCell ref="J21:K21"/>
    <mergeCell ref="L21:M21"/>
    <mergeCell ref="N21:O21"/>
    <mergeCell ref="N23:O23"/>
    <mergeCell ref="P23:Q23"/>
    <mergeCell ref="C24:H24"/>
    <mergeCell ref="J24:K24"/>
    <mergeCell ref="L24:M24"/>
    <mergeCell ref="N24:O24"/>
    <mergeCell ref="P24:Q24"/>
    <mergeCell ref="P21:Q21"/>
    <mergeCell ref="B22:B23"/>
    <mergeCell ref="C22:H22"/>
    <mergeCell ref="J22:K22"/>
    <mergeCell ref="L22:M22"/>
    <mergeCell ref="N22:O22"/>
    <mergeCell ref="P22:Q22"/>
    <mergeCell ref="C23:H23"/>
    <mergeCell ref="J23:K23"/>
    <mergeCell ref="L23:M23"/>
    <mergeCell ref="C25:H25"/>
    <mergeCell ref="J25:K25"/>
    <mergeCell ref="L25:M25"/>
    <mergeCell ref="N25:O25"/>
    <mergeCell ref="P25:Q25"/>
    <mergeCell ref="C26:H26"/>
    <mergeCell ref="J26:K26"/>
    <mergeCell ref="L26:M26"/>
    <mergeCell ref="N26:O26"/>
    <mergeCell ref="P26:Q26"/>
    <mergeCell ref="P27:Q28"/>
    <mergeCell ref="B29:H30"/>
    <mergeCell ref="I29:I30"/>
    <mergeCell ref="J29:K30"/>
    <mergeCell ref="L29:M30"/>
    <mergeCell ref="N29:O30"/>
    <mergeCell ref="P29:Q30"/>
    <mergeCell ref="A27:A30"/>
    <mergeCell ref="B27:H28"/>
    <mergeCell ref="I27:I28"/>
    <mergeCell ref="J27:K28"/>
    <mergeCell ref="L27:M28"/>
    <mergeCell ref="N27:O28"/>
    <mergeCell ref="P31:Q32"/>
    <mergeCell ref="B33:H34"/>
    <mergeCell ref="I33:I34"/>
    <mergeCell ref="J33:Q34"/>
    <mergeCell ref="A36:B37"/>
    <mergeCell ref="C36:L37"/>
    <mergeCell ref="M36:O37"/>
    <mergeCell ref="P36:Q37"/>
    <mergeCell ref="A31:A34"/>
    <mergeCell ref="B31:H32"/>
    <mergeCell ref="I31:I32"/>
    <mergeCell ref="J31:K32"/>
    <mergeCell ref="L31:M32"/>
    <mergeCell ref="N31:O32"/>
    <mergeCell ref="A42:B44"/>
    <mergeCell ref="C42:L42"/>
    <mergeCell ref="M42:O44"/>
    <mergeCell ref="P42:Q44"/>
    <mergeCell ref="C43:L43"/>
    <mergeCell ref="C44:L44"/>
    <mergeCell ref="A38:B39"/>
    <mergeCell ref="C38:L39"/>
    <mergeCell ref="M38:O39"/>
    <mergeCell ref="P38:Q39"/>
    <mergeCell ref="A40:B41"/>
    <mergeCell ref="C40:L41"/>
    <mergeCell ref="M40:O41"/>
    <mergeCell ref="P40:Q41"/>
    <mergeCell ref="B53:Q53"/>
    <mergeCell ref="A49:B50"/>
    <mergeCell ref="C49:L50"/>
    <mergeCell ref="M49:O50"/>
    <mergeCell ref="P49:Q50"/>
    <mergeCell ref="A51:L52"/>
    <mergeCell ref="M51:M52"/>
    <mergeCell ref="N51:Q52"/>
    <mergeCell ref="A45:B46"/>
    <mergeCell ref="C45:L46"/>
    <mergeCell ref="M45:O46"/>
    <mergeCell ref="P45:Q46"/>
    <mergeCell ref="A47:B48"/>
    <mergeCell ref="C47:L47"/>
    <mergeCell ref="M47:O48"/>
    <mergeCell ref="P47:Q48"/>
    <mergeCell ref="C48:L48"/>
  </mergeCells>
  <phoneticPr fontId="2"/>
  <printOptions horizontalCentered="1" verticalCentered="1"/>
  <pageMargins left="0.70866141732283472" right="0.70866141732283472" top="0.74803149606299213" bottom="0.55118110236220474" header="0.31496062992125984" footer="0.31496062992125984"/>
  <pageSetup paperSize="9" scale="97" orientation="portrait" blackAndWhite="1"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A1:T56"/>
  <sheetViews>
    <sheetView view="pageBreakPreview" zoomScale="90" zoomScaleNormal="100" zoomScaleSheetLayoutView="90" workbookViewId="0">
      <selection activeCell="K10" sqref="K10:M11"/>
    </sheetView>
  </sheetViews>
  <sheetFormatPr defaultRowHeight="13.5"/>
  <cols>
    <col min="1" max="17" width="5.125" style="4" customWidth="1"/>
    <col min="18" max="18" width="4.625" style="251" customWidth="1"/>
    <col min="19" max="16384" width="9" style="4"/>
  </cols>
  <sheetData>
    <row r="1" spans="1:20" ht="15.75" customHeight="1">
      <c r="A1" s="1495" t="str">
        <f>CONCATENATE("（様式-",INDEX(発注者入力シート!$B$32:$G$41,MATCH(発注者入力シート!N13,発注者入力シート!$C$32:$C$41,0),4),"）")</f>
        <v>（様式-１４）</v>
      </c>
      <c r="B1" s="1495"/>
      <c r="C1" s="1495"/>
      <c r="D1" s="1495"/>
      <c r="E1" s="1495"/>
      <c r="F1" s="1495"/>
      <c r="S1" s="4" t="s">
        <v>463</v>
      </c>
    </row>
    <row r="2" spans="1:20" ht="15.75" customHeight="1">
      <c r="A2" s="1495" t="str">
        <f>CONCATENATE("評価項目",INDEX(発注者入力シート!$B$32:$G$41,MATCH(発注者入力シート!N13,発注者入力シート!$C$32:$C$41,0),5),"-",INDEX(発注者入力シート!$B$32:$G$41,MATCH(発注者入力シート!N13,発注者入力シート!$C$32:$C$41,0),6))</f>
        <v>評価項目（４）-⑥</v>
      </c>
      <c r="B2" s="1495"/>
      <c r="C2" s="1495"/>
      <c r="D2" s="1495"/>
      <c r="E2" s="1495"/>
      <c r="S2" s="4" t="s">
        <v>464</v>
      </c>
    </row>
    <row r="3" spans="1:20" ht="15.75" customHeight="1">
      <c r="S3" s="205"/>
      <c r="T3" s="4" t="s">
        <v>475</v>
      </c>
    </row>
    <row r="4" spans="1:20" ht="15.75" customHeight="1">
      <c r="A4" s="1632" t="s">
        <v>1462</v>
      </c>
      <c r="B4" s="1632"/>
      <c r="C4" s="1632"/>
      <c r="D4" s="1632"/>
      <c r="E4" s="1632"/>
      <c r="F4" s="1632"/>
      <c r="G4" s="1632"/>
      <c r="H4" s="1632"/>
      <c r="I4" s="1632"/>
      <c r="J4" s="1632"/>
      <c r="K4" s="1632"/>
      <c r="L4" s="1632"/>
      <c r="M4" s="1632"/>
      <c r="N4" s="1632"/>
      <c r="O4" s="1632"/>
      <c r="P4" s="1632"/>
      <c r="Q4" s="1632"/>
      <c r="R4" s="335"/>
      <c r="S4" s="191"/>
      <c r="T4" s="4" t="s">
        <v>605</v>
      </c>
    </row>
    <row r="5" spans="1:20" ht="15.75" customHeight="1">
      <c r="A5" s="274"/>
      <c r="B5" s="274"/>
      <c r="C5" s="274"/>
      <c r="D5" s="274"/>
      <c r="E5" s="274"/>
      <c r="F5" s="274"/>
      <c r="G5" s="274"/>
      <c r="H5" s="274"/>
      <c r="I5" s="274"/>
      <c r="J5" s="274"/>
      <c r="K5" s="274"/>
      <c r="L5" s="274"/>
      <c r="M5" s="274"/>
      <c r="N5" s="274"/>
      <c r="O5" s="274"/>
      <c r="P5" s="274"/>
      <c r="Q5" s="274"/>
      <c r="R5" s="335"/>
      <c r="S5" s="251"/>
    </row>
    <row r="6" spans="1:20" ht="15.75" customHeight="1">
      <c r="H6" s="1640" t="s">
        <v>331</v>
      </c>
      <c r="I6" s="1640"/>
      <c r="J6" s="1640"/>
      <c r="K6" s="1519" t="str">
        <f>IF(企業入力シート!C7="","",企業入力シート!C7)</f>
        <v>島根土木</v>
      </c>
      <c r="L6" s="1519"/>
      <c r="M6" s="1519"/>
      <c r="N6" s="1519"/>
      <c r="O6" s="1519"/>
      <c r="P6" s="1519"/>
      <c r="Q6" s="1519"/>
      <c r="R6" s="321"/>
      <c r="S6" s="4" t="s">
        <v>467</v>
      </c>
    </row>
    <row r="7" spans="1:20" ht="15.75" customHeight="1">
      <c r="S7" s="193"/>
      <c r="T7" s="4" t="s">
        <v>468</v>
      </c>
    </row>
    <row r="8" spans="1:20" ht="15.75" customHeight="1">
      <c r="A8" s="4" t="s">
        <v>1463</v>
      </c>
      <c r="S8" s="194"/>
      <c r="T8" s="4" t="s">
        <v>466</v>
      </c>
    </row>
    <row r="9" spans="1:20" ht="15.75" customHeight="1">
      <c r="A9" s="1678" t="s">
        <v>687</v>
      </c>
      <c r="B9" s="1679"/>
      <c r="C9" s="1679"/>
      <c r="D9" s="1679"/>
      <c r="E9" s="1679"/>
      <c r="F9" s="1679"/>
      <c r="G9" s="1679"/>
      <c r="H9" s="1679"/>
      <c r="I9" s="1679"/>
      <c r="J9" s="1679"/>
      <c r="K9" s="1592" t="s">
        <v>923</v>
      </c>
      <c r="L9" s="1592"/>
      <c r="M9" s="1592"/>
      <c r="N9" s="1678" t="s">
        <v>924</v>
      </c>
      <c r="O9" s="1679"/>
      <c r="P9" s="1679"/>
      <c r="Q9" s="1676"/>
      <c r="R9" s="198"/>
    </row>
    <row r="10" spans="1:20" ht="15.75" customHeight="1">
      <c r="A10" s="1719" t="s">
        <v>1443</v>
      </c>
      <c r="B10" s="1720"/>
      <c r="C10" s="1720"/>
      <c r="D10" s="1720"/>
      <c r="E10" s="1720"/>
      <c r="F10" s="1720"/>
      <c r="G10" s="1720"/>
      <c r="H10" s="1720"/>
      <c r="I10" s="1720"/>
      <c r="J10" s="1720"/>
      <c r="K10" s="2105"/>
      <c r="L10" s="2105"/>
      <c r="M10" s="2105"/>
      <c r="N10" s="2117"/>
      <c r="O10" s="2118"/>
      <c r="P10" s="2119"/>
      <c r="Q10" s="2115" t="s">
        <v>227</v>
      </c>
      <c r="R10" s="198"/>
      <c r="S10" s="288"/>
    </row>
    <row r="11" spans="1:20" ht="15.75" customHeight="1">
      <c r="A11" s="1548"/>
      <c r="B11" s="1549"/>
      <c r="C11" s="1549"/>
      <c r="D11" s="1549"/>
      <c r="E11" s="1549"/>
      <c r="F11" s="1549"/>
      <c r="G11" s="1549"/>
      <c r="H11" s="1549"/>
      <c r="I11" s="1549"/>
      <c r="J11" s="1549"/>
      <c r="K11" s="2105"/>
      <c r="L11" s="2105"/>
      <c r="M11" s="2105"/>
      <c r="N11" s="2120"/>
      <c r="O11" s="2121"/>
      <c r="P11" s="2122"/>
      <c r="Q11" s="2116"/>
      <c r="R11" s="198"/>
      <c r="S11" s="288"/>
    </row>
    <row r="12" spans="1:20" ht="15.75" customHeight="1">
      <c r="A12" s="1719" t="s">
        <v>1444</v>
      </c>
      <c r="B12" s="1720"/>
      <c r="C12" s="1720"/>
      <c r="D12" s="1720"/>
      <c r="E12" s="1720"/>
      <c r="F12" s="1720"/>
      <c r="G12" s="1720"/>
      <c r="H12" s="1720"/>
      <c r="I12" s="1720"/>
      <c r="J12" s="1720"/>
      <c r="K12" s="2105"/>
      <c r="L12" s="2105"/>
      <c r="M12" s="2105"/>
      <c r="N12" s="2106" t="s">
        <v>1445</v>
      </c>
      <c r="O12" s="2107"/>
      <c r="P12" s="2107"/>
      <c r="Q12" s="2108"/>
      <c r="R12" s="198"/>
      <c r="S12" s="207" t="s">
        <v>469</v>
      </c>
    </row>
    <row r="13" spans="1:20" ht="15.75" customHeight="1">
      <c r="A13" s="1545"/>
      <c r="B13" s="1546"/>
      <c r="C13" s="1546"/>
      <c r="D13" s="1546"/>
      <c r="E13" s="1546"/>
      <c r="F13" s="1546"/>
      <c r="G13" s="1546"/>
      <c r="H13" s="1546"/>
      <c r="I13" s="1546"/>
      <c r="J13" s="1546"/>
      <c r="K13" s="2105"/>
      <c r="L13" s="2105"/>
      <c r="M13" s="2105"/>
      <c r="N13" s="2109"/>
      <c r="O13" s="2110"/>
      <c r="P13" s="2110"/>
      <c r="Q13" s="2111"/>
      <c r="R13" s="198"/>
      <c r="S13" s="207" t="s">
        <v>470</v>
      </c>
    </row>
    <row r="14" spans="1:20" ht="15.75" customHeight="1">
      <c r="A14" s="1548"/>
      <c r="B14" s="1549"/>
      <c r="C14" s="1549"/>
      <c r="D14" s="1549"/>
      <c r="E14" s="1549"/>
      <c r="F14" s="1549"/>
      <c r="G14" s="1549"/>
      <c r="H14" s="1549"/>
      <c r="I14" s="1549"/>
      <c r="J14" s="1549"/>
      <c r="K14" s="2105"/>
      <c r="L14" s="2105"/>
      <c r="M14" s="2105"/>
      <c r="N14" s="2112"/>
      <c r="O14" s="2113"/>
      <c r="P14" s="2113"/>
      <c r="Q14" s="2114"/>
      <c r="R14" s="198"/>
      <c r="S14" s="207" t="s">
        <v>918</v>
      </c>
    </row>
    <row r="15" spans="1:20" s="530" customFormat="1">
      <c r="A15" s="538" t="s">
        <v>1446</v>
      </c>
      <c r="R15" s="533"/>
      <c r="S15" s="290"/>
    </row>
    <row r="16" spans="1:20" s="530" customFormat="1">
      <c r="A16" s="267" t="s">
        <v>81</v>
      </c>
      <c r="B16" s="530" t="s">
        <v>54</v>
      </c>
      <c r="R16" s="533"/>
      <c r="S16" s="290"/>
    </row>
    <row r="17" spans="1:19" s="1100" customFormat="1">
      <c r="A17" s="267"/>
      <c r="R17" s="1102"/>
      <c r="S17" s="290"/>
    </row>
    <row r="18" spans="1:19" s="530" customFormat="1">
      <c r="A18" s="538" t="s">
        <v>1447</v>
      </c>
      <c r="R18" s="533"/>
      <c r="S18" s="290"/>
    </row>
    <row r="19" spans="1:19" s="530" customFormat="1">
      <c r="A19" s="267" t="s">
        <v>81</v>
      </c>
      <c r="B19" s="1543" t="s">
        <v>1315</v>
      </c>
      <c r="C19" s="1543"/>
      <c r="D19" s="1543"/>
      <c r="E19" s="1543"/>
      <c r="F19" s="1543"/>
      <c r="G19" s="1543"/>
      <c r="H19" s="1543"/>
      <c r="I19" s="1543"/>
      <c r="J19" s="1543"/>
      <c r="K19" s="1543"/>
      <c r="L19" s="1543"/>
      <c r="M19" s="1543"/>
      <c r="N19" s="1543"/>
      <c r="O19" s="1543"/>
      <c r="P19" s="1543"/>
      <c r="Q19" s="1543"/>
      <c r="R19" s="532"/>
      <c r="S19" s="290"/>
    </row>
    <row r="20" spans="1:19" s="530" customFormat="1">
      <c r="B20" s="1543"/>
      <c r="C20" s="1543"/>
      <c r="D20" s="1543"/>
      <c r="E20" s="1543"/>
      <c r="F20" s="1543"/>
      <c r="G20" s="1543"/>
      <c r="H20" s="1543"/>
      <c r="I20" s="1543"/>
      <c r="J20" s="1543"/>
      <c r="K20" s="1543"/>
      <c r="L20" s="1543"/>
      <c r="M20" s="1543"/>
      <c r="N20" s="1543"/>
      <c r="O20" s="1543"/>
      <c r="P20" s="1543"/>
      <c r="Q20" s="1543"/>
      <c r="R20" s="532"/>
      <c r="S20" s="290"/>
    </row>
    <row r="21" spans="1:19" s="530" customFormat="1">
      <c r="B21" s="1543"/>
      <c r="C21" s="1543"/>
      <c r="D21" s="1543"/>
      <c r="E21" s="1543"/>
      <c r="F21" s="1543"/>
      <c r="G21" s="1543"/>
      <c r="H21" s="1543"/>
      <c r="I21" s="1543"/>
      <c r="J21" s="1543"/>
      <c r="K21" s="1543"/>
      <c r="L21" s="1543"/>
      <c r="M21" s="1543"/>
      <c r="N21" s="1543"/>
      <c r="O21" s="1543"/>
      <c r="P21" s="1543"/>
      <c r="Q21" s="1543"/>
      <c r="R21" s="532"/>
      <c r="S21" s="290"/>
    </row>
    <row r="22" spans="1:19" s="530" customFormat="1">
      <c r="B22" s="1543"/>
      <c r="C22" s="1543"/>
      <c r="D22" s="1543"/>
      <c r="E22" s="1543"/>
      <c r="F22" s="1543"/>
      <c r="G22" s="1543"/>
      <c r="H22" s="1543"/>
      <c r="I22" s="1543"/>
      <c r="J22" s="1543"/>
      <c r="K22" s="1543"/>
      <c r="L22" s="1543"/>
      <c r="M22" s="1543"/>
      <c r="N22" s="1543"/>
      <c r="O22" s="1543"/>
      <c r="P22" s="1543"/>
      <c r="Q22" s="1543"/>
      <c r="R22" s="532"/>
      <c r="S22" s="290"/>
    </row>
    <row r="23" spans="1:19" s="530" customFormat="1">
      <c r="A23" s="267" t="s">
        <v>101</v>
      </c>
      <c r="B23" s="1543" t="s">
        <v>808</v>
      </c>
      <c r="C23" s="1543"/>
      <c r="D23" s="1543"/>
      <c r="E23" s="1543"/>
      <c r="F23" s="1543"/>
      <c r="G23" s="1543"/>
      <c r="H23" s="1543"/>
      <c r="I23" s="1543"/>
      <c r="J23" s="1543"/>
      <c r="K23" s="1543"/>
      <c r="L23" s="1543"/>
      <c r="M23" s="1543"/>
      <c r="N23" s="1543"/>
      <c r="O23" s="1543"/>
      <c r="P23" s="1543"/>
      <c r="Q23" s="1543"/>
      <c r="R23" s="532"/>
      <c r="S23" s="290"/>
    </row>
    <row r="24" spans="1:19" s="530" customFormat="1">
      <c r="A24" s="267"/>
      <c r="B24" s="1543"/>
      <c r="C24" s="1543"/>
      <c r="D24" s="1543"/>
      <c r="E24" s="1543"/>
      <c r="F24" s="1543"/>
      <c r="G24" s="1543"/>
      <c r="H24" s="1543"/>
      <c r="I24" s="1543"/>
      <c r="J24" s="1543"/>
      <c r="K24" s="1543"/>
      <c r="L24" s="1543"/>
      <c r="M24" s="1543"/>
      <c r="N24" s="1543"/>
      <c r="O24" s="1543"/>
      <c r="P24" s="1543"/>
      <c r="Q24" s="1543"/>
      <c r="R24" s="532"/>
      <c r="S24" s="290"/>
    </row>
    <row r="25" spans="1:19" s="530" customFormat="1">
      <c r="A25" s="267" t="s">
        <v>91</v>
      </c>
      <c r="B25" s="530" t="s">
        <v>102</v>
      </c>
      <c r="R25" s="533"/>
      <c r="S25" s="290"/>
    </row>
    <row r="26" spans="1:19" s="530" customFormat="1">
      <c r="A26" s="267"/>
      <c r="R26" s="533"/>
      <c r="S26" s="290"/>
    </row>
    <row r="27" spans="1:19" s="530" customFormat="1">
      <c r="A27" s="530" t="s">
        <v>753</v>
      </c>
      <c r="R27" s="533"/>
      <c r="S27" s="290"/>
    </row>
    <row r="28" spans="1:19" s="530" customFormat="1">
      <c r="A28" s="267" t="s">
        <v>81</v>
      </c>
      <c r="B28" s="1809" t="str">
        <f>CONCATENATE("入札公告日前日時点（平成",(YEAR(発注者入力シート!H7)-1988),"年",MONTH(発注者入力シート!H7),"月",DAY(発注者入力シート!H7),"日時点）での状況について記載すること。")</f>
        <v>入札公告日前日時点（平成30年5月31日時点）での状況について記載すること。</v>
      </c>
      <c r="C28" s="1809"/>
      <c r="D28" s="1809"/>
      <c r="E28" s="1809"/>
      <c r="F28" s="1809"/>
      <c r="G28" s="1809"/>
      <c r="H28" s="1809"/>
      <c r="I28" s="1809"/>
      <c r="J28" s="1809"/>
      <c r="K28" s="1809"/>
      <c r="L28" s="1809"/>
      <c r="M28" s="1809"/>
      <c r="N28" s="1809"/>
      <c r="O28" s="1809"/>
      <c r="P28" s="1809"/>
      <c r="Q28" s="1809"/>
      <c r="R28" s="533"/>
    </row>
    <row r="29" spans="1:19" ht="15.75" customHeight="1">
      <c r="A29" s="204"/>
      <c r="B29" s="204"/>
      <c r="C29" s="204"/>
      <c r="D29" s="204"/>
      <c r="E29" s="204"/>
      <c r="F29" s="204"/>
      <c r="G29" s="204"/>
      <c r="H29" s="204"/>
      <c r="I29" s="204"/>
      <c r="J29" s="204"/>
      <c r="K29" s="204"/>
      <c r="L29" s="204"/>
      <c r="M29" s="204"/>
      <c r="N29" s="204"/>
      <c r="O29" s="204"/>
      <c r="P29" s="204"/>
      <c r="Q29" s="204"/>
      <c r="R29" s="197"/>
      <c r="S29" s="288"/>
    </row>
    <row r="30" spans="1:19" ht="15.75" customHeight="1">
      <c r="S30" s="288"/>
    </row>
    <row r="31" spans="1:19" ht="15.75" customHeight="1">
      <c r="A31" s="1635" t="s">
        <v>216</v>
      </c>
      <c r="B31" s="1635"/>
      <c r="C31" s="1635"/>
      <c r="D31" s="1635"/>
      <c r="E31" s="1638" t="str">
        <f>IF(発注者入力シート!C10="","",発注者入力シート!C10)</f>
        <v>県道○線　道路改良工事</v>
      </c>
      <c r="F31" s="1638"/>
      <c r="G31" s="1638"/>
      <c r="H31" s="1638"/>
      <c r="I31" s="1638"/>
      <c r="J31" s="1638"/>
      <c r="K31" s="1638"/>
      <c r="L31" s="1638"/>
      <c r="M31" s="1638"/>
      <c r="N31" s="1638"/>
      <c r="O31" s="1638"/>
      <c r="P31" s="1638"/>
      <c r="Q31" s="1638"/>
      <c r="R31" s="321"/>
    </row>
    <row r="32" spans="1:19" ht="15.75" customHeight="1"/>
    <row r="33" spans="1:19" ht="15.75" customHeight="1">
      <c r="A33" s="1635" t="s">
        <v>228</v>
      </c>
      <c r="B33" s="1635"/>
      <c r="C33" s="1635"/>
      <c r="D33" s="1635"/>
      <c r="E33" s="1638" t="str">
        <f>IF(発注者入力シート!C6="","",発注者入力シート!C6)</f>
        <v>○○県土整備事務所</v>
      </c>
      <c r="F33" s="1638"/>
      <c r="G33" s="1638"/>
      <c r="H33" s="1638"/>
      <c r="I33" s="1638"/>
      <c r="J33" s="1638"/>
      <c r="K33" s="1638"/>
      <c r="L33" s="1638"/>
      <c r="M33" s="1638"/>
      <c r="N33" s="1638"/>
      <c r="O33" s="1638"/>
      <c r="P33" s="1638"/>
      <c r="Q33" s="1638"/>
      <c r="R33" s="321"/>
    </row>
    <row r="34" spans="1:19" ht="15.75" customHeight="1"/>
    <row r="35" spans="1:19" ht="15.75" customHeight="1">
      <c r="A35" s="1635" t="s">
        <v>221</v>
      </c>
      <c r="B35" s="1635"/>
      <c r="C35" s="1635"/>
      <c r="D35" s="1635"/>
      <c r="E35" s="2123" t="s">
        <v>1549</v>
      </c>
      <c r="F35" s="2123"/>
      <c r="G35" s="2123"/>
      <c r="H35" s="2123"/>
      <c r="I35" s="2123"/>
      <c r="J35" s="2123"/>
      <c r="K35" s="2123"/>
      <c r="L35" s="2123"/>
      <c r="M35" s="2123"/>
      <c r="N35" s="2123"/>
      <c r="O35" s="2123"/>
      <c r="P35" s="2123"/>
      <c r="Q35" s="2123"/>
      <c r="R35" s="321"/>
    </row>
    <row r="36" spans="1:19" s="530" customFormat="1">
      <c r="E36" s="1985" t="s">
        <v>1591</v>
      </c>
      <c r="F36" s="1985"/>
      <c r="G36" s="1985"/>
      <c r="H36" s="1985"/>
      <c r="I36" s="1985"/>
      <c r="J36" s="1985"/>
      <c r="K36" s="1985"/>
      <c r="L36" s="1985"/>
      <c r="M36" s="1985"/>
      <c r="N36" s="1985"/>
      <c r="O36" s="1985"/>
      <c r="P36" s="1985"/>
      <c r="Q36" s="1985"/>
      <c r="R36" s="328"/>
    </row>
    <row r="37" spans="1:19" s="530" customFormat="1">
      <c r="E37" s="1985"/>
      <c r="F37" s="1985"/>
      <c r="G37" s="1985"/>
      <c r="H37" s="1985"/>
      <c r="I37" s="1985"/>
      <c r="J37" s="1985"/>
      <c r="K37" s="1985"/>
      <c r="L37" s="1985"/>
      <c r="M37" s="1985"/>
      <c r="N37" s="1985"/>
      <c r="O37" s="1985"/>
      <c r="P37" s="1985"/>
      <c r="Q37" s="1985"/>
      <c r="R37" s="328"/>
    </row>
    <row r="38" spans="1:19" ht="15.75" customHeight="1">
      <c r="S38" s="288"/>
    </row>
    <row r="39" spans="1:19" s="530" customFormat="1">
      <c r="A39" s="1636" t="str">
        <f>CONCATENATE("　今後、",発注者入力シート!C6,"が発注する工事においては、本書の写しをもって「労働福祉関連の状況(ｃ 育児・介護休業に関する制度)」の貴社技術資料とみなし、その他添付資料の提出は不要とする。")</f>
        <v>　今後、○○県土整備事務所が発注する工事においては、本書の写しをもって「労働福祉関連の状況(ｃ 育児・介護休業に関する制度)」の貴社技術資料とみなし、その他添付資料の提出は不要とする。</v>
      </c>
      <c r="B39" s="1636"/>
      <c r="C39" s="1636"/>
      <c r="D39" s="1636"/>
      <c r="E39" s="1636"/>
      <c r="F39" s="1636"/>
      <c r="G39" s="1636"/>
      <c r="H39" s="1636"/>
      <c r="I39" s="1636"/>
      <c r="J39" s="1636"/>
      <c r="K39" s="1636"/>
      <c r="L39" s="1636"/>
      <c r="M39" s="1636"/>
      <c r="N39" s="1636"/>
      <c r="O39" s="1636"/>
      <c r="P39" s="1636"/>
      <c r="Q39" s="1636"/>
      <c r="R39" s="532"/>
    </row>
    <row r="40" spans="1:19" s="530" customFormat="1">
      <c r="A40" s="1636"/>
      <c r="B40" s="1636"/>
      <c r="C40" s="1636"/>
      <c r="D40" s="1636"/>
      <c r="E40" s="1636"/>
      <c r="F40" s="1636"/>
      <c r="G40" s="1636"/>
      <c r="H40" s="1636"/>
      <c r="I40" s="1636"/>
      <c r="J40" s="1636"/>
      <c r="K40" s="1636"/>
      <c r="L40" s="1636"/>
      <c r="M40" s="1636"/>
      <c r="N40" s="1636"/>
      <c r="O40" s="1636"/>
      <c r="P40" s="1636"/>
      <c r="Q40" s="1636"/>
      <c r="R40" s="532"/>
      <c r="S40" s="290"/>
    </row>
    <row r="41" spans="1:19" s="530" customFormat="1">
      <c r="A41" s="1543" t="s">
        <v>103</v>
      </c>
      <c r="B41" s="1543"/>
      <c r="C41" s="1543"/>
      <c r="D41" s="1543"/>
      <c r="E41" s="1543"/>
      <c r="F41" s="1543"/>
      <c r="G41" s="1543"/>
      <c r="H41" s="1543"/>
      <c r="I41" s="1543"/>
      <c r="J41" s="1543"/>
      <c r="K41" s="1543"/>
      <c r="L41" s="1543"/>
      <c r="M41" s="1543"/>
      <c r="N41" s="1543"/>
      <c r="O41" s="1543"/>
      <c r="P41" s="1543"/>
      <c r="Q41" s="1543"/>
      <c r="R41" s="532"/>
      <c r="S41" s="290"/>
    </row>
    <row r="42" spans="1:19" s="530" customFormat="1">
      <c r="A42" s="1543"/>
      <c r="B42" s="1543"/>
      <c r="C42" s="1543"/>
      <c r="D42" s="1543"/>
      <c r="E42" s="1543"/>
      <c r="F42" s="1543"/>
      <c r="G42" s="1543"/>
      <c r="H42" s="1543"/>
      <c r="I42" s="1543"/>
      <c r="J42" s="1543"/>
      <c r="K42" s="1543"/>
      <c r="L42" s="1543"/>
      <c r="M42" s="1543"/>
      <c r="N42" s="1543"/>
      <c r="O42" s="1543"/>
      <c r="P42" s="1543"/>
      <c r="Q42" s="1543"/>
      <c r="R42" s="532"/>
      <c r="S42" s="290"/>
    </row>
    <row r="43" spans="1:19" ht="15.75" customHeight="1">
      <c r="A43" s="291"/>
      <c r="B43" s="291"/>
      <c r="C43" s="291"/>
      <c r="D43" s="291"/>
      <c r="E43" s="291"/>
      <c r="F43" s="291"/>
      <c r="G43" s="291"/>
      <c r="H43" s="291"/>
      <c r="I43" s="291"/>
      <c r="J43" s="291"/>
      <c r="K43" s="291"/>
      <c r="L43" s="291"/>
      <c r="M43" s="291"/>
      <c r="N43" s="291"/>
      <c r="O43" s="291"/>
      <c r="P43" s="291"/>
      <c r="Q43" s="291"/>
      <c r="R43" s="279"/>
      <c r="S43" s="288"/>
    </row>
    <row r="44" spans="1:19" ht="15.75" customHeight="1">
      <c r="N44" s="1499" t="s">
        <v>1386</v>
      </c>
      <c r="O44" s="1499"/>
      <c r="S44" s="288"/>
    </row>
    <row r="45" spans="1:19" ht="15.75" customHeight="1">
      <c r="B45" s="3" t="s">
        <v>948</v>
      </c>
      <c r="M45" s="210"/>
      <c r="N45" s="211"/>
      <c r="O45" s="211"/>
      <c r="P45" s="212"/>
      <c r="S45" s="288"/>
    </row>
    <row r="46" spans="1:19" ht="15.75" customHeight="1">
      <c r="B46" s="1610" t="str">
        <f>IF(INDEX(発注者入力シート!$B$32:$J$41,MATCH(発注者入力シート!N13,発注者入力シート!$C$32:$C$41,0),7)="未記入",発注者入力シート!$AL$9,IF(INDEX(発注者入力シート!$B$32:$J$41,MATCH(発注者入力シート!N13,発注者入力シート!$C$32:$C$41,0),7)="無",発注者入力シート!$AL$10,IF(INDEX(発注者入力シート!$B$32:$J$41,MATCH(発注者入力シート!N13,発注者入力シート!$C$32:$C$41,0),7)="有",発注者入力シート!$AL$11)))</f>
        <v>本技術資料により提出します</v>
      </c>
      <c r="C46" s="1611"/>
      <c r="D46" s="1611"/>
      <c r="E46" s="1611"/>
      <c r="F46" s="1611"/>
      <c r="G46" s="1611"/>
      <c r="H46" s="1611"/>
      <c r="I46" s="1612"/>
      <c r="M46" s="214"/>
      <c r="N46" s="190"/>
      <c r="O46" s="190"/>
      <c r="P46" s="1103"/>
      <c r="S46" s="288"/>
    </row>
    <row r="47" spans="1:19" ht="15.75" customHeight="1">
      <c r="A47" s="4" t="s">
        <v>18</v>
      </c>
      <c r="B47" s="1613"/>
      <c r="C47" s="1614"/>
      <c r="D47" s="1614"/>
      <c r="E47" s="1614"/>
      <c r="F47" s="1614"/>
      <c r="G47" s="1614"/>
      <c r="H47" s="1614"/>
      <c r="I47" s="1615"/>
      <c r="M47" s="214"/>
      <c r="N47" s="190"/>
      <c r="O47" s="190"/>
      <c r="P47" s="1103"/>
      <c r="S47" s="288"/>
    </row>
    <row r="48" spans="1:19" ht="15.75" customHeight="1">
      <c r="B48" s="1613"/>
      <c r="C48" s="1614"/>
      <c r="D48" s="1614"/>
      <c r="E48" s="1614"/>
      <c r="F48" s="1614"/>
      <c r="G48" s="1614"/>
      <c r="H48" s="1614"/>
      <c r="I48" s="1615"/>
      <c r="M48" s="214"/>
      <c r="N48" s="190"/>
      <c r="O48" s="190"/>
      <c r="P48" s="1103"/>
      <c r="S48" s="288"/>
    </row>
    <row r="49" spans="1:19" ht="15.75" customHeight="1">
      <c r="B49" s="1613"/>
      <c r="C49" s="1614"/>
      <c r="D49" s="1614"/>
      <c r="E49" s="1614"/>
      <c r="F49" s="1614"/>
      <c r="G49" s="1614"/>
      <c r="H49" s="1614"/>
      <c r="I49" s="1615"/>
      <c r="M49" s="214"/>
      <c r="N49" s="190"/>
      <c r="O49" s="190"/>
      <c r="P49" s="1103"/>
      <c r="S49" s="288"/>
    </row>
    <row r="50" spans="1:19" ht="15.75" customHeight="1">
      <c r="B50" s="1616"/>
      <c r="C50" s="1617"/>
      <c r="D50" s="1617"/>
      <c r="E50" s="1617"/>
      <c r="F50" s="1617"/>
      <c r="G50" s="1617"/>
      <c r="H50" s="1617"/>
      <c r="I50" s="1618"/>
      <c r="M50" s="214"/>
      <c r="N50" s="190"/>
      <c r="O50" s="190"/>
      <c r="P50" s="1103"/>
      <c r="S50" s="288"/>
    </row>
    <row r="51" spans="1:19" ht="15.75" customHeight="1">
      <c r="A51" s="537" t="s">
        <v>957</v>
      </c>
      <c r="B51" s="1605" t="s">
        <v>956</v>
      </c>
      <c r="C51" s="1605"/>
      <c r="D51" s="1605"/>
      <c r="E51" s="1605"/>
      <c r="F51" s="1605"/>
      <c r="G51" s="1605"/>
      <c r="H51" s="1605"/>
      <c r="I51" s="1605"/>
      <c r="M51" s="223"/>
      <c r="N51" s="224"/>
      <c r="O51" s="224"/>
      <c r="P51" s="1104"/>
    </row>
    <row r="52" spans="1:19" ht="15.75" customHeight="1">
      <c r="A52" s="848"/>
      <c r="B52" s="1633"/>
      <c r="C52" s="1633"/>
      <c r="D52" s="1633"/>
      <c r="E52" s="1633"/>
      <c r="F52" s="1633"/>
      <c r="G52" s="1633"/>
      <c r="H52" s="1633"/>
      <c r="I52" s="1633"/>
    </row>
    <row r="53" spans="1:19" ht="13.5" customHeight="1"/>
    <row r="54" spans="1:19" ht="15.75" customHeight="1">
      <c r="A54" s="1633" t="s">
        <v>1617</v>
      </c>
      <c r="B54" s="1633"/>
      <c r="C54" s="1633"/>
      <c r="D54" s="1633"/>
      <c r="E54" s="1633"/>
      <c r="F54" s="1633"/>
      <c r="G54" s="1633"/>
      <c r="H54" s="1633"/>
      <c r="I54" s="1633"/>
      <c r="J54" s="1633"/>
      <c r="K54" s="1633"/>
      <c r="L54" s="1633"/>
      <c r="M54" s="1633"/>
      <c r="N54" s="1633"/>
      <c r="O54" s="1633"/>
      <c r="P54" s="1633"/>
      <c r="Q54" s="1633"/>
    </row>
    <row r="55" spans="1:19" ht="15.75" customHeight="1">
      <c r="A55" s="1633"/>
      <c r="B55" s="1633"/>
      <c r="C55" s="1633"/>
      <c r="D55" s="1633"/>
      <c r="E55" s="1633"/>
      <c r="F55" s="1633"/>
      <c r="G55" s="1633"/>
      <c r="H55" s="1633"/>
      <c r="I55" s="1633"/>
      <c r="J55" s="1633"/>
      <c r="K55" s="1633"/>
      <c r="L55" s="1633"/>
      <c r="M55" s="1633"/>
      <c r="N55" s="1633"/>
      <c r="O55" s="1633"/>
      <c r="P55" s="1633"/>
      <c r="Q55" s="1633"/>
    </row>
    <row r="56" spans="1:19" ht="15.75" customHeight="1">
      <c r="A56" s="1633"/>
      <c r="B56" s="1633"/>
      <c r="C56" s="1633"/>
      <c r="D56" s="1633"/>
      <c r="E56" s="1633"/>
      <c r="F56" s="1633"/>
      <c r="G56" s="1633"/>
      <c r="H56" s="1633"/>
      <c r="I56" s="1633"/>
      <c r="J56" s="1633"/>
      <c r="K56" s="1633"/>
      <c r="L56" s="1633"/>
      <c r="M56" s="1633"/>
      <c r="N56" s="1633"/>
      <c r="O56" s="1633"/>
      <c r="P56" s="1633"/>
      <c r="Q56" s="1633"/>
    </row>
  </sheetData>
  <mergeCells count="31">
    <mergeCell ref="B46:I50"/>
    <mergeCell ref="B28:Q28"/>
    <mergeCell ref="A1:F1"/>
    <mergeCell ref="A2:E2"/>
    <mergeCell ref="N44:O44"/>
    <mergeCell ref="A31:D31"/>
    <mergeCell ref="A33:D33"/>
    <mergeCell ref="A35:D35"/>
    <mergeCell ref="A39:Q40"/>
    <mergeCell ref="A41:Q42"/>
    <mergeCell ref="E31:Q31"/>
    <mergeCell ref="E33:Q33"/>
    <mergeCell ref="E35:Q35"/>
    <mergeCell ref="E36:Q37"/>
    <mergeCell ref="B23:Q24"/>
    <mergeCell ref="A54:Q56"/>
    <mergeCell ref="A12:J14"/>
    <mergeCell ref="A10:J11"/>
    <mergeCell ref="A4:Q4"/>
    <mergeCell ref="B19:Q22"/>
    <mergeCell ref="K6:Q6"/>
    <mergeCell ref="A9:J9"/>
    <mergeCell ref="K9:M9"/>
    <mergeCell ref="N9:Q9"/>
    <mergeCell ref="H6:J6"/>
    <mergeCell ref="K12:M14"/>
    <mergeCell ref="K10:M11"/>
    <mergeCell ref="N12:Q14"/>
    <mergeCell ref="Q10:Q11"/>
    <mergeCell ref="N10:P11"/>
    <mergeCell ref="B51:I52"/>
  </mergeCells>
  <phoneticPr fontId="2"/>
  <dataValidations count="1">
    <dataValidation type="list" showInputMessage="1" showErrorMessage="1" sqref="K10:M14">
      <formula1>企業回答1</formula1>
    </dataValidation>
  </dataValidations>
  <pageMargins left="0.70866141732283472" right="0.70866141732283472" top="0.55118110236220474" bottom="0.19685039370078741" header="0.31496062992125984" footer="0.31496062992125984"/>
  <pageSetup paperSize="9" orientation="portrait" blackAndWhite="1" r:id="rId1"/>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B1:S178"/>
  <sheetViews>
    <sheetView view="pageBreakPreview" zoomScale="90" zoomScaleNormal="90" zoomScaleSheetLayoutView="90" workbookViewId="0">
      <selection activeCell="P13" sqref="P13"/>
    </sheetView>
  </sheetViews>
  <sheetFormatPr defaultRowHeight="13.5"/>
  <cols>
    <col min="1" max="1" width="5.625" style="6" customWidth="1"/>
    <col min="2" max="2" width="5.25" style="6" customWidth="1"/>
    <col min="3" max="3" width="2.625" style="6" customWidth="1"/>
    <col min="4" max="4" width="2.5" style="6" customWidth="1"/>
    <col min="5" max="5" width="44.625" style="6" customWidth="1"/>
    <col min="6" max="6" width="2.5" style="6" customWidth="1"/>
    <col min="7" max="7" width="44.625" style="6" customWidth="1"/>
    <col min="8" max="8" width="1.25" style="6" customWidth="1"/>
    <col min="9" max="9" width="3.875" style="6" customWidth="1"/>
    <col min="10" max="16384" width="9" style="6"/>
  </cols>
  <sheetData>
    <row r="1" spans="2:19" s="604" customFormat="1" ht="15" customHeight="1">
      <c r="B1" s="599" t="str">
        <f>CONCATENATE("（様式-",INDEX(発注者入力シート!$B$32:$G$41,MATCH(発注者入力シート!N14,発注者入力シート!$C$32:$C$41,0),4),"）")</f>
        <v>（様式-１５）</v>
      </c>
      <c r="C1" s="600"/>
      <c r="D1" s="600"/>
      <c r="E1" s="600"/>
      <c r="F1" s="601"/>
      <c r="G1" s="1095"/>
      <c r="H1" s="1096"/>
      <c r="I1" s="1096"/>
      <c r="J1" s="602"/>
      <c r="K1" s="603"/>
      <c r="L1" s="603"/>
      <c r="M1" s="603"/>
    </row>
    <row r="2" spans="2:19" s="604" customFormat="1" ht="15" customHeight="1">
      <c r="B2" s="599" t="str">
        <f>CONCATENATE("評価項目",INDEX(発注者入力シート!$B$32:$G$41,MATCH(発注者入力シート!N14,発注者入力シート!$C$32:$C$41,0),5),"-",INDEX(発注者入力シート!$B$32:$G$41,MATCH(発注者入力シート!N14,発注者入力シート!$C$32:$C$41,0),6))</f>
        <v>評価項目（４）-⑦</v>
      </c>
      <c r="C2" s="600"/>
      <c r="D2" s="600"/>
      <c r="E2" s="600"/>
      <c r="F2" s="601"/>
      <c r="G2" s="1096"/>
      <c r="H2" s="1096"/>
      <c r="I2" s="1096"/>
      <c r="J2" s="602"/>
      <c r="K2" s="603"/>
      <c r="L2" s="603"/>
      <c r="M2" s="603"/>
    </row>
    <row r="3" spans="2:19" s="604" customFormat="1" ht="40.5" customHeight="1">
      <c r="B3" s="2135" t="s">
        <v>1472</v>
      </c>
      <c r="C3" s="2136"/>
      <c r="D3" s="2136"/>
      <c r="E3" s="2136"/>
      <c r="F3" s="2136"/>
      <c r="G3" s="2136"/>
      <c r="H3" s="2136"/>
      <c r="I3" s="2136"/>
      <c r="J3" s="602"/>
      <c r="K3" s="602"/>
      <c r="L3" s="603"/>
      <c r="M3" s="603"/>
    </row>
    <row r="4" spans="2:19" s="604" customFormat="1" ht="18.75" customHeight="1">
      <c r="B4" s="605"/>
      <c r="C4" s="601"/>
      <c r="D4" s="601"/>
      <c r="E4" s="703" t="s">
        <v>567</v>
      </c>
      <c r="F4" s="2137" t="str">
        <f>IF(企業入力シート!C7="","",企業入力シート!C7)</f>
        <v>島根土木</v>
      </c>
      <c r="G4" s="2137"/>
      <c r="H4" s="2137"/>
      <c r="I4" s="2137"/>
      <c r="J4" s="602"/>
      <c r="K4" s="602"/>
      <c r="L4" s="603"/>
      <c r="M4" s="603"/>
    </row>
    <row r="5" spans="2:19" s="604" customFormat="1" ht="42.95" customHeight="1">
      <c r="B5" s="2138" t="s">
        <v>1467</v>
      </c>
      <c r="C5" s="2139"/>
      <c r="D5" s="2139"/>
      <c r="E5" s="2139"/>
      <c r="F5" s="2139"/>
      <c r="G5" s="2139"/>
      <c r="H5" s="2139"/>
      <c r="I5" s="2139"/>
      <c r="J5" s="606"/>
      <c r="K5" s="603"/>
      <c r="L5" s="603"/>
      <c r="M5" s="603"/>
    </row>
    <row r="6" spans="2:19" s="604" customFormat="1" ht="11.1" customHeight="1">
      <c r="B6" s="2140"/>
      <c r="C6" s="2140"/>
      <c r="D6" s="2140"/>
      <c r="E6" s="2140"/>
      <c r="F6" s="2140"/>
      <c r="G6" s="2140"/>
      <c r="H6" s="2140"/>
      <c r="I6" s="2140"/>
      <c r="J6" s="607"/>
      <c r="K6" s="603"/>
      <c r="L6" s="603"/>
      <c r="M6" s="603"/>
    </row>
    <row r="7" spans="2:19" s="604" customFormat="1" ht="36.950000000000003" customHeight="1">
      <c r="B7" s="608"/>
      <c r="C7" s="2141" t="s">
        <v>1319</v>
      </c>
      <c r="D7" s="2142"/>
      <c r="E7" s="2142"/>
      <c r="F7" s="2142"/>
      <c r="G7" s="2143"/>
      <c r="H7" s="609"/>
      <c r="I7" s="609"/>
      <c r="J7" s="610"/>
      <c r="K7" s="603"/>
      <c r="L7" s="603"/>
      <c r="M7" s="603"/>
    </row>
    <row r="8" spans="2:19" s="604" customFormat="1" ht="3.95" customHeight="1">
      <c r="B8" s="611"/>
      <c r="C8" s="612"/>
      <c r="D8" s="612"/>
      <c r="E8" s="613"/>
      <c r="F8" s="613"/>
      <c r="G8" s="613"/>
      <c r="H8" s="613"/>
      <c r="I8" s="609"/>
      <c r="J8" s="607"/>
      <c r="K8" s="603"/>
      <c r="L8" s="603"/>
      <c r="M8" s="603"/>
    </row>
    <row r="9" spans="2:19" s="604" customFormat="1" ht="15" customHeight="1">
      <c r="B9" s="614">
        <v>1</v>
      </c>
      <c r="C9" s="615" t="s">
        <v>534</v>
      </c>
      <c r="D9" s="616"/>
      <c r="E9" s="616"/>
      <c r="F9" s="616"/>
      <c r="G9" s="616"/>
      <c r="H9" s="1066"/>
      <c r="I9" s="617"/>
      <c r="J9" s="618"/>
      <c r="K9" s="603"/>
      <c r="L9" s="603"/>
      <c r="M9" s="603"/>
    </row>
    <row r="10" spans="2:19" s="604" customFormat="1" ht="13.5" customHeight="1">
      <c r="B10" s="619"/>
      <c r="C10" s="609"/>
      <c r="D10" s="2128" t="s">
        <v>1587</v>
      </c>
      <c r="E10" s="620" t="s">
        <v>874</v>
      </c>
      <c r="F10" s="2128" t="s">
        <v>535</v>
      </c>
      <c r="G10" s="2130" t="s">
        <v>872</v>
      </c>
      <c r="H10" s="621"/>
      <c r="I10" s="617"/>
      <c r="J10" s="618"/>
      <c r="K10" s="603"/>
      <c r="L10" s="603"/>
      <c r="M10" s="603"/>
    </row>
    <row r="11" spans="2:19" s="604" customFormat="1" ht="13.5" customHeight="1">
      <c r="B11" s="619"/>
      <c r="C11" s="609"/>
      <c r="D11" s="2129"/>
      <c r="E11" s="622" t="s">
        <v>536</v>
      </c>
      <c r="F11" s="2129"/>
      <c r="G11" s="2131"/>
      <c r="H11" s="621"/>
      <c r="I11" s="617"/>
      <c r="J11" s="618"/>
      <c r="K11" s="603"/>
      <c r="L11" s="603"/>
      <c r="M11" s="603"/>
    </row>
    <row r="12" spans="2:19" s="629" customFormat="1" ht="3.75" customHeight="1">
      <c r="B12" s="623"/>
      <c r="C12" s="624"/>
      <c r="D12" s="624"/>
      <c r="E12" s="625"/>
      <c r="F12" s="626"/>
      <c r="G12" s="626"/>
      <c r="H12" s="626"/>
      <c r="I12" s="627"/>
      <c r="J12" s="625"/>
      <c r="K12" s="603"/>
      <c r="L12" s="628"/>
      <c r="M12" s="628"/>
    </row>
    <row r="13" spans="2:19" s="629" customFormat="1" ht="118.5" customHeight="1">
      <c r="B13" s="623"/>
      <c r="C13" s="624"/>
      <c r="D13" s="2124" t="s">
        <v>1641</v>
      </c>
      <c r="E13" s="2125"/>
      <c r="F13" s="2125"/>
      <c r="G13" s="2126"/>
      <c r="H13" s="630"/>
      <c r="I13" s="631"/>
      <c r="J13" s="625"/>
      <c r="K13" s="603"/>
      <c r="L13" s="603"/>
      <c r="M13" s="603"/>
      <c r="Q13" s="632"/>
    </row>
    <row r="14" spans="2:19" s="629" customFormat="1" ht="11.1" customHeight="1">
      <c r="B14" s="623"/>
      <c r="C14" s="624"/>
      <c r="D14" s="633"/>
      <c r="E14" s="634"/>
      <c r="F14" s="634"/>
      <c r="G14" s="634"/>
      <c r="H14" s="630"/>
      <c r="I14" s="631"/>
      <c r="J14" s="625"/>
      <c r="K14" s="603"/>
      <c r="L14" s="603"/>
      <c r="M14" s="603"/>
    </row>
    <row r="15" spans="2:19" s="629" customFormat="1">
      <c r="B15" s="614">
        <v>2</v>
      </c>
      <c r="C15" s="2127" t="s">
        <v>1320</v>
      </c>
      <c r="D15" s="2127"/>
      <c r="E15" s="2127"/>
      <c r="F15" s="2127"/>
      <c r="G15" s="2127"/>
      <c r="H15" s="1066"/>
      <c r="I15" s="627"/>
      <c r="J15" s="627"/>
      <c r="K15" s="603"/>
      <c r="L15" s="635"/>
      <c r="M15" s="635"/>
      <c r="S15" s="629" t="s">
        <v>873</v>
      </c>
    </row>
    <row r="16" spans="2:19" s="604" customFormat="1" ht="13.5" customHeight="1">
      <c r="B16" s="619"/>
      <c r="C16" s="609"/>
      <c r="D16" s="2128" t="s">
        <v>1587</v>
      </c>
      <c r="E16" s="620" t="s">
        <v>874</v>
      </c>
      <c r="F16" s="2128" t="s">
        <v>535</v>
      </c>
      <c r="G16" s="2130" t="s">
        <v>872</v>
      </c>
      <c r="H16" s="621"/>
      <c r="I16" s="617"/>
      <c r="J16" s="618"/>
      <c r="K16" s="603"/>
      <c r="L16" s="603"/>
      <c r="M16" s="603"/>
    </row>
    <row r="17" spans="2:14" s="604" customFormat="1" ht="13.5" customHeight="1">
      <c r="B17" s="619"/>
      <c r="C17" s="609"/>
      <c r="D17" s="2129"/>
      <c r="E17" s="622" t="s">
        <v>537</v>
      </c>
      <c r="F17" s="2129"/>
      <c r="G17" s="2131"/>
      <c r="H17" s="621"/>
      <c r="I17" s="617"/>
      <c r="J17" s="618"/>
      <c r="K17" s="603"/>
      <c r="L17" s="603"/>
      <c r="M17" s="603"/>
    </row>
    <row r="18" spans="2:14" s="629" customFormat="1" ht="3.75" customHeight="1">
      <c r="B18" s="623"/>
      <c r="C18" s="624"/>
      <c r="D18" s="624"/>
      <c r="E18" s="625"/>
      <c r="F18" s="626"/>
      <c r="G18" s="626"/>
      <c r="H18" s="626"/>
      <c r="I18" s="627"/>
      <c r="J18" s="625"/>
      <c r="K18" s="603"/>
      <c r="L18" s="628"/>
      <c r="M18" s="628"/>
      <c r="N18" s="640"/>
    </row>
    <row r="19" spans="2:14" s="629" customFormat="1" ht="35.1" customHeight="1">
      <c r="B19" s="623"/>
      <c r="C19" s="624"/>
      <c r="D19" s="2132" t="s">
        <v>1321</v>
      </c>
      <c r="E19" s="2133"/>
      <c r="F19" s="2133"/>
      <c r="G19" s="2134"/>
      <c r="H19" s="626"/>
      <c r="I19" s="631"/>
      <c r="J19" s="625"/>
      <c r="K19" s="603"/>
      <c r="L19" s="642"/>
      <c r="M19" s="642"/>
      <c r="N19" s="640"/>
    </row>
    <row r="20" spans="2:14" s="629" customFormat="1" ht="11.1" customHeight="1">
      <c r="B20" s="623"/>
      <c r="C20" s="636"/>
      <c r="D20" s="637"/>
      <c r="E20" s="637"/>
      <c r="F20" s="637"/>
      <c r="G20" s="637"/>
      <c r="H20" s="637"/>
      <c r="I20" s="627"/>
      <c r="J20" s="625"/>
      <c r="K20" s="635"/>
      <c r="L20" s="642"/>
      <c r="M20" s="642"/>
      <c r="N20" s="640"/>
    </row>
    <row r="21" spans="2:14" s="629" customFormat="1" ht="52.5" customHeight="1">
      <c r="B21" s="638">
        <v>3</v>
      </c>
      <c r="C21" s="2146" t="s">
        <v>538</v>
      </c>
      <c r="D21" s="2146"/>
      <c r="E21" s="2146"/>
      <c r="F21" s="2146"/>
      <c r="G21" s="2146"/>
      <c r="H21" s="1066"/>
      <c r="I21" s="627"/>
      <c r="J21" s="627"/>
      <c r="K21" s="603"/>
      <c r="L21" s="642"/>
      <c r="M21" s="642"/>
      <c r="N21" s="640"/>
    </row>
    <row r="22" spans="2:14" s="604" customFormat="1" ht="13.5" customHeight="1">
      <c r="B22" s="619"/>
      <c r="C22" s="609"/>
      <c r="D22" s="2128" t="s">
        <v>1587</v>
      </c>
      <c r="E22" s="620" t="s">
        <v>874</v>
      </c>
      <c r="F22" s="2128" t="s">
        <v>535</v>
      </c>
      <c r="G22" s="2130" t="s">
        <v>872</v>
      </c>
      <c r="H22" s="621"/>
      <c r="I22" s="617"/>
      <c r="J22" s="618"/>
      <c r="K22" s="603"/>
      <c r="L22" s="628"/>
      <c r="M22" s="628"/>
      <c r="N22" s="1071"/>
    </row>
    <row r="23" spans="2:14" s="604" customFormat="1" ht="13.5" customHeight="1">
      <c r="B23" s="619"/>
      <c r="C23" s="609"/>
      <c r="D23" s="2129"/>
      <c r="E23" s="622" t="s">
        <v>537</v>
      </c>
      <c r="F23" s="2129"/>
      <c r="G23" s="2131"/>
      <c r="H23" s="621"/>
      <c r="I23" s="617"/>
      <c r="J23" s="618"/>
      <c r="K23" s="603"/>
      <c r="L23" s="628"/>
      <c r="M23" s="628"/>
      <c r="N23" s="1071"/>
    </row>
    <row r="24" spans="2:14" s="629" customFormat="1" ht="3.75" customHeight="1">
      <c r="B24" s="623"/>
      <c r="C24" s="624"/>
      <c r="D24" s="624"/>
      <c r="E24" s="625"/>
      <c r="F24" s="626"/>
      <c r="G24" s="626"/>
      <c r="H24" s="626"/>
      <c r="I24" s="627"/>
      <c r="J24" s="625"/>
      <c r="K24" s="603"/>
      <c r="L24" s="628"/>
      <c r="M24" s="628"/>
      <c r="N24" s="640"/>
    </row>
    <row r="25" spans="2:14" s="629" customFormat="1" ht="69.95" customHeight="1">
      <c r="B25" s="623"/>
      <c r="C25" s="624"/>
      <c r="D25" s="2132" t="s">
        <v>1322</v>
      </c>
      <c r="E25" s="2133"/>
      <c r="F25" s="2133"/>
      <c r="G25" s="2134"/>
      <c r="H25" s="626"/>
      <c r="I25" s="631"/>
      <c r="J25" s="625"/>
      <c r="K25" s="603"/>
      <c r="L25" s="642"/>
      <c r="M25" s="642"/>
      <c r="N25" s="640"/>
    </row>
    <row r="26" spans="2:14" s="629" customFormat="1" ht="11.1" customHeight="1">
      <c r="B26" s="623"/>
      <c r="C26" s="624"/>
      <c r="D26" s="633"/>
      <c r="E26" s="639"/>
      <c r="F26" s="639"/>
      <c r="G26" s="639"/>
      <c r="H26" s="626"/>
      <c r="I26" s="631"/>
      <c r="J26" s="625"/>
      <c r="K26" s="603"/>
      <c r="L26" s="642"/>
      <c r="M26" s="642"/>
      <c r="N26" s="640"/>
    </row>
    <row r="27" spans="2:14" s="629" customFormat="1" ht="15" customHeight="1">
      <c r="B27" s="638">
        <v>4</v>
      </c>
      <c r="C27" s="2146" t="s">
        <v>539</v>
      </c>
      <c r="D27" s="2146"/>
      <c r="E27" s="2146"/>
      <c r="F27" s="2146"/>
      <c r="G27" s="2146"/>
      <c r="H27" s="1066"/>
      <c r="I27" s="627"/>
      <c r="J27" s="627"/>
      <c r="K27" s="603"/>
      <c r="L27" s="640"/>
      <c r="M27" s="628"/>
      <c r="N27" s="640"/>
    </row>
    <row r="28" spans="2:14" s="629" customFormat="1" ht="13.5" customHeight="1">
      <c r="B28" s="619"/>
      <c r="C28" s="609"/>
      <c r="D28" s="2128" t="s">
        <v>1587</v>
      </c>
      <c r="E28" s="620" t="s">
        <v>874</v>
      </c>
      <c r="F28" s="2128" t="s">
        <v>535</v>
      </c>
      <c r="G28" s="2130" t="s">
        <v>872</v>
      </c>
      <c r="H28" s="621"/>
      <c r="I28" s="617"/>
      <c r="J28" s="618"/>
      <c r="K28" s="603"/>
      <c r="L28" s="640"/>
      <c r="M28" s="628"/>
      <c r="N28" s="640"/>
    </row>
    <row r="29" spans="2:14" s="629" customFormat="1" ht="13.5" customHeight="1">
      <c r="B29" s="619"/>
      <c r="C29" s="609"/>
      <c r="D29" s="2129"/>
      <c r="E29" s="622" t="s">
        <v>537</v>
      </c>
      <c r="F29" s="2129"/>
      <c r="G29" s="2131"/>
      <c r="H29" s="621"/>
      <c r="I29" s="617"/>
      <c r="J29" s="618"/>
      <c r="K29" s="603"/>
      <c r="L29" s="640"/>
      <c r="M29" s="628"/>
      <c r="N29" s="640"/>
    </row>
    <row r="30" spans="2:14" s="629" customFormat="1" ht="3.75" customHeight="1">
      <c r="B30" s="623"/>
      <c r="C30" s="624"/>
      <c r="D30" s="624"/>
      <c r="E30" s="625"/>
      <c r="F30" s="626"/>
      <c r="G30" s="626"/>
      <c r="H30" s="626"/>
      <c r="I30" s="627"/>
      <c r="J30" s="625"/>
      <c r="K30" s="603"/>
      <c r="L30" s="628"/>
      <c r="M30" s="628"/>
      <c r="N30" s="640"/>
    </row>
    <row r="31" spans="2:14" s="629" customFormat="1" ht="45" customHeight="1">
      <c r="B31" s="623"/>
      <c r="C31" s="625"/>
      <c r="D31" s="2124" t="s">
        <v>1323</v>
      </c>
      <c r="E31" s="2144"/>
      <c r="F31" s="2144"/>
      <c r="G31" s="2145"/>
      <c r="H31" s="626"/>
      <c r="I31" s="631"/>
      <c r="J31" s="625"/>
      <c r="K31" s="603"/>
      <c r="L31" s="640"/>
      <c r="M31" s="628"/>
      <c r="N31" s="640"/>
    </row>
    <row r="32" spans="2:14" s="629" customFormat="1" ht="11.1" customHeight="1">
      <c r="B32" s="623"/>
      <c r="C32" s="625"/>
      <c r="D32" s="633"/>
      <c r="E32" s="627"/>
      <c r="F32" s="627"/>
      <c r="G32" s="627"/>
      <c r="H32" s="627"/>
      <c r="I32" s="627"/>
      <c r="J32" s="625"/>
      <c r="K32" s="603"/>
      <c r="L32" s="640"/>
      <c r="M32" s="628"/>
      <c r="N32" s="640"/>
    </row>
    <row r="33" spans="2:14" s="629" customFormat="1" ht="15" customHeight="1">
      <c r="B33" s="638">
        <v>5</v>
      </c>
      <c r="C33" s="2146" t="s">
        <v>540</v>
      </c>
      <c r="D33" s="2146"/>
      <c r="E33" s="2146"/>
      <c r="F33" s="2146"/>
      <c r="G33" s="2146"/>
      <c r="H33" s="1066"/>
      <c r="I33" s="627"/>
      <c r="J33" s="627"/>
      <c r="K33" s="603"/>
      <c r="L33" s="628"/>
      <c r="M33" s="628"/>
      <c r="N33" s="640"/>
    </row>
    <row r="34" spans="2:14" s="604" customFormat="1" ht="13.5" customHeight="1">
      <c r="B34" s="619"/>
      <c r="C34" s="609"/>
      <c r="D34" s="2128" t="s">
        <v>1587</v>
      </c>
      <c r="E34" s="620" t="s">
        <v>874</v>
      </c>
      <c r="F34" s="2128" t="s">
        <v>535</v>
      </c>
      <c r="G34" s="2130" t="s">
        <v>872</v>
      </c>
      <c r="H34" s="621"/>
      <c r="I34" s="617"/>
      <c r="J34" s="618"/>
      <c r="K34" s="603"/>
      <c r="L34" s="628"/>
      <c r="M34" s="628"/>
      <c r="N34" s="1071"/>
    </row>
    <row r="35" spans="2:14" s="604" customFormat="1" ht="13.5" customHeight="1">
      <c r="B35" s="619"/>
      <c r="C35" s="609"/>
      <c r="D35" s="2129"/>
      <c r="E35" s="622" t="s">
        <v>537</v>
      </c>
      <c r="F35" s="2129"/>
      <c r="G35" s="2131"/>
      <c r="H35" s="621"/>
      <c r="I35" s="617"/>
      <c r="J35" s="618"/>
      <c r="K35" s="603"/>
      <c r="L35" s="628"/>
      <c r="M35" s="628"/>
      <c r="N35" s="1071"/>
    </row>
    <row r="36" spans="2:14" s="629" customFormat="1" ht="3.75" customHeight="1">
      <c r="B36" s="623"/>
      <c r="C36" s="624"/>
      <c r="D36" s="624"/>
      <c r="E36" s="625"/>
      <c r="F36" s="626"/>
      <c r="G36" s="626"/>
      <c r="H36" s="626"/>
      <c r="I36" s="627"/>
      <c r="J36" s="625"/>
      <c r="K36" s="603"/>
      <c r="L36" s="628"/>
      <c r="M36" s="628"/>
      <c r="N36" s="640"/>
    </row>
    <row r="37" spans="2:14" s="629" customFormat="1" ht="35.1" customHeight="1">
      <c r="B37" s="623"/>
      <c r="C37" s="625"/>
      <c r="D37" s="2124" t="s">
        <v>1324</v>
      </c>
      <c r="E37" s="2144"/>
      <c r="F37" s="2144"/>
      <c r="G37" s="2145"/>
      <c r="H37" s="626"/>
      <c r="I37" s="631"/>
      <c r="J37" s="625"/>
      <c r="K37" s="603"/>
      <c r="L37" s="628"/>
      <c r="M37" s="628"/>
      <c r="N37" s="640"/>
    </row>
    <row r="38" spans="2:14" s="629" customFormat="1" ht="11.1" customHeight="1">
      <c r="B38" s="623"/>
      <c r="C38" s="625"/>
      <c r="D38" s="633"/>
      <c r="E38" s="627"/>
      <c r="F38" s="627"/>
      <c r="G38" s="627"/>
      <c r="H38" s="627"/>
      <c r="I38" s="627"/>
      <c r="J38" s="625"/>
      <c r="K38" s="603"/>
      <c r="L38" s="628"/>
      <c r="M38" s="628"/>
      <c r="N38" s="640"/>
    </row>
    <row r="39" spans="2:14" s="629" customFormat="1" ht="15" customHeight="1">
      <c r="B39" s="638">
        <v>6</v>
      </c>
      <c r="C39" s="615" t="s">
        <v>541</v>
      </c>
      <c r="D39" s="633"/>
      <c r="E39" s="627"/>
      <c r="F39" s="627"/>
      <c r="G39" s="627"/>
      <c r="H39" s="627"/>
      <c r="I39" s="624"/>
      <c r="J39" s="624"/>
      <c r="K39" s="603"/>
      <c r="L39" s="628"/>
      <c r="M39" s="628"/>
      <c r="N39" s="640"/>
    </row>
    <row r="40" spans="2:14" s="604" customFormat="1" ht="13.5" customHeight="1">
      <c r="B40" s="619"/>
      <c r="C40" s="609"/>
      <c r="D40" s="2128" t="s">
        <v>1587</v>
      </c>
      <c r="E40" s="620" t="s">
        <v>874</v>
      </c>
      <c r="F40" s="2128" t="s">
        <v>535</v>
      </c>
      <c r="G40" s="2130" t="s">
        <v>872</v>
      </c>
      <c r="H40" s="621"/>
      <c r="I40" s="617"/>
      <c r="J40" s="618"/>
      <c r="K40" s="603"/>
      <c r="L40" s="628"/>
      <c r="M40" s="628"/>
      <c r="N40" s="1071"/>
    </row>
    <row r="41" spans="2:14" s="604" customFormat="1" ht="13.5" customHeight="1">
      <c r="B41" s="619"/>
      <c r="C41" s="609"/>
      <c r="D41" s="2129"/>
      <c r="E41" s="622" t="s">
        <v>537</v>
      </c>
      <c r="F41" s="2129"/>
      <c r="G41" s="2131"/>
      <c r="H41" s="621"/>
      <c r="I41" s="617"/>
      <c r="J41" s="618"/>
      <c r="K41" s="603"/>
      <c r="L41" s="628"/>
      <c r="M41" s="628"/>
      <c r="N41" s="1071"/>
    </row>
    <row r="42" spans="2:14" s="629" customFormat="1" ht="3.75" customHeight="1">
      <c r="B42" s="623"/>
      <c r="C42" s="624"/>
      <c r="D42" s="624"/>
      <c r="E42" s="625"/>
      <c r="F42" s="626"/>
      <c r="G42" s="626"/>
      <c r="H42" s="626"/>
      <c r="I42" s="627"/>
      <c r="J42" s="625"/>
      <c r="K42" s="603"/>
      <c r="L42" s="628"/>
      <c r="M42" s="628"/>
      <c r="N42" s="640"/>
    </row>
    <row r="43" spans="2:14" s="629" customFormat="1" ht="35.1" customHeight="1">
      <c r="B43" s="623"/>
      <c r="C43" s="625"/>
      <c r="D43" s="2124" t="s">
        <v>1325</v>
      </c>
      <c r="E43" s="2144"/>
      <c r="F43" s="2144"/>
      <c r="G43" s="2145"/>
      <c r="H43" s="626"/>
      <c r="I43" s="627"/>
      <c r="J43" s="625"/>
      <c r="K43" s="603"/>
      <c r="L43" s="628"/>
      <c r="M43" s="628"/>
      <c r="N43" s="640"/>
    </row>
    <row r="44" spans="2:14" s="629" customFormat="1" ht="11.1" customHeight="1">
      <c r="B44" s="623"/>
      <c r="C44" s="625"/>
      <c r="D44" s="633"/>
      <c r="E44" s="627"/>
      <c r="F44" s="627"/>
      <c r="G44" s="627"/>
      <c r="H44" s="627"/>
      <c r="I44" s="627"/>
      <c r="J44" s="625"/>
      <c r="K44" s="603"/>
      <c r="L44" s="628"/>
      <c r="M44" s="628"/>
      <c r="N44" s="640"/>
    </row>
    <row r="45" spans="2:14" s="604" customFormat="1" ht="15" customHeight="1">
      <c r="B45" s="638">
        <v>7</v>
      </c>
      <c r="C45" s="2149" t="s">
        <v>542</v>
      </c>
      <c r="D45" s="2149"/>
      <c r="E45" s="2149"/>
      <c r="F45" s="2149"/>
      <c r="G45" s="2149"/>
      <c r="H45" s="1066"/>
      <c r="I45" s="609"/>
      <c r="J45" s="610"/>
      <c r="K45" s="603"/>
      <c r="L45" s="628"/>
      <c r="M45" s="628"/>
      <c r="N45" s="1071"/>
    </row>
    <row r="46" spans="2:14" s="604" customFormat="1" ht="13.5" customHeight="1">
      <c r="B46" s="619"/>
      <c r="C46" s="609"/>
      <c r="D46" s="2128" t="s">
        <v>1587</v>
      </c>
      <c r="E46" s="620" t="s">
        <v>874</v>
      </c>
      <c r="F46" s="2128" t="s">
        <v>535</v>
      </c>
      <c r="G46" s="2130" t="s">
        <v>872</v>
      </c>
      <c r="H46" s="621"/>
      <c r="I46" s="617"/>
      <c r="J46" s="618"/>
      <c r="K46" s="603"/>
      <c r="L46" s="628"/>
      <c r="M46" s="628"/>
      <c r="N46" s="1071"/>
    </row>
    <row r="47" spans="2:14" s="604" customFormat="1" ht="13.5" customHeight="1">
      <c r="B47" s="619"/>
      <c r="C47" s="609"/>
      <c r="D47" s="2129"/>
      <c r="E47" s="622" t="s">
        <v>537</v>
      </c>
      <c r="F47" s="2129"/>
      <c r="G47" s="2131"/>
      <c r="H47" s="621"/>
      <c r="I47" s="617"/>
      <c r="J47" s="618"/>
      <c r="K47" s="603"/>
      <c r="L47" s="628"/>
      <c r="M47" s="628"/>
      <c r="N47" s="1071"/>
    </row>
    <row r="48" spans="2:14" s="629" customFormat="1" ht="3.75" customHeight="1">
      <c r="B48" s="623"/>
      <c r="C48" s="624"/>
      <c r="D48" s="624"/>
      <c r="E48" s="625"/>
      <c r="F48" s="626"/>
      <c r="G48" s="626"/>
      <c r="H48" s="626"/>
      <c r="I48" s="627"/>
      <c r="J48" s="625"/>
      <c r="K48" s="603"/>
      <c r="L48" s="628"/>
      <c r="M48" s="628"/>
      <c r="N48" s="640"/>
    </row>
    <row r="49" spans="2:14" s="629" customFormat="1" ht="50.1" customHeight="1">
      <c r="B49" s="623"/>
      <c r="C49" s="624"/>
      <c r="D49" s="2124" t="s">
        <v>1326</v>
      </c>
      <c r="E49" s="2144"/>
      <c r="F49" s="2144"/>
      <c r="G49" s="2145"/>
      <c r="H49" s="626"/>
      <c r="I49" s="627"/>
      <c r="J49" s="625"/>
      <c r="K49" s="603"/>
      <c r="L49" s="642"/>
      <c r="M49" s="642"/>
      <c r="N49" s="640"/>
    </row>
    <row r="50" spans="2:14" s="629" customFormat="1" ht="10.5" customHeight="1">
      <c r="B50" s="623"/>
      <c r="C50" s="625"/>
      <c r="D50" s="633"/>
      <c r="E50" s="627"/>
      <c r="F50" s="627"/>
      <c r="G50" s="627"/>
      <c r="H50" s="627"/>
      <c r="I50" s="627"/>
      <c r="J50" s="625"/>
      <c r="K50" s="603"/>
      <c r="L50" s="628"/>
      <c r="M50" s="628"/>
      <c r="N50" s="640"/>
    </row>
    <row r="51" spans="2:14" s="604" customFormat="1" ht="18.75">
      <c r="B51" s="2147" t="str">
        <f>$B$1&amp;" "&amp;$B$2</f>
        <v>（様式-１５） 評価項目（４）-⑦</v>
      </c>
      <c r="C51" s="2148"/>
      <c r="D51" s="2148"/>
      <c r="E51" s="2148"/>
      <c r="F51" s="601"/>
      <c r="G51" s="2137" t="str">
        <f>IF(企業入力シート!C7="","",企業入力シート!C7)</f>
        <v>島根土木</v>
      </c>
      <c r="H51" s="2137"/>
      <c r="I51" s="2137"/>
      <c r="J51" s="602"/>
      <c r="K51" s="603"/>
      <c r="L51" s="628"/>
      <c r="M51" s="628"/>
      <c r="N51" s="1071"/>
    </row>
    <row r="52" spans="2:14" s="1074" customFormat="1" ht="21">
      <c r="B52" s="2158" t="s">
        <v>1327</v>
      </c>
      <c r="C52" s="2158"/>
      <c r="D52" s="2158"/>
      <c r="E52" s="2158"/>
      <c r="F52" s="2158"/>
      <c r="G52" s="2158"/>
      <c r="H52" s="2158"/>
      <c r="I52" s="2158"/>
      <c r="J52" s="1072"/>
      <c r="K52" s="1073"/>
      <c r="L52" s="1073"/>
      <c r="M52" s="1073"/>
    </row>
    <row r="53" spans="2:14" s="624" customFormat="1" ht="11.1" customHeight="1">
      <c r="B53" s="674"/>
      <c r="C53" s="675"/>
      <c r="D53" s="677"/>
      <c r="E53" s="627"/>
      <c r="F53" s="627"/>
      <c r="G53" s="627"/>
      <c r="H53" s="627"/>
      <c r="I53" s="627"/>
      <c r="J53" s="675"/>
      <c r="K53" s="1075"/>
      <c r="L53" s="1073"/>
      <c r="M53" s="1073"/>
      <c r="N53" s="1076"/>
    </row>
    <row r="54" spans="2:14" s="609" customFormat="1" ht="15" customHeight="1">
      <c r="B54" s="664">
        <v>8</v>
      </c>
      <c r="C54" s="2150" t="s">
        <v>1328</v>
      </c>
      <c r="D54" s="2150"/>
      <c r="E54" s="2150"/>
      <c r="F54" s="2150"/>
      <c r="G54" s="2150"/>
      <c r="H54" s="1068"/>
      <c r="J54" s="1077"/>
      <c r="K54" s="1075"/>
      <c r="L54" s="1073"/>
      <c r="M54" s="1073"/>
      <c r="N54" s="1074"/>
    </row>
    <row r="55" spans="2:14" s="609" customFormat="1" ht="13.5" customHeight="1">
      <c r="B55" s="1078"/>
      <c r="D55" s="2151" t="s">
        <v>1587</v>
      </c>
      <c r="E55" s="1079" t="s">
        <v>874</v>
      </c>
      <c r="F55" s="2159" t="s">
        <v>535</v>
      </c>
      <c r="G55" s="2153" t="s">
        <v>872</v>
      </c>
      <c r="H55" s="1080"/>
      <c r="I55" s="617"/>
      <c r="J55" s="1081"/>
      <c r="K55" s="1075"/>
      <c r="L55" s="1073"/>
      <c r="M55" s="1073"/>
      <c r="N55" s="1074"/>
    </row>
    <row r="56" spans="2:14" s="609" customFormat="1" ht="13.5" customHeight="1">
      <c r="B56" s="1078"/>
      <c r="D56" s="2152"/>
      <c r="E56" s="1082" t="s">
        <v>537</v>
      </c>
      <c r="F56" s="2160"/>
      <c r="G56" s="2154"/>
      <c r="H56" s="1080"/>
      <c r="I56" s="617"/>
      <c r="J56" s="1081"/>
      <c r="K56" s="1075"/>
      <c r="L56" s="1073"/>
      <c r="M56" s="1073"/>
      <c r="N56" s="1074"/>
    </row>
    <row r="57" spans="2:14" s="624" customFormat="1" ht="3.75" customHeight="1">
      <c r="B57" s="674"/>
      <c r="E57" s="675"/>
      <c r="F57" s="676"/>
      <c r="G57" s="676"/>
      <c r="H57" s="676"/>
      <c r="I57" s="627"/>
      <c r="J57" s="675"/>
      <c r="K57" s="1075"/>
      <c r="L57" s="1073"/>
      <c r="M57" s="1073"/>
      <c r="N57" s="1076"/>
    </row>
    <row r="58" spans="2:14" s="624" customFormat="1" ht="50.1" customHeight="1">
      <c r="B58" s="674"/>
      <c r="D58" s="2155" t="s">
        <v>1329</v>
      </c>
      <c r="E58" s="2156"/>
      <c r="F58" s="2156"/>
      <c r="G58" s="2157"/>
      <c r="H58" s="676"/>
      <c r="I58" s="627"/>
      <c r="J58" s="675"/>
      <c r="K58" s="1075"/>
      <c r="L58" s="1083"/>
      <c r="M58" s="1083"/>
      <c r="N58" s="1076"/>
    </row>
    <row r="59" spans="2:14" s="624" customFormat="1" ht="11.1" customHeight="1">
      <c r="B59" s="674"/>
      <c r="C59" s="675"/>
      <c r="D59" s="677"/>
      <c r="E59" s="627"/>
      <c r="F59" s="627"/>
      <c r="G59" s="627"/>
      <c r="H59" s="627"/>
      <c r="I59" s="627"/>
      <c r="J59" s="675"/>
      <c r="K59" s="1075"/>
      <c r="L59" s="1073"/>
      <c r="M59" s="1073"/>
      <c r="N59" s="1076"/>
    </row>
    <row r="60" spans="2:14" s="609" customFormat="1" ht="15" customHeight="1">
      <c r="B60" s="664">
        <v>9</v>
      </c>
      <c r="C60" s="2150" t="s">
        <v>1330</v>
      </c>
      <c r="D60" s="2150"/>
      <c r="E60" s="2150"/>
      <c r="F60" s="2150"/>
      <c r="G60" s="2150"/>
      <c r="H60" s="1068"/>
      <c r="J60" s="1077"/>
      <c r="K60" s="1075"/>
      <c r="L60" s="1073"/>
      <c r="M60" s="1073"/>
      <c r="N60" s="1074"/>
    </row>
    <row r="61" spans="2:14" s="609" customFormat="1" ht="13.5" customHeight="1">
      <c r="B61" s="1078"/>
      <c r="D61" s="2151" t="s">
        <v>1587</v>
      </c>
      <c r="E61" s="1079" t="s">
        <v>1331</v>
      </c>
      <c r="F61" s="2151" t="s">
        <v>535</v>
      </c>
      <c r="G61" s="2153" t="s">
        <v>1332</v>
      </c>
      <c r="H61" s="1080"/>
      <c r="I61" s="617"/>
      <c r="J61" s="1081"/>
      <c r="K61" s="1075"/>
      <c r="L61" s="1073"/>
      <c r="M61" s="1073"/>
      <c r="N61" s="1074"/>
    </row>
    <row r="62" spans="2:14" s="609" customFormat="1" ht="13.5" customHeight="1">
      <c r="B62" s="1078"/>
      <c r="D62" s="2152"/>
      <c r="E62" s="1082" t="s">
        <v>537</v>
      </c>
      <c r="F62" s="2152"/>
      <c r="G62" s="2154"/>
      <c r="H62" s="1080"/>
      <c r="I62" s="617"/>
      <c r="J62" s="1081"/>
      <c r="K62" s="1075"/>
      <c r="L62" s="1073"/>
      <c r="M62" s="1073"/>
      <c r="N62" s="1074"/>
    </row>
    <row r="63" spans="2:14" s="624" customFormat="1" ht="3.75" customHeight="1">
      <c r="B63" s="674"/>
      <c r="E63" s="675"/>
      <c r="F63" s="676"/>
      <c r="G63" s="676"/>
      <c r="H63" s="676"/>
      <c r="I63" s="627"/>
      <c r="J63" s="675"/>
      <c r="K63" s="1075"/>
      <c r="L63" s="1073"/>
      <c r="M63" s="1073"/>
      <c r="N63" s="1076"/>
    </row>
    <row r="64" spans="2:14" s="624" customFormat="1" ht="50.1" customHeight="1">
      <c r="B64" s="674"/>
      <c r="D64" s="2155" t="s">
        <v>1333</v>
      </c>
      <c r="E64" s="2156"/>
      <c r="F64" s="2156"/>
      <c r="G64" s="2157"/>
      <c r="H64" s="676"/>
      <c r="I64" s="627"/>
      <c r="J64" s="675"/>
      <c r="K64" s="1075"/>
      <c r="L64" s="1083"/>
      <c r="M64" s="1083"/>
      <c r="N64" s="1076"/>
    </row>
    <row r="65" spans="2:14" s="629" customFormat="1" ht="13.5" customHeight="1">
      <c r="B65" s="645"/>
      <c r="C65" s="624"/>
      <c r="D65" s="659"/>
      <c r="E65" s="659"/>
      <c r="F65" s="657"/>
      <c r="G65" s="658"/>
      <c r="H65" s="625"/>
      <c r="I65" s="624"/>
      <c r="J65" s="624"/>
      <c r="K65" s="603"/>
      <c r="L65" s="628"/>
      <c r="M65" s="628"/>
      <c r="N65" s="640"/>
    </row>
    <row r="66" spans="2:14" s="604" customFormat="1" ht="18.75">
      <c r="B66" s="2147" t="str">
        <f>$B$1&amp;" "&amp;$B$2</f>
        <v>（様式-１５） 評価項目（４）-⑦</v>
      </c>
      <c r="C66" s="2148"/>
      <c r="D66" s="2148"/>
      <c r="E66" s="2148"/>
      <c r="F66" s="601"/>
      <c r="G66" s="2137" t="str">
        <f>IF(企業入力シート!C7="","",企業入力シート!C7)</f>
        <v>島根土木</v>
      </c>
      <c r="H66" s="2137"/>
      <c r="I66" s="2137"/>
      <c r="J66" s="602"/>
      <c r="K66" s="603"/>
      <c r="L66" s="628"/>
      <c r="M66" s="628"/>
      <c r="N66" s="1071"/>
    </row>
    <row r="67" spans="2:14" s="604" customFormat="1" ht="30" customHeight="1">
      <c r="B67" s="2162" t="s">
        <v>543</v>
      </c>
      <c r="C67" s="2163"/>
      <c r="D67" s="2163"/>
      <c r="E67" s="2163"/>
      <c r="F67" s="2163"/>
      <c r="G67" s="2163"/>
      <c r="H67" s="2163"/>
      <c r="I67" s="2163"/>
      <c r="J67" s="606"/>
      <c r="K67" s="603"/>
      <c r="L67" s="628"/>
      <c r="M67" s="628"/>
      <c r="N67" s="1071"/>
    </row>
    <row r="68" spans="2:14" s="604" customFormat="1" ht="9.9499999999999993" customHeight="1">
      <c r="B68" s="2164"/>
      <c r="C68" s="2164"/>
      <c r="D68" s="2164"/>
      <c r="E68" s="2164"/>
      <c r="F68" s="2164"/>
      <c r="G68" s="2164"/>
      <c r="H68" s="2164"/>
      <c r="I68" s="2164"/>
      <c r="J68" s="607"/>
      <c r="K68" s="603"/>
      <c r="L68" s="628"/>
      <c r="M68" s="628"/>
      <c r="N68" s="1071"/>
    </row>
    <row r="69" spans="2:14" s="604" customFormat="1" ht="54" customHeight="1">
      <c r="B69" s="608"/>
      <c r="C69" s="2165" t="s">
        <v>1592</v>
      </c>
      <c r="D69" s="2142"/>
      <c r="E69" s="2142"/>
      <c r="F69" s="2142"/>
      <c r="G69" s="2143"/>
      <c r="H69" s="609"/>
      <c r="I69" s="609"/>
      <c r="J69" s="610"/>
      <c r="K69" s="603"/>
      <c r="L69" s="628"/>
      <c r="M69" s="628"/>
      <c r="N69" s="1071"/>
    </row>
    <row r="70" spans="2:14" s="604" customFormat="1" ht="9.9499999999999993" customHeight="1">
      <c r="B70" s="611"/>
      <c r="C70" s="624"/>
      <c r="D70" s="624"/>
      <c r="E70" s="624"/>
      <c r="F70" s="624"/>
      <c r="G70" s="627"/>
      <c r="H70" s="627"/>
      <c r="I70" s="627"/>
      <c r="J70" s="625"/>
      <c r="K70" s="603"/>
      <c r="L70" s="628"/>
      <c r="M70" s="628"/>
      <c r="N70" s="1071"/>
    </row>
    <row r="71" spans="2:14" s="604" customFormat="1">
      <c r="B71" s="1084" t="s">
        <v>1334</v>
      </c>
      <c r="C71" s="2166" t="s">
        <v>544</v>
      </c>
      <c r="D71" s="2166"/>
      <c r="E71" s="2166"/>
      <c r="F71" s="2166"/>
      <c r="G71" s="2166"/>
      <c r="H71" s="1066"/>
      <c r="I71" s="627"/>
      <c r="J71" s="625"/>
      <c r="K71" s="603"/>
      <c r="L71" s="628"/>
      <c r="M71" s="628"/>
      <c r="N71" s="1071"/>
    </row>
    <row r="72" spans="2:14" s="643" customFormat="1" ht="13.5" customHeight="1">
      <c r="B72" s="641"/>
      <c r="C72" s="617"/>
      <c r="D72" s="2128" t="s">
        <v>535</v>
      </c>
      <c r="E72" s="620" t="s">
        <v>1335</v>
      </c>
      <c r="F72" s="2128" t="s">
        <v>535</v>
      </c>
      <c r="G72" s="2130" t="s">
        <v>1336</v>
      </c>
      <c r="H72" s="621"/>
      <c r="I72" s="627"/>
      <c r="J72" s="625"/>
      <c r="K72" s="635"/>
      <c r="L72" s="642"/>
      <c r="M72" s="642"/>
      <c r="N72" s="1065"/>
    </row>
    <row r="73" spans="2:14" s="629" customFormat="1" ht="13.5" customHeight="1">
      <c r="B73" s="623"/>
      <c r="D73" s="2167"/>
      <c r="E73" s="644" t="s">
        <v>545</v>
      </c>
      <c r="F73" s="2167"/>
      <c r="G73" s="2169"/>
      <c r="H73" s="1067"/>
      <c r="I73" s="627"/>
      <c r="J73" s="625"/>
      <c r="K73" s="603"/>
      <c r="L73" s="628"/>
      <c r="M73" s="628"/>
      <c r="N73" s="640"/>
    </row>
    <row r="74" spans="2:14" s="629" customFormat="1" ht="13.5" customHeight="1">
      <c r="B74" s="623"/>
      <c r="D74" s="2168"/>
      <c r="E74" s="622" t="s">
        <v>537</v>
      </c>
      <c r="F74" s="2168"/>
      <c r="G74" s="2131"/>
      <c r="H74" s="1067"/>
      <c r="I74" s="627"/>
      <c r="J74" s="625"/>
      <c r="K74" s="603"/>
      <c r="L74" s="628"/>
      <c r="M74" s="628"/>
      <c r="N74" s="640"/>
    </row>
    <row r="75" spans="2:14" s="629" customFormat="1" ht="3.75" customHeight="1">
      <c r="B75" s="623"/>
      <c r="C75" s="624"/>
      <c r="D75" s="624"/>
      <c r="E75" s="625"/>
      <c r="F75" s="626"/>
      <c r="G75" s="626"/>
      <c r="H75" s="626"/>
      <c r="I75" s="627"/>
      <c r="J75" s="625"/>
      <c r="K75" s="603"/>
      <c r="L75" s="628"/>
      <c r="M75" s="628"/>
      <c r="N75" s="640"/>
    </row>
    <row r="76" spans="2:14" s="646" customFormat="1" ht="50.1" customHeight="1">
      <c r="B76" s="645"/>
      <c r="C76" s="625"/>
      <c r="D76" s="2124" t="s">
        <v>1473</v>
      </c>
      <c r="E76" s="2144"/>
      <c r="F76" s="2144"/>
      <c r="G76" s="2145"/>
      <c r="H76" s="626"/>
      <c r="I76" s="627"/>
      <c r="K76" s="635"/>
      <c r="L76" s="642"/>
      <c r="M76" s="642"/>
      <c r="N76" s="1085"/>
    </row>
    <row r="77" spans="2:14" s="604" customFormat="1" ht="9.9499999999999993" customHeight="1">
      <c r="B77" s="647"/>
      <c r="C77" s="613"/>
      <c r="D77" s="613"/>
      <c r="E77" s="613"/>
      <c r="F77" s="613"/>
      <c r="G77" s="613"/>
      <c r="H77" s="613"/>
      <c r="I77" s="609"/>
      <c r="J77" s="607"/>
      <c r="K77" s="603"/>
      <c r="L77" s="628"/>
      <c r="M77" s="628"/>
      <c r="N77" s="1071"/>
    </row>
    <row r="78" spans="2:14" s="629" customFormat="1" ht="27" customHeight="1">
      <c r="B78" s="1084" t="s">
        <v>1337</v>
      </c>
      <c r="C78" s="2161" t="s">
        <v>546</v>
      </c>
      <c r="D78" s="2127"/>
      <c r="E78" s="2127"/>
      <c r="F78" s="2127"/>
      <c r="G78" s="2127"/>
      <c r="H78" s="1066"/>
      <c r="I78" s="624"/>
      <c r="J78" s="624"/>
      <c r="K78" s="603"/>
      <c r="L78" s="628"/>
      <c r="M78" s="628"/>
      <c r="N78" s="640"/>
    </row>
    <row r="79" spans="2:14" s="629" customFormat="1" ht="37.5" customHeight="1">
      <c r="B79" s="645"/>
      <c r="C79" s="624"/>
      <c r="D79" s="2128" t="s">
        <v>535</v>
      </c>
      <c r="E79" s="648" t="s">
        <v>547</v>
      </c>
      <c r="F79" s="2128" t="s">
        <v>535</v>
      </c>
      <c r="G79" s="649" t="s">
        <v>548</v>
      </c>
      <c r="H79" s="625"/>
      <c r="I79" s="624"/>
      <c r="J79" s="624"/>
      <c r="K79" s="603"/>
      <c r="L79" s="628"/>
      <c r="M79" s="628"/>
      <c r="N79" s="640"/>
    </row>
    <row r="80" spans="2:14" s="629" customFormat="1" ht="13.5" customHeight="1">
      <c r="B80" s="645"/>
      <c r="C80" s="624"/>
      <c r="D80" s="2129"/>
      <c r="E80" s="622" t="s">
        <v>537</v>
      </c>
      <c r="F80" s="2129"/>
      <c r="G80" s="622" t="s">
        <v>537</v>
      </c>
      <c r="H80" s="625"/>
      <c r="I80" s="624"/>
      <c r="J80" s="624"/>
      <c r="K80" s="603"/>
      <c r="L80" s="628"/>
      <c r="M80" s="628"/>
      <c r="N80" s="640"/>
    </row>
    <row r="81" spans="2:14" s="629" customFormat="1" ht="37.5" customHeight="1">
      <c r="B81" s="645"/>
      <c r="C81" s="624"/>
      <c r="D81" s="2128" t="s">
        <v>535</v>
      </c>
      <c r="E81" s="649" t="s">
        <v>1338</v>
      </c>
      <c r="F81" s="2128" t="s">
        <v>535</v>
      </c>
      <c r="G81" s="650" t="s">
        <v>1339</v>
      </c>
      <c r="H81" s="625"/>
      <c r="I81" s="624"/>
      <c r="J81" s="624"/>
      <c r="K81" s="603"/>
      <c r="L81" s="628"/>
      <c r="M81" s="628"/>
      <c r="N81" s="640"/>
    </row>
    <row r="82" spans="2:14" s="629" customFormat="1" ht="13.5" customHeight="1">
      <c r="B82" s="645"/>
      <c r="C82" s="624"/>
      <c r="D82" s="2129"/>
      <c r="E82" s="622" t="s">
        <v>537</v>
      </c>
      <c r="F82" s="2129"/>
      <c r="G82" s="622" t="s">
        <v>537</v>
      </c>
      <c r="H82" s="625"/>
      <c r="I82" s="624"/>
      <c r="J82" s="624"/>
      <c r="K82" s="603"/>
      <c r="L82" s="628"/>
      <c r="M82" s="628"/>
      <c r="N82" s="640"/>
    </row>
    <row r="83" spans="2:14" s="629" customFormat="1" ht="37.5" customHeight="1">
      <c r="B83" s="645"/>
      <c r="C83" s="624"/>
      <c r="D83" s="2128" t="s">
        <v>535</v>
      </c>
      <c r="E83" s="648" t="s">
        <v>549</v>
      </c>
      <c r="F83" s="2128" t="s">
        <v>535</v>
      </c>
      <c r="G83" s="648" t="s">
        <v>550</v>
      </c>
      <c r="H83" s="625"/>
      <c r="I83" s="624"/>
      <c r="J83" s="624"/>
      <c r="K83" s="603"/>
      <c r="L83" s="628"/>
      <c r="M83" s="628"/>
      <c r="N83" s="640"/>
    </row>
    <row r="84" spans="2:14" s="629" customFormat="1" ht="13.5" customHeight="1">
      <c r="B84" s="645"/>
      <c r="C84" s="624"/>
      <c r="D84" s="2129"/>
      <c r="E84" s="622" t="s">
        <v>537</v>
      </c>
      <c r="F84" s="2129"/>
      <c r="G84" s="622" t="s">
        <v>537</v>
      </c>
      <c r="H84" s="625"/>
      <c r="I84" s="624"/>
      <c r="J84" s="624"/>
      <c r="K84" s="603"/>
      <c r="L84" s="628"/>
      <c r="M84" s="628"/>
      <c r="N84" s="640"/>
    </row>
    <row r="85" spans="2:14" s="629" customFormat="1" ht="3.75" customHeight="1">
      <c r="B85" s="623"/>
      <c r="C85" s="624"/>
      <c r="D85" s="624"/>
      <c r="E85" s="625"/>
      <c r="F85" s="626"/>
      <c r="G85" s="626"/>
      <c r="H85" s="626"/>
      <c r="I85" s="627"/>
      <c r="J85" s="625"/>
      <c r="K85" s="603"/>
      <c r="L85" s="628"/>
      <c r="M85" s="628"/>
      <c r="N85" s="640"/>
    </row>
    <row r="86" spans="2:14" s="629" customFormat="1" ht="37.5" customHeight="1">
      <c r="B86" s="645"/>
      <c r="C86" s="624"/>
      <c r="D86" s="2132" t="s">
        <v>1340</v>
      </c>
      <c r="E86" s="2133"/>
      <c r="F86" s="2133"/>
      <c r="G86" s="2134"/>
      <c r="H86" s="626"/>
      <c r="I86" s="624"/>
      <c r="J86" s="624"/>
      <c r="K86" s="603"/>
      <c r="L86" s="640"/>
      <c r="M86" s="628"/>
      <c r="N86" s="640"/>
    </row>
    <row r="87" spans="2:14" s="629" customFormat="1" ht="9.9499999999999993" customHeight="1">
      <c r="B87" s="645"/>
      <c r="C87" s="624"/>
      <c r="D87" s="633"/>
      <c r="E87" s="639"/>
      <c r="F87" s="639"/>
      <c r="G87" s="639"/>
      <c r="H87" s="626"/>
      <c r="I87" s="624"/>
      <c r="J87" s="624"/>
      <c r="K87" s="603"/>
      <c r="L87" s="640"/>
      <c r="M87" s="628"/>
      <c r="N87" s="640"/>
    </row>
    <row r="88" spans="2:14" s="643" customFormat="1" ht="13.5" customHeight="1">
      <c r="B88" s="1086" t="s">
        <v>1341</v>
      </c>
      <c r="C88" s="2166" t="s">
        <v>1342</v>
      </c>
      <c r="D88" s="2166"/>
      <c r="E88" s="2166"/>
      <c r="F88" s="2166"/>
      <c r="G88" s="2166"/>
      <c r="H88" s="1066"/>
      <c r="I88" s="624"/>
      <c r="J88" s="624"/>
      <c r="K88" s="635"/>
      <c r="L88" s="1065"/>
      <c r="M88" s="1065"/>
      <c r="N88" s="1065"/>
    </row>
    <row r="89" spans="2:14" s="643" customFormat="1" ht="13.5" customHeight="1">
      <c r="B89" s="641"/>
      <c r="C89" s="617"/>
      <c r="D89" s="2128" t="s">
        <v>535</v>
      </c>
      <c r="E89" s="620" t="s">
        <v>875</v>
      </c>
      <c r="F89" s="2128" t="s">
        <v>535</v>
      </c>
      <c r="G89" s="2130" t="s">
        <v>876</v>
      </c>
      <c r="H89" s="621"/>
      <c r="I89" s="624"/>
      <c r="J89" s="624"/>
      <c r="K89" s="635"/>
      <c r="L89" s="642"/>
      <c r="M89" s="642"/>
      <c r="N89" s="1065"/>
    </row>
    <row r="90" spans="2:14" s="604" customFormat="1" ht="13.5" customHeight="1">
      <c r="B90" s="638"/>
      <c r="C90" s="629"/>
      <c r="D90" s="2167"/>
      <c r="E90" s="651" t="s">
        <v>877</v>
      </c>
      <c r="F90" s="2167"/>
      <c r="G90" s="2169"/>
      <c r="H90" s="1066"/>
      <c r="I90" s="624"/>
      <c r="J90" s="624"/>
      <c r="K90" s="603"/>
      <c r="L90" s="628"/>
      <c r="M90" s="628"/>
      <c r="N90" s="1071"/>
    </row>
    <row r="91" spans="2:14" s="629" customFormat="1" ht="13.5" customHeight="1">
      <c r="B91" s="623"/>
      <c r="D91" s="2168"/>
      <c r="E91" s="622" t="s">
        <v>537</v>
      </c>
      <c r="F91" s="2168"/>
      <c r="G91" s="2131"/>
      <c r="H91" s="1067"/>
      <c r="I91" s="627"/>
      <c r="J91" s="625"/>
      <c r="K91" s="603"/>
      <c r="L91" s="628"/>
      <c r="M91" s="628"/>
      <c r="N91" s="640"/>
    </row>
    <row r="92" spans="2:14" s="629" customFormat="1" ht="3.75" customHeight="1">
      <c r="B92" s="623"/>
      <c r="C92" s="624"/>
      <c r="D92" s="624"/>
      <c r="E92" s="625"/>
      <c r="F92" s="626"/>
      <c r="G92" s="626"/>
      <c r="H92" s="626"/>
      <c r="I92" s="627"/>
      <c r="J92" s="625"/>
      <c r="K92" s="603"/>
      <c r="L92" s="628"/>
      <c r="M92" s="628"/>
      <c r="N92" s="640"/>
    </row>
    <row r="93" spans="2:14" s="643" customFormat="1" ht="39" customHeight="1">
      <c r="B93" s="641"/>
      <c r="C93" s="617"/>
      <c r="D93" s="2124" t="s">
        <v>1343</v>
      </c>
      <c r="E93" s="2144"/>
      <c r="F93" s="2144"/>
      <c r="G93" s="2145"/>
      <c r="H93" s="626"/>
      <c r="I93" s="624"/>
      <c r="J93" s="624"/>
      <c r="K93" s="635"/>
      <c r="L93" s="642"/>
      <c r="M93" s="642"/>
      <c r="N93" s="1065"/>
    </row>
    <row r="94" spans="2:14" s="604" customFormat="1" ht="9.9499999999999993" customHeight="1">
      <c r="B94" s="652"/>
      <c r="C94" s="609"/>
      <c r="D94" s="609"/>
      <c r="E94" s="609"/>
      <c r="F94" s="609"/>
      <c r="G94" s="653"/>
      <c r="H94" s="653"/>
      <c r="I94" s="624"/>
      <c r="J94" s="624"/>
      <c r="K94" s="603"/>
      <c r="L94" s="628"/>
      <c r="M94" s="628"/>
      <c r="N94" s="1071"/>
    </row>
    <row r="95" spans="2:14" s="604" customFormat="1" ht="33" customHeight="1">
      <c r="B95" s="1086" t="s">
        <v>1344</v>
      </c>
      <c r="C95" s="2127" t="s">
        <v>1345</v>
      </c>
      <c r="D95" s="2127"/>
      <c r="E95" s="2127"/>
      <c r="F95" s="2127"/>
      <c r="G95" s="2127"/>
      <c r="H95" s="1066"/>
      <c r="I95" s="624"/>
      <c r="J95" s="624"/>
      <c r="K95" s="603"/>
      <c r="L95" s="628"/>
      <c r="M95" s="628"/>
      <c r="N95" s="1071"/>
    </row>
    <row r="96" spans="2:14" s="604" customFormat="1" ht="27" customHeight="1">
      <c r="B96" s="652"/>
      <c r="C96" s="609"/>
      <c r="D96" s="2128" t="s">
        <v>1587</v>
      </c>
      <c r="E96" s="1087" t="s">
        <v>1346</v>
      </c>
      <c r="F96" s="2128" t="s">
        <v>535</v>
      </c>
      <c r="G96" s="1087" t="s">
        <v>1347</v>
      </c>
      <c r="H96" s="625"/>
      <c r="I96" s="624"/>
      <c r="J96" s="624"/>
      <c r="K96" s="603"/>
      <c r="L96" s="628"/>
      <c r="M96" s="628"/>
      <c r="N96" s="1071"/>
    </row>
    <row r="97" spans="2:14" s="629" customFormat="1" ht="13.5" customHeight="1">
      <c r="B97" s="645"/>
      <c r="C97" s="624"/>
      <c r="D97" s="2129"/>
      <c r="E97" s="622" t="s">
        <v>537</v>
      </c>
      <c r="F97" s="2129"/>
      <c r="G97" s="622" t="s">
        <v>537</v>
      </c>
      <c r="H97" s="625"/>
      <c r="I97" s="624"/>
      <c r="J97" s="624"/>
      <c r="K97" s="603"/>
      <c r="L97" s="628"/>
      <c r="M97" s="628"/>
      <c r="N97" s="640"/>
    </row>
    <row r="98" spans="2:14" s="604" customFormat="1" ht="27" customHeight="1">
      <c r="B98" s="652"/>
      <c r="C98" s="609"/>
      <c r="D98" s="2170" t="s">
        <v>535</v>
      </c>
      <c r="E98" s="1087" t="s">
        <v>1348</v>
      </c>
      <c r="H98" s="625"/>
      <c r="I98" s="624"/>
      <c r="J98" s="624"/>
      <c r="K98" s="603"/>
      <c r="L98" s="628"/>
      <c r="M98" s="628"/>
      <c r="N98" s="1071"/>
    </row>
    <row r="99" spans="2:14" s="629" customFormat="1" ht="13.5" customHeight="1">
      <c r="B99" s="645"/>
      <c r="C99" s="624"/>
      <c r="D99" s="2129"/>
      <c r="E99" s="622" t="s">
        <v>537</v>
      </c>
      <c r="H99" s="625"/>
      <c r="I99" s="624"/>
      <c r="J99" s="624"/>
      <c r="K99" s="603"/>
      <c r="L99" s="628"/>
      <c r="M99" s="628"/>
      <c r="N99" s="640"/>
    </row>
    <row r="100" spans="2:14" s="629" customFormat="1" ht="22.5" customHeight="1">
      <c r="B100" s="645"/>
      <c r="C100" s="624"/>
      <c r="D100" s="2170" t="s">
        <v>535</v>
      </c>
      <c r="E100" s="2171" t="s">
        <v>1349</v>
      </c>
      <c r="F100" s="2172"/>
      <c r="G100" s="2173"/>
      <c r="H100" s="625"/>
      <c r="I100" s="624"/>
      <c r="J100" s="624"/>
      <c r="K100" s="603"/>
      <c r="L100" s="628"/>
      <c r="M100" s="628"/>
      <c r="N100" s="640"/>
    </row>
    <row r="101" spans="2:14" s="629" customFormat="1" ht="13.5" customHeight="1">
      <c r="B101" s="645"/>
      <c r="C101" s="624"/>
      <c r="D101" s="2129"/>
      <c r="E101" s="1070" t="s">
        <v>537</v>
      </c>
      <c r="F101" s="654"/>
      <c r="G101" s="622"/>
      <c r="H101" s="625"/>
      <c r="I101" s="624"/>
      <c r="J101" s="624"/>
      <c r="K101" s="603"/>
      <c r="L101" s="628"/>
      <c r="M101" s="628"/>
      <c r="N101" s="640"/>
    </row>
    <row r="102" spans="2:14" s="604" customFormat="1" ht="9.9499999999999993" customHeight="1">
      <c r="B102" s="655"/>
      <c r="C102" s="617"/>
      <c r="D102" s="617"/>
      <c r="E102" s="617"/>
      <c r="F102" s="617"/>
      <c r="G102" s="617"/>
      <c r="H102" s="617"/>
      <c r="I102" s="624"/>
      <c r="J102" s="624"/>
      <c r="K102" s="603"/>
      <c r="L102" s="628"/>
      <c r="M102" s="628"/>
      <c r="N102" s="1071"/>
    </row>
    <row r="103" spans="2:14" s="643" customFormat="1" ht="27" customHeight="1">
      <c r="B103" s="1088" t="s">
        <v>1350</v>
      </c>
      <c r="C103" s="2127" t="s">
        <v>1351</v>
      </c>
      <c r="D103" s="2127"/>
      <c r="E103" s="2127"/>
      <c r="F103" s="2127"/>
      <c r="G103" s="2127"/>
      <c r="H103" s="1069"/>
      <c r="I103" s="624"/>
      <c r="J103" s="624"/>
      <c r="K103" s="635"/>
      <c r="L103" s="642"/>
      <c r="M103" s="642"/>
      <c r="N103" s="1065"/>
    </row>
    <row r="104" spans="2:14" s="643" customFormat="1" ht="27" customHeight="1">
      <c r="B104" s="1089"/>
      <c r="C104" s="1090"/>
      <c r="D104" s="2151" t="s">
        <v>535</v>
      </c>
      <c r="E104" s="2175" t="s">
        <v>1352</v>
      </c>
      <c r="F104" s="2175"/>
      <c r="G104" s="2176"/>
      <c r="H104" s="625"/>
      <c r="I104" s="624"/>
      <c r="J104" s="624"/>
      <c r="K104" s="635"/>
      <c r="L104" s="642"/>
      <c r="M104" s="642"/>
      <c r="N104" s="1065"/>
    </row>
    <row r="105" spans="2:14" s="629" customFormat="1" ht="13.5" customHeight="1">
      <c r="B105" s="1091"/>
      <c r="C105" s="1092"/>
      <c r="D105" s="2174"/>
      <c r="E105" s="2177" t="s">
        <v>537</v>
      </c>
      <c r="F105" s="2177"/>
      <c r="G105" s="2178"/>
      <c r="H105" s="625"/>
      <c r="I105" s="624"/>
      <c r="J105" s="624"/>
      <c r="K105" s="603"/>
      <c r="L105" s="628"/>
      <c r="M105" s="628"/>
      <c r="N105" s="640"/>
    </row>
    <row r="106" spans="2:14" s="643" customFormat="1" ht="31.5" customHeight="1">
      <c r="B106" s="1089"/>
      <c r="C106" s="1090"/>
      <c r="D106" s="2151" t="s">
        <v>1587</v>
      </c>
      <c r="E106" s="2175" t="s">
        <v>1353</v>
      </c>
      <c r="F106" s="2175"/>
      <c r="G106" s="2176"/>
      <c r="H106" s="625"/>
      <c r="I106" s="624"/>
      <c r="J106" s="624"/>
      <c r="K106" s="635"/>
      <c r="L106" s="642"/>
      <c r="M106" s="642"/>
      <c r="N106" s="1065"/>
    </row>
    <row r="107" spans="2:14" s="629" customFormat="1" ht="13.5" customHeight="1">
      <c r="B107" s="1091"/>
      <c r="C107" s="1092"/>
      <c r="D107" s="2174"/>
      <c r="E107" s="2177" t="s">
        <v>537</v>
      </c>
      <c r="F107" s="2177"/>
      <c r="G107" s="2178"/>
      <c r="H107" s="625"/>
      <c r="I107" s="624"/>
      <c r="J107" s="624"/>
      <c r="K107" s="603"/>
      <c r="L107" s="628"/>
      <c r="M107" s="628"/>
      <c r="N107" s="640"/>
    </row>
    <row r="108" spans="2:14" s="643" customFormat="1" ht="31.5" customHeight="1">
      <c r="B108" s="1089"/>
      <c r="C108" s="1090"/>
      <c r="D108" s="2151" t="s">
        <v>535</v>
      </c>
      <c r="E108" s="2175" t="s">
        <v>1354</v>
      </c>
      <c r="F108" s="2175"/>
      <c r="G108" s="2176"/>
      <c r="H108" s="625"/>
      <c r="I108" s="624"/>
      <c r="J108" s="624"/>
      <c r="K108" s="635"/>
      <c r="L108" s="642"/>
      <c r="M108" s="642"/>
      <c r="N108" s="1065"/>
    </row>
    <row r="109" spans="2:14" s="629" customFormat="1" ht="13.5" customHeight="1">
      <c r="B109" s="1091"/>
      <c r="C109" s="1092"/>
      <c r="D109" s="2174"/>
      <c r="E109" s="2177" t="s">
        <v>537</v>
      </c>
      <c r="F109" s="2177"/>
      <c r="G109" s="2178"/>
      <c r="H109" s="625"/>
      <c r="I109" s="624"/>
      <c r="J109" s="624"/>
      <c r="K109" s="603"/>
      <c r="L109" s="628"/>
      <c r="M109" s="628"/>
      <c r="N109" s="640"/>
    </row>
    <row r="110" spans="2:14" s="629" customFormat="1" ht="31.5" customHeight="1">
      <c r="B110" s="1091"/>
      <c r="C110" s="1092"/>
      <c r="D110" s="2151" t="s">
        <v>535</v>
      </c>
      <c r="E110" s="2175" t="s">
        <v>1355</v>
      </c>
      <c r="F110" s="2175"/>
      <c r="G110" s="2176"/>
      <c r="H110" s="625"/>
      <c r="I110" s="624"/>
      <c r="J110" s="624"/>
      <c r="K110" s="603"/>
      <c r="L110" s="628"/>
      <c r="M110" s="628"/>
      <c r="N110" s="640"/>
    </row>
    <row r="111" spans="2:14" s="629" customFormat="1" ht="13.5" customHeight="1">
      <c r="B111" s="1091"/>
      <c r="C111" s="1092"/>
      <c r="D111" s="2174"/>
      <c r="E111" s="2177" t="s">
        <v>537</v>
      </c>
      <c r="F111" s="2177"/>
      <c r="G111" s="2178"/>
      <c r="H111" s="625"/>
      <c r="I111" s="624"/>
      <c r="J111" s="624"/>
      <c r="K111" s="603"/>
      <c r="L111" s="628"/>
      <c r="M111" s="628"/>
      <c r="N111" s="640"/>
    </row>
    <row r="112" spans="2:14" s="604" customFormat="1" ht="9.9499999999999993" customHeight="1">
      <c r="B112" s="655"/>
      <c r="C112" s="617"/>
      <c r="D112" s="617"/>
      <c r="E112" s="617"/>
      <c r="F112" s="617"/>
      <c r="G112" s="617"/>
      <c r="H112" s="617"/>
      <c r="I112" s="624"/>
      <c r="J112" s="624"/>
      <c r="K112" s="603"/>
      <c r="L112" s="628"/>
      <c r="M112" s="628"/>
      <c r="N112" s="1071"/>
    </row>
    <row r="113" spans="2:14" s="604" customFormat="1" ht="18.75">
      <c r="B113" s="2147" t="str">
        <f>$B$1&amp;" "&amp;$B$2</f>
        <v>（様式-１５） 評価項目（４）-⑦</v>
      </c>
      <c r="C113" s="2148"/>
      <c r="D113" s="2148"/>
      <c r="E113" s="2148"/>
      <c r="F113" s="2137" t="str">
        <f>IF(企業入力シート!C7="","",企業入力シート!C7)</f>
        <v>島根土木</v>
      </c>
      <c r="G113" s="2137"/>
      <c r="H113" s="2137"/>
      <c r="I113" s="2137"/>
      <c r="J113" s="602"/>
      <c r="K113" s="603"/>
      <c r="L113" s="628"/>
      <c r="M113" s="628"/>
      <c r="N113" s="1071"/>
    </row>
    <row r="114" spans="2:14" s="604" customFormat="1" ht="30" customHeight="1">
      <c r="B114" s="2162" t="s">
        <v>551</v>
      </c>
      <c r="C114" s="2163"/>
      <c r="D114" s="2163"/>
      <c r="E114" s="2163"/>
      <c r="F114" s="2163"/>
      <c r="G114" s="2163"/>
      <c r="H114" s="2163"/>
      <c r="I114" s="2163"/>
      <c r="J114" s="606"/>
      <c r="K114" s="603"/>
      <c r="L114" s="628"/>
      <c r="M114" s="628"/>
      <c r="N114" s="1071"/>
    </row>
    <row r="115" spans="2:14" s="604" customFormat="1" ht="9.9499999999999993" customHeight="1">
      <c r="B115" s="2164"/>
      <c r="C115" s="2164"/>
      <c r="D115" s="2164"/>
      <c r="E115" s="2164"/>
      <c r="F115" s="2164"/>
      <c r="G115" s="2164"/>
      <c r="H115" s="2164"/>
      <c r="I115" s="2164"/>
      <c r="J115" s="624"/>
      <c r="K115" s="603"/>
      <c r="L115" s="628"/>
      <c r="M115" s="628"/>
      <c r="N115" s="1071"/>
    </row>
    <row r="116" spans="2:14" s="643" customFormat="1" ht="13.5" customHeight="1">
      <c r="B116" s="1086" t="s">
        <v>1356</v>
      </c>
      <c r="C116" s="2179" t="s">
        <v>1357</v>
      </c>
      <c r="D116" s="2180"/>
      <c r="E116" s="2180"/>
      <c r="F116" s="2180"/>
      <c r="G116" s="2180"/>
      <c r="H116" s="1069"/>
      <c r="I116" s="624"/>
      <c r="J116" s="624"/>
      <c r="K116" s="635"/>
      <c r="L116" s="642"/>
      <c r="M116" s="642"/>
      <c r="N116" s="1065"/>
    </row>
    <row r="117" spans="2:14" s="643" customFormat="1" ht="27" customHeight="1">
      <c r="B117" s="652"/>
      <c r="C117" s="617"/>
      <c r="D117" s="2170" t="s">
        <v>535</v>
      </c>
      <c r="E117" s="649" t="s">
        <v>1358</v>
      </c>
      <c r="F117" s="2128" t="s">
        <v>535</v>
      </c>
      <c r="G117" s="649" t="s">
        <v>1359</v>
      </c>
      <c r="H117" s="625"/>
      <c r="I117" s="624"/>
      <c r="J117" s="624"/>
      <c r="K117" s="635"/>
      <c r="L117" s="642"/>
      <c r="M117" s="642"/>
      <c r="N117" s="1065"/>
    </row>
    <row r="118" spans="2:14" s="629" customFormat="1" ht="13.5" customHeight="1">
      <c r="B118" s="645"/>
      <c r="C118" s="624"/>
      <c r="D118" s="2129"/>
      <c r="E118" s="622" t="s">
        <v>537</v>
      </c>
      <c r="F118" s="2129"/>
      <c r="G118" s="622" t="s">
        <v>537</v>
      </c>
      <c r="H118" s="625"/>
      <c r="I118" s="624"/>
      <c r="J118" s="624"/>
      <c r="K118" s="603"/>
      <c r="L118" s="628"/>
      <c r="M118" s="628"/>
      <c r="N118" s="640"/>
    </row>
    <row r="119" spans="2:14" s="643" customFormat="1" ht="31.5" customHeight="1">
      <c r="B119" s="652"/>
      <c r="C119" s="617"/>
      <c r="D119" s="2170" t="s">
        <v>535</v>
      </c>
      <c r="E119" s="649" t="s">
        <v>1338</v>
      </c>
      <c r="F119" s="2128" t="s">
        <v>535</v>
      </c>
      <c r="G119" s="649" t="s">
        <v>1339</v>
      </c>
      <c r="H119" s="625"/>
      <c r="I119" s="624"/>
      <c r="J119" s="624"/>
      <c r="K119" s="635"/>
      <c r="L119" s="642"/>
      <c r="M119" s="642"/>
      <c r="N119" s="1065"/>
    </row>
    <row r="120" spans="2:14" s="629" customFormat="1" ht="13.5" customHeight="1">
      <c r="B120" s="645"/>
      <c r="C120" s="624"/>
      <c r="D120" s="2129"/>
      <c r="E120" s="622" t="s">
        <v>537</v>
      </c>
      <c r="F120" s="2129"/>
      <c r="G120" s="622" t="s">
        <v>537</v>
      </c>
      <c r="H120" s="625"/>
      <c r="I120" s="624"/>
      <c r="J120" s="624"/>
      <c r="K120" s="603"/>
      <c r="L120" s="628"/>
      <c r="M120" s="628"/>
      <c r="N120" s="640"/>
    </row>
    <row r="121" spans="2:14" s="643" customFormat="1" ht="31.5" customHeight="1">
      <c r="B121" s="652"/>
      <c r="C121" s="617"/>
      <c r="D121" s="2170" t="s">
        <v>535</v>
      </c>
      <c r="E121" s="649" t="s">
        <v>1360</v>
      </c>
      <c r="F121" s="2128" t="s">
        <v>535</v>
      </c>
      <c r="G121" s="648" t="s">
        <v>1361</v>
      </c>
      <c r="H121" s="625"/>
      <c r="I121" s="624"/>
      <c r="J121" s="624"/>
      <c r="K121" s="635"/>
      <c r="L121" s="642"/>
      <c r="M121" s="642"/>
      <c r="N121" s="1065"/>
    </row>
    <row r="122" spans="2:14" s="629" customFormat="1" ht="13.5" customHeight="1">
      <c r="B122" s="645"/>
      <c r="C122" s="624"/>
      <c r="D122" s="2129"/>
      <c r="E122" s="622" t="s">
        <v>537</v>
      </c>
      <c r="F122" s="2129"/>
      <c r="G122" s="622" t="s">
        <v>537</v>
      </c>
      <c r="H122" s="625"/>
      <c r="I122" s="624"/>
      <c r="J122" s="624"/>
      <c r="K122" s="603"/>
      <c r="L122" s="628"/>
      <c r="M122" s="628"/>
      <c r="N122" s="640"/>
    </row>
    <row r="123" spans="2:14" s="629" customFormat="1" ht="31.5" customHeight="1">
      <c r="B123" s="645"/>
      <c r="C123" s="624"/>
      <c r="D123" s="2170" t="s">
        <v>535</v>
      </c>
      <c r="E123" s="656" t="s">
        <v>1362</v>
      </c>
      <c r="F123" s="612"/>
      <c r="G123" s="612"/>
      <c r="H123" s="625"/>
      <c r="I123" s="624"/>
      <c r="J123" s="624"/>
      <c r="K123" s="603"/>
      <c r="L123" s="628"/>
      <c r="M123" s="628"/>
      <c r="N123" s="640"/>
    </row>
    <row r="124" spans="2:14" s="629" customFormat="1" ht="13.5" customHeight="1">
      <c r="B124" s="645"/>
      <c r="C124" s="624"/>
      <c r="D124" s="2129"/>
      <c r="E124" s="622" t="s">
        <v>537</v>
      </c>
      <c r="F124" s="657"/>
      <c r="G124" s="658"/>
      <c r="H124" s="625"/>
      <c r="I124" s="624"/>
      <c r="J124" s="624"/>
      <c r="K124" s="603"/>
      <c r="L124" s="628"/>
      <c r="M124" s="628"/>
      <c r="N124" s="640"/>
    </row>
    <row r="125" spans="2:14" s="629" customFormat="1" ht="13.5" customHeight="1">
      <c r="B125" s="645"/>
      <c r="C125" s="624"/>
      <c r="D125" s="659"/>
      <c r="E125" s="659"/>
      <c r="F125" s="657"/>
      <c r="G125" s="658"/>
      <c r="H125" s="625"/>
      <c r="I125" s="624"/>
      <c r="J125" s="624"/>
      <c r="K125" s="603"/>
      <c r="L125" s="628"/>
      <c r="M125" s="628"/>
      <c r="N125" s="640"/>
    </row>
    <row r="126" spans="2:14" s="643" customFormat="1" ht="13.5" customHeight="1">
      <c r="B126" s="1088" t="s">
        <v>1363</v>
      </c>
      <c r="C126" s="2146" t="s">
        <v>1364</v>
      </c>
      <c r="D126" s="2146"/>
      <c r="E126" s="2146"/>
      <c r="F126" s="2146"/>
      <c r="G126" s="2146"/>
      <c r="H126" s="1066"/>
      <c r="I126" s="624"/>
      <c r="J126" s="624"/>
      <c r="K126" s="635"/>
      <c r="L126" s="642"/>
      <c r="M126" s="642"/>
      <c r="N126" s="1065"/>
    </row>
    <row r="127" spans="2:14" s="643" customFormat="1" ht="27" customHeight="1">
      <c r="B127" s="652"/>
      <c r="C127" s="617"/>
      <c r="D127" s="2128" t="s">
        <v>535</v>
      </c>
      <c r="E127" s="649" t="s">
        <v>552</v>
      </c>
      <c r="F127" s="2128" t="s">
        <v>535</v>
      </c>
      <c r="G127" s="649" t="s">
        <v>553</v>
      </c>
      <c r="H127" s="625"/>
      <c r="I127" s="624"/>
      <c r="J127" s="624"/>
      <c r="K127" s="635"/>
      <c r="L127" s="642"/>
      <c r="M127" s="642"/>
      <c r="N127" s="1065"/>
    </row>
    <row r="128" spans="2:14" s="629" customFormat="1" ht="13.5" customHeight="1">
      <c r="B128" s="645"/>
      <c r="C128" s="624"/>
      <c r="D128" s="2129"/>
      <c r="E128" s="622" t="s">
        <v>537</v>
      </c>
      <c r="F128" s="2129"/>
      <c r="G128" s="622" t="s">
        <v>537</v>
      </c>
      <c r="H128" s="625"/>
      <c r="I128" s="624"/>
      <c r="J128" s="624"/>
      <c r="K128" s="603"/>
      <c r="L128" s="628"/>
      <c r="M128" s="628"/>
      <c r="N128" s="640"/>
    </row>
    <row r="129" spans="2:14" s="643" customFormat="1" ht="27" customHeight="1">
      <c r="B129" s="652"/>
      <c r="C129" s="617"/>
      <c r="D129" s="2170" t="s">
        <v>535</v>
      </c>
      <c r="E129" s="649" t="s">
        <v>1365</v>
      </c>
      <c r="F129" s="636"/>
      <c r="G129" s="636"/>
      <c r="H129" s="636"/>
      <c r="I129" s="624"/>
      <c r="J129" s="624"/>
      <c r="K129" s="635"/>
      <c r="L129" s="642"/>
      <c r="M129" s="642"/>
      <c r="N129" s="1065"/>
    </row>
    <row r="130" spans="2:14" s="629" customFormat="1" ht="13.5" customHeight="1">
      <c r="B130" s="645"/>
      <c r="C130" s="624"/>
      <c r="D130" s="2129"/>
      <c r="E130" s="622" t="s">
        <v>537</v>
      </c>
      <c r="F130" s="657"/>
      <c r="G130" s="658"/>
      <c r="H130" s="625"/>
      <c r="I130" s="624"/>
      <c r="J130" s="624"/>
      <c r="K130" s="603"/>
      <c r="L130" s="628"/>
      <c r="M130" s="628"/>
      <c r="N130" s="640"/>
    </row>
    <row r="131" spans="2:14" s="646" customFormat="1" ht="9.9499999999999993" customHeight="1">
      <c r="B131" s="645"/>
      <c r="C131" s="625"/>
      <c r="D131" s="627"/>
      <c r="E131" s="627"/>
      <c r="F131" s="627"/>
      <c r="G131" s="627"/>
      <c r="H131" s="627"/>
      <c r="I131" s="624"/>
      <c r="J131" s="624"/>
      <c r="K131" s="635"/>
      <c r="L131" s="642"/>
      <c r="M131" s="642"/>
      <c r="N131" s="1085"/>
    </row>
    <row r="132" spans="2:14" s="646" customFormat="1" ht="13.5" customHeight="1">
      <c r="B132" s="1088" t="s">
        <v>1366</v>
      </c>
      <c r="C132" s="2146" t="s">
        <v>1367</v>
      </c>
      <c r="D132" s="2146"/>
      <c r="E132" s="2146"/>
      <c r="F132" s="2146"/>
      <c r="G132" s="2146"/>
      <c r="H132" s="1066"/>
      <c r="I132" s="624"/>
      <c r="J132" s="624"/>
      <c r="K132" s="635"/>
      <c r="L132" s="642"/>
      <c r="M132" s="642"/>
      <c r="N132" s="1085"/>
    </row>
    <row r="133" spans="2:14" s="646" customFormat="1" ht="27" customHeight="1">
      <c r="B133" s="641"/>
      <c r="C133" s="617"/>
      <c r="D133" s="2128" t="s">
        <v>535</v>
      </c>
      <c r="E133" s="660" t="s">
        <v>554</v>
      </c>
      <c r="F133" s="2128" t="s">
        <v>535</v>
      </c>
      <c r="G133" s="661" t="s">
        <v>1368</v>
      </c>
      <c r="H133" s="621"/>
      <c r="I133" s="624"/>
      <c r="J133" s="624"/>
      <c r="K133" s="635"/>
      <c r="L133" s="642"/>
      <c r="M133" s="642"/>
      <c r="N133" s="1085"/>
    </row>
    <row r="134" spans="2:14" s="629" customFormat="1" ht="13.5" customHeight="1">
      <c r="B134" s="645"/>
      <c r="C134" s="624"/>
      <c r="D134" s="2129"/>
      <c r="E134" s="622" t="s">
        <v>537</v>
      </c>
      <c r="F134" s="2129"/>
      <c r="G134" s="622" t="s">
        <v>537</v>
      </c>
      <c r="H134" s="625"/>
      <c r="I134" s="624"/>
      <c r="J134" s="624"/>
      <c r="K134" s="603"/>
      <c r="L134" s="628"/>
      <c r="M134" s="628"/>
      <c r="N134" s="640"/>
    </row>
    <row r="135" spans="2:14" s="646" customFormat="1" ht="9.9499999999999993" customHeight="1">
      <c r="B135" s="645"/>
      <c r="C135" s="625"/>
      <c r="D135" s="627"/>
      <c r="E135" s="627"/>
      <c r="F135" s="627"/>
      <c r="G135" s="627"/>
      <c r="H135" s="627"/>
      <c r="I135" s="624"/>
      <c r="J135" s="624"/>
      <c r="K135" s="635"/>
      <c r="L135" s="642"/>
      <c r="M135" s="642"/>
      <c r="N135" s="1085"/>
    </row>
    <row r="136" spans="2:14" s="643" customFormat="1" ht="27" customHeight="1">
      <c r="B136" s="1093" t="s">
        <v>1369</v>
      </c>
      <c r="C136" s="2146" t="s">
        <v>555</v>
      </c>
      <c r="D136" s="2146"/>
      <c r="E136" s="2146"/>
      <c r="F136" s="2146"/>
      <c r="G136" s="2146"/>
      <c r="H136" s="1066"/>
      <c r="I136" s="624"/>
      <c r="J136" s="624"/>
      <c r="K136" s="635"/>
      <c r="L136" s="642"/>
      <c r="M136" s="642"/>
      <c r="N136" s="1065"/>
    </row>
    <row r="137" spans="2:14" s="643" customFormat="1" ht="20.100000000000001" customHeight="1">
      <c r="B137" s="641"/>
      <c r="C137" s="617"/>
      <c r="D137" s="2181" t="s">
        <v>535</v>
      </c>
      <c r="E137" s="620" t="s">
        <v>1370</v>
      </c>
      <c r="F137" s="662" t="s">
        <v>535</v>
      </c>
      <c r="G137" s="663" t="s">
        <v>1371</v>
      </c>
      <c r="H137" s="621"/>
      <c r="I137" s="624"/>
      <c r="J137" s="624"/>
      <c r="K137" s="635"/>
      <c r="L137" s="642"/>
      <c r="M137" s="642"/>
      <c r="N137" s="1065"/>
    </row>
    <row r="138" spans="2:14" s="629" customFormat="1" ht="13.5" customHeight="1">
      <c r="B138" s="647"/>
      <c r="C138" s="624"/>
      <c r="D138" s="2182"/>
      <c r="E138" s="2184" t="s">
        <v>556</v>
      </c>
      <c r="F138" s="2185"/>
      <c r="G138" s="2186"/>
      <c r="H138" s="653"/>
      <c r="I138" s="624"/>
      <c r="J138" s="624"/>
      <c r="K138" s="603"/>
      <c r="L138" s="628"/>
      <c r="M138" s="628"/>
      <c r="N138" s="640"/>
    </row>
    <row r="139" spans="2:14" s="629" customFormat="1" ht="13.5" customHeight="1">
      <c r="B139" s="645"/>
      <c r="C139" s="624"/>
      <c r="D139" s="2183"/>
      <c r="E139" s="2187" t="s">
        <v>537</v>
      </c>
      <c r="F139" s="2188"/>
      <c r="G139" s="2189"/>
      <c r="H139" s="625"/>
      <c r="I139" s="624"/>
      <c r="J139" s="624"/>
      <c r="K139" s="603"/>
      <c r="L139" s="628"/>
      <c r="M139" s="628"/>
      <c r="N139" s="640"/>
    </row>
    <row r="140" spans="2:14" s="604" customFormat="1" ht="9.9499999999999993" customHeight="1">
      <c r="B140" s="647"/>
      <c r="C140" s="613"/>
      <c r="D140" s="613"/>
      <c r="E140" s="613"/>
      <c r="F140" s="613"/>
      <c r="G140" s="613"/>
      <c r="H140" s="613"/>
      <c r="I140" s="624"/>
      <c r="J140" s="624"/>
      <c r="K140" s="603"/>
      <c r="L140" s="628"/>
      <c r="M140" s="628"/>
      <c r="N140" s="1071"/>
    </row>
    <row r="141" spans="2:14" s="604" customFormat="1">
      <c r="B141" s="1094" t="s">
        <v>1372</v>
      </c>
      <c r="C141" s="2127" t="s">
        <v>1373</v>
      </c>
      <c r="D141" s="2127"/>
      <c r="E141" s="2127"/>
      <c r="F141" s="2127"/>
      <c r="G141" s="2127"/>
      <c r="H141" s="1066"/>
      <c r="I141" s="624"/>
      <c r="J141" s="624"/>
      <c r="K141" s="603"/>
      <c r="L141" s="603"/>
      <c r="M141" s="603"/>
    </row>
    <row r="142" spans="2:14" s="604" customFormat="1" ht="20.100000000000001" customHeight="1">
      <c r="B142" s="665"/>
      <c r="C142" s="666"/>
      <c r="D142" s="2190" t="s">
        <v>535</v>
      </c>
      <c r="E142" s="667" t="s">
        <v>1370</v>
      </c>
      <c r="F142" s="668" t="s">
        <v>535</v>
      </c>
      <c r="G142" s="669" t="s">
        <v>1371</v>
      </c>
      <c r="H142" s="621"/>
      <c r="I142" s="624"/>
      <c r="J142" s="624"/>
      <c r="K142" s="603"/>
      <c r="L142" s="603"/>
      <c r="M142" s="603"/>
    </row>
    <row r="143" spans="2:14" s="629" customFormat="1" ht="13.5" customHeight="1">
      <c r="B143" s="665"/>
      <c r="C143" s="670"/>
      <c r="D143" s="2191"/>
      <c r="E143" s="671" t="s">
        <v>557</v>
      </c>
      <c r="F143" s="671"/>
      <c r="G143" s="672"/>
      <c r="H143" s="653"/>
      <c r="I143" s="624"/>
      <c r="J143" s="624"/>
      <c r="K143" s="603"/>
      <c r="L143" s="603"/>
      <c r="M143" s="603"/>
    </row>
    <row r="144" spans="2:14" s="629" customFormat="1" ht="13.5" customHeight="1">
      <c r="B144" s="673"/>
      <c r="C144" s="670"/>
      <c r="D144" s="2192"/>
      <c r="E144" s="2193" t="s">
        <v>537</v>
      </c>
      <c r="F144" s="2194"/>
      <c r="G144" s="2195"/>
      <c r="H144" s="625"/>
      <c r="I144" s="624"/>
      <c r="J144" s="624"/>
      <c r="K144" s="603"/>
      <c r="L144" s="628"/>
      <c r="M144" s="628"/>
    </row>
    <row r="145" spans="2:14" s="604" customFormat="1" ht="9.9499999999999993" customHeight="1">
      <c r="B145" s="665"/>
      <c r="C145" s="678"/>
      <c r="D145" s="678"/>
      <c r="E145" s="678"/>
      <c r="F145" s="678"/>
      <c r="G145" s="678"/>
      <c r="H145" s="613"/>
      <c r="I145" s="624"/>
      <c r="J145" s="624"/>
      <c r="K145" s="603"/>
      <c r="L145" s="628"/>
      <c r="M145" s="628"/>
    </row>
    <row r="146" spans="2:14" s="604" customFormat="1" ht="13.5" customHeight="1">
      <c r="B146" s="1094" t="s">
        <v>1374</v>
      </c>
      <c r="C146" s="2127" t="s">
        <v>1375</v>
      </c>
      <c r="D146" s="2127"/>
      <c r="E146" s="2127"/>
      <c r="F146" s="2127"/>
      <c r="G146" s="2127"/>
      <c r="H146" s="1066"/>
      <c r="I146" s="679"/>
      <c r="J146" s="680"/>
      <c r="K146" s="603"/>
      <c r="L146" s="628"/>
      <c r="M146" s="628"/>
    </row>
    <row r="147" spans="2:14" s="604" customFormat="1" ht="20.100000000000001" customHeight="1">
      <c r="B147" s="681"/>
      <c r="C147" s="666"/>
      <c r="D147" s="2190" t="s">
        <v>535</v>
      </c>
      <c r="E147" s="667" t="s">
        <v>1370</v>
      </c>
      <c r="F147" s="668" t="s">
        <v>535</v>
      </c>
      <c r="G147" s="669" t="s">
        <v>1371</v>
      </c>
      <c r="H147" s="621"/>
      <c r="I147" s="624"/>
      <c r="J147" s="624"/>
      <c r="K147" s="603"/>
      <c r="L147" s="628"/>
      <c r="M147" s="628"/>
    </row>
    <row r="148" spans="2:14" s="629" customFormat="1" ht="13.5" customHeight="1">
      <c r="B148" s="681"/>
      <c r="C148" s="670"/>
      <c r="D148" s="2191"/>
      <c r="E148" s="671" t="s">
        <v>557</v>
      </c>
      <c r="F148" s="671"/>
      <c r="G148" s="672"/>
      <c r="H148" s="653"/>
      <c r="I148" s="679"/>
      <c r="J148" s="680"/>
      <c r="K148" s="603"/>
      <c r="L148" s="628"/>
      <c r="M148" s="628"/>
    </row>
    <row r="149" spans="2:14" s="629" customFormat="1" ht="13.5" customHeight="1">
      <c r="B149" s="673"/>
      <c r="C149" s="670"/>
      <c r="D149" s="2192"/>
      <c r="E149" s="2193" t="s">
        <v>537</v>
      </c>
      <c r="F149" s="2194"/>
      <c r="G149" s="2195"/>
      <c r="H149" s="625"/>
      <c r="I149" s="624"/>
      <c r="J149" s="624"/>
      <c r="K149" s="603"/>
      <c r="L149" s="628"/>
      <c r="M149" s="628"/>
    </row>
    <row r="150" spans="2:14" s="604" customFormat="1" ht="9.9499999999999993" customHeight="1">
      <c r="B150" s="665"/>
      <c r="C150" s="678"/>
      <c r="D150" s="678"/>
      <c r="E150" s="678"/>
      <c r="F150" s="678"/>
      <c r="G150" s="678"/>
      <c r="H150" s="613"/>
      <c r="I150" s="624"/>
      <c r="J150" s="624"/>
      <c r="K150" s="603"/>
      <c r="L150" s="628"/>
      <c r="M150" s="628"/>
    </row>
    <row r="151" spans="2:14" s="604" customFormat="1" ht="13.5" customHeight="1">
      <c r="B151" s="1093" t="s">
        <v>1376</v>
      </c>
      <c r="C151" s="2127" t="s">
        <v>1377</v>
      </c>
      <c r="D151" s="2127"/>
      <c r="E151" s="2127"/>
      <c r="F151" s="2127"/>
      <c r="G151" s="2127"/>
      <c r="H151" s="1066"/>
      <c r="I151" s="679"/>
      <c r="J151" s="680"/>
      <c r="K151" s="603"/>
      <c r="L151" s="628"/>
      <c r="M151" s="628"/>
    </row>
    <row r="152" spans="2:14" s="604" customFormat="1" ht="20.100000000000001" customHeight="1">
      <c r="B152" s="681"/>
      <c r="C152" s="666"/>
      <c r="D152" s="2190" t="s">
        <v>535</v>
      </c>
      <c r="E152" s="667" t="s">
        <v>1370</v>
      </c>
      <c r="F152" s="668" t="s">
        <v>535</v>
      </c>
      <c r="G152" s="669" t="s">
        <v>1371</v>
      </c>
      <c r="H152" s="621"/>
      <c r="I152" s="624"/>
      <c r="J152" s="624"/>
      <c r="K152" s="603"/>
      <c r="L152" s="628"/>
      <c r="M152" s="628"/>
    </row>
    <row r="153" spans="2:14" s="629" customFormat="1" ht="13.5" customHeight="1">
      <c r="B153" s="681"/>
      <c r="C153" s="670"/>
      <c r="D153" s="2191"/>
      <c r="E153" s="671" t="s">
        <v>557</v>
      </c>
      <c r="F153" s="671"/>
      <c r="G153" s="672"/>
      <c r="H153" s="653"/>
      <c r="I153" s="679"/>
      <c r="J153" s="680"/>
      <c r="K153" s="603"/>
      <c r="L153" s="628"/>
      <c r="M153" s="628"/>
    </row>
    <row r="154" spans="2:14" s="629" customFormat="1" ht="13.5" customHeight="1">
      <c r="B154" s="673"/>
      <c r="C154" s="670"/>
      <c r="D154" s="2192"/>
      <c r="E154" s="2193" t="s">
        <v>537</v>
      </c>
      <c r="F154" s="2194"/>
      <c r="G154" s="2195"/>
      <c r="H154" s="625"/>
      <c r="I154" s="624"/>
      <c r="J154" s="624"/>
      <c r="K154" s="603"/>
      <c r="L154" s="628"/>
      <c r="M154" s="628"/>
    </row>
    <row r="155" spans="2:14" s="604" customFormat="1" ht="9.9499999999999993" customHeight="1">
      <c r="B155" s="682"/>
      <c r="C155" s="666"/>
      <c r="D155" s="683"/>
      <c r="E155" s="684"/>
      <c r="F155" s="685"/>
      <c r="G155" s="686"/>
      <c r="H155" s="687"/>
      <c r="I155" s="624"/>
      <c r="J155" s="624"/>
      <c r="K155" s="603"/>
      <c r="L155" s="628"/>
      <c r="M155" s="628"/>
      <c r="N155" s="1071"/>
    </row>
    <row r="156" spans="2:14" s="643" customFormat="1" ht="13.5" customHeight="1">
      <c r="B156" s="1094" t="s">
        <v>1384</v>
      </c>
      <c r="C156" s="2127" t="s">
        <v>1378</v>
      </c>
      <c r="D156" s="2127"/>
      <c r="E156" s="2127"/>
      <c r="F156" s="2127"/>
      <c r="G156" s="2127"/>
      <c r="H156" s="1066"/>
      <c r="I156" s="624"/>
      <c r="J156" s="624"/>
      <c r="K156" s="635"/>
      <c r="L156" s="642"/>
      <c r="M156" s="642"/>
      <c r="N156" s="1065"/>
    </row>
    <row r="157" spans="2:14" s="643" customFormat="1" ht="20.100000000000001" customHeight="1">
      <c r="B157" s="688"/>
      <c r="C157" s="689"/>
      <c r="D157" s="2128" t="s">
        <v>535</v>
      </c>
      <c r="E157" s="690" t="s">
        <v>558</v>
      </c>
      <c r="F157" s="2128" t="s">
        <v>535</v>
      </c>
      <c r="G157" s="690" t="s">
        <v>559</v>
      </c>
      <c r="H157" s="625"/>
      <c r="I157" s="624"/>
      <c r="J157" s="624"/>
      <c r="K157" s="635"/>
      <c r="L157" s="642"/>
      <c r="M157" s="642"/>
      <c r="N157" s="1065"/>
    </row>
    <row r="158" spans="2:14" s="629" customFormat="1" ht="13.5" customHeight="1">
      <c r="B158" s="673"/>
      <c r="C158" s="670"/>
      <c r="D158" s="2129"/>
      <c r="E158" s="691" t="s">
        <v>537</v>
      </c>
      <c r="F158" s="2129"/>
      <c r="G158" s="691" t="s">
        <v>537</v>
      </c>
      <c r="H158" s="625"/>
      <c r="I158" s="624"/>
      <c r="J158" s="624"/>
      <c r="K158" s="603"/>
      <c r="L158" s="628"/>
      <c r="M158" s="628"/>
      <c r="N158" s="640"/>
    </row>
    <row r="159" spans="2:14" s="643" customFormat="1" ht="20.100000000000001" customHeight="1">
      <c r="B159" s="688"/>
      <c r="C159" s="689"/>
      <c r="D159" s="2128" t="s">
        <v>535</v>
      </c>
      <c r="E159" s="690" t="s">
        <v>560</v>
      </c>
      <c r="F159" s="2128" t="s">
        <v>535</v>
      </c>
      <c r="G159" s="690" t="s">
        <v>561</v>
      </c>
      <c r="H159" s="625"/>
      <c r="I159" s="624"/>
      <c r="J159" s="624"/>
      <c r="K159" s="635"/>
      <c r="L159" s="642"/>
      <c r="M159" s="642"/>
      <c r="N159" s="1065"/>
    </row>
    <row r="160" spans="2:14" s="629" customFormat="1" ht="13.5" customHeight="1">
      <c r="B160" s="673"/>
      <c r="C160" s="670"/>
      <c r="D160" s="2129"/>
      <c r="E160" s="691" t="s">
        <v>537</v>
      </c>
      <c r="F160" s="2129"/>
      <c r="G160" s="691" t="s">
        <v>537</v>
      </c>
      <c r="H160" s="625"/>
      <c r="I160" s="624"/>
      <c r="J160" s="624"/>
      <c r="K160" s="603"/>
      <c r="L160" s="628"/>
      <c r="M160" s="628"/>
      <c r="N160" s="640"/>
    </row>
    <row r="161" spans="2:14" s="643" customFormat="1" ht="20.100000000000001" customHeight="1">
      <c r="B161" s="688"/>
      <c r="C161" s="689"/>
      <c r="D161" s="2128" t="s">
        <v>535</v>
      </c>
      <c r="E161" s="690" t="s">
        <v>562</v>
      </c>
      <c r="F161" s="2128" t="s">
        <v>535</v>
      </c>
      <c r="G161" s="690" t="s">
        <v>563</v>
      </c>
      <c r="H161" s="625"/>
      <c r="I161" s="624"/>
      <c r="J161" s="624"/>
      <c r="K161" s="635"/>
      <c r="L161" s="642"/>
      <c r="M161" s="642"/>
      <c r="N161" s="1065"/>
    </row>
    <row r="162" spans="2:14" s="629" customFormat="1" ht="13.5" customHeight="1">
      <c r="B162" s="673"/>
      <c r="C162" s="670"/>
      <c r="D162" s="2129"/>
      <c r="E162" s="691" t="s">
        <v>537</v>
      </c>
      <c r="F162" s="2129"/>
      <c r="G162" s="691" t="s">
        <v>537</v>
      </c>
      <c r="H162" s="625"/>
      <c r="I162" s="624"/>
      <c r="J162" s="624"/>
      <c r="K162" s="603"/>
      <c r="L162" s="628"/>
      <c r="M162" s="628"/>
      <c r="N162" s="640"/>
    </row>
    <row r="163" spans="2:14" s="629" customFormat="1" ht="27" customHeight="1">
      <c r="B163" s="673"/>
      <c r="C163" s="670"/>
      <c r="D163" s="2128" t="s">
        <v>535</v>
      </c>
      <c r="E163" s="690" t="s">
        <v>1379</v>
      </c>
      <c r="F163" s="692"/>
      <c r="G163" s="676"/>
      <c r="H163" s="625"/>
      <c r="I163" s="624"/>
      <c r="J163" s="624"/>
      <c r="K163" s="603"/>
      <c r="L163" s="628"/>
      <c r="M163" s="628"/>
      <c r="N163" s="640"/>
    </row>
    <row r="164" spans="2:14" s="629" customFormat="1" ht="13.5" customHeight="1">
      <c r="B164" s="674"/>
      <c r="C164" s="670"/>
      <c r="D164" s="2129"/>
      <c r="E164" s="691" t="s">
        <v>537</v>
      </c>
      <c r="F164" s="676"/>
      <c r="G164" s="676"/>
      <c r="H164" s="626"/>
      <c r="I164" s="627"/>
      <c r="J164" s="625"/>
      <c r="K164" s="603"/>
      <c r="L164" s="628"/>
      <c r="M164" s="628"/>
      <c r="N164" s="640"/>
    </row>
    <row r="165" spans="2:14" s="643" customFormat="1" ht="39" customHeight="1">
      <c r="B165" s="693"/>
      <c r="C165" s="689"/>
      <c r="D165" s="2124" t="s">
        <v>1380</v>
      </c>
      <c r="E165" s="2144"/>
      <c r="F165" s="2144"/>
      <c r="G165" s="2145"/>
      <c r="H165" s="626"/>
      <c r="I165" s="624"/>
      <c r="J165" s="624"/>
      <c r="K165" s="635"/>
      <c r="L165" s="628"/>
      <c r="M165" s="628"/>
      <c r="N165" s="1065"/>
    </row>
    <row r="166" spans="2:14" s="604" customFormat="1" ht="10.5" customHeight="1">
      <c r="B166" s="682"/>
      <c r="C166" s="666"/>
      <c r="D166" s="683"/>
      <c r="E166" s="684"/>
      <c r="F166" s="685"/>
      <c r="G166" s="686"/>
      <c r="H166" s="687"/>
      <c r="I166" s="624"/>
      <c r="J166" s="624"/>
      <c r="K166" s="603"/>
      <c r="L166" s="628"/>
      <c r="M166" s="628"/>
      <c r="N166" s="1071"/>
    </row>
    <row r="167" spans="2:14" s="604" customFormat="1" ht="18.75">
      <c r="B167" s="2147" t="str">
        <f>$B$1&amp;" "&amp;$B$2</f>
        <v>（様式-１５） 評価項目（４）-⑦</v>
      </c>
      <c r="C167" s="2148"/>
      <c r="D167" s="2148"/>
      <c r="E167" s="2148"/>
      <c r="F167" s="2137" t="str">
        <f>IF(企業入力シート!C7="","",企業入力シート!C7)</f>
        <v>島根土木</v>
      </c>
      <c r="G167" s="2137"/>
      <c r="H167" s="2137"/>
      <c r="I167" s="2137"/>
      <c r="J167" s="602"/>
      <c r="K167" s="603"/>
      <c r="L167" s="628"/>
      <c r="M167" s="628"/>
      <c r="N167" s="1071"/>
    </row>
    <row r="168" spans="2:14" s="604" customFormat="1" ht="30" customHeight="1">
      <c r="B168" s="2138" t="s">
        <v>1381</v>
      </c>
      <c r="C168" s="2139"/>
      <c r="D168" s="2139"/>
      <c r="E168" s="2139"/>
      <c r="F168" s="2139"/>
      <c r="G168" s="2139"/>
      <c r="H168" s="2139"/>
      <c r="I168" s="2139"/>
      <c r="J168" s="606"/>
      <c r="K168" s="603"/>
      <c r="L168" s="628"/>
      <c r="M168" s="628"/>
      <c r="N168" s="1071"/>
    </row>
    <row r="169" spans="2:14" s="604" customFormat="1" ht="9.9499999999999993" customHeight="1">
      <c r="B169" s="2140"/>
      <c r="C169" s="2140"/>
      <c r="D169" s="2140"/>
      <c r="E169" s="2140"/>
      <c r="F169" s="2140"/>
      <c r="G169" s="2140"/>
      <c r="H169" s="2140"/>
      <c r="I169" s="2140"/>
      <c r="J169" s="624"/>
      <c r="K169" s="603"/>
      <c r="L169" s="628"/>
      <c r="M169" s="628"/>
      <c r="N169" s="1071"/>
    </row>
    <row r="170" spans="2:14" s="643" customFormat="1" ht="27" customHeight="1">
      <c r="B170" s="1093" t="s">
        <v>1385</v>
      </c>
      <c r="C170" s="2127" t="s">
        <v>564</v>
      </c>
      <c r="D170" s="2127"/>
      <c r="E170" s="2127"/>
      <c r="F170" s="2127"/>
      <c r="G170" s="2127"/>
      <c r="H170" s="1066"/>
      <c r="I170" s="624"/>
      <c r="J170" s="624"/>
      <c r="K170" s="635"/>
      <c r="L170" s="642"/>
      <c r="M170" s="642"/>
      <c r="N170" s="1065"/>
    </row>
    <row r="171" spans="2:14" s="643" customFormat="1" ht="66" customHeight="1">
      <c r="B171" s="641"/>
      <c r="C171" s="694"/>
      <c r="D171" s="2196" t="s">
        <v>535</v>
      </c>
      <c r="E171" s="2197" t="s">
        <v>565</v>
      </c>
      <c r="F171" s="2198"/>
      <c r="G171" s="2199"/>
      <c r="H171" s="621"/>
      <c r="I171" s="624"/>
      <c r="J171" s="624"/>
      <c r="K171" s="635"/>
      <c r="L171" s="642"/>
      <c r="M171" s="642"/>
      <c r="N171" s="1065"/>
    </row>
    <row r="172" spans="2:14" s="643" customFormat="1" ht="67.5" customHeight="1">
      <c r="B172" s="641"/>
      <c r="C172" s="694"/>
      <c r="D172" s="1251"/>
      <c r="E172" s="2200" t="s">
        <v>566</v>
      </c>
      <c r="F172" s="2201"/>
      <c r="G172" s="2202"/>
      <c r="H172" s="621"/>
      <c r="I172" s="624"/>
      <c r="J172" s="624"/>
      <c r="K172" s="635"/>
      <c r="L172" s="635"/>
      <c r="M172" s="635"/>
    </row>
    <row r="173" spans="2:14" s="604" customFormat="1" ht="9.9499999999999993" customHeight="1">
      <c r="B173" s="652"/>
      <c r="C173" s="609"/>
      <c r="D173" s="609"/>
      <c r="E173" s="609"/>
      <c r="F173" s="609"/>
      <c r="G173" s="653"/>
      <c r="H173" s="653"/>
      <c r="I173" s="624"/>
      <c r="J173" s="624"/>
      <c r="K173" s="635"/>
      <c r="L173" s="635"/>
      <c r="M173" s="603"/>
    </row>
    <row r="174" spans="2:14" s="643" customFormat="1" ht="30" customHeight="1">
      <c r="B174" s="655"/>
      <c r="C174" s="617"/>
      <c r="D174" s="612"/>
      <c r="E174" s="695" t="s">
        <v>1382</v>
      </c>
      <c r="F174" s="2203" t="str">
        <f>IF(AND(COUNTIF(D10:D61,"■")=9,COUNTIF(F10:F61,"□")=9),"ＯＫ！","ＮＯ！")</f>
        <v>ＯＫ！</v>
      </c>
      <c r="G174" s="2204"/>
      <c r="H174" s="696"/>
      <c r="I174" s="624"/>
      <c r="J174" s="624"/>
      <c r="K174" s="697"/>
      <c r="L174" s="697"/>
      <c r="M174" s="697"/>
    </row>
    <row r="175" spans="2:14" s="643" customFormat="1" ht="9.9499999999999993" customHeight="1" thickBot="1">
      <c r="B175" s="641"/>
      <c r="C175" s="617"/>
      <c r="D175" s="617"/>
      <c r="E175" s="617"/>
      <c r="F175" s="617"/>
      <c r="G175" s="653"/>
      <c r="H175" s="653"/>
      <c r="I175" s="624"/>
      <c r="J175" s="624"/>
      <c r="K175" s="635"/>
      <c r="L175" s="635"/>
      <c r="M175" s="635"/>
    </row>
    <row r="176" spans="2:14" s="643" customFormat="1" ht="36" customHeight="1" thickBot="1">
      <c r="B176" s="641"/>
      <c r="C176" s="617"/>
      <c r="D176" s="698" t="s">
        <v>1383</v>
      </c>
      <c r="E176" s="699" t="s">
        <v>1448</v>
      </c>
      <c r="F176" s="2205" t="str">
        <f>IF(F174="ＯＫ！",IF((COUNTIF(D72,"■")+COUNTIF(D79:F83,"■")+COUNTIF(D89,"■")+COUNTIF(D96:F110,"■")+COUNTIF(D117:F133,"■")+COUNTIF(D137:D152,"■")+COUNTIF(D157:F163,"■")+COUNTIF(D171,"■"))&gt;=1,"ＯＫ！","ＮＯ！"),"ＮＯ！")</f>
        <v>ＯＫ！</v>
      </c>
      <c r="G176" s="2206"/>
      <c r="H176" s="700"/>
      <c r="I176" s="624"/>
      <c r="J176" s="624"/>
      <c r="K176" s="635"/>
      <c r="L176" s="635"/>
      <c r="M176" s="635"/>
    </row>
    <row r="177" spans="2:13" s="604" customFormat="1" ht="9.9499999999999993" customHeight="1">
      <c r="B177" s="701"/>
      <c r="E177" s="2207" t="s">
        <v>1449</v>
      </c>
      <c r="F177" s="2208"/>
      <c r="G177" s="2208"/>
      <c r="J177" s="610"/>
      <c r="K177" s="603"/>
      <c r="L177" s="635"/>
      <c r="M177" s="635"/>
    </row>
    <row r="178" spans="2:13" s="604" customFormat="1" ht="40.5" customHeight="1">
      <c r="B178" s="702"/>
      <c r="E178" s="2209"/>
      <c r="F178" s="2209"/>
      <c r="G178" s="2209"/>
      <c r="J178" s="610"/>
      <c r="K178" s="603"/>
      <c r="L178" s="603"/>
      <c r="M178" s="603"/>
    </row>
  </sheetData>
  <mergeCells count="141">
    <mergeCell ref="D171:D172"/>
    <mergeCell ref="E171:G171"/>
    <mergeCell ref="E172:G172"/>
    <mergeCell ref="F174:G174"/>
    <mergeCell ref="F176:G176"/>
    <mergeCell ref="E177:G178"/>
    <mergeCell ref="D163:D164"/>
    <mergeCell ref="D165:G165"/>
    <mergeCell ref="B167:E167"/>
    <mergeCell ref="F167:I167"/>
    <mergeCell ref="B168:I169"/>
    <mergeCell ref="C170:G170"/>
    <mergeCell ref="C156:G156"/>
    <mergeCell ref="D157:D158"/>
    <mergeCell ref="F157:F158"/>
    <mergeCell ref="D159:D160"/>
    <mergeCell ref="F159:F160"/>
    <mergeCell ref="D161:D162"/>
    <mergeCell ref="F161:F162"/>
    <mergeCell ref="C146:G146"/>
    <mergeCell ref="D147:D149"/>
    <mergeCell ref="E149:G149"/>
    <mergeCell ref="C151:G151"/>
    <mergeCell ref="D152:D154"/>
    <mergeCell ref="E154:G154"/>
    <mergeCell ref="C136:G136"/>
    <mergeCell ref="D137:D139"/>
    <mergeCell ref="E138:G138"/>
    <mergeCell ref="E139:G139"/>
    <mergeCell ref="C141:G141"/>
    <mergeCell ref="D142:D144"/>
    <mergeCell ref="E144:G144"/>
    <mergeCell ref="D127:D128"/>
    <mergeCell ref="F127:F128"/>
    <mergeCell ref="D129:D130"/>
    <mergeCell ref="C132:G132"/>
    <mergeCell ref="D133:D134"/>
    <mergeCell ref="F133:F134"/>
    <mergeCell ref="D119:D120"/>
    <mergeCell ref="F119:F120"/>
    <mergeCell ref="D121:D122"/>
    <mergeCell ref="F121:F122"/>
    <mergeCell ref="D123:D124"/>
    <mergeCell ref="C126:G126"/>
    <mergeCell ref="B113:E113"/>
    <mergeCell ref="F113:I113"/>
    <mergeCell ref="B114:I115"/>
    <mergeCell ref="C116:G116"/>
    <mergeCell ref="D117:D118"/>
    <mergeCell ref="F117:F118"/>
    <mergeCell ref="D108:D109"/>
    <mergeCell ref="E108:G108"/>
    <mergeCell ref="E109:G109"/>
    <mergeCell ref="D110:D111"/>
    <mergeCell ref="E110:G110"/>
    <mergeCell ref="E111:G111"/>
    <mergeCell ref="C103:G103"/>
    <mergeCell ref="D104:D105"/>
    <mergeCell ref="E104:G104"/>
    <mergeCell ref="E105:G105"/>
    <mergeCell ref="D106:D107"/>
    <mergeCell ref="E106:G106"/>
    <mergeCell ref="E107:G107"/>
    <mergeCell ref="D93:G93"/>
    <mergeCell ref="C95:G95"/>
    <mergeCell ref="D96:D97"/>
    <mergeCell ref="F96:F97"/>
    <mergeCell ref="D98:D99"/>
    <mergeCell ref="D100:D101"/>
    <mergeCell ref="E100:G100"/>
    <mergeCell ref="D83:D84"/>
    <mergeCell ref="F83:F84"/>
    <mergeCell ref="D86:G86"/>
    <mergeCell ref="C88:G88"/>
    <mergeCell ref="D89:D91"/>
    <mergeCell ref="F89:F91"/>
    <mergeCell ref="G89:G91"/>
    <mergeCell ref="D76:G76"/>
    <mergeCell ref="C78:G78"/>
    <mergeCell ref="D79:D80"/>
    <mergeCell ref="F79:F80"/>
    <mergeCell ref="D81:D82"/>
    <mergeCell ref="F81:F82"/>
    <mergeCell ref="B67:I68"/>
    <mergeCell ref="C69:G69"/>
    <mergeCell ref="C71:G71"/>
    <mergeCell ref="D72:D74"/>
    <mergeCell ref="F72:F74"/>
    <mergeCell ref="G72:G74"/>
    <mergeCell ref="C60:G60"/>
    <mergeCell ref="D61:D62"/>
    <mergeCell ref="F61:F62"/>
    <mergeCell ref="G61:G62"/>
    <mergeCell ref="D64:G64"/>
    <mergeCell ref="B66:E66"/>
    <mergeCell ref="G66:I66"/>
    <mergeCell ref="B52:I52"/>
    <mergeCell ref="C54:G54"/>
    <mergeCell ref="D55:D56"/>
    <mergeCell ref="F55:F56"/>
    <mergeCell ref="G55:G56"/>
    <mergeCell ref="D58:G58"/>
    <mergeCell ref="D46:D47"/>
    <mergeCell ref="F46:F47"/>
    <mergeCell ref="G46:G47"/>
    <mergeCell ref="D49:G49"/>
    <mergeCell ref="B51:E51"/>
    <mergeCell ref="G51:I51"/>
    <mergeCell ref="D37:G37"/>
    <mergeCell ref="D40:D41"/>
    <mergeCell ref="F40:F41"/>
    <mergeCell ref="G40:G41"/>
    <mergeCell ref="D43:G43"/>
    <mergeCell ref="C45:G45"/>
    <mergeCell ref="D28:D29"/>
    <mergeCell ref="F28:F29"/>
    <mergeCell ref="G28:G29"/>
    <mergeCell ref="D31:G31"/>
    <mergeCell ref="C33:G33"/>
    <mergeCell ref="D34:D35"/>
    <mergeCell ref="F34:F35"/>
    <mergeCell ref="G34:G35"/>
    <mergeCell ref="C21:G21"/>
    <mergeCell ref="D22:D23"/>
    <mergeCell ref="F22:F23"/>
    <mergeCell ref="G22:G23"/>
    <mergeCell ref="D25:G25"/>
    <mergeCell ref="C27:G27"/>
    <mergeCell ref="D13:G13"/>
    <mergeCell ref="C15:G15"/>
    <mergeCell ref="D16:D17"/>
    <mergeCell ref="F16:F17"/>
    <mergeCell ref="G16:G17"/>
    <mergeCell ref="D19:G19"/>
    <mergeCell ref="B3:I3"/>
    <mergeCell ref="F4:I4"/>
    <mergeCell ref="B5:I6"/>
    <mergeCell ref="C7:G7"/>
    <mergeCell ref="D10:D11"/>
    <mergeCell ref="F10:F11"/>
    <mergeCell ref="G10:G11"/>
  </mergeCells>
  <phoneticPr fontId="2"/>
  <dataValidations count="6">
    <dataValidation type="list" allowBlank="1" showInputMessage="1" showErrorMessage="1" error="□：制度がない_x000a_■：制度がある　　のどちらかを選択して下さい。" prompt="制度がある場合は■を、制度がない場合は□を選択して下さい。" sqref="D171:D172">
      <formula1>"□,■"</formula1>
    </dataValidation>
    <dataValidation type="list" allowBlank="1" showInputMessage="1" showErrorMessage="1" error="□：該当しない_x000a_■：該当する　　のどちらかを選択して下さい。" prompt="該当する場合は■を、該当しない場合は□を選択して下さい。" sqref="F137 D142:D144 D147:D149 D152:D154">
      <formula1>"□,■"</formula1>
    </dataValidation>
    <dataValidation type="list" allowBlank="1" showInputMessage="1" showErrorMessage="1" error="□：制度がない_x000a_■：制度がある　　のどちらかを選択して下さい。" prompt="制度がある場合は■を、制度がない場合は□を選択して下さい。" sqref="WBT163 IZ119 SV119 ACR119 AMN119 AWJ119 BGF119 BQB119 BZX119 CJT119 CTP119 DDL119 DNH119 DXD119 EGZ119 EQV119 FAR119 FKN119 FUJ119 GEF119 GOB119 GXX119 HHT119 HRP119 IBL119 ILH119 IVD119 JEZ119 JOV119 JYR119 KIN119 KSJ119 LCF119 LMB119 LVX119 MFT119 MPP119 MZL119 NJH119 NTD119 OCZ119 OMV119 OWR119 PGN119 PQJ119 QAF119 QKB119 QTX119 RDT119 RNP119 RXL119 SHH119 SRD119 TAZ119 TKV119 TUR119 UEN119 UOJ119 UYF119 VIB119 VRX119 WBT119 WLP119 WVL119 RDT163 IZ159 SV159 ACR159 AMN159 AWJ159 BGF159 BQB159 BZX159 CJT159 CTP159 DDL159 DNH159 DXD159 EGZ159 EQV159 FAR159 FKN159 FUJ159 GEF159 GOB159 GXX159 HHT159 HRP159 IBL159 ILH159 IVD159 JEZ159 JOV159 JYR159 KIN159 KSJ159 LCF159 LMB159 LVX159 MFT159 MPP159 MZL159 NJH159 NTD159 OCZ159 OMV159 OWR159 PGN159 PQJ159 QAF159 QKB159 QTX159 RDT159 RNP159 RXL159 SHH159 SRD159 TAZ159 TKV159 TUR159 UEN159 UOJ159 UYF159 VIB159 VRX159 WBT159 WLP159 WVL159 WVL163 TAZ163 JB127 SX127 ACT127 AMP127 AWL127 BGH127 BQD127 BZZ127 CJV127 CTR127 DDN127 DNJ127 DXF127 EHB127 EQX127 FAT127 FKP127 FUL127 GEH127 GOD127 GXZ127 HHV127 HRR127 IBN127 ILJ127 IVF127 JFB127 JOX127 JYT127 KIP127 KSL127 LCH127 LMD127 LVZ127 MFV127 MPR127 MZN127 NJJ127 NTF127 ODB127 OMX127 OWT127 PGP127 PQL127 QAH127 QKD127 QTZ127 RDV127 RNR127 RXN127 SHJ127 SRF127 TBB127 TKX127 TUT127 UEP127 UOL127 UYH127 VID127 VRZ127 WBV127 WLR127 WVN127 SHH163 JB133 SX133 ACT133 AMP133 AWL133 BGH133 BQD133 BZZ133 CJV133 CTR133 DDN133 DNJ133 DXF133 EHB133 EQX133 FAT133 FKP133 FUL133 GEH133 GOD133 GXZ133 HHV133 HRR133 IBN133 ILJ133 IVF133 JFB133 JOX133 JYT133 KIP133 KSL133 LCH133 LMD133 LVZ133 MFV133 MPR133 MZN133 NJJ133 NTF133 ODB133 OMX133 OWT133 PGP133 PQL133 QAH133 QKD133 QTZ133 RDV133 RNR133 RXN133 SHJ133 SRF133 TBB133 TKX133 TUT133 UEP133 UOL133 UYH133 VID133 VRZ133 WBV133 WLR133 WVN133 PGN163 IZ171 SV171 ACR171 AMN171 AWJ171 BGF171 BQB171 BZX171 CJT171 CTP171 DDL171 DNH171 DXD171 EGZ171 EQV171 FAR171 FKN171 FUJ171 GEF171 GOB171 GXX171 HHT171 HRP171 IBL171 ILH171 IVD171 JEZ171 JOV171 JYR171 KIN171 KSJ171 LCF171 LMB171 LVX171 MFT171 MPP171 MZL171 NJH171 NTD171 OCZ171 OMV171 OWR171 PGN171 PQJ171 QAF171 QKB171 QTX171 RDT171 RNP171 RXL171 SHH171 SRD171 TAZ171 TKV171 TUR171 UEN171 UOJ171 UYF171 VIB171 VRX171 WBT171 WLP171 WVL171 VIB163 IZ123 SV123 ACR123 AMN123 AWJ123 BGF123 BQB123 BZX123 CJT123 CTP123 DDL123 DNH123 DXD123 EGZ123 EQV123 FAR123 FKN123 FUJ123 GEF123 GOB123 GXX123 HHT123 HRP123 IBL123 ILH123 IVD123 JEZ123 JOV123 JYR123 KIN123 KSJ123 LCF123 LMB123 LVX123 MFT123 MPP123 MZL123 NJH123 NTD123 OCZ123 OMV123 OWR123 PGN123 PQJ123 QAF123 QKB123 QTX123 RDT123 RNP123 RXL123 SHH123 SRD123 TAZ123 TKV123 TUR123 UEN123 UOJ123 UYF123 VIB123 VRX123 WBT123 WLP123 WVL123 VRX163 IZ121 SV121 ACR121 AMN121 AWJ121 BGF121 BQB121 BZX121 CJT121 CTP121 DDL121 DNH121 DXD121 EGZ121 EQV121 FAR121 FKN121 FUJ121 GEF121 GOB121 GXX121 HHT121 HRP121 IBL121 ILH121 IVD121 JEZ121 JOV121 JYR121 KIN121 KSJ121 LCF121 LMB121 LVX121 MFT121 MPP121 MZL121 NJH121 NTD121 OCZ121 OMV121 OWR121 PGN121 PQJ121 QAF121 QKB121 QTX121 RDT121 RNP121 RXL121 SHH121 SRD121 TAZ121 TKV121 TUR121 UEN121 UOJ121 UYF121 VIB121 VRX121 WBT121 WLP121 WVL121 WLP163 IZ117 SV117 ACR117 AMN117 AWJ117 BGF117 BQB117 BZX117 CJT117 CTP117 DDL117 DNH117 DXD117 EGZ117 EQV117 FAR117 FKN117 FUJ117 GEF117 GOB117 GXX117 HHT117 HRP117 IBL117 ILH117 IVD117 JEZ117 JOV117 JYR117 KIN117 KSJ117 LCF117 LMB117 LVX117 MFT117 MPP117 MZL117 NJH117 NTD117 OCZ117 OMV117 OWR117 PGN117 PQJ117 QAF117 QKB117 QTX117 RDT117 RNP117 RXL117 SHH117 SRD117 TAZ117 TKV117 TUR117 UEN117 UOJ117 UYF117 VIB117 VRX117 WBT117 WLP117 WVL117 UOJ163 JB119 SX119 ACT119 AMP119 AWL119 BGH119 BQD119 BZZ119 CJV119 CTR119 DDN119 DNJ119 DXF119 EHB119 EQX119 FAT119 FKP119 FUL119 GEH119 GOD119 GXZ119 HHV119 HRR119 IBN119 ILJ119 IVF119 JFB119 JOX119 JYT119 KIP119 KSL119 LCH119 LMD119 LVZ119 MFV119 MPR119 MZN119 NJJ119 NTF119 ODB119 OMX119 OWT119 PGP119 PQL119 QAH119 QKD119 QTZ119 RDV119 RNR119 RXN119 SHJ119 SRF119 TBB119 TKX119 TUT119 UEP119 UOL119 UYH119 VID119 VRZ119 WBV119 WLR119 WVN119 UYF163 JB117 SX117 ACT117 AMP117 AWL117 BGH117 BQD117 BZZ117 CJV117 CTR117 DDN117 DNJ117 DXF117 EHB117 EQX117 FAT117 FKP117 FUL117 GEH117 GOD117 GXZ117 HHV117 HRR117 IBN117 ILJ117 IVF117 JFB117 JOX117 JYT117 KIP117 KSL117 LCH117 LMD117 LVZ117 MFV117 MPR117 MZN117 NJJ117 NTF117 ODB117 OMX117 OWT117 PGP117 PQL117 QAH117 QKD117 QTZ117 RDV117 RNR117 RXN117 SHJ117 SRF117 TBB117 TKX117 TUT117 UEP117 UOL117 UYH117 VID117 VRZ117 WBV117 WLR117 WVN117 UEN163 JB121 SX121 ACT121 AMP121 AWL121 BGH121 BQD121 BZZ121 CJV121 CTR121 DDN121 DNJ121 DXF121 EHB121 EQX121 FAT121 FKP121 FUL121 GEH121 GOD121 GXZ121 HHV121 HRR121 IBN121 ILJ121 IVF121 JFB121 JOX121 JYT121 KIP121 KSL121 LCH121 LMD121 LVZ121 MFV121 MPR121 MZN121 NJJ121 NTF121 ODB121 OMX121 OWT121 PGP121 PQL121 QAH121 QKD121 QTZ121 RDV121 RNR121 RXN121 SHJ121 SRF121 TBB121 TKX121 TUT121 UEP121 UOL121 UYH121 VID121 VRZ121 WBV121 WLR121 WVN121 TUR163 IZ127 SV127 ACR127 AMN127 AWJ127 BGF127 BQB127 BZX127 CJT127 CTP127 DDL127 DNH127 DXD127 EGZ127 EQV127 FAR127 FKN127 FUJ127 GEF127 GOB127 GXX127 HHT127 HRP127 IBL127 ILH127 IVD127 JEZ127 JOV127 JYR127 KIN127 KSJ127 LCF127 LMB127 LVX127 MFT127 MPP127 MZL127 NJH127 NTD127 OCZ127 OMV127 OWR127 PGN127 PQJ127 QAF127 QKB127 QTX127 RDT127 RNP127 RXL127 SHH127 SRD127 TAZ127 TKV127 TUR127 UEN127 UOJ127 UYF127 VIB127 VRX127 WBT127 WLP127 WVL127 TKV163 IZ129 SV129 ACR129 AMN129 AWJ129 BGF129 BQB129 BZX129 CJT129 CTP129 DDL129 DNH129 DXD129 EGZ129 EQV129 FAR129 FKN129 FUJ129 GEF129 GOB129 GXX129 HHT129 HRP129 IBL129 ILH129 IVD129 JEZ129 JOV129 JYR129 KIN129 KSJ129 LCF129 LMB129 LVX129 MFT129 MPP129 MZL129 NJH129 NTD129 OCZ129 OMV129 OWR129 PGN129 PQJ129 QAF129 QKB129 QTX129 RDT129 RNP129 RXL129 SHH129 SRD129 TAZ129 TKV129 TUR129 UEN129 UOJ129 UYF129 VIB129 VRX129 WBT129 WLP129 WVL129 SRD163 IZ133 SV133 ACR133 AMN133 AWJ133 BGF133 BQB133 BZX133 CJT133 CTP133 DDL133 DNH133 DXD133 EGZ133 EQV133 FAR133 FKN133 FUJ133 GEF133 GOB133 GXX133 HHT133 HRP133 IBL133 ILH133 IVD133 JEZ133 JOV133 JYR133 KIN133 KSJ133 LCF133 LMB133 LVX133 MFT133 MPP133 MZL133 NJH133 NTD133 OCZ133 OMV133 OWR133 PGN133 PQJ133 QAF133 QKB133 QTX133 RDT133 RNP133 RXL133 SHH133 SRD133 TAZ133 TKV133 TUR133 UEN133 UOJ133 UYF133 VIB133 VRX133 WBT133 WLP133 WVL133 RNP163 JB157 SX157 ACT157 AMP157 AWL157 BGH157 BQD157 BZZ157 CJV157 CTR157 DDN157 DNJ157 DXF157 EHB157 EQX157 FAT157 FKP157 FUL157 GEH157 GOD157 GXZ157 HHV157 HRR157 IBN157 ILJ157 IVF157 JFB157 JOX157 JYT157 KIP157 KSL157 LCH157 LMD157 LVZ157 MFV157 MPR157 MZN157 NJJ157 NTF157 ODB157 OMX157 OWT157 PGP157 PQL157 QAH157 QKD157 QTZ157 RDV157 RNR157 RXN157 SHJ157 SRF157 TBB157 TKX157 TUT157 UEP157 UOL157 UYH157 VID157 VRZ157 WBV157 WLR157 WVN157 RXL163 IZ157 SV157 ACR157 AMN157 AWJ157 BGF157 BQB157 BZX157 CJT157 CTP157 DDL157 DNH157 DXD157 EGZ157 EQV157 FAR157 FKN157 FUJ157 GEF157 GOB157 GXX157 HHT157 HRP157 IBL157 ILH157 IVD157 JEZ157 JOV157 JYR157 KIN157 KSJ157 LCF157 LMB157 LVX157 MFT157 MPP157 MZL157 NJH157 NTD157 OCZ157 OMV157 OWR157 PGN157 PQJ157 QAF157 QKB157 QTX157 RDT157 RNP157 RXL157 SHH157 SRD157 TAZ157 TKV157 TUR157 UEN157 UOJ157 UYF157 VIB157 VRX157 WBT157 WLP157 WVL157 QAF163 JB159 SX159 ACT159 AMP159 AWL159 BGH159 BQD159 BZZ159 CJV159 CTR159 DDN159 DNJ159 DXF159 EHB159 EQX159 FAT159 FKP159 FUL159 GEH159 GOD159 GXZ159 HHV159 HRR159 IBN159 ILJ159 IVF159 JFB159 JOX159 JYT159 KIP159 KSL159 LCH159 LMD159 LVZ159 MFV159 MPR159 MZN159 NJJ159 NTF159 ODB159 OMX159 OWT159 PGP159 PQL159 QAH159 QKD159 QTZ159 RDV159 RNR159 RXN159 SHJ159 SRF159 TBB159 TKX159 TUT159 UEP159 UOL159 UYH159 VID159 VRZ159 WBV159 WLR159 WVN159 QTX163 IZ161 SV161 ACR161 AMN161 AWJ161 BGF161 BQB161 BZX161 CJT161 CTP161 DDL161 DNH161 DXD161 EGZ161 EQV161 FAR161 FKN161 FUJ161 GEF161 GOB161 GXX161 HHT161 HRP161 IBL161 ILH161 IVD161 JEZ161 JOV161 JYR161 KIN161 KSJ161 LCF161 LMB161 LVX161 MFT161 MPP161 MZL161 NJH161 NTD161 OCZ161 OMV161 OWR161 PGN161 PQJ161 QAF161 QKB161 QTX161 RDT161 RNP161 RXL161 SHH161 SRD161 TAZ161 TKV161 TUR161 UEN161 UOJ161 UYF161 VIB161 VRX161 WBT161 WLP161 WVL161 PQJ163 JB161 SX161 ACT161 AMP161 AWL161 BGH161 BQD161 BZZ161 CJV161 CTR161 DDN161 DNJ161 DXF161 EHB161 EQX161 FAT161 FKP161 FUL161 GEH161 GOD161 GXZ161 HHV161 HRR161 IBN161 ILJ161 IVF161 JFB161 JOX161 JYT161 KIP161 KSL161 LCH161 LMD161 LVZ161 MFV161 MPR161 MZN161 NJJ161 NTF161 ODB161 OMX161 OWT161 PGP161 PQL161 QAH161 QKD161 QTZ161 RDV161 RNR161 RXN161 SHJ161 SRF161 TBB161 TKX161 TUT161 UEP161 UOL161 UYH161 VID161 VRZ161 WBV161 WLR161 WVN161 QKB163 IZ163 SV163 ACR163 AMN163 AWJ163 BGF163 BQB163 BZX163 CJT163 CTP163 DDL163 DNH163 DXD163 EGZ163 EQV163 FAR163 FKN163 FUJ163 GEF163 GOB163 GXX163 HHT163 HRP163 IBL163 ILH163 IVD163 JEZ163 JOV163 JYR163 KIN163 KSJ163 LCF163 LMB163 LVX163 MFT163 MPP163 MZL163 NJH163 NTD163 OCZ163 OMV163 OWR163 IZ106 SV106 ACR106 AMN106 AWJ106 BGF106 BQB106 BZX106 CJT106 CTP106 DDL106 DNH106 DXD106 EGZ106 EQV106 FAR106 FKN106 FUJ106 GEF106 GOB106 GXX106 HHT106 HRP106 IBL106 ILH106 IVD106 JEZ106 JOV106 JYR106 KIN106 KSJ106 LCF106 LMB106 LVX106 MFT106 MPP106 MZL106 NJH106 NTD106 OCZ106 OMV106 OWR106 PGN106 PQJ106 QAF106 QKB106 QTX106 RDT106 RNP106 RXL106 SHH106 SRD106 TAZ106 TKV106 TUR106 UEN106 UOJ106 UYF106 VIB106 VRX106 WBT106 WLP106 WVL106 IZ110 SV110 ACR110 AMN110 AWJ110 BGF110 BQB110 BZX110 CJT110 CTP110 DDL110 DNH110 DXD110 EGZ110 EQV110 FAR110 FKN110 FUJ110 GEF110 GOB110 GXX110 HHT110 HRP110 IBL110 ILH110 IVD110 JEZ110 JOV110 JYR110 KIN110 KSJ110 LCF110 LMB110 LVX110 MFT110 MPP110 MZL110 NJH110 NTD110 OCZ110 OMV110 OWR110 PGN110 PQJ110 QAF110 QKB110 QTX110 RDT110 RNP110 RXL110 SHH110 SRD110 TAZ110 TKV110 TUR110 UEN110 UOJ110 UYF110 VIB110 VRX110 WBT110 WLP110 WVL110 IZ108 SV108 ACR108 AMN108 AWJ108 BGF108 BQB108 BZX108 CJT108 CTP108 DDL108 DNH108 DXD108 EGZ108 EQV108 FAR108 FKN108 FUJ108 GEF108 GOB108 GXX108 HHT108 HRP108 IBL108 ILH108 IVD108 JEZ108 JOV108 JYR108 KIN108 KSJ108 LCF108 LMB108 LVX108 MFT108 MPP108 MZL108 NJH108 NTD108 OCZ108 OMV108 OWR108 PGN108 PQJ108 QAF108 QKB108 QTX108 RDT108 RNP108 RXL108 SHH108 SRD108 TAZ108 TKV108 TUR108 UEN108 UOJ108 UYF108 VIB108 VRX108 WBT108 WLP108 WVL108 IZ104 SV104 ACR104 AMN104 AWJ104 BGF104 BQB104 BZX104 CJT104 CTP104 DDL104 DNH104 DXD104 EGZ104 EQV104 FAR104 FKN104 FUJ104 GEF104 GOB104 GXX104 HHT104 HRP104 IBL104 ILH104 IVD104 JEZ104 JOV104 JYR104 KIN104 KSJ104 LCF104 LMB104 LVX104 MFT104 MPP104 MZL104 NJH104 NTD104 OCZ104 OMV104 OWR104 PGN104 PQJ104 QAF104 QKB104 QTX104 RDT104 RNP104 RXL104 SHH104 SRD104 TAZ104 TKV104 TUR104 UEN104 UOJ104 UYF104 VIB104 VRX104 WBT104 WLP104 WVL104 JB106 SX106 ACT106 AMP106 AWL106 BGH106 BQD106 BZZ106 CJV106 CTR106 DDN106 DNJ106 DXF106 EHB106 EQX106 FAT106 FKP106 FUL106 GEH106 GOD106 GXZ106 HHV106 HRR106 IBN106 ILJ106 IVF106 JFB106 JOX106 JYT106 KIP106 KSL106 LCH106 LMD106 LVZ106 MFV106 MPR106 MZN106 NJJ106 NTF106 ODB106 OMX106 OWT106 PGP106 PQL106 QAH106 QKD106 QTZ106 RDV106 RNR106 RXN106 SHJ106 SRF106 TBB106 TKX106 TUT106 UEP106 UOL106 UYH106 VID106 VRZ106 WBV106 WLR106 WVN106 JB104 SX104 ACT104 AMP104 AWL104 BGH104 BQD104 BZZ104 CJV104 CTR104 DDN104 DNJ104 DXF104 EHB104 EQX104 FAT104 FKP104 FUL104 GEH104 GOD104 GXZ104 HHV104 HRR104 IBN104 ILJ104 IVF104 JFB104 JOX104 JYT104 KIP104 KSL104 LCH104 LMD104 LVZ104 MFV104 MPR104 MZN104 NJJ104 NTF104 ODB104 OMX104 OWT104 PGP104 PQL104 QAH104 QKD104 QTZ104 RDV104 RNR104 RXN104 SHJ104 SRF104 TBB104 TKX104 TUT104 UEP104 UOL104 UYH104 VID104 VRZ104 WBV104 WLR104 WVN104 JB108 SX108 ACT108 AMP108 AWL108 BGH108 BQD108 BZZ108 CJV108 CTR108 DDN108 DNJ108 DXF108 EHB108 EQX108 FAT108 FKP108 FUL108 GEH108 GOD108 GXZ108 HHV108 HRR108 IBN108 ILJ108 IVF108 JFB108 JOX108 JYT108 KIP108 KSL108 LCH108 LMD108 LVZ108 MFV108 MPR108 MZN108 NJJ108 NTF108 ODB108 OMX108 OWT108 PGP108 PQL108 QAH108 QKD108 QTZ108 RDV108 RNR108 RXN108 SHJ108 SRF108 TBB108 TKX108 TUT108 UEP108 UOL108 UYH108 VID108 VRZ108 WBV108 WLR108 WVN108 D104:D105 D106:D107 D108:D109 D110:D111 D117:D118 F117:F118 D119:D120 F119:F120 D121:D122 F121:F122 D123:D124 D127:D128 F127:F128 D129:D130 D133:D134 F133:F134 D157:D158 F157:F158 D159:D160 F159:F160 D161:D162 F161:F162 D163:D164">
      <formula1>"□,■"</formula1>
    </dataValidation>
    <dataValidation type="list" allowBlank="1" showInputMessage="1" showErrorMessage="1" error="□：該当しない_x000a_■：該当する　　のどちらかを選択して下さい。" prompt="該当する場合は■を、該当しない場合は□を選択して下さい。" sqref="IZ137 SV137 ACR137 AMN137 AWJ137 BGF137 BQB137 BZX137 CJT137 CTP137 DDL137 DNH137 DXD137 EGZ137 EQV137 FAR137 FKN137 FUJ137 GEF137 GOB137 GXX137 HHT137 HRP137 IBL137 ILH137 IVD137 JEZ137 JOV137 JYR137 KIN137 KSJ137 LCF137 LMB137 LVX137 MFT137 MPP137 MZL137 NJH137 NTD137 OCZ137 OMV137 OWR137 PGN137 PQJ137 QAF137 QKB137 QTX137 RDT137 RNP137 RXL137 SHH137 SRD137 TAZ137 TKV137 TUR137 UEN137 UOJ137 UYF137 VIB137 VRX137 WBT137 WLP137 WVL137 JB137 SX137 ACT137 AMP137 AWL137 BGH137 BQD137 BZZ137 CJV137 CTR137 DDN137 DNJ137 DXF137 EHB137 EQX137 FAT137 FKP137 FUL137 GEH137 GOD137 GXZ137 HHV137 HRR137 IBN137 ILJ137 IVF137 JFB137 JOX137 JYT137 KIP137 KSL137 LCH137 LMD137 LVZ137 MFV137 MPR137 MZN137 NJJ137 NTF137 ODB137 OMX137 OWT137 PGP137 PQL137 QAH137 QKD137 QTZ137 RDV137 RNR137 RXN137 SHJ137 SRF137 TBB137 TKX137 TUT137 UEP137 UOL137 UYH137 VID137 VRZ137 WBV137 WLR137 WVN137 JB98 SX98 ACT98 AMP98 AWL98 BGH98 BQD98 BZZ98 CJV98 CTR98 DDN98 DNJ98 DXF98 EHB98 EQX98 FAT98 FKP98 FUL98 GEH98 GOD98 GXZ98 HHV98 HRR98 IBN98 ILJ98 IVF98 JFB98 JOX98 JYT98 KIP98 KSL98 LCH98 LMD98 LVZ98 MFV98 MPR98 MZN98 NJJ98 NTF98 ODB98 OMX98 OWT98 PGP98 PQL98 QAH98 QKD98 QTZ98 RDV98 RNR98 RXN98 SHJ98 SRF98 TBB98 TKX98 TUT98 UEP98 UOL98 UYH98 VID98 VRZ98 WBV98 WLR98 WVN98 JB89 SX89 ACT89 AMP89 AWL89 BGH89 BQD89 BZZ89 CJV89 CTR89 DDN89 DNJ89 DXF89 EHB89 EQX89 FAT89 FKP89 FUL89 GEH89 GOD89 GXZ89 HHV89 HRR89 IBN89 ILJ89 IVF89 JFB89 JOX89 JYT89 KIP89 KSL89 LCH89 LMD89 LVZ89 MFV89 MPR89 MZN89 NJJ89 NTF89 ODB89 OMX89 OWT89 PGP89 PQL89 QAH89 QKD89 QTZ89 RDV89 RNR89 RXN89 SHJ89 SRF89 TBB89 TKX89 TUT89 UEP89 UOL89 UYH89 VID89 VRZ89 WBV89 WLR89 WVN89 IZ89 SV89 ACR89 AMN89 AWJ89 BGF89 BQB89 BZX89 CJT89 CTP89 DDL89 DNH89 DXD89 EGZ89 EQV89 FAR89 FKN89 FUJ89 GEF89 GOB89 GXX89 HHT89 HRP89 IBL89 ILH89 IVD89 JEZ89 JOV89 JYR89 KIN89 KSJ89 LCF89 LMB89 LVX89 MFT89 MPP89 MZL89 NJH89 NTD89 OCZ89 OMV89 OWR89 PGN89 PQJ89 QAF89 QKB89 QTX89 RDT89 RNP89 RXL89 SHH89 SRD89 TAZ89 TKV89 TUR89 UEN89 UOJ89 UYF89 VIB89 VRX89 WBT89 WLP89 WVL89 JB83 SX83 ACT83 AMP83 AWL83 BGH83 BQD83 BZZ83 CJV83 CTR83 DDN83 DNJ83 DXF83 EHB83 EQX83 FAT83 FKP83 FUL83 GEH83 GOD83 GXZ83 HHV83 HRR83 IBN83 ILJ83 IVF83 JFB83 JOX83 JYT83 KIP83 KSL83 LCH83 LMD83 LVZ83 MFV83 MPR83 MZN83 NJJ83 NTF83 ODB83 OMX83 OWT83 PGP83 PQL83 QAH83 QKD83 QTZ83 RDV83 RNR83 RXN83 SHJ83 SRF83 TBB83 TKX83 TUT83 UEP83 UOL83 UYH83 VID83 VRZ83 WBV83 WLR83 WVN83 IZ100 SV100 ACR100 AMN100 AWJ100 BGF100 BQB100 BZX100 CJT100 CTP100 DDL100 DNH100 DXD100 EGZ100 EQV100 FAR100 FKN100 FUJ100 GEF100 GOB100 GXX100 HHT100 HRP100 IBL100 ILH100 IVD100 JEZ100 JOV100 JYR100 KIN100 KSJ100 LCF100 LMB100 LVX100 MFT100 MPP100 MZL100 NJH100 NTD100 OCZ100 OMV100 OWR100 PGN100 PQJ100 QAF100 QKB100 QTX100 RDT100 RNP100 RXL100 SHH100 SRD100 TAZ100 TKV100 TUR100 UEN100 UOJ100 UYF100 VIB100 VRX100 WBT100 WLP100 WVL100 JB46 SX46 ACT46 AMP46 AWL46 BGH46 BQD46 BZZ46 CJV46 CTR46 DDN46 DNJ46 DXF46 EHB46 EQX46 FAT46 FKP46 FUL46 GEH46 GOD46 GXZ46 HHV46 HRR46 IBN46 ILJ46 IVF46 JFB46 JOX46 JYT46 KIP46 KSL46 LCH46 LMD46 LVZ46 MFV46 MPR46 MZN46 NJJ46 NTF46 ODB46 OMX46 OWT46 PGP46 PQL46 QAH46 QKD46 QTZ46 RDV46 RNR46 RXN46 SHJ46 SRF46 TBB46 TKX46 TUT46 UEP46 UOL46 UYH46 VID46 VRZ46 WBV46 WLR46 WVN46 JB72 SX72 ACT72 AMP72 AWL72 BGH72 BQD72 BZZ72 CJV72 CTR72 DDN72 DNJ72 DXF72 EHB72 EQX72 FAT72 FKP72 FUL72 GEH72 GOD72 GXZ72 HHV72 HRR72 IBN72 ILJ72 IVF72 JFB72 JOX72 JYT72 KIP72 KSL72 LCH72 LMD72 LVZ72 MFV72 MPR72 MZN72 NJJ72 NTF72 ODB72 OMX72 OWT72 PGP72 PQL72 QAH72 QKD72 QTZ72 RDV72 RNR72 RXN72 SHJ72 SRF72 TBB72 TKX72 TUT72 UEP72 UOL72 UYH72 VID72 VRZ72 WBV72 WLR72 WVN72 IZ72 SV72 ACR72 AMN72 AWJ72 BGF72 BQB72 BZX72 CJT72 CTP72 DDL72 DNH72 DXD72 EGZ72 EQV72 FAR72 FKN72 FUJ72 GEF72 GOB72 GXX72 HHT72 HRP72 IBL72 ILH72 IVD72 JEZ72 JOV72 JYR72 KIN72 KSJ72 LCF72 LMB72 LVX72 MFT72 MPP72 MZL72 NJH72 NTD72 OCZ72 OMV72 OWR72 PGN72 PQJ72 QAF72 QKB72 QTX72 RDT72 RNP72 RXL72 SHH72 SRD72 TAZ72 TKV72 TUR72 UEN72 UOJ72 UYF72 VIB72 VRX72 WBT72 WLP72 WVL72 IZ22 SV22 ACR22 AMN22 AWJ22 BGF22 BQB22 BZX22 CJT22 CTP22 DDL22 DNH22 DXD22 EGZ22 EQV22 FAR22 FKN22 FUJ22 GEF22 GOB22 GXX22 HHT22 HRP22 IBL22 ILH22 IVD22 JEZ22 JOV22 JYR22 KIN22 KSJ22 LCF22 LMB22 LVX22 MFT22 MPP22 MZL22 NJH22 NTD22 OCZ22 OMV22 OWR22 PGN22 PQJ22 QAF22 QKB22 QTX22 RDT22 RNP22 RXL22 SHH22 SRD22 TAZ22 TKV22 TUR22 UEN22 UOJ22 UYF22 VIB22 VRX22 WBT22 WLP22 WVL22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IZ40 SV40 ACR40 AMN40 AWJ40 BGF40 BQB40 BZX40 CJT40 CTP40 DDL40 DNH40 DXD40 EGZ40 EQV40 FAR40 FKN40 FUJ40 GEF40 GOB40 GXX40 HHT40 HRP40 IBL40 ILH40 IVD40 JEZ40 JOV40 JYR40 KIN40 KSJ40 LCF40 LMB40 LVX40 MFT40 MPP40 MZL40 NJH40 NTD40 OCZ40 OMV40 OWR40 PGN40 PQJ40 QAF40 QKB40 QTX40 RDT40 RNP40 RXL40 SHH40 SRD40 TAZ40 TKV40 TUR40 UEN40 UOJ40 UYF40 VIB40 VRX40 WBT40 WLP40 WVL40 IZ34 SV34 ACR34 AMN34 AWJ34 BGF34 BQB34 BZX34 CJT34 CTP34 DDL34 DNH34 DXD34 EGZ34 EQV34 FAR34 FKN34 FUJ34 GEF34 GOB34 GXX34 HHT34 HRP34 IBL34 ILH34 IVD34 JEZ34 JOV34 JYR34 KIN34 KSJ34 LCF34 LMB34 LVX34 MFT34 MPP34 MZL34 NJH34 NTD34 OCZ34 OMV34 OWR34 PGN34 PQJ34 QAF34 QKB34 QTX34 RDT34 RNP34 RXL34 SHH34 SRD34 TAZ34 TKV34 TUR34 UEN34 UOJ34 UYF34 VIB34 VRX34 WBT34 WLP34 WVL34 JB40 SX40 ACT40 AMP40 AWL40 BGH40 BQD40 BZZ40 CJV40 CTR40 DDN40 DNJ40 DXF40 EHB40 EQX40 FAT40 FKP40 FUL40 GEH40 GOD40 GXZ40 HHV40 HRR40 IBN40 ILJ40 IVF40 JFB40 JOX40 JYT40 KIP40 KSL40 LCH40 LMD40 LVZ40 MFV40 MPR40 MZN40 NJJ40 NTF40 ODB40 OMX40 OWT40 PGP40 PQL40 QAH40 QKD40 QTZ40 RDV40 RNR40 RXN40 SHJ40 SRF40 TBB40 TKX40 TUT40 UEP40 UOL40 UYH40 VID40 VRZ40 WBV40 WLR40 WVN40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IZ16 SV16 ACR16 AMN16 AWJ16 BGF16 BQB16 BZX16 CJT16 CTP16 DDL16 DNH16 DXD16 EGZ16 EQV16 FAR16 FKN16 FUJ16 GEF16 GOB16 GXX16 HHT16 HRP16 IBL16 ILH16 IVD16 JEZ16 JOV16 JYR16 KIN16 KSJ16 LCF16 LMB16 LVX16 MFT16 MPP16 MZL16 NJH16 NTD16 OCZ16 OMV16 OWR16 PGN16 PQJ16 QAF16 QKB16 QTX16 RDT16 RNP16 RXL16 SHH16 SRD16 TAZ16 TKV16 TUR16 UEN16 UOJ16 UYF16 VIB16 VRX16 WBT16 WLP16 WVL16 IZ28 SV28 ACR28 AMN28 AWJ28 BGF28 BQB28 BZX28 CJT28 CTP28 DDL28 DNH28 DXD28 EGZ28 EQV28 FAR28 FKN28 FUJ28 GEF28 GOB28 GXX28 HHT28 HRP28 IBL28 ILH28 IVD28 JEZ28 JOV28 JYR28 KIN28 KSJ28 LCF28 LMB28 LVX28 MFT28 MPP28 MZL28 NJH28 NTD28 OCZ28 OMV28 OWR28 PGN28 PQJ28 QAF28 QKB28 QTX28 RDT28 RNP28 RXL28 SHH28 SRD28 TAZ28 TKV28 TUR28 UEN28 UOJ28 UYF28 VIB28 VRX28 WBT28 WLP28 WVL28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JB79 SX79 ACT79 AMP79 AWL79 BGH79 BQD79 BZZ79 CJV79 CTR79 DDN79 DNJ79 DXF79 EHB79 EQX79 FAT79 FKP79 FUL79 GEH79 GOD79 GXZ79 HHV79 HRR79 IBN79 ILJ79 IVF79 JFB79 JOX79 JYT79 KIP79 KSL79 LCH79 LMD79 LVZ79 MFV79 MPR79 MZN79 NJJ79 NTF79 ODB79 OMX79 OWT79 PGP79 PQL79 QAH79 QKD79 QTZ79 RDV79 RNR79 RXN79 SHJ79 SRF79 TBB79 TKX79 TUT79 UEP79 UOL79 UYH79 VID79 VRZ79 WBV79 WLR79 WVN79 JB16 SX16 ACT16 AMP16 AWL16 BGH16 BQD16 BZZ16 CJV16 CTR16 DDN16 DNJ16 DXF16 EHB16 EQX16 FAT16 FKP16 FUL16 GEH16 GOD16 GXZ16 HHV16 HRR16 IBN16 ILJ16 IVF16 JFB16 JOX16 JYT16 KIP16 KSL16 LCH16 LMD16 LVZ16 MFV16 MPR16 MZN16 NJJ16 NTF16 ODB16 OMX16 OWT16 PGP16 PQL16 QAH16 QKD16 QTZ16 RDV16 RNR16 RXN16 SHJ16 SRF16 TBB16 TKX16 TUT16 UEP16 UOL16 UYH16 VID16 VRZ16 WBV16 WLR16 WVN16 JB10 SX10 ACT10 AMP10 AWL10 BGH10 BQD10 BZZ10 CJV10 CTR10 DDN10 DNJ10 DXF10 EHB10 EQX10 FAT10 FKP10 FUL10 GEH10 GOD10 GXZ10 HHV10 HRR10 IBN10 ILJ10 IVF10 JFB10 JOX10 JYT10 KIP10 KSL10 LCH10 LMD10 LVZ10 MFV10 MPR10 MZN10 NJJ10 NTF10 ODB10 OMX10 OWT10 PGP10 PQL10 QAH10 QKD10 QTZ10 RDV10 RNR10 RXN10 SHJ10 SRF10 TBB10 TKX10 TUT10 UEP10 UOL10 UYH10 VID10 VRZ10 WBV10 WLR10 WVN10 IZ46 SV46 ACR46 AMN46 AWJ46 BGF46 BQB46 BZX46 CJT46 CTP46 DDL46 DNH46 DXD46 EGZ46 EQV46 FAR46 FKN46 FUJ46 GEF46 GOB46 GXX46 HHT46 HRP46 IBL46 ILH46 IVD46 JEZ46 JOV46 JYR46 KIN46 KSJ46 LCF46 LMB46 LVX46 MFT46 MPP46 MZL46 NJH46 NTD46 OCZ46 OMV46 OWR46 PGN46 PQJ46 QAF46 QKB46 QTX46 RDT46 RNP46 RXL46 SHH46 SRD46 TAZ46 TKV46 TUR46 UEN46 UOJ46 UYF46 VIB46 VRX46 WBT46 WLP46 WVL46 IZ79 SV79 ACR79 AMN79 AWJ79 BGF79 BQB79 BZX79 CJT79 CTP79 DDL79 DNH79 DXD79 EGZ79 EQV79 FAR79 FKN79 FUJ79 GEF79 GOB79 GXX79 HHT79 HRP79 IBL79 ILH79 IVD79 JEZ79 JOV79 JYR79 KIN79 KSJ79 LCF79 LMB79 LVX79 MFT79 MPP79 MZL79 NJH79 NTD79 OCZ79 OMV79 OWR79 PGN79 PQJ79 QAF79 QKB79 QTX79 RDT79 RNP79 RXL79 SHH79 SRD79 TAZ79 TKV79 TUR79 UEN79 UOJ79 UYF79 VIB79 VRX79 WBT79 WLP79 WVL79 IZ81 SV81 ACR81 AMN81 AWJ81 BGF81 BQB81 BZX81 CJT81 CTP81 DDL81 DNH81 DXD81 EGZ81 EQV81 FAR81 FKN81 FUJ81 GEF81 GOB81 GXX81 HHT81 HRP81 IBL81 ILH81 IVD81 JEZ81 JOV81 JYR81 KIN81 KSJ81 LCF81 LMB81 LVX81 MFT81 MPP81 MZL81 NJH81 NTD81 OCZ81 OMV81 OWR81 PGN81 PQJ81 QAF81 QKB81 QTX81 RDT81 RNP81 RXL81 SHH81 SRD81 TAZ81 TKV81 TUR81 UEN81 UOJ81 UYF81 VIB81 VRX81 WBT81 WLP81 WVL81 IZ83 SV83 ACR83 AMN83 AWJ83 BGF83 BQB83 BZX83 CJT83 CTP83 DDL83 DNH83 DXD83 EGZ83 EQV83 FAR83 FKN83 FUJ83 GEF83 GOB83 GXX83 HHT83 HRP83 IBL83 ILH83 IVD83 JEZ83 JOV83 JYR83 KIN83 KSJ83 LCF83 LMB83 LVX83 MFT83 MPP83 MZL83 NJH83 NTD83 OCZ83 OMV83 OWR83 PGN83 PQJ83 QAF83 QKB83 QTX83 RDT83 RNP83 RXL83 SHH83 SRD83 TAZ83 TKV83 TUR83 UEN83 UOJ83 UYF83 VIB83 VRX83 WBT83 WLP83 WVL83 JB81 SX81 ACT81 AMP81 AWL81 BGH81 BQD81 BZZ81 CJV81 CTR81 DDN81 DNJ81 DXF81 EHB81 EQX81 FAT81 FKP81 FUL81 GEH81 GOD81 GXZ81 HHV81 HRR81 IBN81 ILJ81 IVF81 JFB81 JOX81 JYT81 KIP81 KSL81 LCH81 LMD81 LVZ81 MFV81 MPR81 MZN81 NJJ81 NTF81 ODB81 OMX81 OWT81 PGP81 PQL81 QAH81 QKD81 QTZ81 RDV81 RNR81 RXN81 SHJ81 SRF81 TBB81 TKX81 TUT81 UEP81 UOL81 UYH81 VID81 VRZ81 WBV81 WLR81 WVN81 JB96 SX96 ACT96 AMP96 AWL96 BGH96 BQD96 BZZ96 CJV96 CTR96 DDN96 DNJ96 DXF96 EHB96 EQX96 FAT96 FKP96 FUL96 GEH96 GOD96 GXZ96 HHV96 HRR96 IBN96 ILJ96 IVF96 JFB96 JOX96 JYT96 KIP96 KSL96 LCH96 LMD96 LVZ96 MFV96 MPR96 MZN96 NJJ96 NTF96 ODB96 OMX96 OWT96 PGP96 PQL96 QAH96 QKD96 QTZ96 RDV96 RNR96 RXN96 SHJ96 SRF96 TBB96 TKX96 TUT96 UEP96 UOL96 UYH96 VID96 VRZ96 WBV96 WLR96 WVN96 IZ98 SV98 ACR98 AMN98 AWJ98 BGF98 BQB98 BZX98 CJT98 CTP98 DDL98 DNH98 DXD98 EGZ98 EQV98 FAR98 FKN98 FUJ98 GEF98 GOB98 GXX98 HHT98 HRP98 IBL98 ILH98 IVD98 JEZ98 JOV98 JYR98 KIN98 KSJ98 LCF98 LMB98 LVX98 MFT98 MPP98 MZL98 NJH98 NTD98 OCZ98 OMV98 OWR98 PGN98 PQJ98 QAF98 QKB98 QTX98 RDT98 RNP98 RXL98 SHH98 SRD98 TAZ98 TKV98 TUR98 UEN98 UOJ98 UYF98 VIB98 VRX98 WBT98 WLP98 WVL98 D137:D139 IZ142 SV142 ACR142 AMN142 AWJ142 BGF142 BQB142 BZX142 CJT142 CTP142 DDL142 DNH142 DXD142 EGZ142 EQV142 FAR142 FKN142 FUJ142 GEF142 GOB142 GXX142 HHT142 HRP142 IBL142 ILH142 IVD142 JEZ142 JOV142 JYR142 KIN142 KSJ142 LCF142 LMB142 LVX142 MFT142 MPP142 MZL142 NJH142 NTD142 OCZ142 OMV142 OWR142 PGN142 PQJ142 QAF142 QKB142 QTX142 RDT142 RNP142 RXL142 SHH142 SRD142 TAZ142 TKV142 TUR142 UEN142 UOJ142 UYF142 VIB142 VRX142 WBT142 WLP142 WVL142 F142 JB142 SX142 ACT142 AMP142 AWL142 BGH142 BQD142 BZZ142 CJV142 CTR142 DDN142 DNJ142 DXF142 EHB142 EQX142 FAT142 FKP142 FUL142 GEH142 GOD142 GXZ142 HHV142 HRR142 IBN142 ILJ142 IVF142 JFB142 JOX142 JYT142 KIP142 KSL142 LCH142 LMD142 LVZ142 MFV142 MPR142 MZN142 NJJ142 NTF142 ODB142 OMX142 OWT142 PGP142 PQL142 QAH142 QKD142 QTZ142 RDV142 RNR142 RXN142 SHJ142 SRF142 TBB142 TKX142 TUT142 UEP142 UOL142 UYH142 VID142 VRZ142 WBV142 WLR142 WVN142 D100:D101 IZ147 SV147 ACR147 AMN147 AWJ147 BGF147 BQB147 BZX147 CJT147 CTP147 DDL147 DNH147 DXD147 EGZ147 EQV147 FAR147 FKN147 FUJ147 GEF147 GOB147 GXX147 HHT147 HRP147 IBL147 ILH147 IVD147 JEZ147 JOV147 JYR147 KIN147 KSJ147 LCF147 LMB147 LVX147 MFT147 MPP147 MZL147 NJH147 NTD147 OCZ147 OMV147 OWR147 PGN147 PQJ147 QAF147 QKB147 QTX147 RDT147 RNP147 RXL147 SHH147 SRD147 TAZ147 TKV147 TUR147 UEN147 UOJ147 UYF147 VIB147 VRX147 WBT147 WLP147 WVL147 F147 JB147 SX147 ACT147 AMP147 AWL147 BGH147 BQD147 BZZ147 CJV147 CTR147 DDN147 DNJ147 DXF147 EHB147 EQX147 FAT147 FKP147 FUL147 GEH147 GOD147 GXZ147 HHV147 HRR147 IBN147 ILJ147 IVF147 JFB147 JOX147 JYT147 KIP147 KSL147 LCH147 LMD147 LVZ147 MFV147 MPR147 MZN147 NJJ147 NTF147 ODB147 OMX147 OWT147 PGP147 PQL147 QAH147 QKD147 QTZ147 RDV147 RNR147 RXN147 SHJ147 SRF147 TBB147 TKX147 TUT147 UEP147 UOL147 UYH147 VID147 VRZ147 WBV147 WLR147 WVN147 JB55 SX55 ACT55 AMP55 AWL55 BGH55 BQD55 BZZ55 CJV55 CTR55 DDN55 DNJ55 DXF55 EHB55 EQX55 FAT55 FKP55 FUL55 GEH55 GOD55 GXZ55 HHV55 HRR55 IBN55 ILJ55 IVF55 JFB55 JOX55 JYT55 KIP55 KSL55 LCH55 LMD55 LVZ55 MFV55 MPR55 MZN55 NJJ55 NTF55 ODB55 OMX55 OWT55 PGP55 PQL55 QAH55 QKD55 QTZ55 RDV55 RNR55 RXN55 SHJ55 SRF55 TBB55 TKX55 TUT55 UEP55 UOL55 UYH55 VID55 VRZ55 WBV55 WLR55 WVN55 IZ55 SV55 ACR55 AMN55 AWJ55 BGF55 BQB55 BZX55 CJT55 CTP55 DDL55 DNH55 DXD55 EGZ55 EQV55 FAR55 FKN55 FUJ55 GEF55 GOB55 GXX55 HHT55 HRP55 IBL55 ILH55 IVD55 JEZ55 JOV55 JYR55 KIN55 KSJ55 LCF55 LMB55 LVX55 MFT55 MPP55 MZL55 NJH55 NTD55 OCZ55 OMV55 OWR55 PGN55 PQJ55 QAF55 QKB55 QTX55 RDT55 RNP55 RXL55 SHH55 SRD55 TAZ55 TKV55 TUR55 UEN55 UOJ55 UYF55 VIB55 VRX55 WBT55 WLP55 WVL55 JB61 SX61 ACT61 AMP61 AWL61 BGH61 BQD61 BZZ61 CJV61 CTR61 DDN61 DNJ61 DXF61 EHB61 EQX61 FAT61 FKP61 FUL61 GEH61 GOD61 GXZ61 HHV61 HRR61 IBN61 ILJ61 IVF61 JFB61 JOX61 JYT61 KIP61 KSL61 LCH61 LMD61 LVZ61 MFV61 MPR61 MZN61 NJJ61 NTF61 ODB61 OMX61 OWT61 PGP61 PQL61 QAH61 QKD61 QTZ61 RDV61 RNR61 RXN61 SHJ61 SRF61 TBB61 TKX61 TUT61 UEP61 UOL61 UYH61 VID61 VRZ61 WBV61 WLR61 WVN61 IZ61 SV61 ACR61 AMN61 AWJ61 BGF61 BQB61 BZX61 CJT61 CTP61 DDL61 DNH61 DXD61 EGZ61 EQV61 FAR61 FKN61 FUJ61 GEF61 GOB61 GXX61 HHT61 HRP61 IBL61 ILH61 IVD61 JEZ61 JOV61 JYR61 KIN61 KSJ61 LCF61 LMB61 LVX61 MFT61 MPP61 MZL61 NJH61 NTD61 OCZ61 OMV61 OWR61 PGN61 PQJ61 QAF61 QKB61 QTX61 RDT61 RNP61 RXL61 SHH61 SRD61 TAZ61 TKV61 TUR61 UEN61 UOJ61 UYF61 VIB61 VRX61 WBT61 WLP61 WVL61 D98:D99 IZ152 SV152 ACR152 AMN152 AWJ152 BGF152 BQB152 BZX152 CJT152 CTP152 DDL152 DNH152 DXD152 EGZ152 EQV152 FAR152 FKN152 FUJ152 GEF152 GOB152 GXX152 HHT152 HRP152 IBL152 ILH152 IVD152 JEZ152 JOV152 JYR152 KIN152 KSJ152 LCF152 LMB152 LVX152 MFT152 MPP152 MZL152 NJH152 NTD152 OCZ152 OMV152 OWR152 PGN152 PQJ152 QAF152 QKB152 QTX152 RDT152 RNP152 RXL152 SHH152 SRD152 TAZ152 TKV152 TUR152 UEN152 UOJ152 UYF152 VIB152 VRX152 WBT152 WLP152 WVL152 F152 JB152 SX152 ACT152 AMP152 AWL152 BGH152 BQD152 BZZ152 CJV152 CTR152 DDN152 DNJ152 DXF152 EHB152 EQX152 FAT152 FKP152 FUL152 GEH152 GOD152 GXZ152 HHV152 HRR152 IBN152 ILJ152 IVF152 JFB152 JOX152 JYT152 KIP152 KSL152 LCH152 LMD152 LVZ152 MFV152 MPR152 MZN152 NJJ152 NTF152 ODB152 OMX152 OWT152 PGP152 PQL152 QAH152 QKD152 QTZ152 RDV152 RNR152 RXN152 SHJ152 SRF152 TBB152 TKX152 TUT152 UEP152 UOL152 UYH152 VID152 VRZ152 WBV152 WLR152 WVN152 WVL96 WLP96 WBT96 VRX96 VIB96 UYF96 UOJ96 UEN96 TUR96 TKV96 TAZ96 SRD96 SHH96 RXL96 RNP96 RDT96 QTX96 QKB96 QAF96 PQJ96 PGN96 OWR96 OMV96 OCZ96 NTD96 NJH96 MZL96 MPP96 MFT96 LVX96 LMB96 LCF96 KSJ96 KIN96 JYR96 JOV96 JEZ96 IVD96 ILH96 IBL96 HRP96 HHT96 GXX96 GOB96 GEF96 FUJ96 FKN96 FAR96 EQV96 EGZ96 DXD96 DNH96 DDL96 CTP96 CJT96 BZX96 BQB96 BGF96 AWJ96 AMN96 ACR96 SV96 IZ96 D10:D11 F10:F11 D16:D17 F16:F17 D22:D23 F22:F23 D28:D29 F28:F29 D34:D35 F34:F35 D40:D41 F40:F41 D46:D47 F46:F47 D55:D56 F55:F56 D61:D62 F61:F62 D72:D74 F72:F74 D79:D80 F79:F80 D81:D82 F81:F82 D83:D84 F83:F84 D89:D91 F89:F91 D96:D97 F96:F97">
      <formula1>"□,■"</formula1>
    </dataValidation>
    <dataValidation imeMode="off" allowBlank="1" showInputMessage="1" showErrorMessage="1"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73 JA73 SW73 ACS73 AMO73 AWK73 BGG73 BQC73 BZY73 CJU73 CTQ73 DDM73 DNI73 DXE73 EHA73 EQW73 FAS73 FKO73 FUK73 GEG73 GOC73 GXY73 HHU73 HRQ73 IBM73 ILI73 IVE73 JFA73 JOW73 JYS73 KIO73 KSK73 LCG73 LMC73 LVY73 MFU73 MPQ73 MZM73 NJI73 NTE73 ODA73 OMW73 OWS73 PGO73 PQK73 QAG73 QKC73 QTY73 RDU73 RNQ73 RXM73 SHI73 SRE73 TBA73 TKW73 TUS73 UEO73 UOK73 UYG73 VIC73 VRY73 WBU73 WLQ73 WVM73"/>
    <dataValidation imeMode="on" allowBlank="1" showInputMessage="1" showErrorMessage="1" sqref="G159 JC159 SY159 ACU159 AMQ159 AWM159 BGI159 BQE159 CAA159 CJW159 CTS159 DDO159 DNK159 DXG159 EHC159 EQY159 FAU159 FKQ159 FUM159 GEI159 GOE159 GYA159 HHW159 HRS159 IBO159 ILK159 IVG159 JFC159 JOY159 JYU159 KIQ159 KSM159 LCI159 LME159 LWA159 MFW159 MPS159 MZO159 NJK159 NTG159 ODC159 OMY159 OWU159 PGQ159 PQM159 QAI159 QKE159 QUA159 RDW159 RNS159 RXO159 SHK159 SRG159 TBC159 TKY159 TUU159 UEQ159 UOM159 UYI159 VIE159 VSA159 WBW159 WLS159 WVO159 E161 JA161 SW161 ACS161 AMO161 AWK161 BGG161 BQC161 BZY161 CJU161 CTQ161 DDM161 DNI161 DXE161 EHA161 EQW161 FAS161 FKO161 FUK161 GEG161 GOC161 GXY161 HHU161 HRQ161 IBM161 ILI161 IVE161 JFA161 JOW161 JYS161 KIO161 KSK161 LCG161 LMC161 LVY161 MFU161 MPQ161 MZM161 NJI161 NTE161 ODA161 OMW161 OWS161 PGO161 PQK161 QAG161 QKC161 QTY161 RDU161 RNQ161 RXM161 SHI161 SRE161 TBA161 TKW161 TUS161 UEO161 UOK161 UYG161 VIC161 VRY161 WBU161 WLQ161 WVM161 E100:G100 JA100:JC100 SW100:SY100 ACS100:ACU100 AMO100:AMQ100 AWK100:AWM100 BGG100:BGI100 BQC100:BQE100 BZY100:CAA100 CJU100:CJW100 CTQ100:CTS100 DDM100:DDO100 DNI100:DNK100 DXE100:DXG100 EHA100:EHC100 EQW100:EQY100 FAS100:FAU100 FKO100:FKQ100 FUK100:FUM100 GEG100:GEI100 GOC100:GOE100 GXY100:GYA100 HHU100:HHW100 HRQ100:HRS100 IBM100:IBO100 ILI100:ILK100 IVE100:IVG100 JFA100:JFC100 JOW100:JOY100 JYS100:JYU100 KIO100:KIQ100 KSK100:KSM100 LCG100:LCI100 LMC100:LME100 LVY100:LWA100 MFU100:MFW100 MPQ100:MPS100 MZM100:MZO100 NJI100:NJK100 NTE100:NTG100 ODA100:ODC100 OMW100:OMY100 OWS100:OWU100 PGO100:PGQ100 PQK100:PQM100 QAG100:QAI100 QKC100:QKE100 QTY100:QUA100 RDU100:RDW100 RNQ100:RNS100 RXM100:RXO100 SHI100:SHK100 SRE100:SRG100 TBA100:TBC100 TKW100:TKY100 TUS100:TUU100 UEO100:UEQ100 UOK100:UOM100 UYG100:UYI100 VIC100:VIE100 VRY100:VSA100 WBU100:WBW100 WLQ100:WLS100 WVM100:WVO100 E138 JA138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E171:E172 JA171:JA172 SW171:SW172 ACS171:ACS172 AMO171:AMO172 AWK171:AWK172 BGG171:BGG172 BQC171:BQC172 BZY171:BZY172 CJU171:CJU172 CTQ171:CTQ172 DDM171:DDM172 DNI171:DNI172 DXE171:DXE172 EHA171:EHA172 EQW171:EQW172 FAS171:FAS172 FKO171:FKO172 FUK171:FUK172 GEG171:GEG172 GOC171:GOC172 GXY171:GXY172 HHU171:HHU172 HRQ171:HRQ172 IBM171:IBM172 ILI171:ILI172 IVE171:IVE172 JFA171:JFA172 JOW171:JOW172 JYS171:JYS172 KIO171:KIO172 KSK171:KSK172 LCG171:LCG172 LMC171:LMC172 LVY171:LVY172 MFU171:MFU172 MPQ171:MPQ172 MZM171:MZM172 NJI171:NJI172 NTE171:NTE172 ODA171:ODA172 OMW171:OMW172 OWS171:OWS172 PGO171:PGO172 PQK171:PQK172 QAG171:QAG172 QKC171:QKC172 QTY171:QTY172 RDU171:RDU172 RNQ171:RNQ172 RXM171:RXM172 SHI171:SHI172 SRE171:SRE172 TBA171:TBA172 TKW171:TKW172 TUS171:TUS172 UEO171:UEO172 UOK171:UOK172 UYG171:UYG172 VIC171:VIC172 VRY171:VRY172 WBU171:WBU172 WLQ171:WLQ172 WVM171:WVM172 E157 JA157 SW157 ACS157 AMO157 AWK157 BGG157 BQC157 BZY157 CJU157 CTQ157 DDM157 DNI157 DXE157 EHA157 EQW157 FAS157 FKO157 FUK157 GEG157 GOC157 GXY157 HHU157 HRQ157 IBM157 ILI157 IVE157 JFA157 JOW157 JYS157 KIO157 KSK157 LCG157 LMC157 LVY157 MFU157 MPQ157 MZM157 NJI157 NTE157 ODA157 OMW157 OWS157 PGO157 PQK157 QAG157 QKC157 QTY157 RDU157 RNQ157 RXM157 SHI157 SRE157 TBA157 TKW157 TUS157 UEO157 UOK157 UYG157 VIC157 VRY157 WBU157 WLQ157 WVM157 G157 JC157 SY157 ACU157 AMQ157 AWM157 BGI157 BQE157 CAA157 CJW157 CTS157 DDO157 DNK157 DXG157 EHC157 EQY157 FAU157 FKQ157 FUM157 GEI157 GOE157 GYA157 HHW157 HRS157 IBO157 ILK157 IVG157 JFC157 JOY157 JYU157 KIQ157 KSM157 LCI157 LME157 LWA157 MFW157 MPS157 MZO157 NJK157 NTG157 ODC157 OMY157 OWU157 PGQ157 PQM157 QAI157 QKE157 QUA157 RDW157 RNS157 RXO157 SHK157 SRG157 TBC157 TKY157 TUU157 UEQ157 UOM157 UYI157 VIE157 VSA157 WBW157 WLS157 WVO157 E159 JA159 SW159 ACS159 AMO159 AWK159 BGG159 BQC159 BZY159 CJU159 CTQ159 DDM159 DNI159 DXE159 EHA159 EQW159 FAS159 FKO159 FUK159 GEG159 GOC159 GXY159 HHU159 HRQ159 IBM159 ILI159 IVE159 JFA159 JOW159 JYS159 KIO159 KSK159 LCG159 LMC159 LVY159 MFU159 MPQ159 MZM159 NJI159 NTE159 ODA159 OMW159 OWS159 PGO159 PQK159 QAG159 QKC159 QTY159 RDU159 RNQ159 RXM159 SHI159 SRE159 TBA159 TKW159 TUS159 UEO159 UOK159 UYG159 VIC159 VRY159 WBU159 WLQ159 WVM159 G161 JC161 SY161 ACU161 AMQ161 AWM161 BGI161 BQE161 CAA161 CJW161 CTS161 DDO161 DNK161 DXG161 EHC161 EQY161 FAU161 FKQ161 FUM161 GEI161 GOE161 GYA161 HHW161 HRS161 IBO161 ILK161 IVG161 JFC161 JOY161 JYU161 KIQ161 KSM161 LCI161 LME161 LWA161 MFW161 MPS161 MZO161 NJK161 NTG161 ODC161 OMY161 OWU161 PGQ161 PQM161 QAI161 QKE161 QUA161 RDW161 RNS161 RXO161 SHK161 SRG161 TBC161 TKY161 TUU161 UEQ161 UOM161 UYI161 VIE161 VSA161 WBW161 WLS161 WVO161 E163 JA163 SW163 ACS163 AMO163 AWK163 BGG163 BQC163 BZY163 CJU163 CTQ163 DDM163 DNI163 DXE163 EHA163 EQW163 FAS163 FKO163 FUK163 GEG163 GOC163 GXY163 HHU163 HRQ163 IBM163 ILI163 IVE163 JFA163 JOW163 JYS163 KIO163 KSK163 LCG163 LMC163 LVY163 MFU163 MPQ163 MZM163 NJI163 NTE163 ODA163 OMW163 OWS163 PGO163 PQK163 QAG163 QKC163 QTY163 RDU163 RNQ163 RXM163 SHI163 SRE163 TBA163 TKW163 TUS163 UEO163 UOK163 UYG163 VIC163 VRY163 WBU163 WLQ163 WVM163 E143:G143 JA143:JC143 SW143:SY143 ACS143:ACU143 AMO143:AMQ143 AWK143:AWM143 BGG143:BGI143 BQC143:BQE143 BZY143:CAA143 CJU143:CJW143 CTQ143:CTS143 DDM143:DDO143 DNI143:DNK143 DXE143:DXG143 EHA143:EHC143 EQW143:EQY143 FAS143:FAU143 FKO143:FKQ143 FUK143:FUM143 GEG143:GEI143 GOC143:GOE143 GXY143:GYA143 HHU143:HHW143 HRQ143:HRS143 IBM143:IBO143 ILI143:ILK143 IVE143:IVG143 JFA143:JFC143 JOW143:JOY143 JYS143:JYU143 KIO143:KIQ143 KSK143:KSM143 LCG143:LCI143 LMC143:LME143 LVY143:LWA143 MFU143:MFW143 MPQ143:MPS143 MZM143:MZO143 NJI143:NJK143 NTE143:NTG143 ODA143:ODC143 OMW143:OMY143 OWS143:OWU143 PGO143:PGQ143 PQK143:PQM143 QAG143:QAI143 QKC143:QKE143 QTY143:QUA143 RDU143:RDW143 RNQ143:RNS143 RXM143:RXO143 SHI143:SHK143 SRE143:SRG143 TBA143:TBC143 TKW143:TKY143 TUS143:TUU143 UEO143:UEQ143 UOK143:UOM143 UYG143:UYI143 VIC143:VIE143 VRY143:VSA143 WBU143:WBW143 WLQ143:WLS143 WVM143:WVO143 E148:G148 JA148:JC148 SW148:SY148 ACS148:ACU148 AMO148:AMQ148 AWK148:AWM148 BGG148:BGI148 BQC148:BQE148 BZY148:CAA148 CJU148:CJW148 CTQ148:CTS148 DDM148:DDO148 DNI148:DNK148 DXE148:DXG148 EHA148:EHC148 EQW148:EQY148 FAS148:FAU148 FKO148:FKQ148 FUK148:FUM148 GEG148:GEI148 GOC148:GOE148 GXY148:GYA148 HHU148:HHW148 HRQ148:HRS148 IBM148:IBO148 ILI148:ILK148 IVE148:IVG148 JFA148:JFC148 JOW148:JOY148 JYS148:JYU148 KIO148:KIQ148 KSK148:KSM148 LCG148:LCI148 LMC148:LME148 LVY148:LWA148 MFU148:MFW148 MPQ148:MPS148 MZM148:MZO148 NJI148:NJK148 NTE148:NTG148 ODA148:ODC148 OMW148:OMY148 OWS148:OWU148 PGO148:PGQ148 PQK148:PQM148 QAG148:QAI148 QKC148:QKE148 QTY148:QUA148 RDU148:RDW148 RNQ148:RNS148 RXM148:RXO148 SHI148:SHK148 SRE148:SRG148 TBA148:TBC148 TKW148:TKY148 TUS148:TUU148 UEO148:UEQ148 UOK148:UOM148 UYG148:UYI148 VIC148:VIE148 VRY148:VSA148 WBU148:WBW148 WLQ148:WLS148 WVM148:WVO148 E153:G153 JA153:JC153 SW153:SY153 ACS153:ACU153 AMO153:AMQ153 AWK153:AWM153 BGG153:BGI153 BQC153:BQE153 BZY153:CAA153 CJU153:CJW153 CTQ153:CTS153 DDM153:DDO153 DNI153:DNK153 DXE153:DXG153 EHA153:EHC153 EQW153:EQY153 FAS153:FAU153 FKO153:FKQ153 FUK153:FUM153 GEG153:GEI153 GOC153:GOE153 GXY153:GYA153 HHU153:HHW153 HRQ153:HRS153 IBM153:IBO153 ILI153:ILK153 IVE153:IVG153 JFA153:JFC153 JOW153:JOY153 JYS153:JYU153 KIO153:KIQ153 KSK153:KSM153 LCG153:LCI153 LMC153:LME153 LVY153:LWA153 MFU153:MFW153 MPQ153:MPS153 MZM153:MZO153 NJI153:NJK153 NTE153:NTG153 ODA153:ODC153 OMW153:OMY153 OWS153:OWU153 PGO153:PGQ153 PQK153:PQM153 QAG153:QAI153 QKC153:QKE153 QTY153:QUA153 RDU153:RDW153 RNQ153:RNS153 RXM153:RXO153 SHI153:SHK153 SRE153:SRG153 TBA153:TBC153 TKW153:TKY153 TUS153:TUU153 UEO153:UEQ153 UOK153:UOM153 UYG153:UYI153 VIC153:VIE153 VRY153:VSA153 WBU153:WBW153 WLQ153:WLS153 WVM153:WVO153"/>
  </dataValidations>
  <pageMargins left="0.7" right="0.7" top="0.75" bottom="0.75" header="0.3" footer="0.3"/>
  <pageSetup paperSize="9" scale="79" orientation="portrait" r:id="rId1"/>
  <rowBreaks count="4" manualBreakCount="4">
    <brk id="50" min="1" max="8" man="1"/>
    <brk id="65" min="1" max="8" man="1"/>
    <brk id="112" min="1" max="8" man="1"/>
    <brk id="166" min="1" max="8" man="1"/>
  </rowBreaks>
  <colBreaks count="1" manualBreakCount="1">
    <brk id="9" max="146" man="1"/>
  </colBreaks>
  <drawing r:id="rId2"/>
  <legacyDrawing r:id="rId3"/>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A1:T53"/>
  <sheetViews>
    <sheetView view="pageBreakPreview" zoomScaleNormal="100" zoomScaleSheetLayoutView="100" workbookViewId="0">
      <selection activeCell="D7" sqref="D7"/>
    </sheetView>
  </sheetViews>
  <sheetFormatPr defaultRowHeight="13.5"/>
  <cols>
    <col min="1" max="17" width="5.125" style="4" customWidth="1"/>
    <col min="18" max="18" width="5.125" style="251" customWidth="1"/>
    <col min="19" max="16384" width="9" style="4"/>
  </cols>
  <sheetData>
    <row r="1" spans="1:20" ht="15.75" customHeight="1">
      <c r="A1" s="1495" t="e">
        <f>CONCATENATE("（様式-",INDEX(発注者入力シート!$B$32:$G$41,MATCH(発注者入力シート!N16,発注者入力シート!$C$32:$C$41,0),4),"）")</f>
        <v>#N/A</v>
      </c>
      <c r="B1" s="1495"/>
      <c r="C1" s="1495"/>
      <c r="D1" s="1495"/>
      <c r="E1" s="1495"/>
      <c r="F1" s="1495"/>
      <c r="S1" s="4" t="s">
        <v>463</v>
      </c>
    </row>
    <row r="2" spans="1:20" ht="15.75" customHeight="1">
      <c r="A2" s="1495" t="e">
        <f>CONCATENATE("評価項目",INDEX(発注者入力シート!$B$32:$G$41,MATCH(発注者入力シート!N16,発注者入力シート!$C$32:$C$41,0),5),"-",INDEX(発注者入力シート!$B$32:$G$41,MATCH(発注者入力シート!N16,発注者入力シート!$C$32:$C$41,0),6))</f>
        <v>#N/A</v>
      </c>
      <c r="B2" s="1495"/>
      <c r="C2" s="1495"/>
      <c r="D2" s="1495"/>
      <c r="E2" s="1495"/>
      <c r="S2" s="4" t="s">
        <v>464</v>
      </c>
    </row>
    <row r="3" spans="1:20" ht="15.75" customHeight="1">
      <c r="S3" s="205"/>
      <c r="T3" s="4" t="s">
        <v>475</v>
      </c>
    </row>
    <row r="4" spans="1:20" ht="15.75" customHeight="1">
      <c r="A4" s="1632" t="s">
        <v>429</v>
      </c>
      <c r="B4" s="1632"/>
      <c r="C4" s="1632"/>
      <c r="D4" s="1632"/>
      <c r="E4" s="1632"/>
      <c r="F4" s="1632"/>
      <c r="G4" s="1632"/>
      <c r="H4" s="1632"/>
      <c r="I4" s="1632"/>
      <c r="J4" s="1632"/>
      <c r="K4" s="1632"/>
      <c r="L4" s="1632"/>
      <c r="M4" s="1632"/>
      <c r="N4" s="1632"/>
      <c r="O4" s="1632"/>
      <c r="P4" s="1632"/>
      <c r="Q4" s="1632"/>
      <c r="R4" s="335"/>
      <c r="S4" s="191"/>
      <c r="T4" s="4" t="s">
        <v>925</v>
      </c>
    </row>
    <row r="5" spans="1:20" ht="15.75" customHeight="1">
      <c r="S5" s="251"/>
    </row>
    <row r="6" spans="1:20" ht="15.75" customHeight="1">
      <c r="H6" s="1640" t="s">
        <v>331</v>
      </c>
      <c r="I6" s="1640"/>
      <c r="J6" s="1640"/>
      <c r="K6" s="1519" t="str">
        <f>IF(企業入力シート!C7="","",企業入力シート!C7)</f>
        <v>島根土木</v>
      </c>
      <c r="L6" s="1519"/>
      <c r="M6" s="1519"/>
      <c r="N6" s="1519"/>
      <c r="O6" s="1519"/>
      <c r="P6" s="1519"/>
      <c r="Q6" s="1519"/>
      <c r="R6" s="321"/>
      <c r="S6" s="4" t="s">
        <v>467</v>
      </c>
    </row>
    <row r="7" spans="1:20" ht="15.75" customHeight="1">
      <c r="K7" s="190"/>
      <c r="L7" s="190"/>
      <c r="M7" s="190"/>
      <c r="N7" s="190"/>
      <c r="O7" s="190"/>
      <c r="P7" s="190"/>
      <c r="Q7" s="190"/>
      <c r="R7" s="197"/>
      <c r="S7" s="193"/>
      <c r="T7" s="4" t="s">
        <v>468</v>
      </c>
    </row>
    <row r="8" spans="1:20" ht="15.75" customHeight="1">
      <c r="S8" s="194"/>
      <c r="T8" s="4" t="s">
        <v>466</v>
      </c>
    </row>
    <row r="9" spans="1:20" ht="15.75" customHeight="1">
      <c r="A9" s="476" t="s">
        <v>330</v>
      </c>
      <c r="B9" s="1638" t="str">
        <f>CONCATENATE("入札公告日前日時点（平成",(YEAR(発注者入力シート!H7)-1988),"年",MONTH(発注者入力シート!H7),"月",DAY(発注者入力シート!H7),"日時点）での消防団協力事業所の認定状況")</f>
        <v>入札公告日前日時点（平成30年5月31日時点）での消防団協力事業所の認定状況</v>
      </c>
      <c r="C9" s="1638"/>
      <c r="D9" s="1638"/>
      <c r="E9" s="1638"/>
      <c r="F9" s="1638"/>
      <c r="G9" s="1638"/>
      <c r="H9" s="1638"/>
      <c r="I9" s="1638"/>
      <c r="J9" s="1638"/>
      <c r="K9" s="1638"/>
      <c r="L9" s="1638"/>
      <c r="M9" s="1638"/>
      <c r="N9" s="1638"/>
      <c r="O9" s="1638"/>
      <c r="P9" s="1638"/>
      <c r="Q9" s="1638"/>
    </row>
    <row r="10" spans="1:20" ht="15.75" customHeight="1">
      <c r="A10" s="1658" t="s">
        <v>981</v>
      </c>
      <c r="B10" s="1658"/>
      <c r="C10" s="1658"/>
      <c r="D10" s="1658"/>
      <c r="E10" s="1658"/>
      <c r="F10" s="1658"/>
      <c r="G10" s="1658"/>
      <c r="H10" s="1658"/>
      <c r="I10" s="1658"/>
      <c r="J10" s="1658"/>
      <c r="K10" s="1658"/>
      <c r="L10" s="1656"/>
      <c r="M10" s="1691"/>
      <c r="N10" s="1691"/>
      <c r="O10" s="1691"/>
      <c r="P10" s="1691"/>
      <c r="Q10" s="523"/>
      <c r="R10" s="202"/>
      <c r="S10" s="207" t="s">
        <v>469</v>
      </c>
    </row>
    <row r="11" spans="1:20" ht="15.75" customHeight="1">
      <c r="A11" s="1659"/>
      <c r="B11" s="1659"/>
      <c r="C11" s="1659"/>
      <c r="D11" s="1659"/>
      <c r="E11" s="1659"/>
      <c r="F11" s="1659"/>
      <c r="G11" s="1659"/>
      <c r="H11" s="1659"/>
      <c r="I11" s="1659"/>
      <c r="J11" s="1659"/>
      <c r="K11" s="1659"/>
      <c r="L11" s="1657"/>
      <c r="M11" s="1772"/>
      <c r="N11" s="1772"/>
      <c r="O11" s="1772"/>
      <c r="P11" s="1772"/>
      <c r="Q11" s="213"/>
      <c r="R11" s="202"/>
      <c r="S11" s="207" t="s">
        <v>470</v>
      </c>
    </row>
    <row r="12" spans="1:20" ht="15.75" customHeight="1">
      <c r="A12" s="267" t="s">
        <v>980</v>
      </c>
      <c r="B12" s="1767" t="s">
        <v>1314</v>
      </c>
      <c r="C12" s="1767"/>
      <c r="D12" s="1767"/>
      <c r="E12" s="1767"/>
      <c r="F12" s="1767"/>
      <c r="G12" s="1767"/>
      <c r="H12" s="1767"/>
      <c r="I12" s="1767"/>
      <c r="J12" s="1767"/>
      <c r="K12" s="1767"/>
      <c r="L12" s="1767"/>
      <c r="M12" s="1767"/>
      <c r="N12" s="1767"/>
      <c r="O12" s="1767"/>
      <c r="P12" s="1767"/>
      <c r="Q12" s="1767"/>
      <c r="S12" s="207" t="s">
        <v>918</v>
      </c>
    </row>
    <row r="13" spans="1:20" ht="15.75" customHeight="1">
      <c r="B13" s="1543"/>
      <c r="C13" s="1543"/>
      <c r="D13" s="1543"/>
      <c r="E13" s="1543"/>
      <c r="F13" s="1543"/>
      <c r="G13" s="1543"/>
      <c r="H13" s="1543"/>
      <c r="I13" s="1543"/>
      <c r="J13" s="1543"/>
      <c r="K13" s="1543"/>
      <c r="L13" s="1543"/>
      <c r="M13" s="1543"/>
      <c r="N13" s="1543"/>
      <c r="O13" s="1543"/>
      <c r="P13" s="1543"/>
      <c r="Q13" s="1543"/>
    </row>
    <row r="14" spans="1:20" ht="15.75" customHeight="1">
      <c r="B14" s="1543"/>
      <c r="C14" s="1543"/>
      <c r="D14" s="1543"/>
      <c r="E14" s="1543"/>
      <c r="F14" s="1543"/>
      <c r="G14" s="1543"/>
      <c r="H14" s="1543"/>
      <c r="I14" s="1543"/>
      <c r="J14" s="1543"/>
      <c r="K14" s="1543"/>
      <c r="L14" s="1543"/>
      <c r="M14" s="1543"/>
      <c r="N14" s="1543"/>
      <c r="O14" s="1543"/>
      <c r="P14" s="1543"/>
      <c r="Q14" s="1543"/>
    </row>
    <row r="15" spans="1:20" ht="15.75" customHeight="1"/>
    <row r="16" spans="1:20"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sheetData>
  <mergeCells count="9">
    <mergeCell ref="B12:Q14"/>
    <mergeCell ref="A1:F1"/>
    <mergeCell ref="A2:E2"/>
    <mergeCell ref="A4:Q4"/>
    <mergeCell ref="A10:K11"/>
    <mergeCell ref="K6:Q6"/>
    <mergeCell ref="H6:J6"/>
    <mergeCell ref="L10:P11"/>
    <mergeCell ref="B9:Q9"/>
  </mergeCells>
  <phoneticPr fontId="2"/>
  <dataValidations count="1">
    <dataValidation type="list" showInputMessage="1" showErrorMessage="1" sqref="L10:P11">
      <formula1>企業回答1</formula1>
    </dataValidation>
  </dataValidations>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T55"/>
  <sheetViews>
    <sheetView view="pageBreakPreview" zoomScaleNormal="100" zoomScaleSheetLayoutView="100" workbookViewId="0">
      <selection activeCell="M22" sqref="M22"/>
    </sheetView>
  </sheetViews>
  <sheetFormatPr defaultRowHeight="13.5"/>
  <cols>
    <col min="1" max="17" width="5.125" style="4" customWidth="1"/>
    <col min="18" max="18" width="5.125" style="251" customWidth="1"/>
    <col min="19" max="16384" width="9" style="4"/>
  </cols>
  <sheetData>
    <row r="1" spans="1:20" ht="15.75" customHeight="1">
      <c r="A1" s="1495" t="e">
        <f>CONCATENATE("（様式-",INDEX(発注者入力シート!$B$32:$G$41,MATCH(発注者入力シート!N17,発注者入力シート!$C$32:$C$41,0),4),"）")</f>
        <v>#N/A</v>
      </c>
      <c r="B1" s="1495"/>
      <c r="C1" s="1495"/>
      <c r="D1" s="1495"/>
      <c r="E1" s="1495"/>
      <c r="F1" s="1495"/>
      <c r="S1" s="4" t="s">
        <v>463</v>
      </c>
    </row>
    <row r="2" spans="1:20" ht="15.75" customHeight="1">
      <c r="A2" s="1495" t="e">
        <f>CONCATENATE("評価項目",INDEX(発注者入力シート!$B$32:$G$41,MATCH(発注者入力シート!N17,発注者入力シート!$C$32:$C$41,0),5),"-",INDEX(発注者入力シート!$B$32:$G$41,MATCH(発注者入力シート!N17,発注者入力シート!$C$32:$C$41,0),6))</f>
        <v>#N/A</v>
      </c>
      <c r="B2" s="1495"/>
      <c r="C2" s="1495"/>
      <c r="D2" s="1495"/>
      <c r="E2" s="1495"/>
      <c r="S2" s="4" t="s">
        <v>464</v>
      </c>
    </row>
    <row r="3" spans="1:20" ht="15.75" customHeight="1">
      <c r="S3" s="205"/>
      <c r="T3" s="4" t="s">
        <v>475</v>
      </c>
    </row>
    <row r="4" spans="1:20" ht="15.75" customHeight="1">
      <c r="A4" s="1632" t="s">
        <v>1151</v>
      </c>
      <c r="B4" s="1632"/>
      <c r="C4" s="1632"/>
      <c r="D4" s="1632"/>
      <c r="E4" s="1632"/>
      <c r="F4" s="1632"/>
      <c r="G4" s="1632"/>
      <c r="H4" s="1632"/>
      <c r="I4" s="1632"/>
      <c r="J4" s="1632"/>
      <c r="K4" s="1632"/>
      <c r="L4" s="1632"/>
      <c r="M4" s="1632"/>
      <c r="N4" s="1632"/>
      <c r="O4" s="1632"/>
      <c r="P4" s="1632"/>
      <c r="Q4" s="1632"/>
      <c r="R4" s="335"/>
      <c r="S4" s="191"/>
      <c r="T4" s="4" t="s">
        <v>605</v>
      </c>
    </row>
    <row r="5" spans="1:20" ht="15.75" customHeight="1">
      <c r="S5" s="251"/>
    </row>
    <row r="6" spans="1:20" ht="15.75" customHeight="1">
      <c r="H6" s="1640" t="s">
        <v>331</v>
      </c>
      <c r="I6" s="1640"/>
      <c r="J6" s="1640"/>
      <c r="K6" s="1519" t="str">
        <f>IF(企業入力シート!C7="","",企業入力シート!C7)</f>
        <v>島根土木</v>
      </c>
      <c r="L6" s="1519"/>
      <c r="M6" s="1519"/>
      <c r="N6" s="1519"/>
      <c r="O6" s="1519"/>
      <c r="P6" s="1519"/>
      <c r="Q6" s="1519"/>
      <c r="R6" s="321"/>
      <c r="S6" s="4" t="s">
        <v>467</v>
      </c>
    </row>
    <row r="7" spans="1:20" ht="15.75" customHeight="1">
      <c r="J7" s="231"/>
      <c r="K7" s="196"/>
      <c r="L7" s="196"/>
      <c r="M7" s="196"/>
      <c r="N7" s="196"/>
      <c r="O7" s="196"/>
      <c r="P7" s="196"/>
      <c r="Q7" s="196"/>
      <c r="R7" s="321"/>
      <c r="S7" s="193"/>
      <c r="T7" s="4" t="s">
        <v>468</v>
      </c>
    </row>
    <row r="8" spans="1:20" ht="15.75" customHeight="1">
      <c r="A8" s="268" t="s">
        <v>330</v>
      </c>
      <c r="B8" s="1513" t="s">
        <v>1550</v>
      </c>
      <c r="C8" s="1513"/>
      <c r="D8" s="1513"/>
      <c r="E8" s="1513"/>
      <c r="F8" s="1513"/>
      <c r="G8" s="1513"/>
      <c r="H8" s="1513"/>
      <c r="I8" s="1513"/>
      <c r="J8" s="1513"/>
      <c r="K8" s="1513"/>
      <c r="L8" s="1513"/>
      <c r="M8" s="1513"/>
      <c r="N8" s="1513"/>
      <c r="O8" s="1513"/>
      <c r="P8" s="1513"/>
      <c r="Q8" s="1513"/>
      <c r="R8" s="320"/>
      <c r="S8" s="194"/>
      <c r="T8" s="4" t="s">
        <v>466</v>
      </c>
    </row>
    <row r="9" spans="1:20" ht="15.75" customHeight="1">
      <c r="B9" s="1513"/>
      <c r="C9" s="1513"/>
      <c r="D9" s="1513"/>
      <c r="E9" s="1513"/>
      <c r="F9" s="1513"/>
      <c r="G9" s="1513"/>
      <c r="H9" s="1513"/>
      <c r="I9" s="1513"/>
      <c r="J9" s="1513"/>
      <c r="K9" s="1513"/>
      <c r="L9" s="1513"/>
      <c r="M9" s="1513"/>
      <c r="N9" s="1513"/>
      <c r="O9" s="1513"/>
      <c r="P9" s="1513"/>
      <c r="Q9" s="1513"/>
      <c r="R9" s="320"/>
    </row>
    <row r="10" spans="1:20" ht="15.75" customHeight="1">
      <c r="B10" s="381"/>
      <c r="C10" s="381"/>
      <c r="D10" s="381"/>
      <c r="E10" s="381"/>
      <c r="F10" s="381"/>
      <c r="G10" s="381"/>
      <c r="H10" s="381"/>
      <c r="I10" s="381"/>
      <c r="J10" s="381"/>
      <c r="K10" s="381"/>
      <c r="L10" s="381"/>
      <c r="M10" s="381"/>
      <c r="N10" s="381"/>
      <c r="O10" s="381"/>
      <c r="P10" s="381"/>
      <c r="Q10" s="381"/>
      <c r="R10" s="381"/>
      <c r="S10" s="207" t="s">
        <v>469</v>
      </c>
    </row>
    <row r="11" spans="1:20" ht="15.75" customHeight="1">
      <c r="A11" s="1678" t="s">
        <v>44</v>
      </c>
      <c r="B11" s="1679"/>
      <c r="C11" s="1678" t="s">
        <v>46</v>
      </c>
      <c r="D11" s="1679"/>
      <c r="E11" s="1679"/>
      <c r="F11" s="1676"/>
      <c r="G11" s="1679" t="s">
        <v>1152</v>
      </c>
      <c r="H11" s="1679"/>
      <c r="I11" s="1679"/>
      <c r="J11" s="1679"/>
      <c r="K11" s="1679"/>
      <c r="L11" s="1679"/>
      <c r="M11" s="1679"/>
      <c r="N11" s="1679"/>
      <c r="O11" s="1679"/>
      <c r="P11" s="1679"/>
      <c r="Q11" s="1676"/>
      <c r="R11" s="198"/>
      <c r="S11" s="207" t="s">
        <v>470</v>
      </c>
    </row>
    <row r="12" spans="1:20" ht="47.25" customHeight="1">
      <c r="A12" s="1704"/>
      <c r="B12" s="1774"/>
      <c r="C12" s="2214"/>
      <c r="D12" s="2215"/>
      <c r="E12" s="2215"/>
      <c r="F12" s="2216"/>
      <c r="G12" s="2217"/>
      <c r="H12" s="2218"/>
      <c r="I12" s="2218"/>
      <c r="J12" s="2218"/>
      <c r="K12" s="2218"/>
      <c r="L12" s="2218"/>
      <c r="M12" s="2218"/>
      <c r="N12" s="2218"/>
      <c r="O12" s="2218"/>
      <c r="P12" s="2218"/>
      <c r="Q12" s="2219"/>
      <c r="R12" s="320"/>
      <c r="S12" s="207"/>
    </row>
    <row r="13" spans="1:20" ht="47.25" customHeight="1">
      <c r="A13" s="1704"/>
      <c r="B13" s="1774"/>
      <c r="C13" s="2214"/>
      <c r="D13" s="2215"/>
      <c r="E13" s="2215"/>
      <c r="F13" s="2216"/>
      <c r="G13" s="2217"/>
      <c r="H13" s="2218"/>
      <c r="I13" s="2218"/>
      <c r="J13" s="2218"/>
      <c r="K13" s="2218"/>
      <c r="L13" s="2218"/>
      <c r="M13" s="2218"/>
      <c r="N13" s="2218"/>
      <c r="O13" s="2218"/>
      <c r="P13" s="2218"/>
      <c r="Q13" s="2219"/>
      <c r="R13" s="320"/>
    </row>
    <row r="14" spans="1:20" ht="15.75" customHeight="1">
      <c r="A14" s="287"/>
      <c r="B14" s="287"/>
      <c r="C14" s="287"/>
      <c r="D14" s="287"/>
      <c r="E14" s="287"/>
      <c r="F14" s="287"/>
      <c r="G14" s="287"/>
      <c r="H14" s="229"/>
      <c r="I14" s="229"/>
      <c r="J14" s="229"/>
      <c r="K14" s="229"/>
      <c r="L14" s="229"/>
      <c r="M14" s="229"/>
      <c r="N14" s="229"/>
      <c r="O14" s="229"/>
      <c r="P14" s="229"/>
      <c r="Q14" s="229"/>
      <c r="R14" s="202"/>
      <c r="S14" s="288"/>
    </row>
    <row r="15" spans="1:20" ht="13.5" customHeight="1">
      <c r="A15" s="267" t="s">
        <v>81</v>
      </c>
      <c r="B15" s="2210" t="s">
        <v>1607</v>
      </c>
      <c r="C15" s="2210"/>
      <c r="D15" s="2210"/>
      <c r="E15" s="2210"/>
      <c r="F15" s="2210"/>
      <c r="G15" s="2210"/>
      <c r="H15" s="2210"/>
      <c r="I15" s="2210"/>
      <c r="J15" s="2210"/>
      <c r="K15" s="2210"/>
      <c r="L15" s="2210"/>
      <c r="M15" s="2210"/>
      <c r="N15" s="2210"/>
      <c r="O15" s="2210"/>
      <c r="P15" s="2210"/>
      <c r="Q15" s="2210"/>
      <c r="R15" s="323"/>
    </row>
    <row r="16" spans="1:20">
      <c r="A16" s="268"/>
      <c r="B16" s="2211"/>
      <c r="C16" s="2211"/>
      <c r="D16" s="2211"/>
      <c r="E16" s="2211"/>
      <c r="F16" s="2211"/>
      <c r="G16" s="2211"/>
      <c r="H16" s="2211"/>
      <c r="I16" s="2211"/>
      <c r="J16" s="2211"/>
      <c r="K16" s="2211"/>
      <c r="L16" s="2211"/>
      <c r="M16" s="2211"/>
      <c r="N16" s="2211"/>
      <c r="O16" s="2211"/>
      <c r="P16" s="2211"/>
      <c r="Q16" s="2211"/>
      <c r="R16" s="324"/>
      <c r="S16" s="288"/>
    </row>
    <row r="17" spans="1:19">
      <c r="A17" s="267" t="s">
        <v>82</v>
      </c>
      <c r="B17" s="2212" t="s">
        <v>979</v>
      </c>
      <c r="C17" s="2212"/>
      <c r="D17" s="2212"/>
      <c r="E17" s="2212"/>
      <c r="F17" s="2212"/>
      <c r="G17" s="2212"/>
      <c r="H17" s="2212"/>
      <c r="I17" s="2212"/>
      <c r="J17" s="2212"/>
      <c r="K17" s="2212"/>
      <c r="L17" s="2212"/>
      <c r="M17" s="2212"/>
      <c r="N17" s="2212"/>
      <c r="O17" s="2212"/>
      <c r="P17" s="2212"/>
      <c r="Q17" s="2212"/>
      <c r="R17" s="325"/>
    </row>
    <row r="18" spans="1:19" ht="15.75" customHeight="1">
      <c r="I18" s="2"/>
      <c r="S18" s="288"/>
    </row>
    <row r="19" spans="1:19" ht="15.75" customHeight="1">
      <c r="S19" s="288"/>
    </row>
    <row r="20" spans="1:19" ht="15.75" customHeight="1">
      <c r="S20" s="288"/>
    </row>
    <row r="21" spans="1:19" ht="15.75" customHeight="1">
      <c r="A21" s="204"/>
      <c r="B21" s="204"/>
      <c r="C21" s="204"/>
      <c r="D21" s="204"/>
      <c r="E21" s="204"/>
      <c r="F21" s="204"/>
      <c r="G21" s="204"/>
      <c r="H21" s="204"/>
      <c r="I21" s="204"/>
      <c r="J21" s="204"/>
      <c r="K21" s="204"/>
      <c r="L21" s="204"/>
      <c r="M21" s="204"/>
      <c r="N21" s="204"/>
      <c r="O21" s="204"/>
      <c r="P21" s="204"/>
      <c r="Q21" s="204"/>
      <c r="R21" s="197"/>
      <c r="S21" s="288"/>
    </row>
    <row r="22" spans="1:19" ht="15.75" customHeight="1"/>
    <row r="23" spans="1:19" ht="15.75" customHeight="1">
      <c r="S23" s="288"/>
    </row>
    <row r="24" spans="1:19" ht="15.75" customHeight="1">
      <c r="A24" s="1635" t="s">
        <v>336</v>
      </c>
      <c r="B24" s="1635"/>
      <c r="C24" s="1635"/>
      <c r="D24" s="1635"/>
      <c r="E24" s="1638" t="str">
        <f>IF(発注者入力シート!C10="","",発注者入力シート!C10)</f>
        <v>県道○線　道路改良工事</v>
      </c>
      <c r="F24" s="1638"/>
      <c r="G24" s="1638"/>
      <c r="H24" s="1638"/>
      <c r="I24" s="1638"/>
      <c r="J24" s="1638"/>
      <c r="K24" s="1638"/>
      <c r="L24" s="1638"/>
      <c r="M24" s="1638"/>
      <c r="N24" s="1638"/>
      <c r="O24" s="1638"/>
      <c r="P24" s="1638"/>
      <c r="Q24" s="1638"/>
      <c r="R24" s="321"/>
    </row>
    <row r="25" spans="1:19" ht="15.75" customHeight="1">
      <c r="S25" s="288"/>
    </row>
    <row r="26" spans="1:19" ht="15.75" customHeight="1">
      <c r="A26" s="1635" t="s">
        <v>337</v>
      </c>
      <c r="B26" s="1635"/>
      <c r="C26" s="1635"/>
      <c r="D26" s="1635"/>
      <c r="E26" s="1638" t="str">
        <f>IF(発注者入力シート!C6="","",発注者入力シート!C6)</f>
        <v>○○県土整備事務所</v>
      </c>
      <c r="F26" s="1638"/>
      <c r="G26" s="1638"/>
      <c r="H26" s="1638"/>
      <c r="I26" s="1638"/>
      <c r="J26" s="1638"/>
      <c r="K26" s="1638"/>
      <c r="L26" s="1638"/>
      <c r="M26" s="1638"/>
      <c r="N26" s="1638"/>
      <c r="O26" s="1638"/>
      <c r="P26" s="1638"/>
      <c r="Q26" s="1638"/>
      <c r="R26" s="321"/>
    </row>
    <row r="27" spans="1:19" ht="15.75" customHeight="1"/>
    <row r="28" spans="1:19" ht="15.75" customHeight="1">
      <c r="A28" s="1635" t="s">
        <v>338</v>
      </c>
      <c r="B28" s="1635"/>
      <c r="C28" s="1635"/>
      <c r="D28" s="1635"/>
      <c r="E28" s="1639" t="s">
        <v>1551</v>
      </c>
      <c r="F28" s="1639"/>
      <c r="G28" s="1639"/>
      <c r="H28" s="1639"/>
      <c r="I28" s="1639"/>
      <c r="J28" s="1639"/>
      <c r="K28" s="1639"/>
      <c r="L28" s="1639"/>
      <c r="M28" s="1639"/>
      <c r="N28" s="1639"/>
      <c r="O28" s="1639"/>
      <c r="P28" s="1639"/>
      <c r="Q28" s="1639"/>
      <c r="R28" s="321"/>
    </row>
    <row r="29" spans="1:19" ht="15.75" customHeight="1">
      <c r="A29" s="273"/>
      <c r="B29" s="273"/>
      <c r="C29" s="273"/>
      <c r="D29" s="273"/>
    </row>
    <row r="30" spans="1:19" ht="15.75" customHeight="1"/>
    <row r="31" spans="1:19" s="530" customFormat="1">
      <c r="A31" s="2213" t="str">
        <f>CONCATENATE("　今後、",発注者入力シート!C6,"が発注する工事においては、本書の写しをもって「海上援助活動の実績」の貴社技術資料とみなし、その他添付資料の提出は不要とする。")</f>
        <v>　今後、○○県土整備事務所が発注する工事においては、本書の写しをもって「海上援助活動の実績」の貴社技術資料とみなし、その他添付資料の提出は不要とする。</v>
      </c>
      <c r="B31" s="2213"/>
      <c r="C31" s="2213"/>
      <c r="D31" s="2213"/>
      <c r="E31" s="2213"/>
      <c r="F31" s="2213"/>
      <c r="G31" s="2213"/>
      <c r="H31" s="2213"/>
      <c r="I31" s="2213"/>
      <c r="J31" s="2213"/>
      <c r="K31" s="2213"/>
      <c r="L31" s="2213"/>
      <c r="M31" s="2213"/>
      <c r="N31" s="2213"/>
      <c r="O31" s="2213"/>
      <c r="P31" s="2213"/>
      <c r="Q31" s="2213"/>
      <c r="R31" s="527"/>
    </row>
    <row r="32" spans="1:19" s="530" customFormat="1">
      <c r="A32" s="2213"/>
      <c r="B32" s="2213"/>
      <c r="C32" s="2213"/>
      <c r="D32" s="2213"/>
      <c r="E32" s="2213"/>
      <c r="F32" s="2213"/>
      <c r="G32" s="2213"/>
      <c r="H32" s="2213"/>
      <c r="I32" s="2213"/>
      <c r="J32" s="2213"/>
      <c r="K32" s="2213"/>
      <c r="L32" s="2213"/>
      <c r="M32" s="2213"/>
      <c r="N32" s="2213"/>
      <c r="O32" s="2213"/>
      <c r="P32" s="2213"/>
      <c r="Q32" s="2213"/>
      <c r="R32" s="527"/>
    </row>
    <row r="33" spans="1:19" ht="15.75" customHeight="1">
      <c r="S33" s="288"/>
    </row>
    <row r="34" spans="1:19" ht="15.75" customHeight="1"/>
    <row r="35" spans="1:19" ht="15.75" customHeight="1">
      <c r="N35" s="1499" t="s">
        <v>1386</v>
      </c>
      <c r="O35" s="1499"/>
      <c r="S35" s="288"/>
    </row>
    <row r="36" spans="1:19" ht="15.75" customHeight="1">
      <c r="B36" s="3" t="s">
        <v>948</v>
      </c>
      <c r="M36" s="210"/>
      <c r="N36" s="211"/>
      <c r="O36" s="211"/>
      <c r="P36" s="212"/>
    </row>
    <row r="37" spans="1:19" ht="15.75" customHeight="1">
      <c r="B37" s="1610" t="e">
        <f>IF(INDEX(発注者入力シート!$B$32:$J$41,MATCH(発注者入力シート!N17,発注者入力シート!$C$32:$C$41,0),7)="未記入",発注者入力シート!$AL$9,IF(INDEX(発注者入力シート!$B$32:$J$41,MATCH(発注者入力シート!N17,発注者入力シート!$C$32:$C$41,0),7)="無",発注者入力シート!$AL$10,IF(INDEX(発注者入力シート!$B$32:$J$41,MATCH(発注者入力シート!N17,発注者入力シート!$C$32:$C$41,0),7)="有",発注者入力シート!$AL$11)))</f>
        <v>#N/A</v>
      </c>
      <c r="C37" s="1611"/>
      <c r="D37" s="1611"/>
      <c r="E37" s="1611"/>
      <c r="F37" s="1611"/>
      <c r="G37" s="1611"/>
      <c r="H37" s="1611"/>
      <c r="I37" s="1612"/>
      <c r="M37" s="214"/>
      <c r="N37" s="190"/>
      <c r="O37" s="190"/>
      <c r="P37" s="1103"/>
    </row>
    <row r="38" spans="1:19" ht="15.75" customHeight="1">
      <c r="A38" s="4" t="s">
        <v>18</v>
      </c>
      <c r="B38" s="1613"/>
      <c r="C38" s="1614"/>
      <c r="D38" s="1614"/>
      <c r="E38" s="1614"/>
      <c r="F38" s="1614"/>
      <c r="G38" s="1614"/>
      <c r="H38" s="1614"/>
      <c r="I38" s="1615"/>
      <c r="M38" s="214"/>
      <c r="N38" s="190"/>
      <c r="O38" s="190"/>
      <c r="P38" s="1103"/>
    </row>
    <row r="39" spans="1:19" ht="15.75" customHeight="1">
      <c r="B39" s="1613"/>
      <c r="C39" s="1614"/>
      <c r="D39" s="1614"/>
      <c r="E39" s="1614"/>
      <c r="F39" s="1614"/>
      <c r="G39" s="1614"/>
      <c r="H39" s="1614"/>
      <c r="I39" s="1615"/>
      <c r="M39" s="214"/>
      <c r="N39" s="190"/>
      <c r="O39" s="190"/>
      <c r="P39" s="1103"/>
    </row>
    <row r="40" spans="1:19" ht="15.75" customHeight="1">
      <c r="B40" s="1613"/>
      <c r="C40" s="1614"/>
      <c r="D40" s="1614"/>
      <c r="E40" s="1614"/>
      <c r="F40" s="1614"/>
      <c r="G40" s="1614"/>
      <c r="H40" s="1614"/>
      <c r="I40" s="1615"/>
      <c r="M40" s="214"/>
      <c r="N40" s="190"/>
      <c r="O40" s="190"/>
      <c r="P40" s="1103"/>
    </row>
    <row r="41" spans="1:19" ht="15.75" customHeight="1">
      <c r="B41" s="1616"/>
      <c r="C41" s="1617"/>
      <c r="D41" s="1617"/>
      <c r="E41" s="1617"/>
      <c r="F41" s="1617"/>
      <c r="G41" s="1617"/>
      <c r="H41" s="1617"/>
      <c r="I41" s="1618"/>
      <c r="M41" s="214"/>
      <c r="N41" s="190"/>
      <c r="O41" s="190"/>
      <c r="P41" s="1103"/>
    </row>
    <row r="42" spans="1:19" ht="15.75" customHeight="1">
      <c r="A42" s="537" t="s">
        <v>957</v>
      </c>
      <c r="B42" s="1605" t="s">
        <v>956</v>
      </c>
      <c r="C42" s="1605"/>
      <c r="D42" s="1605"/>
      <c r="E42" s="1605"/>
      <c r="F42" s="1605"/>
      <c r="G42" s="1605"/>
      <c r="H42" s="1605"/>
      <c r="I42" s="1605"/>
      <c r="M42" s="214"/>
      <c r="N42" s="190"/>
      <c r="O42" s="190"/>
      <c r="P42" s="1103"/>
    </row>
    <row r="43" spans="1:19" ht="15.75" customHeight="1">
      <c r="A43" s="848"/>
      <c r="B43" s="1633"/>
      <c r="C43" s="1633"/>
      <c r="D43" s="1633"/>
      <c r="E43" s="1633"/>
      <c r="F43" s="1633"/>
      <c r="G43" s="1633"/>
      <c r="H43" s="1633"/>
      <c r="I43" s="1633"/>
      <c r="M43" s="223"/>
      <c r="N43" s="224"/>
      <c r="O43" s="224"/>
      <c r="P43" s="1104"/>
    </row>
    <row r="44" spans="1:19" ht="15.75" customHeight="1"/>
    <row r="45" spans="1:19" ht="15.75" customHeight="1">
      <c r="A45" s="1633" t="s">
        <v>1626</v>
      </c>
      <c r="B45" s="1633"/>
      <c r="C45" s="1633"/>
      <c r="D45" s="1633"/>
      <c r="E45" s="1633"/>
      <c r="F45" s="1633"/>
      <c r="G45" s="1633"/>
      <c r="H45" s="1633"/>
      <c r="I45" s="1633"/>
      <c r="J45" s="1633"/>
      <c r="K45" s="1633"/>
      <c r="L45" s="1633"/>
      <c r="M45" s="1633"/>
      <c r="N45" s="1633"/>
      <c r="O45" s="1633"/>
      <c r="P45" s="1633"/>
      <c r="Q45" s="1633"/>
    </row>
    <row r="46" spans="1:19" ht="15.75" customHeight="1">
      <c r="A46" s="1633"/>
      <c r="B46" s="1633"/>
      <c r="C46" s="1633"/>
      <c r="D46" s="1633"/>
      <c r="E46" s="1633"/>
      <c r="F46" s="1633"/>
      <c r="G46" s="1633"/>
      <c r="H46" s="1633"/>
      <c r="I46" s="1633"/>
      <c r="J46" s="1633"/>
      <c r="K46" s="1633"/>
      <c r="L46" s="1633"/>
      <c r="M46" s="1633"/>
      <c r="N46" s="1633"/>
      <c r="O46" s="1633"/>
      <c r="P46" s="1633"/>
      <c r="Q46" s="1633"/>
    </row>
    <row r="47" spans="1:19" ht="15.75" customHeight="1">
      <c r="A47" s="1633"/>
      <c r="B47" s="1633"/>
      <c r="C47" s="1633"/>
      <c r="D47" s="1633"/>
      <c r="E47" s="1633"/>
      <c r="F47" s="1633"/>
      <c r="G47" s="1633"/>
      <c r="H47" s="1633"/>
      <c r="I47" s="1633"/>
      <c r="J47" s="1633"/>
      <c r="K47" s="1633"/>
      <c r="L47" s="1633"/>
      <c r="M47" s="1633"/>
      <c r="N47" s="1633"/>
      <c r="O47" s="1633"/>
      <c r="P47" s="1633"/>
      <c r="Q47" s="1633"/>
    </row>
    <row r="48" spans="1:19" ht="15.75" customHeight="1"/>
    <row r="49" ht="15.75" customHeight="1"/>
    <row r="50" ht="15.75" customHeight="1"/>
    <row r="51" ht="15.75" customHeight="1"/>
    <row r="52" ht="15.75" customHeight="1"/>
    <row r="53" ht="15.75" customHeight="1"/>
    <row r="54" ht="15.75" customHeight="1"/>
    <row r="55" ht="15.75" customHeight="1"/>
  </sheetData>
  <mergeCells count="28">
    <mergeCell ref="A1:F1"/>
    <mergeCell ref="A2:E2"/>
    <mergeCell ref="A4:Q4"/>
    <mergeCell ref="K6:Q6"/>
    <mergeCell ref="A28:D28"/>
    <mergeCell ref="E28:Q28"/>
    <mergeCell ref="C12:F12"/>
    <mergeCell ref="C13:F13"/>
    <mergeCell ref="G12:Q12"/>
    <mergeCell ref="H6:J6"/>
    <mergeCell ref="G13:Q13"/>
    <mergeCell ref="B8:Q9"/>
    <mergeCell ref="A45:Q47"/>
    <mergeCell ref="A26:D26"/>
    <mergeCell ref="E26:Q26"/>
    <mergeCell ref="G11:Q11"/>
    <mergeCell ref="A12:B12"/>
    <mergeCell ref="A13:B13"/>
    <mergeCell ref="A11:B11"/>
    <mergeCell ref="C11:F11"/>
    <mergeCell ref="B15:Q16"/>
    <mergeCell ref="B17:Q17"/>
    <mergeCell ref="A24:D24"/>
    <mergeCell ref="E24:Q24"/>
    <mergeCell ref="B42:I43"/>
    <mergeCell ref="B37:I41"/>
    <mergeCell ref="A31:Q32"/>
    <mergeCell ref="N35:O35"/>
  </mergeCells>
  <phoneticPr fontId="2"/>
  <pageMargins left="0.70866141732283472" right="0.70866141732283472" top="0.74803149606299213" bottom="0.74803149606299213" header="0.31496062992125984" footer="0.31496062992125984"/>
  <pageSetup paperSize="9" orientation="portrait" blackAndWhite="1"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T75"/>
  <sheetViews>
    <sheetView view="pageBreakPreview" zoomScaleNormal="100" zoomScaleSheetLayoutView="100" workbookViewId="0">
      <selection activeCell="B12" sqref="B12:E12"/>
    </sheetView>
  </sheetViews>
  <sheetFormatPr defaultRowHeight="13.5"/>
  <cols>
    <col min="1" max="17" width="5.125" style="4" customWidth="1"/>
    <col min="18" max="18" width="5.125" style="251" customWidth="1"/>
    <col min="19" max="16384" width="9" style="4"/>
  </cols>
  <sheetData>
    <row r="1" spans="1:20" ht="15.75" customHeight="1">
      <c r="A1" s="1495" t="e">
        <f>CONCATENATE("（様式-",INDEX(発注者入力シート!$B$32:$G$41,MATCH(発注者入力シート!N19,発注者入力シート!$C$32:$C$41,0),4),"）")</f>
        <v>#N/A</v>
      </c>
      <c r="B1" s="1495"/>
      <c r="C1" s="1495"/>
      <c r="D1" s="1495"/>
      <c r="E1" s="1495"/>
      <c r="F1" s="1495"/>
      <c r="S1" s="4" t="s">
        <v>463</v>
      </c>
    </row>
    <row r="2" spans="1:20" ht="15.75" customHeight="1">
      <c r="A2" s="1495" t="e">
        <f>CONCATENATE("評価項目",INDEX(発注者入力シート!$B$32:$G$41,MATCH(発注者入力シート!N19,発注者入力シート!$C$32:$C$41,0),5),"-",INDEX(発注者入力シート!$B$32:$G$41,MATCH(発注者入力シート!N19,発注者入力シート!$C$32:$C$41,0),6))</f>
        <v>#N/A</v>
      </c>
      <c r="B2" s="1495"/>
      <c r="C2" s="1495"/>
      <c r="D2" s="1495"/>
      <c r="E2" s="1495"/>
      <c r="S2" s="4" t="s">
        <v>464</v>
      </c>
    </row>
    <row r="3" spans="1:20" ht="15.75" customHeight="1">
      <c r="S3" s="205"/>
      <c r="T3" s="4" t="s">
        <v>475</v>
      </c>
    </row>
    <row r="4" spans="1:20" ht="15.75" customHeight="1">
      <c r="A4" s="1632" t="s">
        <v>838</v>
      </c>
      <c r="B4" s="1632"/>
      <c r="C4" s="1632"/>
      <c r="D4" s="1632"/>
      <c r="E4" s="1632"/>
      <c r="F4" s="1632"/>
      <c r="G4" s="1632"/>
      <c r="H4" s="1632"/>
      <c r="I4" s="1632"/>
      <c r="J4" s="1632"/>
      <c r="K4" s="1632"/>
      <c r="L4" s="1632"/>
      <c r="M4" s="1632"/>
      <c r="N4" s="1632"/>
      <c r="O4" s="1632"/>
      <c r="P4" s="1632"/>
      <c r="Q4" s="1632"/>
      <c r="R4" s="335"/>
      <c r="S4" s="191"/>
      <c r="T4" s="4" t="s">
        <v>466</v>
      </c>
    </row>
    <row r="5" spans="1:20" ht="15.75" customHeight="1">
      <c r="S5" s="251"/>
    </row>
    <row r="6" spans="1:20" ht="15.75" customHeight="1">
      <c r="H6" s="1640" t="s">
        <v>331</v>
      </c>
      <c r="I6" s="1640"/>
      <c r="J6" s="1640"/>
      <c r="K6" s="1519" t="str">
        <f>IF(企業入力シート!C7="","",企業入力シート!C7)</f>
        <v>島根土木</v>
      </c>
      <c r="L6" s="1519"/>
      <c r="M6" s="1519"/>
      <c r="N6" s="1519"/>
      <c r="O6" s="1519"/>
      <c r="P6" s="1519"/>
      <c r="Q6" s="1519"/>
      <c r="R6" s="321"/>
      <c r="S6" s="4" t="s">
        <v>467</v>
      </c>
    </row>
    <row r="7" spans="1:20" ht="15.75" customHeight="1">
      <c r="K7" s="190"/>
      <c r="L7" s="190"/>
      <c r="M7" s="190"/>
      <c r="N7" s="190"/>
      <c r="O7" s="190"/>
      <c r="P7" s="190"/>
      <c r="Q7" s="190"/>
      <c r="R7" s="197"/>
      <c r="S7" s="193"/>
      <c r="T7" s="4" t="s">
        <v>468</v>
      </c>
    </row>
    <row r="8" spans="1:20" ht="15.75" customHeight="1">
      <c r="S8" s="194"/>
      <c r="T8" s="4" t="s">
        <v>466</v>
      </c>
    </row>
    <row r="9" spans="1:20" ht="15.75" customHeight="1">
      <c r="A9" s="530" t="s">
        <v>99</v>
      </c>
      <c r="B9" s="530" t="s">
        <v>618</v>
      </c>
    </row>
    <row r="10" spans="1:20" ht="15.75" customHeight="1">
      <c r="A10" s="1592" t="s">
        <v>37</v>
      </c>
      <c r="B10" s="1592"/>
      <c r="C10" s="1592"/>
      <c r="D10" s="1592"/>
      <c r="E10" s="1592"/>
      <c r="F10" s="1664" t="s">
        <v>619</v>
      </c>
      <c r="G10" s="1665"/>
      <c r="H10" s="1665"/>
      <c r="I10" s="1665"/>
      <c r="J10" s="1665"/>
      <c r="K10" s="1665"/>
      <c r="L10" s="1667"/>
      <c r="M10" s="1967" t="s">
        <v>621</v>
      </c>
      <c r="N10" s="2224"/>
      <c r="O10" s="2224"/>
      <c r="P10" s="2224"/>
      <c r="Q10" s="1968"/>
      <c r="R10" s="327"/>
      <c r="S10" s="207" t="s">
        <v>469</v>
      </c>
    </row>
    <row r="11" spans="1:20" ht="15.75" customHeight="1">
      <c r="A11" s="1592"/>
      <c r="B11" s="1592"/>
      <c r="C11" s="1592"/>
      <c r="D11" s="1592"/>
      <c r="E11" s="1592"/>
      <c r="F11" s="1507"/>
      <c r="G11" s="1671"/>
      <c r="H11" s="1671"/>
      <c r="I11" s="1671"/>
      <c r="J11" s="1671"/>
      <c r="K11" s="1671"/>
      <c r="L11" s="1508"/>
      <c r="M11" s="1969"/>
      <c r="N11" s="2225"/>
      <c r="O11" s="2225"/>
      <c r="P11" s="2225"/>
      <c r="Q11" s="1970"/>
      <c r="R11" s="327"/>
      <c r="S11" s="207" t="s">
        <v>470</v>
      </c>
    </row>
    <row r="12" spans="1:20" ht="31.5" customHeight="1">
      <c r="A12" s="269" t="s">
        <v>6</v>
      </c>
      <c r="B12" s="2220" t="str">
        <f>IF(企業入力シート!C18="","",企業入力シート!C18)</f>
        <v>AAA</v>
      </c>
      <c r="C12" s="2221"/>
      <c r="D12" s="2221"/>
      <c r="E12" s="2222"/>
      <c r="F12" s="386" t="s">
        <v>620</v>
      </c>
      <c r="G12" s="292"/>
      <c r="H12" s="232" t="s">
        <v>595</v>
      </c>
      <c r="I12" s="293"/>
      <c r="J12" s="232" t="s">
        <v>599</v>
      </c>
      <c r="K12" s="293"/>
      <c r="L12" s="233" t="s">
        <v>596</v>
      </c>
      <c r="M12" s="2226"/>
      <c r="N12" s="2227"/>
      <c r="O12" s="2227"/>
      <c r="P12" s="1679" t="s">
        <v>622</v>
      </c>
      <c r="Q12" s="1676"/>
      <c r="R12" s="198"/>
    </row>
    <row r="13" spans="1:20" ht="31.5" customHeight="1">
      <c r="A13" s="269" t="s">
        <v>7</v>
      </c>
      <c r="B13" s="2220" t="str">
        <f>IF(企業入力シート!C19="","",企業入力シート!C19)</f>
        <v>BBB</v>
      </c>
      <c r="C13" s="2221"/>
      <c r="D13" s="2221"/>
      <c r="E13" s="2222"/>
      <c r="F13" s="386" t="s">
        <v>620</v>
      </c>
      <c r="G13" s="292"/>
      <c r="H13" s="232" t="s">
        <v>595</v>
      </c>
      <c r="I13" s="293"/>
      <c r="J13" s="232" t="s">
        <v>599</v>
      </c>
      <c r="K13" s="293"/>
      <c r="L13" s="233" t="s">
        <v>596</v>
      </c>
      <c r="M13" s="2226"/>
      <c r="N13" s="2227"/>
      <c r="O13" s="2227"/>
      <c r="P13" s="1679" t="s">
        <v>622</v>
      </c>
      <c r="Q13" s="1676"/>
      <c r="R13" s="198"/>
    </row>
    <row r="14" spans="1:20" ht="31.5" customHeight="1">
      <c r="A14" s="269" t="s">
        <v>8</v>
      </c>
      <c r="B14" s="2223" t="str">
        <f>IF(企業入力シート!C20="","",企業入力シート!C20)</f>
        <v>CCC</v>
      </c>
      <c r="C14" s="2223"/>
      <c r="D14" s="2223"/>
      <c r="E14" s="2223"/>
      <c r="F14" s="386" t="s">
        <v>594</v>
      </c>
      <c r="G14" s="292"/>
      <c r="H14" s="232" t="s">
        <v>595</v>
      </c>
      <c r="I14" s="293"/>
      <c r="J14" s="232" t="s">
        <v>599</v>
      </c>
      <c r="K14" s="293"/>
      <c r="L14" s="233" t="s">
        <v>596</v>
      </c>
      <c r="M14" s="2226"/>
      <c r="N14" s="2227"/>
      <c r="O14" s="2227"/>
      <c r="P14" s="1679" t="s">
        <v>622</v>
      </c>
      <c r="Q14" s="1676"/>
      <c r="R14" s="198"/>
    </row>
    <row r="15" spans="1:20">
      <c r="A15" s="267" t="s">
        <v>81</v>
      </c>
      <c r="B15" s="2228" t="str">
        <f>CONCATENATE("年齢は、入札公告日前日時点（平成",(YEAR(発注者入力シート!H7)-1988),"年",MONTH(発注者入力シート!H7),"月",DAY(発注者入力シート!H7),"日時点）で記入すること。")</f>
        <v>年齢は、入札公告日前日時点（平成30年5月31日時点）で記入すること。</v>
      </c>
      <c r="C15" s="2228"/>
      <c r="D15" s="2228"/>
      <c r="E15" s="2228"/>
      <c r="F15" s="2228"/>
      <c r="G15" s="2228"/>
      <c r="H15" s="2228"/>
      <c r="I15" s="2228"/>
      <c r="J15" s="2228"/>
      <c r="K15" s="2228"/>
      <c r="L15" s="2228"/>
      <c r="M15" s="2228"/>
      <c r="N15" s="2228"/>
      <c r="O15" s="2228"/>
      <c r="P15" s="2228"/>
      <c r="Q15" s="2228"/>
      <c r="R15" s="339"/>
    </row>
    <row r="16" spans="1:20">
      <c r="A16" s="267" t="s">
        <v>82</v>
      </c>
      <c r="B16" s="1633" t="s">
        <v>623</v>
      </c>
      <c r="C16" s="1633"/>
      <c r="D16" s="1633"/>
      <c r="E16" s="1633"/>
      <c r="F16" s="1633"/>
      <c r="G16" s="1633"/>
      <c r="H16" s="1633"/>
      <c r="I16" s="1633"/>
      <c r="J16" s="1633"/>
      <c r="K16" s="1633"/>
      <c r="L16" s="1633"/>
      <c r="M16" s="1633"/>
      <c r="N16" s="1633"/>
      <c r="O16" s="1633"/>
      <c r="P16" s="1633"/>
      <c r="Q16" s="1633"/>
      <c r="R16" s="328"/>
    </row>
    <row r="17" spans="1:18">
      <c r="A17" s="272"/>
      <c r="B17" s="1633"/>
      <c r="C17" s="1633"/>
      <c r="D17" s="1633"/>
      <c r="E17" s="1633"/>
      <c r="F17" s="1633"/>
      <c r="G17" s="1633"/>
      <c r="H17" s="1633"/>
      <c r="I17" s="1633"/>
      <c r="J17" s="1633"/>
      <c r="K17" s="1633"/>
      <c r="L17" s="1633"/>
      <c r="M17" s="1633"/>
      <c r="N17" s="1633"/>
      <c r="O17" s="1633"/>
      <c r="P17" s="1633"/>
      <c r="Q17" s="1633"/>
      <c r="R17" s="328"/>
    </row>
    <row r="18" spans="1:18">
      <c r="B18" s="1633"/>
      <c r="C18" s="1633"/>
      <c r="D18" s="1633"/>
      <c r="E18" s="1633"/>
      <c r="F18" s="1633"/>
      <c r="G18" s="1633"/>
      <c r="H18" s="1633"/>
      <c r="I18" s="1633"/>
      <c r="J18" s="1633"/>
      <c r="K18" s="1633"/>
      <c r="L18" s="1633"/>
      <c r="M18" s="1633"/>
      <c r="N18" s="1633"/>
      <c r="O18" s="1633"/>
      <c r="P18" s="1633"/>
      <c r="Q18" s="1633"/>
      <c r="R18" s="328"/>
    </row>
    <row r="19" spans="1:18">
      <c r="A19" s="249" t="s">
        <v>91</v>
      </c>
      <c r="B19" s="1633" t="s">
        <v>634</v>
      </c>
      <c r="C19" s="1633"/>
      <c r="D19" s="1633"/>
      <c r="E19" s="1633"/>
      <c r="F19" s="1633"/>
      <c r="G19" s="1633"/>
      <c r="H19" s="1633"/>
      <c r="I19" s="1633"/>
      <c r="J19" s="1633"/>
      <c r="K19" s="1633"/>
      <c r="L19" s="1633"/>
      <c r="M19" s="1633"/>
      <c r="N19" s="1633"/>
      <c r="O19" s="1633"/>
      <c r="P19" s="1633"/>
      <c r="Q19" s="1633"/>
      <c r="R19" s="328"/>
    </row>
    <row r="20" spans="1:18">
      <c r="A20" s="249" t="s">
        <v>92</v>
      </c>
      <c r="B20" s="3" t="s">
        <v>93</v>
      </c>
      <c r="F20" s="294"/>
      <c r="G20" s="294"/>
      <c r="H20" s="294"/>
      <c r="I20" s="294"/>
      <c r="J20" s="294"/>
      <c r="K20" s="294"/>
      <c r="L20" s="294"/>
      <c r="M20" s="294"/>
      <c r="N20" s="294"/>
      <c r="O20" s="294"/>
      <c r="P20" s="294"/>
      <c r="Q20" s="294"/>
      <c r="R20" s="324"/>
    </row>
    <row r="21" spans="1:18" ht="15.75" customHeight="1">
      <c r="A21" s="249"/>
      <c r="B21" s="294"/>
      <c r="C21" s="294"/>
      <c r="D21" s="294"/>
      <c r="E21" s="294"/>
      <c r="F21" s="294"/>
      <c r="G21" s="294"/>
      <c r="H21" s="294"/>
      <c r="I21" s="294"/>
      <c r="J21" s="294"/>
      <c r="K21" s="294"/>
      <c r="L21" s="294"/>
      <c r="M21" s="294"/>
      <c r="N21" s="294"/>
      <c r="O21" s="294"/>
      <c r="P21" s="294"/>
      <c r="Q21" s="294"/>
      <c r="R21" s="324"/>
    </row>
    <row r="22" spans="1:18" ht="15.75" customHeight="1">
      <c r="A22" s="249"/>
      <c r="B22" s="3"/>
    </row>
    <row r="23" spans="1:18" ht="15.75" customHeight="1"/>
    <row r="24" spans="1:18" ht="15.75" customHeight="1"/>
    <row r="25" spans="1:18" ht="15.75" customHeight="1"/>
    <row r="26" spans="1:18" ht="15.75" customHeight="1"/>
    <row r="27" spans="1:18" ht="15.75" customHeight="1"/>
    <row r="28" spans="1:18" ht="15.75" customHeight="1"/>
    <row r="29" spans="1:18" ht="15.75" customHeight="1"/>
    <row r="30" spans="1:18" ht="15.75" customHeight="1"/>
    <row r="31" spans="1:18" ht="15.75" customHeight="1"/>
    <row r="32" spans="1:18" ht="15.75" customHeight="1"/>
    <row r="33" spans="1:18" ht="15.75" customHeight="1"/>
    <row r="34" spans="1:18" ht="15.75" customHeight="1"/>
    <row r="35" spans="1:18" ht="15.75" customHeight="1"/>
    <row r="36" spans="1:18" ht="15.75" customHeight="1"/>
    <row r="37" spans="1:18" ht="15.75" customHeight="1"/>
    <row r="38" spans="1:18" ht="15.75" customHeight="1"/>
    <row r="39" spans="1:18" ht="15.75" customHeight="1"/>
    <row r="40" spans="1:18" ht="15.75" customHeight="1">
      <c r="A40" s="249"/>
    </row>
    <row r="41" spans="1:18" ht="15.75" customHeight="1">
      <c r="A41" s="249"/>
      <c r="R41" s="279"/>
    </row>
    <row r="42" spans="1:18" ht="15.75" customHeight="1">
      <c r="A42" s="249"/>
      <c r="B42" s="291"/>
      <c r="C42" s="291"/>
      <c r="D42" s="291"/>
      <c r="E42" s="291"/>
      <c r="F42" s="291"/>
      <c r="G42" s="291"/>
      <c r="H42" s="291"/>
      <c r="I42" s="291"/>
      <c r="J42" s="291"/>
      <c r="K42" s="291"/>
      <c r="L42" s="291"/>
      <c r="M42" s="291"/>
      <c r="N42" s="291"/>
      <c r="O42" s="291"/>
      <c r="P42" s="291"/>
      <c r="Q42" s="291"/>
      <c r="R42" s="279"/>
    </row>
    <row r="43" spans="1:18" ht="15.75" customHeight="1">
      <c r="A43" s="249"/>
      <c r="B43" s="291"/>
      <c r="C43" s="291"/>
      <c r="D43" s="291"/>
      <c r="E43" s="291"/>
      <c r="F43" s="291"/>
      <c r="G43" s="291"/>
      <c r="H43" s="291"/>
      <c r="I43" s="291"/>
      <c r="J43" s="291"/>
      <c r="K43" s="291"/>
      <c r="L43" s="291"/>
      <c r="M43" s="291"/>
      <c r="N43" s="291"/>
      <c r="O43" s="291"/>
      <c r="P43" s="291"/>
      <c r="Q43" s="291"/>
      <c r="R43" s="333"/>
    </row>
    <row r="44" spans="1:18" ht="15.75" customHeight="1">
      <c r="A44" s="249"/>
      <c r="B44" s="256"/>
      <c r="C44" s="256"/>
      <c r="D44" s="256"/>
      <c r="E44" s="256"/>
      <c r="F44" s="256"/>
      <c r="G44" s="256"/>
      <c r="H44" s="256"/>
      <c r="I44" s="256"/>
      <c r="J44" s="256"/>
      <c r="K44" s="256"/>
      <c r="L44" s="256"/>
      <c r="M44" s="256"/>
      <c r="N44" s="256"/>
      <c r="O44" s="256"/>
      <c r="P44" s="256"/>
      <c r="Q44" s="256"/>
    </row>
    <row r="45" spans="1:18" ht="15.75" customHeight="1">
      <c r="A45" s="249"/>
    </row>
    <row r="46" spans="1:18" ht="15.75" customHeight="1"/>
    <row r="47" spans="1:18" ht="15.75" customHeight="1"/>
    <row r="48" spans="1:1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3.5" customHeight="1"/>
    <row r="69" ht="15.75" customHeight="1"/>
    <row r="70" ht="15.75" customHeight="1"/>
    <row r="71" ht="13.5" customHeight="1"/>
    <row r="72" ht="13.5" customHeight="1"/>
    <row r="73" ht="13.5" customHeight="1"/>
    <row r="74" ht="13.5" customHeight="1"/>
    <row r="75" ht="13.5" customHeight="1"/>
  </sheetData>
  <mergeCells count="20">
    <mergeCell ref="B19:Q19"/>
    <mergeCell ref="A10:E11"/>
    <mergeCell ref="B12:E12"/>
    <mergeCell ref="B13:E13"/>
    <mergeCell ref="B14:E14"/>
    <mergeCell ref="B16:Q18"/>
    <mergeCell ref="F10:L11"/>
    <mergeCell ref="M10:Q11"/>
    <mergeCell ref="P12:Q12"/>
    <mergeCell ref="P13:Q13"/>
    <mergeCell ref="P14:Q14"/>
    <mergeCell ref="M12:O12"/>
    <mergeCell ref="M13:O13"/>
    <mergeCell ref="M14:O14"/>
    <mergeCell ref="B15:Q15"/>
    <mergeCell ref="A1:F1"/>
    <mergeCell ref="A2:E2"/>
    <mergeCell ref="A4:Q4"/>
    <mergeCell ref="H6:J6"/>
    <mergeCell ref="K6:Q6"/>
  </mergeCells>
  <phoneticPr fontId="2"/>
  <pageMargins left="0.70866141732283472" right="0.70866141732283472" top="0.74803149606299213" bottom="0.74803149606299213" header="0.31496062992125984" footer="0.31496062992125984"/>
  <pageSetup paperSize="9" orientation="portrait" blackAndWhite="1" r:id="rId1"/>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A1:V158"/>
  <sheetViews>
    <sheetView view="pageBreakPreview" zoomScaleNormal="100" zoomScaleSheetLayoutView="100" workbookViewId="0">
      <selection activeCell="A9" sqref="A9:R9"/>
    </sheetView>
  </sheetViews>
  <sheetFormatPr defaultRowHeight="13.5"/>
  <cols>
    <col min="1" max="1" width="5.25" style="4" customWidth="1"/>
    <col min="2" max="13" width="4.875" style="4" customWidth="1"/>
    <col min="14" max="14" width="5.25" style="4" customWidth="1"/>
    <col min="15" max="18" width="4.875" style="4" customWidth="1"/>
    <col min="19" max="19" width="4.875" style="251" customWidth="1"/>
    <col min="20" max="16384" width="9" style="4"/>
  </cols>
  <sheetData>
    <row r="1" spans="1:22" ht="15.75" customHeight="1">
      <c r="A1" s="1495" t="e">
        <f>CONCATENATE("（様式-",INDEX(発注者入力シート!$B$32:$G$41,MATCH(発注者入力シート!N20,発注者入力シート!$C$32:$C$41,0),4),"）")</f>
        <v>#N/A</v>
      </c>
      <c r="B1" s="1495"/>
      <c r="C1" s="1495"/>
      <c r="D1" s="1495"/>
      <c r="E1" s="1495"/>
      <c r="F1" s="1495"/>
      <c r="T1" s="4" t="s">
        <v>463</v>
      </c>
    </row>
    <row r="2" spans="1:22" ht="15.75" customHeight="1">
      <c r="A2" s="1495" t="e">
        <f>CONCATENATE("評価項目",INDEX(発注者入力シート!$B$32:$G$41,MATCH(発注者入力シート!N20,発注者入力シート!$C$32:$C$41,0),5),"-",INDEX(発注者入力シート!$B$32:$G$41,MATCH(発注者入力シート!N20,発注者入力シート!$C$32:$C$41,0),6))</f>
        <v>#N/A</v>
      </c>
      <c r="B2" s="1495"/>
      <c r="C2" s="1495"/>
      <c r="D2" s="1495"/>
      <c r="E2" s="1495"/>
      <c r="T2" s="4" t="s">
        <v>464</v>
      </c>
    </row>
    <row r="3" spans="1:22" ht="15.75" customHeight="1">
      <c r="A3" s="1632" t="s">
        <v>625</v>
      </c>
      <c r="B3" s="1632"/>
      <c r="C3" s="1632"/>
      <c r="D3" s="1632"/>
      <c r="E3" s="1632"/>
      <c r="F3" s="1632"/>
      <c r="G3" s="1632"/>
      <c r="H3" s="1632"/>
      <c r="I3" s="1632"/>
      <c r="J3" s="1632"/>
      <c r="K3" s="1632"/>
      <c r="L3" s="1632"/>
      <c r="M3" s="1632"/>
      <c r="N3" s="1632"/>
      <c r="O3" s="1632"/>
      <c r="P3" s="1632"/>
      <c r="Q3" s="1632"/>
      <c r="R3" s="1632"/>
      <c r="T3" s="205"/>
      <c r="U3" s="4" t="s">
        <v>475</v>
      </c>
    </row>
    <row r="4" spans="1:22" ht="15.75" customHeight="1">
      <c r="H4" s="1518" t="s">
        <v>331</v>
      </c>
      <c r="I4" s="1518"/>
      <c r="J4" s="1518"/>
      <c r="K4" s="1518"/>
      <c r="L4" s="1519" t="str">
        <f>IF(企業入力シート!C7="","",企業入力シート!C7)</f>
        <v>島根土木</v>
      </c>
      <c r="M4" s="1519"/>
      <c r="N4" s="1519"/>
      <c r="O4" s="1519"/>
      <c r="P4" s="1519"/>
      <c r="Q4" s="1519"/>
      <c r="R4" s="1519"/>
      <c r="T4" s="191"/>
      <c r="U4" s="4" t="s">
        <v>605</v>
      </c>
    </row>
    <row r="5" spans="1:22" ht="11.25" customHeight="1">
      <c r="K5" s="231"/>
      <c r="L5" s="196"/>
      <c r="M5" s="196"/>
      <c r="N5" s="196"/>
      <c r="O5" s="196"/>
      <c r="P5" s="196"/>
      <c r="Q5" s="196"/>
      <c r="R5" s="196"/>
      <c r="S5" s="321"/>
      <c r="T5" s="251"/>
    </row>
    <row r="6" spans="1:22">
      <c r="A6" s="477" t="s">
        <v>99</v>
      </c>
      <c r="B6" s="1920" t="str">
        <f>CONCATENATE("入札公告日前日時点（平成",(YEAR(発注者入力シート!H7)-1988),"年",MONTH(発注者入力シート!H7),"月",DAY(発注者入力シート!H7),"日時点）で建設機械を３台以上保有もしくは長期リース契約していること")</f>
        <v>入札公告日前日時点（平成30年5月31日時点）で建設機械を３台以上保有もしくは長期リース契約していること</v>
      </c>
      <c r="C6" s="1920"/>
      <c r="D6" s="1920"/>
      <c r="E6" s="1920"/>
      <c r="F6" s="1920"/>
      <c r="G6" s="1920"/>
      <c r="H6" s="1920"/>
      <c r="I6" s="1920"/>
      <c r="J6" s="1920"/>
      <c r="K6" s="1920"/>
      <c r="L6" s="1920"/>
      <c r="M6" s="1920"/>
      <c r="N6" s="1920"/>
      <c r="O6" s="1920"/>
      <c r="P6" s="1920"/>
      <c r="Q6" s="1920"/>
      <c r="R6" s="1920"/>
      <c r="S6" s="321"/>
      <c r="T6" s="4" t="s">
        <v>467</v>
      </c>
    </row>
    <row r="7" spans="1:22">
      <c r="A7" s="477"/>
      <c r="B7" s="1920"/>
      <c r="C7" s="1920"/>
      <c r="D7" s="1920"/>
      <c r="E7" s="1920"/>
      <c r="F7" s="1920"/>
      <c r="G7" s="1920"/>
      <c r="H7" s="1920"/>
      <c r="I7" s="1920"/>
      <c r="J7" s="1920"/>
      <c r="K7" s="1920"/>
      <c r="L7" s="1920"/>
      <c r="M7" s="1920"/>
      <c r="N7" s="1920"/>
      <c r="O7" s="1920"/>
      <c r="P7" s="1920"/>
      <c r="Q7" s="1920"/>
      <c r="R7" s="1920"/>
      <c r="T7" s="193"/>
      <c r="U7" s="4" t="s">
        <v>468</v>
      </c>
    </row>
    <row r="8" spans="1:22">
      <c r="A8" s="1030"/>
      <c r="B8" s="1028"/>
      <c r="C8" s="1028"/>
      <c r="D8" s="1028"/>
      <c r="E8" s="1028"/>
      <c r="F8" s="1028"/>
      <c r="G8" s="1028"/>
      <c r="H8" s="1028"/>
      <c r="I8" s="1028"/>
      <c r="J8" s="1028"/>
      <c r="K8" s="1028"/>
      <c r="L8" s="1028"/>
      <c r="M8" s="1028"/>
      <c r="N8" s="1028"/>
      <c r="O8" s="1028"/>
      <c r="P8" s="1028"/>
      <c r="Q8" s="1028"/>
      <c r="R8" s="1028"/>
      <c r="T8" s="251"/>
      <c r="U8" s="251"/>
      <c r="V8" s="251"/>
    </row>
    <row r="9" spans="1:22">
      <c r="A9" s="2254" t="s">
        <v>1451</v>
      </c>
      <c r="B9" s="2254"/>
      <c r="C9" s="2254"/>
      <c r="D9" s="2254"/>
      <c r="E9" s="2254"/>
      <c r="F9" s="2254"/>
      <c r="G9" s="2254"/>
      <c r="H9" s="2254"/>
      <c r="I9" s="2254"/>
      <c r="J9" s="2254"/>
      <c r="K9" s="2254"/>
      <c r="L9" s="2254"/>
      <c r="M9" s="2254"/>
      <c r="N9" s="2254"/>
      <c r="O9" s="2254"/>
      <c r="P9" s="2254"/>
      <c r="Q9" s="2254"/>
      <c r="R9" s="2254"/>
      <c r="S9" s="4"/>
    </row>
    <row r="10" spans="1:22">
      <c r="A10" s="1023" t="s">
        <v>1452</v>
      </c>
      <c r="B10" s="1021"/>
      <c r="C10" s="1021"/>
      <c r="D10" s="1021"/>
      <c r="E10" s="1021"/>
      <c r="F10" s="1021"/>
      <c r="G10" s="1021"/>
      <c r="H10" s="1021"/>
      <c r="I10" s="1021"/>
      <c r="J10" s="1021"/>
      <c r="K10" s="1021"/>
      <c r="L10" s="1021"/>
      <c r="M10" s="1021"/>
      <c r="N10" s="1021"/>
      <c r="O10" s="1021"/>
      <c r="P10" s="1021"/>
      <c r="Q10" s="1021"/>
      <c r="R10" s="1021"/>
      <c r="S10" s="4"/>
      <c r="T10" s="207" t="s">
        <v>469</v>
      </c>
    </row>
    <row r="11" spans="1:22" ht="24" customHeight="1">
      <c r="A11" s="1034" t="s">
        <v>1206</v>
      </c>
      <c r="B11" s="2249" t="s">
        <v>737</v>
      </c>
      <c r="C11" s="2249"/>
      <c r="D11" s="2249"/>
      <c r="E11" s="2249" t="s">
        <v>1207</v>
      </c>
      <c r="F11" s="2249"/>
      <c r="G11" s="2249" t="s">
        <v>1208</v>
      </c>
      <c r="H11" s="2249"/>
      <c r="I11" s="2249"/>
      <c r="J11" s="2249"/>
      <c r="K11" s="2250" t="s">
        <v>1209</v>
      </c>
      <c r="L11" s="2250"/>
      <c r="M11" s="2250"/>
      <c r="N11" s="2250"/>
      <c r="O11" s="2250"/>
      <c r="P11" s="1678" t="s">
        <v>1008</v>
      </c>
      <c r="Q11" s="1679"/>
      <c r="R11" s="1676"/>
      <c r="S11" s="4"/>
      <c r="T11" s="207" t="s">
        <v>470</v>
      </c>
    </row>
    <row r="12" spans="1:22" ht="27" customHeight="1">
      <c r="A12" s="1031" t="s">
        <v>1210</v>
      </c>
      <c r="B12" s="2251"/>
      <c r="C12" s="2251"/>
      <c r="D12" s="2251"/>
      <c r="E12" s="1955"/>
      <c r="F12" s="1955"/>
      <c r="G12" s="2252"/>
      <c r="H12" s="2252"/>
      <c r="I12" s="2252"/>
      <c r="J12" s="2252"/>
      <c r="K12" s="2253" t="s">
        <v>1211</v>
      </c>
      <c r="L12" s="2253"/>
      <c r="M12" s="1955"/>
      <c r="N12" s="1955"/>
      <c r="O12" s="1955"/>
      <c r="P12" s="2258" t="s">
        <v>1450</v>
      </c>
      <c r="Q12" s="2259"/>
      <c r="R12" s="2260"/>
      <c r="S12" s="4"/>
    </row>
    <row r="13" spans="1:22" ht="27" customHeight="1">
      <c r="A13" s="1031" t="s">
        <v>1212</v>
      </c>
      <c r="B13" s="2251"/>
      <c r="C13" s="2251"/>
      <c r="D13" s="2251"/>
      <c r="E13" s="1955"/>
      <c r="F13" s="1955"/>
      <c r="G13" s="2252"/>
      <c r="H13" s="2252"/>
      <c r="I13" s="2252"/>
      <c r="J13" s="2252"/>
      <c r="K13" s="2253" t="s">
        <v>1211</v>
      </c>
      <c r="L13" s="2253"/>
      <c r="M13" s="1955"/>
      <c r="N13" s="1955"/>
      <c r="O13" s="1955"/>
      <c r="P13" s="2261"/>
      <c r="Q13" s="1808"/>
      <c r="R13" s="2262"/>
      <c r="S13" s="4"/>
    </row>
    <row r="14" spans="1:22" ht="27" customHeight="1">
      <c r="A14" s="1031" t="s">
        <v>1213</v>
      </c>
      <c r="B14" s="2251"/>
      <c r="C14" s="2251"/>
      <c r="D14" s="2251"/>
      <c r="E14" s="1955"/>
      <c r="F14" s="1955"/>
      <c r="G14" s="2252"/>
      <c r="H14" s="2252"/>
      <c r="I14" s="2252"/>
      <c r="J14" s="2252"/>
      <c r="K14" s="2253" t="s">
        <v>1211</v>
      </c>
      <c r="L14" s="2253"/>
      <c r="M14" s="1955"/>
      <c r="N14" s="1955"/>
      <c r="O14" s="1955"/>
      <c r="P14" s="2263"/>
      <c r="Q14" s="2264"/>
      <c r="R14" s="2265"/>
      <c r="S14" s="4"/>
    </row>
    <row r="15" spans="1:22">
      <c r="A15" s="1020"/>
      <c r="B15" s="1032"/>
      <c r="C15" s="1032"/>
      <c r="D15" s="1032"/>
      <c r="E15" s="1032"/>
      <c r="F15" s="1032"/>
      <c r="G15" s="1035"/>
      <c r="H15" s="1035"/>
      <c r="I15" s="1035"/>
      <c r="J15" s="1035"/>
      <c r="K15" s="1032"/>
      <c r="L15" s="1032"/>
      <c r="M15" s="1032"/>
      <c r="N15" s="1032"/>
      <c r="O15" s="1032"/>
      <c r="S15" s="4"/>
    </row>
    <row r="16" spans="1:22">
      <c r="A16" s="2254" t="s">
        <v>1453</v>
      </c>
      <c r="B16" s="2254"/>
      <c r="C16" s="2254"/>
      <c r="D16" s="2254"/>
      <c r="E16" s="2254"/>
      <c r="F16" s="2254"/>
      <c r="G16" s="2254"/>
      <c r="H16" s="2254"/>
      <c r="I16" s="2254"/>
      <c r="J16" s="2254"/>
      <c r="K16" s="2254"/>
      <c r="L16" s="2254"/>
      <c r="M16" s="2254"/>
      <c r="N16" s="2254"/>
      <c r="O16" s="2254"/>
      <c r="P16" s="2254"/>
      <c r="Q16" s="2254"/>
      <c r="R16" s="2254"/>
      <c r="S16" s="4"/>
    </row>
    <row r="17" spans="1:19">
      <c r="A17" s="2254"/>
      <c r="B17" s="2254"/>
      <c r="C17" s="2254"/>
      <c r="D17" s="2254"/>
      <c r="E17" s="2254"/>
      <c r="F17" s="2254"/>
      <c r="G17" s="2254"/>
      <c r="H17" s="2254"/>
      <c r="I17" s="2254"/>
      <c r="J17" s="2254"/>
      <c r="K17" s="2254"/>
      <c r="L17" s="2254"/>
      <c r="M17" s="2254"/>
      <c r="N17" s="2254"/>
      <c r="O17" s="2254"/>
      <c r="P17" s="2254"/>
      <c r="Q17" s="2254"/>
      <c r="R17" s="2254"/>
      <c r="S17" s="4"/>
    </row>
    <row r="18" spans="1:19">
      <c r="A18" s="1029" t="s">
        <v>1454</v>
      </c>
      <c r="B18" s="1028"/>
      <c r="C18" s="1028"/>
      <c r="D18" s="1028"/>
      <c r="E18" s="1028"/>
      <c r="F18" s="1028"/>
      <c r="G18" s="1028"/>
      <c r="H18" s="1028"/>
      <c r="I18" s="1028"/>
      <c r="J18" s="1028"/>
      <c r="K18" s="1028"/>
      <c r="L18" s="1028"/>
      <c r="M18" s="1028"/>
      <c r="N18" s="1028"/>
      <c r="O18" s="1028"/>
      <c r="P18" s="1028"/>
      <c r="Q18" s="1028"/>
      <c r="R18" s="1028"/>
      <c r="S18" s="4"/>
    </row>
    <row r="19" spans="1:19" ht="24">
      <c r="A19" s="1034" t="s">
        <v>1206</v>
      </c>
      <c r="B19" s="2249" t="s">
        <v>739</v>
      </c>
      <c r="C19" s="2249"/>
      <c r="D19" s="2249"/>
      <c r="E19" s="2249" t="s">
        <v>251</v>
      </c>
      <c r="F19" s="2249"/>
      <c r="G19" s="2249"/>
      <c r="H19" s="2249" t="s">
        <v>1214</v>
      </c>
      <c r="I19" s="2249"/>
      <c r="J19" s="2249"/>
      <c r="K19" s="2249"/>
      <c r="L19" s="2249" t="s">
        <v>1215</v>
      </c>
      <c r="M19" s="2249"/>
      <c r="N19" s="2249"/>
      <c r="O19" s="2255" t="s">
        <v>761</v>
      </c>
      <c r="P19" s="2256"/>
      <c r="Q19" s="2256"/>
      <c r="R19" s="2257"/>
      <c r="S19" s="4"/>
    </row>
    <row r="20" spans="1:19" ht="13.5" customHeight="1">
      <c r="A20" s="1715" t="s">
        <v>1216</v>
      </c>
      <c r="B20" s="2271"/>
      <c r="C20" s="2272"/>
      <c r="D20" s="2273"/>
      <c r="E20" s="2271"/>
      <c r="F20" s="2272"/>
      <c r="G20" s="2273"/>
      <c r="H20" s="2271"/>
      <c r="I20" s="2272"/>
      <c r="J20" s="2272"/>
      <c r="K20" s="2273"/>
      <c r="L20" s="2271"/>
      <c r="M20" s="2272"/>
      <c r="N20" s="2273"/>
      <c r="O20" s="1036" t="s">
        <v>298</v>
      </c>
      <c r="P20" s="2266"/>
      <c r="Q20" s="2266"/>
      <c r="R20" s="2267"/>
      <c r="S20" s="4"/>
    </row>
    <row r="21" spans="1:19" ht="13.5" customHeight="1">
      <c r="A21" s="1717"/>
      <c r="B21" s="2274"/>
      <c r="C21" s="2275"/>
      <c r="D21" s="2276"/>
      <c r="E21" s="2274"/>
      <c r="F21" s="2275"/>
      <c r="G21" s="2276"/>
      <c r="H21" s="2274"/>
      <c r="I21" s="2275"/>
      <c r="J21" s="2275"/>
      <c r="K21" s="2276"/>
      <c r="L21" s="2274"/>
      <c r="M21" s="2275"/>
      <c r="N21" s="2276"/>
      <c r="O21" s="553" t="s">
        <v>299</v>
      </c>
      <c r="P21" s="2268"/>
      <c r="Q21" s="2269"/>
      <c r="R21" s="2270"/>
      <c r="S21" s="4"/>
    </row>
    <row r="22" spans="1:19" ht="13.5" customHeight="1">
      <c r="A22" s="1715" t="s">
        <v>1212</v>
      </c>
      <c r="B22" s="2271"/>
      <c r="C22" s="2272"/>
      <c r="D22" s="2273"/>
      <c r="E22" s="2271"/>
      <c r="F22" s="2272"/>
      <c r="G22" s="2273"/>
      <c r="H22" s="2271"/>
      <c r="I22" s="2272"/>
      <c r="J22" s="2272"/>
      <c r="K22" s="2273"/>
      <c r="L22" s="2271"/>
      <c r="M22" s="2272"/>
      <c r="N22" s="2273"/>
      <c r="O22" s="1036" t="s">
        <v>298</v>
      </c>
      <c r="P22" s="2266"/>
      <c r="Q22" s="2266"/>
      <c r="R22" s="2267"/>
      <c r="S22" s="4"/>
    </row>
    <row r="23" spans="1:19" ht="13.5" customHeight="1">
      <c r="A23" s="1717"/>
      <c r="B23" s="2274"/>
      <c r="C23" s="2275"/>
      <c r="D23" s="2276"/>
      <c r="E23" s="2274"/>
      <c r="F23" s="2275"/>
      <c r="G23" s="2276"/>
      <c r="H23" s="2274"/>
      <c r="I23" s="2275"/>
      <c r="J23" s="2275"/>
      <c r="K23" s="2276"/>
      <c r="L23" s="2274"/>
      <c r="M23" s="2275"/>
      <c r="N23" s="2276"/>
      <c r="O23" s="553" t="s">
        <v>299</v>
      </c>
      <c r="P23" s="2268"/>
      <c r="Q23" s="2269"/>
      <c r="R23" s="2270"/>
      <c r="S23" s="4"/>
    </row>
    <row r="24" spans="1:19" ht="13.5" customHeight="1">
      <c r="A24" s="1715" t="s">
        <v>1213</v>
      </c>
      <c r="B24" s="2271"/>
      <c r="C24" s="2272"/>
      <c r="D24" s="2273"/>
      <c r="E24" s="2271"/>
      <c r="F24" s="2272"/>
      <c r="G24" s="2273"/>
      <c r="H24" s="2271"/>
      <c r="I24" s="2272"/>
      <c r="J24" s="2272"/>
      <c r="K24" s="2273"/>
      <c r="L24" s="2271"/>
      <c r="M24" s="2272"/>
      <c r="N24" s="2273"/>
      <c r="O24" s="1036" t="s">
        <v>298</v>
      </c>
      <c r="P24" s="2266"/>
      <c r="Q24" s="2266"/>
      <c r="R24" s="2267"/>
      <c r="S24" s="4"/>
    </row>
    <row r="25" spans="1:19" ht="13.5" customHeight="1">
      <c r="A25" s="1717"/>
      <c r="B25" s="2274"/>
      <c r="C25" s="2275"/>
      <c r="D25" s="2276"/>
      <c r="E25" s="2274"/>
      <c r="F25" s="2275"/>
      <c r="G25" s="2276"/>
      <c r="H25" s="2274"/>
      <c r="I25" s="2275"/>
      <c r="J25" s="2275"/>
      <c r="K25" s="2276"/>
      <c r="L25" s="2274"/>
      <c r="M25" s="2275"/>
      <c r="N25" s="2276"/>
      <c r="O25" s="553" t="s">
        <v>299</v>
      </c>
      <c r="P25" s="2268"/>
      <c r="Q25" s="2269"/>
      <c r="R25" s="2270"/>
      <c r="S25" s="4"/>
    </row>
    <row r="26" spans="1:19" s="1027" customFormat="1">
      <c r="A26" s="267" t="s">
        <v>1271</v>
      </c>
      <c r="B26" s="1046" t="s">
        <v>1289</v>
      </c>
      <c r="C26" s="1023"/>
      <c r="D26" s="1023"/>
      <c r="E26" s="1023"/>
      <c r="F26" s="1023"/>
      <c r="G26" s="1023"/>
      <c r="H26" s="1023"/>
      <c r="I26" s="1023"/>
      <c r="J26" s="1023"/>
      <c r="K26" s="1023"/>
      <c r="L26" s="1023"/>
      <c r="M26" s="1023"/>
      <c r="N26" s="1023"/>
      <c r="O26" s="1023"/>
      <c r="P26" s="1023"/>
      <c r="Q26" s="1023"/>
      <c r="R26" s="1023"/>
    </row>
    <row r="27" spans="1:19" s="3" customFormat="1">
      <c r="A27" s="267" t="s">
        <v>1144</v>
      </c>
      <c r="B27" s="1043" t="s">
        <v>1217</v>
      </c>
      <c r="C27" s="541"/>
      <c r="D27" s="541"/>
      <c r="E27" s="541"/>
      <c r="F27" s="541"/>
      <c r="G27" s="541"/>
      <c r="H27" s="541"/>
      <c r="I27" s="541"/>
      <c r="J27" s="541"/>
      <c r="K27" s="541"/>
      <c r="L27" s="541"/>
      <c r="M27" s="541"/>
      <c r="N27" s="541"/>
      <c r="O27" s="541"/>
      <c r="P27" s="541"/>
      <c r="Q27" s="541"/>
      <c r="R27" s="541"/>
    </row>
    <row r="28" spans="1:19" s="3" customFormat="1">
      <c r="A28" s="267" t="s">
        <v>114</v>
      </c>
      <c r="B28" s="334" t="s">
        <v>1218</v>
      </c>
      <c r="C28" s="541"/>
      <c r="D28" s="541"/>
      <c r="E28" s="541"/>
      <c r="F28" s="541"/>
      <c r="G28" s="541"/>
      <c r="H28" s="541"/>
      <c r="I28" s="541"/>
      <c r="J28" s="541"/>
      <c r="K28" s="541"/>
      <c r="L28" s="541"/>
      <c r="M28" s="541"/>
      <c r="N28" s="541"/>
      <c r="O28" s="541"/>
      <c r="P28" s="541"/>
      <c r="Q28" s="541"/>
      <c r="R28" s="541"/>
    </row>
    <row r="29" spans="1:19" s="1027" customFormat="1">
      <c r="A29" s="1037"/>
      <c r="B29" s="540" t="s">
        <v>1219</v>
      </c>
      <c r="C29" s="334" t="s">
        <v>1220</v>
      </c>
      <c r="D29" s="334"/>
      <c r="E29" s="334"/>
      <c r="F29" s="334"/>
      <c r="G29" s="334"/>
      <c r="H29" s="334"/>
      <c r="I29" s="334"/>
      <c r="J29" s="334"/>
      <c r="K29" s="334"/>
      <c r="L29" s="334"/>
      <c r="M29" s="334"/>
      <c r="N29" s="334"/>
      <c r="O29" s="334"/>
      <c r="P29" s="334"/>
      <c r="Q29" s="334"/>
      <c r="R29" s="334"/>
    </row>
    <row r="30" spans="1:19" s="1027" customFormat="1">
      <c r="A30" s="1037"/>
      <c r="B30" s="540" t="s">
        <v>1221</v>
      </c>
      <c r="C30" s="2277" t="s">
        <v>1222</v>
      </c>
      <c r="D30" s="2277"/>
      <c r="E30" s="2277"/>
      <c r="F30" s="2277"/>
      <c r="G30" s="2277"/>
      <c r="H30" s="2277"/>
      <c r="I30" s="2277"/>
      <c r="J30" s="2277"/>
      <c r="K30" s="2277"/>
      <c r="L30" s="2277"/>
      <c r="M30" s="2277"/>
      <c r="N30" s="2277"/>
      <c r="O30" s="2277"/>
      <c r="P30" s="2277"/>
      <c r="Q30" s="2277"/>
      <c r="R30" s="2277"/>
    </row>
    <row r="31" spans="1:19" s="1027" customFormat="1">
      <c r="A31" s="1037"/>
      <c r="B31" s="540"/>
      <c r="C31" s="2277"/>
      <c r="D31" s="2277"/>
      <c r="E31" s="2277"/>
      <c r="F31" s="2277"/>
      <c r="G31" s="2277"/>
      <c r="H31" s="2277"/>
      <c r="I31" s="2277"/>
      <c r="J31" s="2277"/>
      <c r="K31" s="2277"/>
      <c r="L31" s="2277"/>
      <c r="M31" s="2277"/>
      <c r="N31" s="2277"/>
      <c r="O31" s="2277"/>
      <c r="P31" s="2277"/>
      <c r="Q31" s="2277"/>
      <c r="R31" s="2277"/>
    </row>
    <row r="32" spans="1:19" s="1027" customFormat="1">
      <c r="A32" s="1037"/>
      <c r="B32" s="540"/>
      <c r="C32" s="2277"/>
      <c r="D32" s="2277"/>
      <c r="E32" s="2277"/>
      <c r="F32" s="2277"/>
      <c r="G32" s="2277"/>
      <c r="H32" s="2277"/>
      <c r="I32" s="2277"/>
      <c r="J32" s="2277"/>
      <c r="K32" s="2277"/>
      <c r="L32" s="2277"/>
      <c r="M32" s="2277"/>
      <c r="N32" s="2277"/>
      <c r="O32" s="2277"/>
      <c r="P32" s="2277"/>
      <c r="Q32" s="2277"/>
      <c r="R32" s="2277"/>
    </row>
    <row r="33" spans="1:19" s="1027" customFormat="1">
      <c r="A33" s="1037"/>
      <c r="B33" s="540" t="s">
        <v>1223</v>
      </c>
      <c r="C33" s="2277" t="s">
        <v>1224</v>
      </c>
      <c r="D33" s="2277"/>
      <c r="E33" s="2277"/>
      <c r="F33" s="2277"/>
      <c r="G33" s="2277"/>
      <c r="H33" s="2277"/>
      <c r="I33" s="2277"/>
      <c r="J33" s="2277"/>
      <c r="K33" s="2277"/>
      <c r="L33" s="2277"/>
      <c r="M33" s="2277"/>
      <c r="N33" s="2277"/>
      <c r="O33" s="2277"/>
      <c r="P33" s="2277"/>
      <c r="Q33" s="2277"/>
      <c r="R33" s="2277"/>
    </row>
    <row r="34" spans="1:19" s="1027" customFormat="1">
      <c r="A34" s="1037"/>
      <c r="B34" s="540"/>
      <c r="C34" s="2277"/>
      <c r="D34" s="2277"/>
      <c r="E34" s="2277"/>
      <c r="F34" s="2277"/>
      <c r="G34" s="2277"/>
      <c r="H34" s="2277"/>
      <c r="I34" s="2277"/>
      <c r="J34" s="2277"/>
      <c r="K34" s="2277"/>
      <c r="L34" s="2277"/>
      <c r="M34" s="2277"/>
      <c r="N34" s="2277"/>
      <c r="O34" s="2277"/>
      <c r="P34" s="2277"/>
      <c r="Q34" s="2277"/>
      <c r="R34" s="2277"/>
    </row>
    <row r="35" spans="1:19" s="1027" customFormat="1">
      <c r="A35" s="1037"/>
      <c r="B35" s="540" t="s">
        <v>1225</v>
      </c>
      <c r="C35" s="2277" t="s">
        <v>1226</v>
      </c>
      <c r="D35" s="2277"/>
      <c r="E35" s="2277"/>
      <c r="F35" s="2277"/>
      <c r="G35" s="2277"/>
      <c r="H35" s="2277"/>
      <c r="I35" s="2277"/>
      <c r="J35" s="2277"/>
      <c r="K35" s="2277"/>
      <c r="L35" s="2277"/>
      <c r="M35" s="2277"/>
      <c r="N35" s="2277"/>
      <c r="O35" s="2277"/>
      <c r="P35" s="2277"/>
      <c r="Q35" s="2277"/>
      <c r="R35" s="2277"/>
    </row>
    <row r="36" spans="1:19" s="1027" customFormat="1">
      <c r="A36" s="1037"/>
      <c r="B36" s="540"/>
      <c r="C36" s="2277"/>
      <c r="D36" s="2277"/>
      <c r="E36" s="2277"/>
      <c r="F36" s="2277"/>
      <c r="G36" s="2277"/>
      <c r="H36" s="2277"/>
      <c r="I36" s="2277"/>
      <c r="J36" s="2277"/>
      <c r="K36" s="2277"/>
      <c r="L36" s="2277"/>
      <c r="M36" s="2277"/>
      <c r="N36" s="2277"/>
      <c r="O36" s="2277"/>
      <c r="P36" s="2277"/>
      <c r="Q36" s="2277"/>
      <c r="R36" s="2277"/>
    </row>
    <row r="37" spans="1:19" s="1027" customFormat="1">
      <c r="A37" s="1037"/>
      <c r="B37" s="540" t="s">
        <v>1227</v>
      </c>
      <c r="C37" s="2277" t="s">
        <v>1228</v>
      </c>
      <c r="D37" s="2277"/>
      <c r="E37" s="2277"/>
      <c r="F37" s="2277"/>
      <c r="G37" s="2277"/>
      <c r="H37" s="2277"/>
      <c r="I37" s="2277"/>
      <c r="J37" s="2277"/>
      <c r="K37" s="2277"/>
      <c r="L37" s="2277"/>
      <c r="M37" s="2277"/>
      <c r="N37" s="2277"/>
      <c r="O37" s="2277"/>
      <c r="P37" s="2277"/>
      <c r="Q37" s="2277"/>
      <c r="R37" s="2277"/>
    </row>
    <row r="38" spans="1:19" s="1027" customFormat="1">
      <c r="A38" s="1037"/>
      <c r="B38" s="540"/>
      <c r="C38" s="2277"/>
      <c r="D38" s="2277"/>
      <c r="E38" s="2277"/>
      <c r="F38" s="2277"/>
      <c r="G38" s="2277"/>
      <c r="H38" s="2277"/>
      <c r="I38" s="2277"/>
      <c r="J38" s="2277"/>
      <c r="K38" s="2277"/>
      <c r="L38" s="2277"/>
      <c r="M38" s="2277"/>
      <c r="N38" s="2277"/>
      <c r="O38" s="2277"/>
      <c r="P38" s="2277"/>
      <c r="Q38" s="2277"/>
      <c r="R38" s="2277"/>
    </row>
    <row r="39" spans="1:19" s="1027" customFormat="1">
      <c r="A39" s="1037"/>
      <c r="B39" s="540"/>
      <c r="C39" s="334"/>
      <c r="D39" s="334"/>
      <c r="E39" s="334"/>
      <c r="F39" s="334"/>
      <c r="G39" s="334"/>
      <c r="H39" s="334"/>
      <c r="I39" s="334"/>
      <c r="J39" s="334"/>
      <c r="K39" s="334"/>
      <c r="L39" s="334"/>
      <c r="M39" s="334"/>
      <c r="N39" s="334"/>
      <c r="O39" s="334"/>
      <c r="P39" s="334"/>
      <c r="Q39" s="334"/>
      <c r="R39" s="334"/>
    </row>
    <row r="40" spans="1:19">
      <c r="A40" s="1037" t="s">
        <v>1229</v>
      </c>
      <c r="B40" s="1029"/>
      <c r="C40" s="1029"/>
      <c r="D40" s="1029"/>
      <c r="E40" s="1029"/>
      <c r="F40" s="1029"/>
      <c r="G40" s="1029"/>
      <c r="H40" s="1029"/>
      <c r="I40" s="1029"/>
      <c r="J40" s="1029"/>
      <c r="K40" s="1029"/>
      <c r="L40" s="1029"/>
      <c r="M40" s="1029"/>
      <c r="N40" s="1029"/>
      <c r="O40" s="1029"/>
      <c r="P40" s="1029"/>
      <c r="Q40" s="1029"/>
      <c r="R40" s="1029"/>
      <c r="S40" s="4"/>
    </row>
    <row r="41" spans="1:19">
      <c r="A41" s="2278" t="s">
        <v>737</v>
      </c>
      <c r="B41" s="2278"/>
      <c r="C41" s="2278"/>
      <c r="D41" s="2278"/>
      <c r="E41" s="2279" t="s">
        <v>1230</v>
      </c>
      <c r="F41" s="2280"/>
      <c r="G41" s="2280"/>
      <c r="H41" s="2280"/>
      <c r="I41" s="2280"/>
      <c r="J41" s="2281"/>
      <c r="K41" s="2249" t="s">
        <v>1215</v>
      </c>
      <c r="L41" s="2249"/>
      <c r="M41" s="2249"/>
      <c r="N41" s="2279" t="s">
        <v>1231</v>
      </c>
      <c r="O41" s="2280"/>
      <c r="P41" s="2280"/>
      <c r="Q41" s="2280"/>
      <c r="R41" s="2281"/>
      <c r="S41" s="4"/>
    </row>
    <row r="42" spans="1:19" ht="13.5" customHeight="1">
      <c r="A42" s="2282" t="s">
        <v>1232</v>
      </c>
      <c r="B42" s="2282"/>
      <c r="C42" s="2282"/>
      <c r="D42" s="2282"/>
      <c r="E42" s="2283" t="s">
        <v>1233</v>
      </c>
      <c r="F42" s="2283"/>
      <c r="G42" s="2283"/>
      <c r="H42" s="2283"/>
      <c r="I42" s="2283"/>
      <c r="J42" s="2283"/>
      <c r="K42" s="2284"/>
      <c r="L42" s="2284"/>
      <c r="M42" s="2284"/>
      <c r="N42" s="2283" t="s">
        <v>1234</v>
      </c>
      <c r="O42" s="2283"/>
      <c r="P42" s="2283"/>
      <c r="Q42" s="2283"/>
      <c r="R42" s="2283"/>
      <c r="S42" s="4"/>
    </row>
    <row r="43" spans="1:19" ht="13.5" customHeight="1">
      <c r="A43" s="2282"/>
      <c r="B43" s="2282"/>
      <c r="C43" s="2282"/>
      <c r="D43" s="2282"/>
      <c r="E43" s="2283"/>
      <c r="F43" s="2283"/>
      <c r="G43" s="2283"/>
      <c r="H43" s="2283"/>
      <c r="I43" s="2283"/>
      <c r="J43" s="2283"/>
      <c r="K43" s="2284"/>
      <c r="L43" s="2284"/>
      <c r="M43" s="2284"/>
      <c r="N43" s="2283"/>
      <c r="O43" s="2283"/>
      <c r="P43" s="2283"/>
      <c r="Q43" s="2283"/>
      <c r="R43" s="2283"/>
      <c r="S43" s="4"/>
    </row>
    <row r="44" spans="1:19">
      <c r="A44" s="2282"/>
      <c r="B44" s="2282"/>
      <c r="C44" s="2282"/>
      <c r="D44" s="2282"/>
      <c r="E44" s="2283"/>
      <c r="F44" s="2283"/>
      <c r="G44" s="2283"/>
      <c r="H44" s="2283"/>
      <c r="I44" s="2283"/>
      <c r="J44" s="2283"/>
      <c r="K44" s="2284"/>
      <c r="L44" s="2284"/>
      <c r="M44" s="2284"/>
      <c r="N44" s="2283"/>
      <c r="O44" s="2283"/>
      <c r="P44" s="2283"/>
      <c r="Q44" s="2283"/>
      <c r="R44" s="2283"/>
      <c r="S44" s="4"/>
    </row>
    <row r="45" spans="1:19">
      <c r="A45" s="2282" t="s">
        <v>1235</v>
      </c>
      <c r="B45" s="2282"/>
      <c r="C45" s="2282"/>
      <c r="D45" s="2282"/>
      <c r="E45" s="2285"/>
      <c r="F45" s="2285"/>
      <c r="G45" s="2285"/>
      <c r="H45" s="2285"/>
      <c r="I45" s="2285"/>
      <c r="J45" s="2285"/>
      <c r="K45" s="2286" t="s">
        <v>1236</v>
      </c>
      <c r="L45" s="2286"/>
      <c r="M45" s="2286"/>
      <c r="N45" s="2283"/>
      <c r="O45" s="2283"/>
      <c r="P45" s="2283"/>
      <c r="Q45" s="2283"/>
      <c r="R45" s="2283"/>
      <c r="S45" s="4"/>
    </row>
    <row r="46" spans="1:19">
      <c r="A46" s="2287" t="s">
        <v>1237</v>
      </c>
      <c r="B46" s="2288"/>
      <c r="C46" s="2288"/>
      <c r="D46" s="2289"/>
      <c r="E46" s="2285"/>
      <c r="F46" s="2285"/>
      <c r="G46" s="2285"/>
      <c r="H46" s="2285"/>
      <c r="I46" s="2285"/>
      <c r="J46" s="2285"/>
      <c r="K46" s="2283" t="s">
        <v>1238</v>
      </c>
      <c r="L46" s="2283"/>
      <c r="M46" s="2283"/>
      <c r="N46" s="2283"/>
      <c r="O46" s="2283"/>
      <c r="P46" s="2283"/>
      <c r="Q46" s="2283"/>
      <c r="R46" s="2283"/>
      <c r="S46" s="4"/>
    </row>
    <row r="47" spans="1:19" ht="13.5" customHeight="1">
      <c r="A47" s="2290"/>
      <c r="B47" s="2291"/>
      <c r="C47" s="2291"/>
      <c r="D47" s="2292"/>
      <c r="E47" s="2285"/>
      <c r="F47" s="2285"/>
      <c r="G47" s="2285"/>
      <c r="H47" s="2285"/>
      <c r="I47" s="2285"/>
      <c r="J47" s="2285"/>
      <c r="K47" s="2283"/>
      <c r="L47" s="2283"/>
      <c r="M47" s="2283"/>
      <c r="N47" s="2283"/>
      <c r="O47" s="2283"/>
      <c r="P47" s="2283"/>
      <c r="Q47" s="2283"/>
      <c r="R47" s="2283"/>
      <c r="S47" s="4"/>
    </row>
    <row r="48" spans="1:19">
      <c r="A48" s="2282" t="s">
        <v>1239</v>
      </c>
      <c r="B48" s="2282"/>
      <c r="C48" s="2282"/>
      <c r="D48" s="2282"/>
      <c r="E48" s="2285"/>
      <c r="F48" s="2285"/>
      <c r="G48" s="2285"/>
      <c r="H48" s="2285"/>
      <c r="I48" s="2285"/>
      <c r="J48" s="2285"/>
      <c r="K48" s="2286" t="s">
        <v>1240</v>
      </c>
      <c r="L48" s="2286"/>
      <c r="M48" s="2286"/>
      <c r="N48" s="2283"/>
      <c r="O48" s="2283"/>
      <c r="P48" s="2283"/>
      <c r="Q48" s="2283"/>
      <c r="R48" s="2283"/>
      <c r="S48" s="4"/>
    </row>
    <row r="49" spans="1:19" ht="13.5" customHeight="1">
      <c r="A49" s="2282" t="s">
        <v>1241</v>
      </c>
      <c r="B49" s="2282"/>
      <c r="C49" s="2282"/>
      <c r="D49" s="2282"/>
      <c r="E49" s="2285"/>
      <c r="F49" s="2285"/>
      <c r="G49" s="2285"/>
      <c r="H49" s="2285"/>
      <c r="I49" s="2285"/>
      <c r="J49" s="2285"/>
      <c r="K49" s="2283" t="s">
        <v>1242</v>
      </c>
      <c r="L49" s="2283"/>
      <c r="M49" s="2283"/>
      <c r="N49" s="2283" t="s">
        <v>1243</v>
      </c>
      <c r="O49" s="2283"/>
      <c r="P49" s="2283"/>
      <c r="Q49" s="2283"/>
      <c r="R49" s="2283"/>
      <c r="S49" s="4"/>
    </row>
    <row r="50" spans="1:19" ht="13.5" customHeight="1">
      <c r="A50" s="2282"/>
      <c r="B50" s="2282"/>
      <c r="C50" s="2282"/>
      <c r="D50" s="2282"/>
      <c r="E50" s="2285"/>
      <c r="F50" s="2285"/>
      <c r="G50" s="2285"/>
      <c r="H50" s="2285"/>
      <c r="I50" s="2285"/>
      <c r="J50" s="2285"/>
      <c r="K50" s="2283"/>
      <c r="L50" s="2283"/>
      <c r="M50" s="2283"/>
      <c r="N50" s="2283"/>
      <c r="O50" s="2283"/>
      <c r="P50" s="2283"/>
      <c r="Q50" s="2283"/>
      <c r="R50" s="2283"/>
      <c r="S50" s="4"/>
    </row>
    <row r="51" spans="1:19">
      <c r="A51" s="2282"/>
      <c r="B51" s="2282"/>
      <c r="C51" s="2282"/>
      <c r="D51" s="2282"/>
      <c r="E51" s="2285"/>
      <c r="F51" s="2285"/>
      <c r="G51" s="2285"/>
      <c r="H51" s="2285"/>
      <c r="I51" s="2285"/>
      <c r="J51" s="2285"/>
      <c r="K51" s="2283"/>
      <c r="L51" s="2283"/>
      <c r="M51" s="2283"/>
      <c r="N51" s="2283"/>
      <c r="O51" s="2283"/>
      <c r="P51" s="2283"/>
      <c r="Q51" s="2283"/>
      <c r="R51" s="2283"/>
      <c r="S51" s="4"/>
    </row>
    <row r="52" spans="1:19" ht="16.5" customHeight="1">
      <c r="A52" s="2282" t="s">
        <v>1244</v>
      </c>
      <c r="B52" s="2282"/>
      <c r="C52" s="2282"/>
      <c r="D52" s="2282"/>
      <c r="E52" s="2293" t="s">
        <v>1606</v>
      </c>
      <c r="F52" s="2293"/>
      <c r="G52" s="2293"/>
      <c r="H52" s="2293"/>
      <c r="I52" s="2293"/>
      <c r="J52" s="2293"/>
      <c r="K52" s="2283" t="s">
        <v>1245</v>
      </c>
      <c r="L52" s="2283"/>
      <c r="M52" s="2283"/>
      <c r="N52" s="2283" t="s">
        <v>1246</v>
      </c>
      <c r="O52" s="2283"/>
      <c r="P52" s="2283"/>
      <c r="Q52" s="2283"/>
      <c r="R52" s="2283"/>
      <c r="S52" s="4"/>
    </row>
    <row r="53" spans="1:19" ht="16.5" customHeight="1">
      <c r="A53" s="2282"/>
      <c r="B53" s="2282"/>
      <c r="C53" s="2282"/>
      <c r="D53" s="2282"/>
      <c r="E53" s="2293"/>
      <c r="F53" s="2293"/>
      <c r="G53" s="2293"/>
      <c r="H53" s="2293"/>
      <c r="I53" s="2293"/>
      <c r="J53" s="2293"/>
      <c r="K53" s="2283"/>
      <c r="L53" s="2283"/>
      <c r="M53" s="2283"/>
      <c r="N53" s="2283"/>
      <c r="O53" s="2283"/>
      <c r="P53" s="2283"/>
      <c r="Q53" s="2283"/>
      <c r="R53" s="2283"/>
      <c r="S53" s="4"/>
    </row>
    <row r="54" spans="1:19" ht="16.5" customHeight="1">
      <c r="A54" s="2282"/>
      <c r="B54" s="2282"/>
      <c r="C54" s="2282"/>
      <c r="D54" s="2282"/>
      <c r="E54" s="2293"/>
      <c r="F54" s="2293"/>
      <c r="G54" s="2293"/>
      <c r="H54" s="2293"/>
      <c r="I54" s="2293"/>
      <c r="J54" s="2293"/>
      <c r="K54" s="2283"/>
      <c r="L54" s="2283"/>
      <c r="M54" s="2283"/>
      <c r="N54" s="2283"/>
      <c r="O54" s="2283"/>
      <c r="P54" s="2283"/>
      <c r="Q54" s="2283"/>
      <c r="R54" s="2283"/>
      <c r="S54" s="4"/>
    </row>
    <row r="55" spans="1:19">
      <c r="A55" s="1029"/>
      <c r="B55" s="1028"/>
      <c r="C55" s="1028"/>
      <c r="D55" s="1028"/>
      <c r="E55" s="1028"/>
      <c r="F55" s="1028"/>
      <c r="G55" s="1028"/>
      <c r="H55" s="1028"/>
      <c r="I55" s="1028"/>
      <c r="J55" s="1028"/>
      <c r="K55" s="1028"/>
      <c r="L55" s="1028"/>
      <c r="M55" s="1028"/>
      <c r="N55" s="1028"/>
      <c r="O55" s="1028"/>
      <c r="P55" s="1028"/>
      <c r="Q55" s="1028"/>
      <c r="R55" s="1028"/>
      <c r="S55" s="4"/>
    </row>
    <row r="56" spans="1:19">
      <c r="A56" s="203" t="s">
        <v>1247</v>
      </c>
      <c r="B56" s="1029"/>
      <c r="C56" s="1029"/>
      <c r="D56" s="1029"/>
      <c r="E56" s="1029"/>
      <c r="F56" s="1029"/>
      <c r="G56" s="1029"/>
      <c r="H56" s="1029"/>
      <c r="I56" s="1029"/>
      <c r="J56" s="1029"/>
      <c r="K56" s="1029"/>
      <c r="L56" s="1029"/>
      <c r="M56" s="1029"/>
      <c r="N56" s="1029"/>
      <c r="O56" s="1029"/>
      <c r="P56" s="1029"/>
      <c r="Q56" s="1029"/>
      <c r="R56" s="1029"/>
      <c r="S56" s="4"/>
    </row>
    <row r="57" spans="1:19">
      <c r="A57" s="203" t="s">
        <v>1248</v>
      </c>
      <c r="B57" s="1029"/>
      <c r="C57" s="1029"/>
      <c r="D57" s="1029"/>
      <c r="E57" s="1029"/>
      <c r="F57" s="1029"/>
      <c r="G57" s="1029"/>
      <c r="H57" s="1029"/>
      <c r="I57" s="1029"/>
      <c r="J57" s="1029"/>
      <c r="K57" s="1029"/>
      <c r="L57" s="1029"/>
      <c r="M57" s="1029"/>
      <c r="N57" s="1029"/>
      <c r="O57" s="1029"/>
      <c r="P57" s="1029"/>
      <c r="Q57" s="1029"/>
      <c r="R57" s="1029"/>
      <c r="S57" s="4"/>
    </row>
    <row r="58" spans="1:19">
      <c r="A58" s="1756" t="s">
        <v>1040</v>
      </c>
      <c r="B58" s="1757"/>
      <c r="C58" s="1592" t="s">
        <v>1041</v>
      </c>
      <c r="D58" s="1592"/>
      <c r="E58" s="1592"/>
      <c r="F58" s="1592"/>
      <c r="G58" s="1592"/>
      <c r="H58" s="1678" t="s">
        <v>1042</v>
      </c>
      <c r="I58" s="1679"/>
      <c r="J58" s="1679"/>
      <c r="K58" s="1679"/>
      <c r="L58" s="1679"/>
      <c r="M58" s="1679"/>
      <c r="N58" s="1676"/>
      <c r="O58" s="1024" t="s">
        <v>1043</v>
      </c>
      <c r="P58" s="232"/>
      <c r="Q58" s="232"/>
      <c r="R58" s="1025"/>
      <c r="S58" s="4"/>
    </row>
    <row r="59" spans="1:19" ht="13.5" customHeight="1">
      <c r="A59" s="1592" t="s">
        <v>1249</v>
      </c>
      <c r="B59" s="1592"/>
      <c r="C59" s="1631" t="s">
        <v>1250</v>
      </c>
      <c r="D59" s="1631"/>
      <c r="E59" s="1631"/>
      <c r="F59" s="1631"/>
      <c r="G59" s="1631"/>
      <c r="H59" s="1719" t="s">
        <v>1251</v>
      </c>
      <c r="I59" s="1720"/>
      <c r="J59" s="1720"/>
      <c r="K59" s="1720"/>
      <c r="L59" s="1720"/>
      <c r="M59" s="1720"/>
      <c r="N59" s="1721"/>
      <c r="O59" s="1710" t="s">
        <v>1252</v>
      </c>
      <c r="P59" s="1606"/>
      <c r="Q59" s="1606"/>
      <c r="R59" s="1607"/>
      <c r="S59" s="4"/>
    </row>
    <row r="60" spans="1:19">
      <c r="A60" s="1592"/>
      <c r="B60" s="1592"/>
      <c r="C60" s="1631"/>
      <c r="D60" s="1631"/>
      <c r="E60" s="1631"/>
      <c r="F60" s="1631"/>
      <c r="G60" s="1631"/>
      <c r="H60" s="1548"/>
      <c r="I60" s="1549"/>
      <c r="J60" s="1549"/>
      <c r="K60" s="1549"/>
      <c r="L60" s="1549"/>
      <c r="M60" s="1549"/>
      <c r="N60" s="1550"/>
      <c r="O60" s="1714"/>
      <c r="P60" s="1608"/>
      <c r="Q60" s="1608"/>
      <c r="R60" s="1609"/>
      <c r="S60" s="4"/>
    </row>
    <row r="61" spans="1:19" ht="13.5" customHeight="1">
      <c r="A61" s="1592" t="s">
        <v>1045</v>
      </c>
      <c r="B61" s="1592"/>
      <c r="C61" s="1631"/>
      <c r="D61" s="1631"/>
      <c r="E61" s="1631"/>
      <c r="F61" s="1631"/>
      <c r="G61" s="1631"/>
      <c r="H61" s="1719" t="s">
        <v>1253</v>
      </c>
      <c r="I61" s="1720"/>
      <c r="J61" s="1720"/>
      <c r="K61" s="1720"/>
      <c r="L61" s="1720"/>
      <c r="M61" s="1720"/>
      <c r="N61" s="1721"/>
      <c r="O61" s="1710" t="s">
        <v>1254</v>
      </c>
      <c r="P61" s="1606"/>
      <c r="Q61" s="1606"/>
      <c r="R61" s="1607"/>
      <c r="S61" s="4"/>
    </row>
    <row r="62" spans="1:19">
      <c r="A62" s="1592"/>
      <c r="B62" s="1592"/>
      <c r="C62" s="1631"/>
      <c r="D62" s="1631"/>
      <c r="E62" s="1631"/>
      <c r="F62" s="1631"/>
      <c r="G62" s="1631"/>
      <c r="H62" s="1548"/>
      <c r="I62" s="1549"/>
      <c r="J62" s="1549"/>
      <c r="K62" s="1549"/>
      <c r="L62" s="1549"/>
      <c r="M62" s="1549"/>
      <c r="N62" s="1550"/>
      <c r="O62" s="1714"/>
      <c r="P62" s="1608"/>
      <c r="Q62" s="1608"/>
      <c r="R62" s="1609"/>
      <c r="S62" s="4"/>
    </row>
    <row r="63" spans="1:19" ht="13.5" customHeight="1">
      <c r="A63" s="1592" t="s">
        <v>1255</v>
      </c>
      <c r="B63" s="1592"/>
      <c r="C63" s="1719" t="s">
        <v>1256</v>
      </c>
      <c r="D63" s="1720"/>
      <c r="E63" s="1720"/>
      <c r="F63" s="1720"/>
      <c r="G63" s="1721"/>
      <c r="H63" s="1719" t="s">
        <v>1251</v>
      </c>
      <c r="I63" s="1720"/>
      <c r="J63" s="1720"/>
      <c r="K63" s="1720"/>
      <c r="L63" s="1720"/>
      <c r="M63" s="1720"/>
      <c r="N63" s="1721"/>
      <c r="O63" s="1710" t="s">
        <v>1257</v>
      </c>
      <c r="P63" s="1606"/>
      <c r="Q63" s="1606"/>
      <c r="R63" s="1607"/>
      <c r="S63" s="4"/>
    </row>
    <row r="64" spans="1:19">
      <c r="A64" s="1592"/>
      <c r="B64" s="1592"/>
      <c r="C64" s="1545"/>
      <c r="D64" s="1546"/>
      <c r="E64" s="1546"/>
      <c r="F64" s="1546"/>
      <c r="G64" s="1547"/>
      <c r="H64" s="1548"/>
      <c r="I64" s="1549"/>
      <c r="J64" s="1549"/>
      <c r="K64" s="1549"/>
      <c r="L64" s="1549"/>
      <c r="M64" s="1549"/>
      <c r="N64" s="1550"/>
      <c r="O64" s="1714"/>
      <c r="P64" s="1608"/>
      <c r="Q64" s="1608"/>
      <c r="R64" s="1609"/>
      <c r="S64" s="4"/>
    </row>
    <row r="65" spans="1:20" ht="13.5" customHeight="1">
      <c r="A65" s="1592" t="s">
        <v>1258</v>
      </c>
      <c r="B65" s="1592"/>
      <c r="C65" s="1545"/>
      <c r="D65" s="1546"/>
      <c r="E65" s="1546"/>
      <c r="F65" s="1546"/>
      <c r="G65" s="1547"/>
      <c r="H65" s="1719" t="s">
        <v>1253</v>
      </c>
      <c r="I65" s="1720"/>
      <c r="J65" s="1720"/>
      <c r="K65" s="1720"/>
      <c r="L65" s="1720"/>
      <c r="M65" s="1720"/>
      <c r="N65" s="1721"/>
      <c r="O65" s="1710" t="s">
        <v>1259</v>
      </c>
      <c r="P65" s="1606"/>
      <c r="Q65" s="1606"/>
      <c r="R65" s="1607"/>
      <c r="S65" s="4"/>
    </row>
    <row r="66" spans="1:20">
      <c r="A66" s="1592"/>
      <c r="B66" s="1592"/>
      <c r="C66" s="1548"/>
      <c r="D66" s="1549"/>
      <c r="E66" s="1549"/>
      <c r="F66" s="1549"/>
      <c r="G66" s="1550"/>
      <c r="H66" s="1548"/>
      <c r="I66" s="1549"/>
      <c r="J66" s="1549"/>
      <c r="K66" s="1549"/>
      <c r="L66" s="1549"/>
      <c r="M66" s="1549"/>
      <c r="N66" s="1550"/>
      <c r="O66" s="1714"/>
      <c r="P66" s="1608"/>
      <c r="Q66" s="1608"/>
      <c r="R66" s="1609"/>
      <c r="S66" s="4"/>
    </row>
    <row r="67" spans="1:20">
      <c r="A67" s="190"/>
      <c r="B67" s="190"/>
      <c r="C67" s="190"/>
      <c r="D67" s="190"/>
      <c r="E67" s="190"/>
      <c r="F67" s="190"/>
      <c r="G67" s="190"/>
      <c r="H67" s="190"/>
      <c r="I67" s="190"/>
      <c r="J67" s="190"/>
      <c r="K67" s="190"/>
      <c r="L67" s="190"/>
      <c r="M67" s="190"/>
      <c r="N67" s="190"/>
      <c r="O67" s="190"/>
      <c r="P67" s="190"/>
      <c r="Q67" s="190"/>
      <c r="R67" s="190"/>
      <c r="S67" s="4"/>
    </row>
    <row r="68" spans="1:20">
      <c r="A68" s="190" t="s">
        <v>1260</v>
      </c>
      <c r="B68" s="190"/>
      <c r="C68" s="190"/>
      <c r="D68" s="190"/>
      <c r="E68" s="190"/>
      <c r="F68" s="190"/>
      <c r="G68" s="190"/>
      <c r="H68" s="190"/>
      <c r="I68" s="190"/>
      <c r="J68" s="190"/>
      <c r="K68" s="190"/>
      <c r="L68" s="190"/>
      <c r="M68" s="190"/>
      <c r="N68" s="190"/>
      <c r="O68" s="190"/>
      <c r="P68" s="190"/>
      <c r="Q68" s="190"/>
      <c r="R68" s="190"/>
      <c r="S68" s="4"/>
    </row>
    <row r="69" spans="1:20">
      <c r="A69" s="1756" t="s">
        <v>1040</v>
      </c>
      <c r="B69" s="1757"/>
      <c r="C69" s="1592" t="s">
        <v>1041</v>
      </c>
      <c r="D69" s="1592"/>
      <c r="E69" s="1592"/>
      <c r="F69" s="1592"/>
      <c r="G69" s="1592"/>
      <c r="H69" s="1678" t="s">
        <v>1042</v>
      </c>
      <c r="I69" s="1679"/>
      <c r="J69" s="1679"/>
      <c r="K69" s="1679"/>
      <c r="L69" s="1679"/>
      <c r="M69" s="1679"/>
      <c r="N69" s="1676"/>
      <c r="O69" s="1024" t="s">
        <v>1043</v>
      </c>
      <c r="P69" s="232"/>
      <c r="Q69" s="232"/>
      <c r="R69" s="1025"/>
      <c r="S69" s="4"/>
    </row>
    <row r="70" spans="1:20" ht="13.5" customHeight="1">
      <c r="A70" s="1592" t="s">
        <v>1249</v>
      </c>
      <c r="B70" s="1592"/>
      <c r="C70" s="1631" t="s">
        <v>1250</v>
      </c>
      <c r="D70" s="1631"/>
      <c r="E70" s="1631"/>
      <c r="F70" s="1631"/>
      <c r="G70" s="1631"/>
      <c r="H70" s="1719" t="s">
        <v>1251</v>
      </c>
      <c r="I70" s="1720"/>
      <c r="J70" s="1720"/>
      <c r="K70" s="1720"/>
      <c r="L70" s="1720"/>
      <c r="M70" s="1720"/>
      <c r="N70" s="1721"/>
      <c r="O70" s="1710" t="s">
        <v>1252</v>
      </c>
      <c r="P70" s="1606"/>
      <c r="Q70" s="1606"/>
      <c r="R70" s="1607"/>
      <c r="S70" s="4"/>
    </row>
    <row r="71" spans="1:20">
      <c r="A71" s="1592"/>
      <c r="B71" s="1592"/>
      <c r="C71" s="1631"/>
      <c r="D71" s="1631"/>
      <c r="E71" s="1631"/>
      <c r="F71" s="1631"/>
      <c r="G71" s="1631"/>
      <c r="H71" s="1548"/>
      <c r="I71" s="1549"/>
      <c r="J71" s="1549"/>
      <c r="K71" s="1549"/>
      <c r="L71" s="1549"/>
      <c r="M71" s="1549"/>
      <c r="N71" s="1550"/>
      <c r="O71" s="1714"/>
      <c r="P71" s="1608"/>
      <c r="Q71" s="1608"/>
      <c r="R71" s="1609"/>
      <c r="S71" s="4"/>
    </row>
    <row r="72" spans="1:20" ht="13.5" customHeight="1">
      <c r="A72" s="1592" t="s">
        <v>1045</v>
      </c>
      <c r="B72" s="1592"/>
      <c r="C72" s="1631"/>
      <c r="D72" s="1631"/>
      <c r="E72" s="1631"/>
      <c r="F72" s="1631"/>
      <c r="G72" s="1631"/>
      <c r="H72" s="1719" t="s">
        <v>1253</v>
      </c>
      <c r="I72" s="1720"/>
      <c r="J72" s="1720"/>
      <c r="K72" s="1720"/>
      <c r="L72" s="1720"/>
      <c r="M72" s="1720"/>
      <c r="N72" s="1721"/>
      <c r="O72" s="1710" t="s">
        <v>1254</v>
      </c>
      <c r="P72" s="1606"/>
      <c r="Q72" s="1606"/>
      <c r="R72" s="1607"/>
      <c r="S72" s="4"/>
    </row>
    <row r="73" spans="1:20">
      <c r="A73" s="1592"/>
      <c r="B73" s="1592"/>
      <c r="C73" s="1631"/>
      <c r="D73" s="1631"/>
      <c r="E73" s="1631"/>
      <c r="F73" s="1631"/>
      <c r="G73" s="1631"/>
      <c r="H73" s="1548"/>
      <c r="I73" s="1549"/>
      <c r="J73" s="1549"/>
      <c r="K73" s="1549"/>
      <c r="L73" s="1549"/>
      <c r="M73" s="1549"/>
      <c r="N73" s="1550"/>
      <c r="O73" s="1714"/>
      <c r="P73" s="1608"/>
      <c r="Q73" s="1608"/>
      <c r="R73" s="1609"/>
      <c r="S73" s="4"/>
    </row>
    <row r="74" spans="1:20" ht="13.5" customHeight="1">
      <c r="A74" s="1592" t="s">
        <v>1255</v>
      </c>
      <c r="B74" s="1592"/>
      <c r="C74" s="1719" t="s">
        <v>1256</v>
      </c>
      <c r="D74" s="1720"/>
      <c r="E74" s="1720"/>
      <c r="F74" s="1720"/>
      <c r="G74" s="1721"/>
      <c r="H74" s="1719" t="s">
        <v>1251</v>
      </c>
      <c r="I74" s="1720"/>
      <c r="J74" s="1720"/>
      <c r="K74" s="1720"/>
      <c r="L74" s="1720"/>
      <c r="M74" s="1720"/>
      <c r="N74" s="1721"/>
      <c r="O74" s="1710" t="s">
        <v>1261</v>
      </c>
      <c r="P74" s="1606"/>
      <c r="Q74" s="1606"/>
      <c r="R74" s="1607"/>
      <c r="S74" s="4"/>
    </row>
    <row r="75" spans="1:20">
      <c r="A75" s="1592"/>
      <c r="B75" s="1592"/>
      <c r="C75" s="1545"/>
      <c r="D75" s="1546"/>
      <c r="E75" s="1546"/>
      <c r="F75" s="1546"/>
      <c r="G75" s="1547"/>
      <c r="H75" s="1548"/>
      <c r="I75" s="1549"/>
      <c r="J75" s="1549"/>
      <c r="K75" s="1549"/>
      <c r="L75" s="1549"/>
      <c r="M75" s="1549"/>
      <c r="N75" s="1550"/>
      <c r="O75" s="1714"/>
      <c r="P75" s="1608"/>
      <c r="Q75" s="1608"/>
      <c r="R75" s="1609"/>
      <c r="S75" s="4"/>
    </row>
    <row r="76" spans="1:20" ht="13.5" customHeight="1">
      <c r="A76" s="1592" t="s">
        <v>1258</v>
      </c>
      <c r="B76" s="1592"/>
      <c r="C76" s="1545"/>
      <c r="D76" s="1546"/>
      <c r="E76" s="1546"/>
      <c r="F76" s="1546"/>
      <c r="G76" s="1547"/>
      <c r="H76" s="1719" t="s">
        <v>1253</v>
      </c>
      <c r="I76" s="1720"/>
      <c r="J76" s="1720"/>
      <c r="K76" s="1720"/>
      <c r="L76" s="1720"/>
      <c r="M76" s="1720"/>
      <c r="N76" s="1721"/>
      <c r="O76" s="1710" t="s">
        <v>1262</v>
      </c>
      <c r="P76" s="1606"/>
      <c r="Q76" s="1606"/>
      <c r="R76" s="1607"/>
      <c r="S76" s="4"/>
    </row>
    <row r="77" spans="1:20">
      <c r="A77" s="1592"/>
      <c r="B77" s="1592"/>
      <c r="C77" s="1548"/>
      <c r="D77" s="1549"/>
      <c r="E77" s="1549"/>
      <c r="F77" s="1549"/>
      <c r="G77" s="1550"/>
      <c r="H77" s="1548"/>
      <c r="I77" s="1549"/>
      <c r="J77" s="1549"/>
      <c r="K77" s="1549"/>
      <c r="L77" s="1549"/>
      <c r="M77" s="1549"/>
      <c r="N77" s="1550"/>
      <c r="O77" s="1714"/>
      <c r="P77" s="1608"/>
      <c r="Q77" s="1608"/>
      <c r="R77" s="1609"/>
      <c r="S77" s="4"/>
    </row>
    <row r="78" spans="1:20">
      <c r="A78" s="1022"/>
      <c r="B78" s="1022"/>
      <c r="C78" s="1019"/>
      <c r="D78" s="1019"/>
      <c r="E78" s="1019"/>
      <c r="F78" s="1019"/>
      <c r="G78" s="1019"/>
      <c r="H78" s="1019"/>
      <c r="I78" s="1019"/>
      <c r="J78" s="1019"/>
      <c r="K78" s="1019"/>
      <c r="L78" s="1019"/>
      <c r="M78" s="1019"/>
      <c r="N78" s="1019"/>
      <c r="O78" s="1026"/>
      <c r="P78" s="1026"/>
      <c r="Q78" s="1026"/>
      <c r="R78" s="1026"/>
      <c r="S78" s="4"/>
    </row>
    <row r="79" spans="1:20">
      <c r="A79" s="203" t="s">
        <v>1263</v>
      </c>
      <c r="B79" s="190"/>
      <c r="C79" s="190"/>
      <c r="D79" s="190"/>
      <c r="E79" s="190"/>
      <c r="F79" s="190"/>
      <c r="G79" s="190"/>
      <c r="H79" s="190"/>
      <c r="I79" s="190"/>
      <c r="J79" s="190"/>
      <c r="K79" s="190"/>
      <c r="L79" s="190"/>
      <c r="M79" s="190"/>
      <c r="N79" s="190"/>
      <c r="O79" s="190"/>
      <c r="P79" s="190"/>
      <c r="Q79" s="190"/>
      <c r="R79" s="190"/>
      <c r="S79" s="4"/>
      <c r="T79" s="251"/>
    </row>
    <row r="80" spans="1:20">
      <c r="A80" s="203"/>
      <c r="B80" s="190"/>
      <c r="C80" s="190"/>
      <c r="D80" s="190"/>
      <c r="E80" s="190"/>
      <c r="F80" s="190"/>
      <c r="G80" s="190"/>
      <c r="H80" s="190"/>
      <c r="I80" s="190"/>
      <c r="J80" s="190"/>
      <c r="K80" s="190"/>
      <c r="L80" s="190"/>
      <c r="M80" s="190"/>
      <c r="N80" s="190"/>
      <c r="O80" s="190"/>
      <c r="P80" s="190"/>
      <c r="Q80" s="190"/>
      <c r="R80" s="190"/>
      <c r="S80" s="4"/>
      <c r="T80" s="251"/>
    </row>
    <row r="81" spans="1:20">
      <c r="A81" s="203"/>
      <c r="B81" s="190"/>
      <c r="C81" s="190"/>
      <c r="D81" s="190"/>
      <c r="E81" s="190"/>
      <c r="F81" s="190"/>
      <c r="G81" s="190"/>
      <c r="H81" s="190"/>
      <c r="I81" s="190"/>
      <c r="J81" s="190"/>
      <c r="K81" s="190"/>
      <c r="L81" s="190"/>
      <c r="M81" s="190"/>
      <c r="N81" s="190"/>
      <c r="O81" s="190"/>
      <c r="P81" s="190"/>
      <c r="Q81" s="190"/>
      <c r="R81" s="190"/>
      <c r="S81" s="4"/>
      <c r="T81" s="251"/>
    </row>
    <row r="82" spans="1:20">
      <c r="A82" s="203"/>
      <c r="B82" s="190"/>
      <c r="C82" s="190"/>
      <c r="D82" s="190"/>
      <c r="E82" s="190"/>
      <c r="F82" s="190"/>
      <c r="G82" s="190"/>
      <c r="H82" s="190"/>
      <c r="I82" s="190"/>
      <c r="J82" s="190"/>
      <c r="K82" s="190"/>
      <c r="L82" s="190"/>
      <c r="M82" s="190"/>
      <c r="N82" s="190"/>
      <c r="O82" s="190"/>
      <c r="P82" s="190"/>
      <c r="Q82" s="190"/>
      <c r="R82" s="190"/>
      <c r="S82" s="4"/>
      <c r="T82" s="251"/>
    </row>
    <row r="83" spans="1:20">
      <c r="A83" s="203"/>
      <c r="B83" s="190"/>
      <c r="C83" s="190"/>
      <c r="D83" s="190"/>
      <c r="E83" s="190"/>
      <c r="F83" s="190"/>
      <c r="G83" s="190"/>
      <c r="H83" s="190"/>
      <c r="I83" s="190"/>
      <c r="J83" s="190"/>
      <c r="K83" s="190"/>
      <c r="L83" s="190"/>
      <c r="M83" s="190"/>
      <c r="N83" s="190"/>
      <c r="O83" s="190"/>
      <c r="P83" s="190"/>
      <c r="Q83" s="190"/>
      <c r="R83" s="190"/>
      <c r="S83" s="4"/>
      <c r="T83" s="251"/>
    </row>
    <row r="84" spans="1:20">
      <c r="A84" s="203"/>
      <c r="B84" s="190"/>
      <c r="C84" s="190"/>
      <c r="D84" s="190"/>
      <c r="E84" s="190"/>
      <c r="F84" s="190"/>
      <c r="G84" s="190"/>
      <c r="H84" s="190"/>
      <c r="I84" s="190"/>
      <c r="J84" s="190"/>
      <c r="K84" s="190"/>
      <c r="L84" s="190"/>
      <c r="M84" s="190"/>
      <c r="N84" s="190"/>
      <c r="O84" s="190"/>
      <c r="P84" s="190"/>
      <c r="Q84" s="190"/>
      <c r="R84" s="190"/>
      <c r="S84" s="4"/>
      <c r="T84" s="251"/>
    </row>
    <row r="85" spans="1:20">
      <c r="A85" s="203"/>
      <c r="B85" s="190"/>
      <c r="C85" s="190"/>
      <c r="D85" s="190"/>
      <c r="E85" s="190"/>
      <c r="F85" s="190"/>
      <c r="G85" s="190"/>
      <c r="H85" s="190"/>
      <c r="I85" s="190"/>
      <c r="J85" s="190"/>
      <c r="K85" s="190"/>
      <c r="L85" s="190"/>
      <c r="M85" s="190"/>
      <c r="N85" s="190"/>
      <c r="O85" s="190"/>
      <c r="P85" s="190"/>
      <c r="Q85" s="190"/>
      <c r="R85" s="190"/>
      <c r="S85" s="4"/>
      <c r="T85" s="251"/>
    </row>
    <row r="86" spans="1:20">
      <c r="A86" s="203"/>
      <c r="B86" s="190"/>
      <c r="C86" s="190"/>
      <c r="D86" s="190"/>
      <c r="E86" s="190"/>
      <c r="F86" s="190"/>
      <c r="G86" s="190"/>
      <c r="H86" s="190"/>
      <c r="I86" s="190"/>
      <c r="J86" s="190"/>
      <c r="K86" s="190"/>
      <c r="L86" s="190"/>
      <c r="M86" s="190"/>
      <c r="N86" s="190"/>
      <c r="O86" s="190"/>
      <c r="P86" s="190"/>
      <c r="Q86" s="190"/>
      <c r="R86" s="190"/>
      <c r="S86" s="4"/>
      <c r="T86" s="251"/>
    </row>
    <row r="87" spans="1:20">
      <c r="A87" s="203"/>
      <c r="B87" s="190"/>
      <c r="C87" s="190"/>
      <c r="D87" s="190"/>
      <c r="E87" s="190"/>
      <c r="F87" s="190"/>
      <c r="G87" s="190"/>
      <c r="H87" s="190"/>
      <c r="I87" s="190"/>
      <c r="J87" s="190"/>
      <c r="K87" s="190"/>
      <c r="L87" s="190"/>
      <c r="M87" s="190"/>
      <c r="N87" s="190"/>
      <c r="O87" s="190"/>
      <c r="P87" s="190"/>
      <c r="Q87" s="190"/>
      <c r="R87" s="190"/>
      <c r="S87" s="4"/>
      <c r="T87" s="251"/>
    </row>
    <row r="88" spans="1:20">
      <c r="A88" s="203"/>
      <c r="B88" s="190"/>
      <c r="C88" s="190"/>
      <c r="D88" s="190"/>
      <c r="E88" s="190"/>
      <c r="F88" s="190"/>
      <c r="G88" s="190"/>
      <c r="H88" s="190"/>
      <c r="I88" s="190"/>
      <c r="J88" s="190"/>
      <c r="K88" s="190"/>
      <c r="L88" s="190"/>
      <c r="M88" s="190"/>
      <c r="N88" s="190"/>
      <c r="O88" s="190"/>
      <c r="P88" s="190"/>
      <c r="Q88" s="190"/>
      <c r="R88" s="190"/>
      <c r="S88" s="4"/>
      <c r="T88" s="251"/>
    </row>
    <row r="89" spans="1:20">
      <c r="A89" s="203"/>
      <c r="B89" s="190"/>
      <c r="C89" s="190"/>
      <c r="D89" s="190"/>
      <c r="E89" s="190"/>
      <c r="F89" s="190"/>
      <c r="G89" s="190"/>
      <c r="H89" s="190"/>
      <c r="I89" s="190"/>
      <c r="J89" s="190"/>
      <c r="K89" s="190"/>
      <c r="L89" s="190"/>
      <c r="M89" s="190"/>
      <c r="N89" s="190"/>
      <c r="O89" s="190"/>
      <c r="P89" s="190"/>
      <c r="Q89" s="190"/>
      <c r="R89" s="190"/>
      <c r="S89" s="4"/>
      <c r="T89" s="251"/>
    </row>
    <row r="90" spans="1:20">
      <c r="A90" s="203"/>
      <c r="B90" s="190"/>
      <c r="C90" s="190"/>
      <c r="D90" s="190"/>
      <c r="E90" s="190"/>
      <c r="F90" s="190"/>
      <c r="G90" s="190"/>
      <c r="H90" s="190"/>
      <c r="I90" s="190"/>
      <c r="J90" s="190"/>
      <c r="K90" s="190"/>
      <c r="L90" s="190"/>
      <c r="M90" s="190"/>
      <c r="N90" s="190"/>
      <c r="O90" s="190"/>
      <c r="P90" s="190"/>
      <c r="Q90" s="190"/>
      <c r="R90" s="190"/>
      <c r="S90" s="4"/>
      <c r="T90" s="251"/>
    </row>
    <row r="91" spans="1:20">
      <c r="A91" s="203"/>
      <c r="B91" s="190"/>
      <c r="C91" s="190"/>
      <c r="D91" s="190"/>
      <c r="E91" s="190"/>
      <c r="F91" s="190"/>
      <c r="G91" s="190"/>
      <c r="H91" s="190"/>
      <c r="I91" s="190"/>
      <c r="J91" s="190"/>
      <c r="K91" s="190"/>
      <c r="L91" s="190"/>
      <c r="M91" s="190"/>
      <c r="N91" s="190"/>
      <c r="O91" s="190"/>
      <c r="P91" s="190"/>
      <c r="Q91" s="190"/>
      <c r="R91" s="190"/>
      <c r="S91" s="4"/>
      <c r="T91" s="251"/>
    </row>
    <row r="92" spans="1:20">
      <c r="A92" s="203"/>
      <c r="B92" s="190"/>
      <c r="C92" s="190"/>
      <c r="D92" s="190"/>
      <c r="E92" s="190"/>
      <c r="F92" s="190"/>
      <c r="G92" s="190"/>
      <c r="H92" s="190"/>
      <c r="I92" s="190"/>
      <c r="J92" s="190"/>
      <c r="K92" s="190"/>
      <c r="L92" s="190"/>
      <c r="M92" s="190"/>
      <c r="N92" s="190"/>
      <c r="O92" s="190"/>
      <c r="P92" s="190"/>
      <c r="Q92" s="190"/>
      <c r="R92" s="190"/>
      <c r="S92" s="4"/>
      <c r="T92" s="251"/>
    </row>
    <row r="93" spans="1:20">
      <c r="A93" s="203"/>
      <c r="B93" s="190"/>
      <c r="C93" s="190"/>
      <c r="D93" s="190"/>
      <c r="E93" s="190"/>
      <c r="F93" s="190"/>
      <c r="G93" s="190"/>
      <c r="H93" s="190"/>
      <c r="I93" s="190"/>
      <c r="J93" s="190"/>
      <c r="K93" s="190"/>
      <c r="L93" s="190"/>
      <c r="M93" s="190"/>
      <c r="N93" s="190"/>
      <c r="O93" s="190"/>
      <c r="P93" s="190"/>
      <c r="Q93" s="190"/>
      <c r="R93" s="190"/>
      <c r="S93" s="4"/>
      <c r="T93" s="251"/>
    </row>
    <row r="94" spans="1:20">
      <c r="A94" s="203"/>
      <c r="B94" s="190"/>
      <c r="C94" s="190"/>
      <c r="D94" s="190"/>
      <c r="E94" s="190"/>
      <c r="F94" s="190"/>
      <c r="G94" s="190"/>
      <c r="H94" s="190"/>
      <c r="I94" s="190"/>
      <c r="J94" s="190"/>
      <c r="K94" s="190"/>
      <c r="L94" s="190"/>
      <c r="M94" s="190"/>
      <c r="N94" s="190"/>
      <c r="O94" s="190"/>
      <c r="P94" s="190"/>
      <c r="Q94" s="190"/>
      <c r="R94" s="190"/>
      <c r="S94" s="4"/>
      <c r="T94" s="251"/>
    </row>
    <row r="95" spans="1:20">
      <c r="A95" s="203"/>
      <c r="B95" s="190"/>
      <c r="C95" s="190"/>
      <c r="D95" s="190"/>
      <c r="E95" s="190"/>
      <c r="F95" s="190"/>
      <c r="G95" s="190"/>
      <c r="H95" s="190"/>
      <c r="I95" s="190"/>
      <c r="J95" s="190"/>
      <c r="K95" s="190"/>
      <c r="L95" s="190"/>
      <c r="M95" s="190"/>
      <c r="N95" s="190"/>
      <c r="O95" s="190"/>
      <c r="P95" s="190"/>
      <c r="Q95" s="190"/>
      <c r="R95" s="190"/>
      <c r="S95" s="4"/>
      <c r="T95" s="251"/>
    </row>
    <row r="96" spans="1:20">
      <c r="A96" s="203"/>
      <c r="B96" s="190"/>
      <c r="C96" s="190"/>
      <c r="D96" s="190"/>
      <c r="E96" s="190"/>
      <c r="F96" s="190"/>
      <c r="G96" s="190"/>
      <c r="H96" s="190"/>
      <c r="I96" s="190"/>
      <c r="J96" s="190"/>
      <c r="K96" s="190"/>
      <c r="L96" s="190"/>
      <c r="M96" s="190"/>
      <c r="N96" s="190"/>
      <c r="O96" s="190"/>
      <c r="P96" s="190"/>
      <c r="Q96" s="190"/>
      <c r="R96" s="190"/>
      <c r="S96" s="4"/>
      <c r="T96" s="251"/>
    </row>
    <row r="97" spans="1:20">
      <c r="A97" s="203"/>
      <c r="B97" s="190"/>
      <c r="C97" s="190"/>
      <c r="D97" s="190"/>
      <c r="E97" s="190"/>
      <c r="F97" s="190"/>
      <c r="G97" s="190"/>
      <c r="H97" s="190"/>
      <c r="I97" s="190"/>
      <c r="J97" s="190"/>
      <c r="K97" s="190"/>
      <c r="L97" s="190"/>
      <c r="M97" s="190"/>
      <c r="N97" s="190"/>
      <c r="O97" s="190"/>
      <c r="P97" s="190"/>
      <c r="Q97" s="190"/>
      <c r="R97" s="190"/>
      <c r="S97" s="4"/>
      <c r="T97" s="251"/>
    </row>
    <row r="98" spans="1:20">
      <c r="A98" s="203"/>
      <c r="B98" s="190"/>
      <c r="C98" s="190"/>
      <c r="D98" s="190"/>
      <c r="E98" s="190"/>
      <c r="F98" s="190"/>
      <c r="G98" s="190"/>
      <c r="H98" s="190"/>
      <c r="I98" s="190"/>
      <c r="J98" s="190"/>
      <c r="K98" s="190"/>
      <c r="L98" s="190"/>
      <c r="M98" s="190"/>
      <c r="N98" s="190"/>
      <c r="O98" s="190"/>
      <c r="P98" s="190"/>
      <c r="Q98" s="190"/>
      <c r="R98" s="190"/>
      <c r="S98" s="4"/>
      <c r="T98" s="251"/>
    </row>
    <row r="99" spans="1:20">
      <c r="A99" s="203"/>
      <c r="B99" s="190"/>
      <c r="C99" s="190"/>
      <c r="D99" s="190"/>
      <c r="E99" s="190"/>
      <c r="F99" s="190"/>
      <c r="G99" s="190"/>
      <c r="H99" s="190"/>
      <c r="I99" s="190"/>
      <c r="J99" s="190"/>
      <c r="K99" s="190"/>
      <c r="L99" s="190"/>
      <c r="M99" s="190"/>
      <c r="N99" s="190"/>
      <c r="O99" s="190"/>
      <c r="P99" s="190"/>
      <c r="Q99" s="190"/>
      <c r="R99" s="190"/>
      <c r="S99" s="4"/>
      <c r="T99" s="251"/>
    </row>
    <row r="100" spans="1:20">
      <c r="A100" s="203"/>
      <c r="B100" s="190"/>
      <c r="C100" s="190"/>
      <c r="D100" s="190"/>
      <c r="E100" s="190"/>
      <c r="F100" s="190"/>
      <c r="G100" s="190"/>
      <c r="H100" s="190"/>
      <c r="I100" s="190"/>
      <c r="J100" s="190"/>
      <c r="K100" s="190"/>
      <c r="L100" s="190"/>
      <c r="M100" s="190"/>
      <c r="N100" s="190"/>
      <c r="O100" s="190"/>
      <c r="P100" s="190"/>
      <c r="Q100" s="190"/>
      <c r="R100" s="190"/>
      <c r="S100" s="4"/>
      <c r="T100" s="251"/>
    </row>
    <row r="101" spans="1:20">
      <c r="A101" s="203"/>
      <c r="B101" s="190"/>
      <c r="C101" s="190"/>
      <c r="D101" s="190"/>
      <c r="E101" s="190"/>
      <c r="F101" s="190"/>
      <c r="G101" s="190"/>
      <c r="H101" s="190"/>
      <c r="I101" s="190"/>
      <c r="J101" s="190"/>
      <c r="K101" s="190"/>
      <c r="L101" s="190"/>
      <c r="M101" s="190"/>
      <c r="N101" s="190"/>
      <c r="O101" s="190"/>
      <c r="P101" s="190"/>
      <c r="Q101" s="190"/>
      <c r="R101" s="190"/>
      <c r="S101" s="4"/>
      <c r="T101" s="251"/>
    </row>
    <row r="102" spans="1:20">
      <c r="A102" s="203"/>
      <c r="B102" s="190"/>
      <c r="C102" s="190"/>
      <c r="D102" s="190"/>
      <c r="E102" s="190"/>
      <c r="F102" s="190"/>
      <c r="G102" s="190"/>
      <c r="H102" s="190"/>
      <c r="I102" s="190"/>
      <c r="J102" s="190"/>
      <c r="K102" s="190"/>
      <c r="L102" s="190"/>
      <c r="M102" s="190"/>
      <c r="N102" s="190"/>
      <c r="O102" s="190"/>
      <c r="P102" s="190"/>
      <c r="Q102" s="190"/>
      <c r="R102" s="190"/>
      <c r="S102" s="4"/>
      <c r="T102" s="251"/>
    </row>
    <row r="103" spans="1:20">
      <c r="A103" s="203"/>
      <c r="B103" s="190"/>
      <c r="C103" s="190"/>
      <c r="D103" s="190"/>
      <c r="E103" s="190"/>
      <c r="F103" s="190"/>
      <c r="G103" s="190"/>
      <c r="H103" s="190"/>
      <c r="I103" s="190"/>
      <c r="J103" s="190"/>
      <c r="K103" s="190"/>
      <c r="L103" s="190"/>
      <c r="M103" s="190"/>
      <c r="N103" s="190"/>
      <c r="O103" s="190"/>
      <c r="P103" s="190"/>
      <c r="Q103" s="190"/>
      <c r="R103" s="190"/>
      <c r="S103" s="4"/>
      <c r="T103" s="251"/>
    </row>
    <row r="104" spans="1:20">
      <c r="A104" s="203"/>
      <c r="B104" s="190"/>
      <c r="C104" s="190"/>
      <c r="D104" s="190"/>
      <c r="E104" s="190"/>
      <c r="F104" s="190"/>
      <c r="G104" s="190"/>
      <c r="H104" s="190"/>
      <c r="I104" s="190"/>
      <c r="J104" s="190"/>
      <c r="K104" s="190"/>
      <c r="L104" s="190"/>
      <c r="M104" s="190"/>
      <c r="N104" s="190"/>
      <c r="O104" s="190"/>
      <c r="P104" s="190"/>
      <c r="Q104" s="190"/>
      <c r="R104" s="190"/>
      <c r="S104" s="4"/>
      <c r="T104" s="251"/>
    </row>
    <row r="105" spans="1:20">
      <c r="A105" s="203"/>
      <c r="B105" s="190"/>
      <c r="C105" s="190"/>
      <c r="D105" s="190"/>
      <c r="E105" s="190"/>
      <c r="F105" s="190"/>
      <c r="G105" s="190"/>
      <c r="H105" s="190"/>
      <c r="I105" s="190"/>
      <c r="J105" s="190"/>
      <c r="K105" s="190"/>
      <c r="L105" s="190"/>
      <c r="M105" s="190"/>
      <c r="N105" s="190"/>
      <c r="O105" s="190"/>
      <c r="P105" s="190"/>
      <c r="Q105" s="190"/>
      <c r="R105" s="190"/>
      <c r="S105" s="4"/>
      <c r="T105" s="251"/>
    </row>
    <row r="106" spans="1:20">
      <c r="A106" s="203"/>
      <c r="B106" s="190"/>
      <c r="C106" s="190"/>
      <c r="D106" s="190"/>
      <c r="E106" s="190"/>
      <c r="F106" s="190"/>
      <c r="G106" s="190"/>
      <c r="H106" s="190"/>
      <c r="I106" s="190"/>
      <c r="J106" s="190"/>
      <c r="K106" s="190"/>
      <c r="L106" s="190"/>
      <c r="M106" s="190"/>
      <c r="N106" s="190"/>
      <c r="O106" s="190"/>
      <c r="P106" s="190"/>
      <c r="Q106" s="190"/>
      <c r="R106" s="190"/>
      <c r="S106" s="4"/>
      <c r="T106" s="251"/>
    </row>
    <row r="107" spans="1:20">
      <c r="A107" s="203"/>
      <c r="B107" s="190"/>
      <c r="C107" s="190"/>
      <c r="D107" s="190"/>
      <c r="E107" s="190"/>
      <c r="F107" s="190"/>
      <c r="G107" s="190"/>
      <c r="H107" s="190"/>
      <c r="I107" s="190"/>
      <c r="J107" s="190"/>
      <c r="K107" s="190"/>
      <c r="L107" s="190"/>
      <c r="M107" s="190"/>
      <c r="N107" s="190"/>
      <c r="O107" s="190"/>
      <c r="P107" s="190"/>
      <c r="Q107" s="190"/>
      <c r="R107" s="190"/>
      <c r="S107" s="4"/>
      <c r="T107" s="251"/>
    </row>
    <row r="108" spans="1:20">
      <c r="A108" s="203"/>
      <c r="B108" s="190"/>
      <c r="C108" s="190"/>
      <c r="D108" s="190"/>
      <c r="E108" s="190"/>
      <c r="F108" s="190"/>
      <c r="G108" s="190"/>
      <c r="H108" s="190"/>
      <c r="I108" s="190"/>
      <c r="J108" s="190"/>
      <c r="K108" s="190"/>
      <c r="L108" s="190"/>
      <c r="M108" s="190"/>
      <c r="N108" s="190"/>
      <c r="O108" s="190"/>
      <c r="P108" s="190"/>
      <c r="Q108" s="190"/>
      <c r="R108" s="190"/>
      <c r="S108" s="4"/>
      <c r="T108" s="251"/>
    </row>
    <row r="109" spans="1:20">
      <c r="A109" s="203"/>
      <c r="B109" s="190"/>
      <c r="C109" s="190"/>
      <c r="D109" s="190"/>
      <c r="E109" s="190"/>
      <c r="F109" s="190"/>
      <c r="G109" s="190"/>
      <c r="H109" s="190"/>
      <c r="I109" s="190"/>
      <c r="J109" s="190"/>
      <c r="K109" s="190"/>
      <c r="L109" s="190"/>
      <c r="M109" s="190"/>
      <c r="N109" s="190"/>
      <c r="O109" s="190"/>
      <c r="P109" s="190"/>
      <c r="Q109" s="190"/>
      <c r="R109" s="190"/>
      <c r="S109" s="4"/>
      <c r="T109" s="251"/>
    </row>
    <row r="110" spans="1:20">
      <c r="A110" s="203"/>
      <c r="B110" s="190"/>
      <c r="C110" s="190"/>
      <c r="D110" s="190"/>
      <c r="E110" s="190"/>
      <c r="F110" s="190"/>
      <c r="G110" s="190"/>
      <c r="H110" s="190"/>
      <c r="I110" s="190"/>
      <c r="J110" s="190"/>
      <c r="K110" s="190"/>
      <c r="L110" s="190"/>
      <c r="M110" s="190"/>
      <c r="N110" s="190"/>
      <c r="O110" s="190"/>
      <c r="P110" s="190"/>
      <c r="Q110" s="190"/>
      <c r="R110" s="190"/>
      <c r="S110" s="4"/>
      <c r="T110" s="251"/>
    </row>
    <row r="111" spans="1:20">
      <c r="A111" s="203"/>
      <c r="B111" s="190"/>
      <c r="C111" s="190"/>
      <c r="D111" s="190"/>
      <c r="E111" s="190"/>
      <c r="F111" s="190"/>
      <c r="G111" s="190"/>
      <c r="H111" s="190"/>
      <c r="I111" s="190"/>
      <c r="J111" s="190"/>
      <c r="K111" s="190"/>
      <c r="L111" s="190"/>
      <c r="M111" s="190"/>
      <c r="N111" s="190"/>
      <c r="O111" s="190"/>
      <c r="P111" s="190"/>
      <c r="Q111" s="190"/>
      <c r="R111" s="190"/>
      <c r="S111" s="4"/>
      <c r="T111" s="251"/>
    </row>
    <row r="112" spans="1:20">
      <c r="A112" s="203"/>
      <c r="B112" s="190"/>
      <c r="C112" s="190"/>
      <c r="D112" s="190"/>
      <c r="E112" s="190"/>
      <c r="F112" s="190"/>
      <c r="G112" s="190"/>
      <c r="H112" s="190"/>
      <c r="I112" s="190"/>
      <c r="J112" s="190"/>
      <c r="K112" s="190"/>
      <c r="L112" s="190"/>
      <c r="M112" s="190"/>
      <c r="N112" s="190"/>
      <c r="O112" s="190"/>
      <c r="P112" s="190"/>
      <c r="Q112" s="190"/>
      <c r="R112" s="190"/>
      <c r="S112" s="4"/>
      <c r="T112" s="251"/>
    </row>
    <row r="113" spans="1:20">
      <c r="A113" s="203"/>
      <c r="B113" s="190"/>
      <c r="C113" s="190"/>
      <c r="D113" s="190"/>
      <c r="E113" s="190"/>
      <c r="F113" s="190"/>
      <c r="G113" s="190"/>
      <c r="H113" s="190"/>
      <c r="I113" s="190"/>
      <c r="J113" s="190"/>
      <c r="K113" s="190"/>
      <c r="L113" s="190"/>
      <c r="M113" s="190"/>
      <c r="N113" s="190"/>
      <c r="O113" s="190"/>
      <c r="P113" s="190"/>
      <c r="Q113" s="190"/>
      <c r="R113" s="190"/>
      <c r="S113" s="4"/>
      <c r="T113" s="251"/>
    </row>
    <row r="114" spans="1:20">
      <c r="A114" s="203"/>
      <c r="B114" s="190"/>
      <c r="C114" s="190"/>
      <c r="D114" s="190"/>
      <c r="E114" s="190"/>
      <c r="F114" s="190"/>
      <c r="G114" s="190"/>
      <c r="H114" s="190"/>
      <c r="I114" s="190"/>
      <c r="J114" s="190"/>
      <c r="K114" s="190"/>
      <c r="L114" s="190"/>
      <c r="M114" s="190"/>
      <c r="N114" s="190"/>
      <c r="O114" s="190"/>
      <c r="P114" s="190"/>
      <c r="Q114" s="190"/>
      <c r="R114" s="190"/>
      <c r="S114" s="4"/>
      <c r="T114" s="251"/>
    </row>
    <row r="115" spans="1:20" ht="11.25" customHeight="1">
      <c r="A115" s="190"/>
      <c r="B115" s="190"/>
      <c r="C115" s="190"/>
      <c r="D115" s="190"/>
      <c r="E115" s="190"/>
      <c r="F115" s="190"/>
      <c r="G115" s="190"/>
      <c r="H115" s="190"/>
      <c r="I115" s="190"/>
      <c r="J115" s="190"/>
      <c r="K115" s="190"/>
      <c r="L115" s="190"/>
      <c r="M115" s="190"/>
      <c r="N115" s="190"/>
      <c r="O115" s="190"/>
      <c r="P115" s="190"/>
      <c r="Q115" s="190"/>
      <c r="R115" s="190"/>
    </row>
    <row r="116" spans="1:20" ht="11.25" customHeight="1">
      <c r="A116" s="190"/>
      <c r="B116" s="190"/>
      <c r="C116" s="190"/>
      <c r="D116" s="190"/>
      <c r="E116" s="190"/>
      <c r="F116" s="190"/>
      <c r="G116" s="190"/>
      <c r="H116" s="190"/>
      <c r="I116" s="190"/>
      <c r="J116" s="190"/>
      <c r="K116" s="190"/>
      <c r="L116" s="190"/>
      <c r="M116" s="190"/>
      <c r="N116" s="190"/>
      <c r="O116" s="190"/>
      <c r="P116" s="190"/>
      <c r="Q116" s="190"/>
      <c r="R116" s="190"/>
    </row>
    <row r="117" spans="1:20" ht="15.75" customHeight="1">
      <c r="A117" s="1497" t="s">
        <v>745</v>
      </c>
      <c r="B117" s="1497"/>
      <c r="C117" s="1497"/>
      <c r="D117" s="1497"/>
      <c r="E117" s="1497"/>
      <c r="F117" s="1497"/>
      <c r="G117" s="1497"/>
      <c r="H117" s="1497"/>
      <c r="I117" s="1497"/>
      <c r="J117" s="1497"/>
      <c r="K117" s="1497"/>
      <c r="L117" s="1497"/>
      <c r="M117" s="1497"/>
      <c r="N117" s="1497"/>
      <c r="O117" s="1497"/>
      <c r="P117" s="1497"/>
      <c r="Q117" s="1497"/>
      <c r="R117" s="1497"/>
    </row>
    <row r="118" spans="1:20" ht="11.25" customHeight="1">
      <c r="A118" s="474"/>
      <c r="B118" s="474"/>
      <c r="C118" s="474"/>
      <c r="D118" s="474"/>
      <c r="E118" s="474"/>
      <c r="F118" s="474"/>
      <c r="G118" s="474"/>
      <c r="H118" s="474"/>
      <c r="I118" s="474"/>
      <c r="J118" s="474"/>
      <c r="K118" s="474"/>
      <c r="L118" s="474"/>
      <c r="M118" s="474"/>
      <c r="N118" s="474"/>
      <c r="O118" s="474"/>
      <c r="P118" s="474"/>
      <c r="Q118" s="474"/>
      <c r="R118" s="474"/>
    </row>
    <row r="119" spans="1:20" ht="17.25" customHeight="1">
      <c r="A119" s="474"/>
      <c r="B119" s="475" t="s">
        <v>751</v>
      </c>
      <c r="C119" s="474"/>
      <c r="D119" s="474"/>
      <c r="E119" s="474"/>
      <c r="F119" s="474"/>
      <c r="G119" s="474"/>
      <c r="H119" s="474"/>
      <c r="I119" s="474"/>
      <c r="J119" s="474"/>
      <c r="K119" s="474"/>
      <c r="L119" s="474"/>
      <c r="M119" s="474"/>
      <c r="N119" s="474"/>
      <c r="O119" s="474"/>
      <c r="P119" s="474"/>
      <c r="Q119" s="474"/>
      <c r="R119" s="474"/>
    </row>
    <row r="120" spans="1:20" ht="15.75" customHeight="1">
      <c r="G120" s="2236" t="s">
        <v>746</v>
      </c>
      <c r="H120" s="2236"/>
      <c r="I120" s="2236"/>
      <c r="J120" s="2239" t="str">
        <f>IF(企業入力シート!C6="","",企業入力シート!C6)</f>
        <v>島根県松江市◯◯町◯◯</v>
      </c>
      <c r="K120" s="2239"/>
      <c r="L120" s="2239"/>
      <c r="M120" s="2239"/>
      <c r="N120" s="2239"/>
      <c r="O120" s="2239"/>
      <c r="P120" s="2239"/>
      <c r="Q120" s="2239"/>
      <c r="R120" s="2239"/>
    </row>
    <row r="121" spans="1:20" ht="15.75" customHeight="1">
      <c r="G121" s="2237" t="s">
        <v>747</v>
      </c>
      <c r="H121" s="2237"/>
      <c r="I121" s="2237"/>
      <c r="J121" s="2246"/>
      <c r="K121" s="2246"/>
      <c r="L121" s="2246"/>
      <c r="M121" s="2246"/>
      <c r="N121" s="2246"/>
      <c r="O121" s="2246"/>
      <c r="P121" s="2246"/>
      <c r="Q121" s="2246"/>
      <c r="R121" s="2246"/>
    </row>
    <row r="122" spans="1:20" ht="15.75" customHeight="1">
      <c r="G122" s="2237" t="s">
        <v>748</v>
      </c>
      <c r="H122" s="2237"/>
      <c r="I122" s="2237"/>
      <c r="J122" s="2239" t="str">
        <f>IF(企業入力シート!C7="","",企業入力シート!C7)</f>
        <v>島根土木</v>
      </c>
      <c r="K122" s="2239"/>
      <c r="L122" s="2239"/>
      <c r="M122" s="2239"/>
      <c r="N122" s="2239"/>
      <c r="O122" s="2239"/>
      <c r="P122" s="2239"/>
      <c r="Q122" s="2239"/>
      <c r="R122" s="2239"/>
    </row>
    <row r="123" spans="1:20" ht="15.75" customHeight="1">
      <c r="G123" s="2237" t="s">
        <v>736</v>
      </c>
      <c r="H123" s="2237"/>
      <c r="I123" s="2237"/>
      <c r="J123" s="2239" t="str">
        <f>IF(企業入力シート!C8="","",企業入力シート!C8)</f>
        <v>溝口</v>
      </c>
      <c r="K123" s="2239"/>
      <c r="L123" s="2239"/>
      <c r="M123" s="2239"/>
      <c r="N123" s="2239"/>
      <c r="O123" s="2239"/>
      <c r="P123" s="2239"/>
      <c r="Q123" s="2238" t="s">
        <v>760</v>
      </c>
      <c r="R123" s="2238"/>
    </row>
    <row r="124" spans="1:20" ht="15.75" customHeight="1">
      <c r="G124" s="2237" t="s">
        <v>749</v>
      </c>
      <c r="H124" s="2237"/>
      <c r="I124" s="2237"/>
      <c r="J124" s="2248">
        <f>IF(発注者入力シート!H7="","",発注者入力シート!H7)</f>
        <v>43251</v>
      </c>
      <c r="K124" s="2248"/>
      <c r="L124" s="2248"/>
      <c r="M124" s="2248"/>
      <c r="N124" s="2248"/>
      <c r="O124" s="2248"/>
      <c r="P124" s="2248"/>
      <c r="Q124" s="2248"/>
      <c r="R124" s="2248"/>
    </row>
    <row r="125" spans="1:20" ht="15.75" customHeight="1"/>
    <row r="126" spans="1:20" s="530" customFormat="1" ht="13.5" customHeight="1">
      <c r="B126" s="1633" t="s">
        <v>1065</v>
      </c>
      <c r="C126" s="1633"/>
      <c r="D126" s="1633"/>
      <c r="E126" s="1633"/>
      <c r="F126" s="1633"/>
      <c r="G126" s="1633"/>
      <c r="H126" s="1633"/>
      <c r="I126" s="1633"/>
      <c r="J126" s="1633"/>
      <c r="K126" s="1633"/>
      <c r="L126" s="1633"/>
      <c r="M126" s="1633"/>
      <c r="N126" s="1633"/>
      <c r="O126" s="1633"/>
      <c r="P126" s="1633"/>
      <c r="Q126" s="1633"/>
      <c r="S126" s="533"/>
    </row>
    <row r="127" spans="1:20" s="530" customFormat="1">
      <c r="B127" s="1633"/>
      <c r="C127" s="1633"/>
      <c r="D127" s="1633"/>
      <c r="E127" s="1633"/>
      <c r="F127" s="1633"/>
      <c r="G127" s="1633"/>
      <c r="H127" s="1633"/>
      <c r="I127" s="1633"/>
      <c r="J127" s="1633"/>
      <c r="K127" s="1633"/>
      <c r="L127" s="1633"/>
      <c r="M127" s="1633"/>
      <c r="N127" s="1633"/>
      <c r="O127" s="1633"/>
      <c r="P127" s="1633"/>
      <c r="Q127" s="1633"/>
      <c r="S127" s="533"/>
    </row>
    <row r="128" spans="1:20" s="530" customFormat="1">
      <c r="B128" s="1633"/>
      <c r="C128" s="1633"/>
      <c r="D128" s="1633"/>
      <c r="E128" s="1633"/>
      <c r="F128" s="1633"/>
      <c r="G128" s="1633"/>
      <c r="H128" s="1633"/>
      <c r="I128" s="1633"/>
      <c r="J128" s="1633"/>
      <c r="K128" s="1633"/>
      <c r="L128" s="1633"/>
      <c r="M128" s="1633"/>
      <c r="N128" s="1633"/>
      <c r="O128" s="1633"/>
      <c r="P128" s="1633"/>
      <c r="Q128" s="1633"/>
      <c r="S128" s="533"/>
    </row>
    <row r="129" spans="1:19" s="530" customFormat="1">
      <c r="B129" s="1633"/>
      <c r="C129" s="1633"/>
      <c r="D129" s="1633"/>
      <c r="E129" s="1633"/>
      <c r="F129" s="1633"/>
      <c r="G129" s="1633"/>
      <c r="H129" s="1633"/>
      <c r="I129" s="1633"/>
      <c r="J129" s="1633"/>
      <c r="K129" s="1633"/>
      <c r="L129" s="1633"/>
      <c r="M129" s="1633"/>
      <c r="N129" s="1633"/>
      <c r="O129" s="1633"/>
      <c r="P129" s="1633"/>
      <c r="Q129" s="1633"/>
      <c r="S129" s="533"/>
    </row>
    <row r="130" spans="1:19" s="530" customFormat="1">
      <c r="B130" s="1633"/>
      <c r="C130" s="1633"/>
      <c r="D130" s="1633"/>
      <c r="E130" s="1633"/>
      <c r="F130" s="1633"/>
      <c r="G130" s="1633"/>
      <c r="H130" s="1633"/>
      <c r="I130" s="1633"/>
      <c r="J130" s="1633"/>
      <c r="K130" s="1633"/>
      <c r="L130" s="1633"/>
      <c r="M130" s="1633"/>
      <c r="N130" s="1633"/>
      <c r="O130" s="1633"/>
      <c r="P130" s="1633"/>
      <c r="Q130" s="1633"/>
      <c r="S130" s="533"/>
    </row>
    <row r="131" spans="1:19" s="530" customFormat="1">
      <c r="B131" s="1633"/>
      <c r="C131" s="1633"/>
      <c r="D131" s="1633"/>
      <c r="E131" s="1633"/>
      <c r="F131" s="1633"/>
      <c r="G131" s="1633"/>
      <c r="H131" s="1633"/>
      <c r="I131" s="1633"/>
      <c r="J131" s="1633"/>
      <c r="K131" s="1633"/>
      <c r="L131" s="1633"/>
      <c r="M131" s="1633"/>
      <c r="N131" s="1633"/>
      <c r="O131" s="1633"/>
      <c r="P131" s="1633"/>
      <c r="Q131" s="1633"/>
      <c r="S131" s="533"/>
    </row>
    <row r="132" spans="1:19" ht="11.25" customHeight="1"/>
    <row r="133" spans="1:19" ht="15.75" customHeight="1">
      <c r="B133" s="4" t="s">
        <v>750</v>
      </c>
      <c r="E133" s="2247" t="s">
        <v>738</v>
      </c>
      <c r="F133" s="2247"/>
      <c r="G133" s="2247"/>
      <c r="H133" s="2247"/>
      <c r="I133" s="2247"/>
    </row>
    <row r="134" spans="1:19" ht="11.25" customHeight="1"/>
    <row r="135" spans="1:19" ht="11.25" customHeight="1">
      <c r="A135" s="2235" t="s">
        <v>744</v>
      </c>
      <c r="B135" s="1592" t="s">
        <v>739</v>
      </c>
      <c r="C135" s="1592"/>
      <c r="D135" s="1592"/>
      <c r="E135" s="1592" t="s">
        <v>740</v>
      </c>
      <c r="F135" s="1592"/>
      <c r="G135" s="1592"/>
      <c r="H135" s="1592" t="s">
        <v>741</v>
      </c>
      <c r="I135" s="1592"/>
      <c r="J135" s="1592"/>
      <c r="K135" s="2240" t="s">
        <v>742</v>
      </c>
      <c r="L135" s="2241"/>
      <c r="M135" s="2242"/>
      <c r="N135" s="1665" t="s">
        <v>743</v>
      </c>
      <c r="O135" s="1665"/>
      <c r="P135" s="1665"/>
      <c r="Q135" s="1665"/>
      <c r="R135" s="1667"/>
    </row>
    <row r="136" spans="1:19" ht="15.75" customHeight="1">
      <c r="A136" s="1592"/>
      <c r="B136" s="1592"/>
      <c r="C136" s="1592"/>
      <c r="D136" s="1592"/>
      <c r="E136" s="1592"/>
      <c r="F136" s="1592"/>
      <c r="G136" s="1592"/>
      <c r="H136" s="1592"/>
      <c r="I136" s="1592"/>
      <c r="J136" s="1592"/>
      <c r="K136" s="2243"/>
      <c r="L136" s="2244"/>
      <c r="M136" s="2245"/>
      <c r="N136" s="1671"/>
      <c r="O136" s="1671"/>
      <c r="P136" s="1671"/>
      <c r="Q136" s="1671"/>
      <c r="R136" s="1508"/>
    </row>
    <row r="137" spans="1:19">
      <c r="A137" s="1641" t="s">
        <v>762</v>
      </c>
      <c r="B137" s="1814"/>
      <c r="C137" s="1815"/>
      <c r="D137" s="1816"/>
      <c r="E137" s="1814"/>
      <c r="F137" s="1815"/>
      <c r="G137" s="1816"/>
      <c r="H137" s="1814"/>
      <c r="I137" s="1815"/>
      <c r="J137" s="1816"/>
      <c r="K137" s="2229"/>
      <c r="L137" s="2230"/>
      <c r="M137" s="2231"/>
      <c r="N137" s="210" t="s">
        <v>298</v>
      </c>
      <c r="O137" s="1972"/>
      <c r="P137" s="1973"/>
      <c r="Q137" s="1973"/>
      <c r="R137" s="1974"/>
    </row>
    <row r="138" spans="1:19">
      <c r="A138" s="1642"/>
      <c r="B138" s="1849"/>
      <c r="C138" s="1850"/>
      <c r="D138" s="1851"/>
      <c r="E138" s="1849"/>
      <c r="F138" s="1850"/>
      <c r="G138" s="1851"/>
      <c r="H138" s="1849"/>
      <c r="I138" s="1850"/>
      <c r="J138" s="1851"/>
      <c r="K138" s="2232"/>
      <c r="L138" s="2233"/>
      <c r="M138" s="2234"/>
      <c r="N138" s="553" t="s">
        <v>299</v>
      </c>
      <c r="O138" s="1975"/>
      <c r="P138" s="1976"/>
      <c r="Q138" s="1976"/>
      <c r="R138" s="1977"/>
    </row>
    <row r="139" spans="1:19">
      <c r="A139" s="1641" t="s">
        <v>763</v>
      </c>
      <c r="B139" s="1814"/>
      <c r="C139" s="1815"/>
      <c r="D139" s="1816"/>
      <c r="E139" s="1814"/>
      <c r="F139" s="1815"/>
      <c r="G139" s="1816"/>
      <c r="H139" s="1814"/>
      <c r="I139" s="1815"/>
      <c r="J139" s="1816"/>
      <c r="K139" s="2229"/>
      <c r="L139" s="2230"/>
      <c r="M139" s="2231"/>
      <c r="N139" s="210" t="s">
        <v>298</v>
      </c>
      <c r="O139" s="1972"/>
      <c r="P139" s="1973"/>
      <c r="Q139" s="1973"/>
      <c r="R139" s="1974"/>
    </row>
    <row r="140" spans="1:19">
      <c r="A140" s="1642"/>
      <c r="B140" s="1849"/>
      <c r="C140" s="1850"/>
      <c r="D140" s="1851"/>
      <c r="E140" s="1849"/>
      <c r="F140" s="1850"/>
      <c r="G140" s="1851"/>
      <c r="H140" s="1849"/>
      <c r="I140" s="1850"/>
      <c r="J140" s="1851"/>
      <c r="K140" s="2232"/>
      <c r="L140" s="2233"/>
      <c r="M140" s="2234"/>
      <c r="N140" s="553" t="s">
        <v>299</v>
      </c>
      <c r="O140" s="1975"/>
      <c r="P140" s="1976"/>
      <c r="Q140" s="1976"/>
      <c r="R140" s="1977"/>
    </row>
    <row r="141" spans="1:19">
      <c r="A141" s="1641" t="s">
        <v>764</v>
      </c>
      <c r="B141" s="1814"/>
      <c r="C141" s="1815"/>
      <c r="D141" s="1816"/>
      <c r="E141" s="1814"/>
      <c r="F141" s="1815"/>
      <c r="G141" s="1816"/>
      <c r="H141" s="1814"/>
      <c r="I141" s="1815"/>
      <c r="J141" s="1816"/>
      <c r="K141" s="2229"/>
      <c r="L141" s="2230"/>
      <c r="M141" s="2231"/>
      <c r="N141" s="210" t="s">
        <v>298</v>
      </c>
      <c r="O141" s="1972"/>
      <c r="P141" s="1973"/>
      <c r="Q141" s="1973"/>
      <c r="R141" s="1974"/>
    </row>
    <row r="142" spans="1:19">
      <c r="A142" s="1642"/>
      <c r="B142" s="1849"/>
      <c r="C142" s="1850"/>
      <c r="D142" s="1851"/>
      <c r="E142" s="1849"/>
      <c r="F142" s="1850"/>
      <c r="G142" s="1851"/>
      <c r="H142" s="1849"/>
      <c r="I142" s="1850"/>
      <c r="J142" s="1851"/>
      <c r="K142" s="2232"/>
      <c r="L142" s="2233"/>
      <c r="M142" s="2234"/>
      <c r="N142" s="553" t="s">
        <v>299</v>
      </c>
      <c r="O142" s="1975"/>
      <c r="P142" s="1976"/>
      <c r="Q142" s="1976"/>
      <c r="R142" s="1977"/>
    </row>
    <row r="143" spans="1:19" ht="15.75" customHeight="1"/>
    <row r="144" spans="1:19"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sheetData>
  <mergeCells count="159">
    <mergeCell ref="A63:B64"/>
    <mergeCell ref="C63:G66"/>
    <mergeCell ref="H63:N64"/>
    <mergeCell ref="O63:R64"/>
    <mergeCell ref="A65:B66"/>
    <mergeCell ref="H65:N66"/>
    <mergeCell ref="O65:R66"/>
    <mergeCell ref="A74:B75"/>
    <mergeCell ref="C74:G77"/>
    <mergeCell ref="H74:N75"/>
    <mergeCell ref="O74:R75"/>
    <mergeCell ref="A76:B77"/>
    <mergeCell ref="H76:N77"/>
    <mergeCell ref="O76:R77"/>
    <mergeCell ref="A69:B69"/>
    <mergeCell ref="C69:G69"/>
    <mergeCell ref="H69:N69"/>
    <mergeCell ref="A70:B71"/>
    <mergeCell ref="C70:G73"/>
    <mergeCell ref="H70:N71"/>
    <mergeCell ref="O70:R71"/>
    <mergeCell ref="A72:B73"/>
    <mergeCell ref="H72:N73"/>
    <mergeCell ref="O72:R73"/>
    <mergeCell ref="A58:B58"/>
    <mergeCell ref="C58:G58"/>
    <mergeCell ref="H58:N58"/>
    <mergeCell ref="A59:B60"/>
    <mergeCell ref="C59:G62"/>
    <mergeCell ref="H59:N60"/>
    <mergeCell ref="A49:D51"/>
    <mergeCell ref="E49:J51"/>
    <mergeCell ref="K49:M51"/>
    <mergeCell ref="N49:R51"/>
    <mergeCell ref="A52:D54"/>
    <mergeCell ref="E52:J54"/>
    <mergeCell ref="K52:M54"/>
    <mergeCell ref="N52:R54"/>
    <mergeCell ref="O59:R60"/>
    <mergeCell ref="A61:B62"/>
    <mergeCell ref="H61:N62"/>
    <mergeCell ref="O61:R62"/>
    <mergeCell ref="A42:D44"/>
    <mergeCell ref="E42:J44"/>
    <mergeCell ref="K42:M44"/>
    <mergeCell ref="N42:R48"/>
    <mergeCell ref="A45:D45"/>
    <mergeCell ref="E45:J45"/>
    <mergeCell ref="K45:M45"/>
    <mergeCell ref="A46:D47"/>
    <mergeCell ref="E46:J47"/>
    <mergeCell ref="K46:M47"/>
    <mergeCell ref="A48:D48"/>
    <mergeCell ref="E48:J48"/>
    <mergeCell ref="K48:M48"/>
    <mergeCell ref="C37:R38"/>
    <mergeCell ref="A41:D41"/>
    <mergeCell ref="E41:J41"/>
    <mergeCell ref="K41:M41"/>
    <mergeCell ref="N41:R41"/>
    <mergeCell ref="P24:R24"/>
    <mergeCell ref="P25:R25"/>
    <mergeCell ref="C30:R32"/>
    <mergeCell ref="C33:R34"/>
    <mergeCell ref="C35:R36"/>
    <mergeCell ref="A24:A25"/>
    <mergeCell ref="B24:D25"/>
    <mergeCell ref="E24:G25"/>
    <mergeCell ref="H24:K25"/>
    <mergeCell ref="L24:N25"/>
    <mergeCell ref="P20:R20"/>
    <mergeCell ref="P21:R21"/>
    <mergeCell ref="A22:A23"/>
    <mergeCell ref="B22:D23"/>
    <mergeCell ref="E22:G23"/>
    <mergeCell ref="H22:K23"/>
    <mergeCell ref="L22:N23"/>
    <mergeCell ref="P22:R22"/>
    <mergeCell ref="P23:R23"/>
    <mergeCell ref="A20:A21"/>
    <mergeCell ref="B20:D21"/>
    <mergeCell ref="E20:G21"/>
    <mergeCell ref="H20:K21"/>
    <mergeCell ref="L20:N21"/>
    <mergeCell ref="A16:R17"/>
    <mergeCell ref="B19:D19"/>
    <mergeCell ref="E19:G19"/>
    <mergeCell ref="H19:K19"/>
    <mergeCell ref="L19:N19"/>
    <mergeCell ref="O19:R19"/>
    <mergeCell ref="B14:D14"/>
    <mergeCell ref="E14:F14"/>
    <mergeCell ref="G14:J14"/>
    <mergeCell ref="K14:L14"/>
    <mergeCell ref="M14:O14"/>
    <mergeCell ref="P12:R14"/>
    <mergeCell ref="B13:D13"/>
    <mergeCell ref="E13:F13"/>
    <mergeCell ref="G13:J13"/>
    <mergeCell ref="K13:L13"/>
    <mergeCell ref="M13:O13"/>
    <mergeCell ref="G11:J11"/>
    <mergeCell ref="K11:O11"/>
    <mergeCell ref="B12:D12"/>
    <mergeCell ref="E12:F12"/>
    <mergeCell ref="G12:J12"/>
    <mergeCell ref="K12:L12"/>
    <mergeCell ref="M12:O12"/>
    <mergeCell ref="A1:F1"/>
    <mergeCell ref="A2:E2"/>
    <mergeCell ref="A3:R3"/>
    <mergeCell ref="L4:R4"/>
    <mergeCell ref="H4:K4"/>
    <mergeCell ref="B6:R7"/>
    <mergeCell ref="A9:R9"/>
    <mergeCell ref="B11:D11"/>
    <mergeCell ref="E11:F11"/>
    <mergeCell ref="P11:R11"/>
    <mergeCell ref="A135:A136"/>
    <mergeCell ref="B135:D136"/>
    <mergeCell ref="E135:G136"/>
    <mergeCell ref="H135:J136"/>
    <mergeCell ref="A117:R117"/>
    <mergeCell ref="G120:I120"/>
    <mergeCell ref="G121:I121"/>
    <mergeCell ref="Q123:R123"/>
    <mergeCell ref="J123:P123"/>
    <mergeCell ref="K135:M136"/>
    <mergeCell ref="N135:R136"/>
    <mergeCell ref="B126:Q131"/>
    <mergeCell ref="G123:I123"/>
    <mergeCell ref="G124:I124"/>
    <mergeCell ref="J120:R120"/>
    <mergeCell ref="J121:R121"/>
    <mergeCell ref="E133:I133"/>
    <mergeCell ref="J122:R122"/>
    <mergeCell ref="J124:R124"/>
    <mergeCell ref="G122:I122"/>
    <mergeCell ref="O140:R140"/>
    <mergeCell ref="O142:R142"/>
    <mergeCell ref="K137:M138"/>
    <mergeCell ref="O139:R139"/>
    <mergeCell ref="O141:R141"/>
    <mergeCell ref="H139:J140"/>
    <mergeCell ref="K139:M140"/>
    <mergeCell ref="A137:A138"/>
    <mergeCell ref="A139:A140"/>
    <mergeCell ref="H141:J142"/>
    <mergeCell ref="K141:M142"/>
    <mergeCell ref="A141:A142"/>
    <mergeCell ref="B137:D138"/>
    <mergeCell ref="E137:G138"/>
    <mergeCell ref="B141:D142"/>
    <mergeCell ref="E141:G142"/>
    <mergeCell ref="B139:D140"/>
    <mergeCell ref="E139:G140"/>
    <mergeCell ref="H137:J138"/>
    <mergeCell ref="O138:R138"/>
    <mergeCell ref="O137:R137"/>
  </mergeCells>
  <phoneticPr fontId="2"/>
  <dataValidations count="2">
    <dataValidation type="list" showInputMessage="1" showErrorMessage="1" sqref="B12:D14">
      <formula1>企業回答8</formula1>
    </dataValidation>
    <dataValidation type="list" showInputMessage="1" showErrorMessage="1" sqref="E12:F14">
      <formula1>企業回答9</formula1>
    </dataValidation>
  </dataValidations>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A1:V156"/>
  <sheetViews>
    <sheetView view="pageBreakPreview" zoomScaleNormal="100" zoomScaleSheetLayoutView="100" workbookViewId="0">
      <selection activeCell="A3" sqref="A3:R3"/>
    </sheetView>
  </sheetViews>
  <sheetFormatPr defaultRowHeight="13.5"/>
  <cols>
    <col min="1" max="1" width="5.25" style="4" customWidth="1"/>
    <col min="2" max="18" width="4.875" style="4" customWidth="1"/>
    <col min="19" max="19" width="4.875" style="251" customWidth="1"/>
    <col min="20" max="16384" width="9" style="4"/>
  </cols>
  <sheetData>
    <row r="1" spans="1:22" ht="15.75" customHeight="1">
      <c r="A1" s="1495" t="e">
        <f>CONCATENATE("（様式-",INDEX(発注者入力シート!$B$32:$G$41,MATCH(発注者入力シート!N20,発注者入力シート!$C$32:$C$41,0),4),"）")</f>
        <v>#N/A</v>
      </c>
      <c r="B1" s="1495"/>
      <c r="C1" s="1495"/>
      <c r="D1" s="1495"/>
      <c r="E1" s="1495"/>
      <c r="F1" s="1495"/>
      <c r="T1" s="4" t="s">
        <v>463</v>
      </c>
    </row>
    <row r="2" spans="1:22" ht="15.75" customHeight="1">
      <c r="A2" s="1495" t="e">
        <f>CONCATENATE("評価項目",INDEX(発注者入力シート!$B$32:$G$41,MATCH(発注者入力シート!N20,発注者入力シート!$C$32:$C$41,0),5),"-",INDEX(発注者入力シート!$B$32:$G$41,MATCH(発注者入力シート!N20,発注者入力シート!$C$32:$C$41,0),6))</f>
        <v>#N/A</v>
      </c>
      <c r="B2" s="1495"/>
      <c r="C2" s="1495"/>
      <c r="D2" s="1495"/>
      <c r="E2" s="1495"/>
      <c r="T2" s="4" t="s">
        <v>464</v>
      </c>
    </row>
    <row r="3" spans="1:22" ht="15.75" customHeight="1">
      <c r="A3" s="1632" t="s">
        <v>625</v>
      </c>
      <c r="B3" s="1632"/>
      <c r="C3" s="1632"/>
      <c r="D3" s="1632"/>
      <c r="E3" s="1632"/>
      <c r="F3" s="1632"/>
      <c r="G3" s="1632"/>
      <c r="H3" s="1632"/>
      <c r="I3" s="1632"/>
      <c r="J3" s="1632"/>
      <c r="K3" s="1632"/>
      <c r="L3" s="1632"/>
      <c r="M3" s="1632"/>
      <c r="N3" s="1632"/>
      <c r="O3" s="1632"/>
      <c r="P3" s="1632"/>
      <c r="Q3" s="1632"/>
      <c r="R3" s="1632"/>
      <c r="T3" s="205"/>
      <c r="U3" s="4" t="s">
        <v>475</v>
      </c>
    </row>
    <row r="4" spans="1:22" ht="15.75" customHeight="1">
      <c r="H4" s="1518" t="s">
        <v>331</v>
      </c>
      <c r="I4" s="1518"/>
      <c r="J4" s="1518"/>
      <c r="K4" s="1518"/>
      <c r="L4" s="1519" t="str">
        <f>IF(企業入力シート!C7="","",企業入力シート!C7)</f>
        <v>島根土木</v>
      </c>
      <c r="M4" s="1519"/>
      <c r="N4" s="1519"/>
      <c r="O4" s="1519"/>
      <c r="P4" s="1519"/>
      <c r="Q4" s="1519"/>
      <c r="R4" s="1519"/>
      <c r="T4" s="191"/>
      <c r="U4" s="4" t="s">
        <v>605</v>
      </c>
    </row>
    <row r="5" spans="1:22" ht="11.25" customHeight="1">
      <c r="K5" s="945"/>
      <c r="L5" s="510"/>
      <c r="M5" s="510"/>
      <c r="N5" s="510"/>
      <c r="O5" s="510"/>
      <c r="P5" s="510"/>
      <c r="Q5" s="510"/>
      <c r="R5" s="510"/>
      <c r="S5" s="510"/>
      <c r="T5" s="251"/>
    </row>
    <row r="6" spans="1:22">
      <c r="A6" s="1048" t="s">
        <v>99</v>
      </c>
      <c r="B6" s="1920" t="str">
        <f>CONCATENATE("入札公告日前日時点（平成",(YEAR(発注者入力シート!H7)-1988),"年",MONTH(発注者入力シート!H7),"月",DAY(発注者入力シート!H7),"日時点）でモーターグレーダー（自重5t以上）を保有もしくは長期リース契約していること")</f>
        <v>入札公告日前日時点（平成30年5月31日時点）でモーターグレーダー（自重5t以上）を保有もしくは長期リース契約していること</v>
      </c>
      <c r="C6" s="1920"/>
      <c r="D6" s="1920"/>
      <c r="E6" s="1920"/>
      <c r="F6" s="1920"/>
      <c r="G6" s="1920"/>
      <c r="H6" s="1920"/>
      <c r="I6" s="1920"/>
      <c r="J6" s="1920"/>
      <c r="K6" s="1920"/>
      <c r="L6" s="1920"/>
      <c r="M6" s="1920"/>
      <c r="N6" s="1920"/>
      <c r="O6" s="1920"/>
      <c r="P6" s="1920"/>
      <c r="Q6" s="1920"/>
      <c r="R6" s="1920"/>
      <c r="S6" s="510"/>
      <c r="T6" s="4" t="s">
        <v>467</v>
      </c>
    </row>
    <row r="7" spans="1:22">
      <c r="A7" s="1048"/>
      <c r="B7" s="1920"/>
      <c r="C7" s="1920"/>
      <c r="D7" s="1920"/>
      <c r="E7" s="1920"/>
      <c r="F7" s="1920"/>
      <c r="G7" s="1920"/>
      <c r="H7" s="1920"/>
      <c r="I7" s="1920"/>
      <c r="J7" s="1920"/>
      <c r="K7" s="1920"/>
      <c r="L7" s="1920"/>
      <c r="M7" s="1920"/>
      <c r="N7" s="1920"/>
      <c r="O7" s="1920"/>
      <c r="P7" s="1920"/>
      <c r="Q7" s="1920"/>
      <c r="R7" s="1920"/>
      <c r="T7" s="193"/>
      <c r="U7" s="4" t="s">
        <v>468</v>
      </c>
    </row>
    <row r="8" spans="1:22">
      <c r="A8" s="1049"/>
      <c r="B8" s="1047"/>
      <c r="C8" s="1047"/>
      <c r="D8" s="1047"/>
      <c r="E8" s="1047"/>
      <c r="F8" s="1047"/>
      <c r="G8" s="1047"/>
      <c r="H8" s="1047"/>
      <c r="I8" s="1047"/>
      <c r="J8" s="1047"/>
      <c r="K8" s="1047"/>
      <c r="L8" s="1047"/>
      <c r="M8" s="1047"/>
      <c r="N8" s="1047"/>
      <c r="O8" s="1047"/>
      <c r="P8" s="1047"/>
      <c r="Q8" s="1047"/>
      <c r="R8" s="1047"/>
      <c r="T8" s="251"/>
      <c r="U8" s="251"/>
      <c r="V8" s="251"/>
    </row>
    <row r="9" spans="1:22" ht="13.5" customHeight="1">
      <c r="A9" s="2254" t="s">
        <v>1456</v>
      </c>
      <c r="B9" s="2254"/>
      <c r="C9" s="2254"/>
      <c r="D9" s="2254"/>
      <c r="E9" s="2254"/>
      <c r="F9" s="2254"/>
      <c r="G9" s="2254"/>
      <c r="H9" s="2254"/>
      <c r="I9" s="2254"/>
      <c r="J9" s="2254"/>
      <c r="K9" s="2254"/>
      <c r="L9" s="2254"/>
      <c r="M9" s="2254"/>
      <c r="N9" s="2254"/>
      <c r="O9" s="2254"/>
      <c r="P9" s="2254"/>
      <c r="Q9" s="2254"/>
      <c r="R9" s="2254"/>
      <c r="S9" s="4"/>
    </row>
    <row r="10" spans="1:22">
      <c r="A10" s="1043" t="s">
        <v>1457</v>
      </c>
      <c r="B10" s="1042"/>
      <c r="C10" s="1042"/>
      <c r="D10" s="1042"/>
      <c r="E10" s="1042"/>
      <c r="F10" s="1042"/>
      <c r="G10" s="1042"/>
      <c r="H10" s="1042"/>
      <c r="I10" s="1042"/>
      <c r="J10" s="1042"/>
      <c r="K10" s="1042"/>
      <c r="L10" s="1042"/>
      <c r="M10" s="1042"/>
      <c r="N10" s="1042"/>
      <c r="O10" s="1042"/>
      <c r="P10" s="1042"/>
      <c r="Q10" s="1042"/>
      <c r="R10" s="1042"/>
      <c r="S10" s="4"/>
      <c r="T10" s="207" t="s">
        <v>469</v>
      </c>
    </row>
    <row r="11" spans="1:22" ht="24" customHeight="1">
      <c r="A11" s="1034" t="s">
        <v>1206</v>
      </c>
      <c r="B11" s="2249" t="s">
        <v>737</v>
      </c>
      <c r="C11" s="2249"/>
      <c r="D11" s="2249"/>
      <c r="E11" s="2249" t="s">
        <v>1207</v>
      </c>
      <c r="F11" s="2249"/>
      <c r="G11" s="2249" t="s">
        <v>1208</v>
      </c>
      <c r="H11" s="2249"/>
      <c r="I11" s="2249"/>
      <c r="J11" s="2249"/>
      <c r="K11" s="2250" t="s">
        <v>1209</v>
      </c>
      <c r="L11" s="2250"/>
      <c r="M11" s="2250"/>
      <c r="N11" s="2250"/>
      <c r="O11" s="2250"/>
      <c r="P11" s="1678" t="s">
        <v>1008</v>
      </c>
      <c r="Q11" s="1679"/>
      <c r="R11" s="1676"/>
      <c r="S11" s="4"/>
      <c r="T11" s="207" t="s">
        <v>470</v>
      </c>
    </row>
    <row r="12" spans="1:22" ht="44.25" customHeight="1">
      <c r="A12" s="1050" t="s">
        <v>1210</v>
      </c>
      <c r="B12" s="2253" t="s">
        <v>1272</v>
      </c>
      <c r="C12" s="2253"/>
      <c r="D12" s="2253"/>
      <c r="E12" s="1955"/>
      <c r="F12" s="1955"/>
      <c r="G12" s="2252"/>
      <c r="H12" s="2252"/>
      <c r="I12" s="2252"/>
      <c r="J12" s="2252"/>
      <c r="K12" s="2253" t="s">
        <v>1211</v>
      </c>
      <c r="L12" s="2253"/>
      <c r="M12" s="1955"/>
      <c r="N12" s="1955"/>
      <c r="O12" s="1955"/>
      <c r="P12" s="2294" t="s">
        <v>1455</v>
      </c>
      <c r="Q12" s="2295"/>
      <c r="R12" s="2296"/>
      <c r="S12" s="4"/>
    </row>
    <row r="13" spans="1:22">
      <c r="A13" s="1041"/>
      <c r="B13" s="1051"/>
      <c r="C13" s="1051"/>
      <c r="D13" s="1051"/>
      <c r="E13" s="1051"/>
      <c r="F13" s="1051"/>
      <c r="G13" s="1035"/>
      <c r="H13" s="1035"/>
      <c r="I13" s="1035"/>
      <c r="J13" s="1035"/>
      <c r="K13" s="1051"/>
      <c r="L13" s="1051"/>
      <c r="M13" s="1051"/>
      <c r="N13" s="1051"/>
      <c r="O13" s="1051"/>
      <c r="S13" s="4"/>
    </row>
    <row r="14" spans="1:22">
      <c r="A14" s="2254" t="s">
        <v>1458</v>
      </c>
      <c r="B14" s="2254"/>
      <c r="C14" s="2254"/>
      <c r="D14" s="2254"/>
      <c r="E14" s="2254"/>
      <c r="F14" s="2254"/>
      <c r="G14" s="2254"/>
      <c r="H14" s="2254"/>
      <c r="I14" s="2254"/>
      <c r="J14" s="2254"/>
      <c r="K14" s="2254"/>
      <c r="L14" s="2254"/>
      <c r="M14" s="2254"/>
      <c r="N14" s="2254"/>
      <c r="O14" s="2254"/>
      <c r="P14" s="2254"/>
      <c r="Q14" s="2254"/>
      <c r="R14" s="2254"/>
      <c r="S14" s="4"/>
    </row>
    <row r="15" spans="1:22">
      <c r="A15" s="2254"/>
      <c r="B15" s="2254"/>
      <c r="C15" s="2254"/>
      <c r="D15" s="2254"/>
      <c r="E15" s="2254"/>
      <c r="F15" s="2254"/>
      <c r="G15" s="2254"/>
      <c r="H15" s="2254"/>
      <c r="I15" s="2254"/>
      <c r="J15" s="2254"/>
      <c r="K15" s="2254"/>
      <c r="L15" s="2254"/>
      <c r="M15" s="2254"/>
      <c r="N15" s="2254"/>
      <c r="O15" s="2254"/>
      <c r="P15" s="2254"/>
      <c r="Q15" s="2254"/>
      <c r="R15" s="2254"/>
      <c r="S15" s="4"/>
    </row>
    <row r="16" spans="1:22">
      <c r="A16" s="1048" t="s">
        <v>1459</v>
      </c>
      <c r="B16" s="1047"/>
      <c r="C16" s="1047"/>
      <c r="D16" s="1047"/>
      <c r="E16" s="1047"/>
      <c r="F16" s="1047"/>
      <c r="G16" s="1047"/>
      <c r="H16" s="1047"/>
      <c r="I16" s="1047"/>
      <c r="J16" s="1047"/>
      <c r="K16" s="1047"/>
      <c r="L16" s="1047"/>
      <c r="M16" s="1047"/>
      <c r="N16" s="1047"/>
      <c r="O16" s="1047"/>
      <c r="P16" s="1047"/>
      <c r="Q16" s="1047"/>
      <c r="R16" s="1047"/>
      <c r="S16" s="4"/>
    </row>
    <row r="17" spans="1:19" ht="24" customHeight="1">
      <c r="A17" s="1034" t="s">
        <v>1206</v>
      </c>
      <c r="B17" s="2249" t="s">
        <v>739</v>
      </c>
      <c r="C17" s="2249"/>
      <c r="D17" s="2249"/>
      <c r="E17" s="2249" t="s">
        <v>251</v>
      </c>
      <c r="F17" s="2249"/>
      <c r="G17" s="2249"/>
      <c r="H17" s="2249" t="s">
        <v>741</v>
      </c>
      <c r="I17" s="2249"/>
      <c r="J17" s="2249"/>
      <c r="K17" s="2249"/>
      <c r="L17" s="2249" t="s">
        <v>1288</v>
      </c>
      <c r="M17" s="2249"/>
      <c r="N17" s="2249"/>
      <c r="O17" s="2255" t="s">
        <v>761</v>
      </c>
      <c r="P17" s="2256"/>
      <c r="Q17" s="2256"/>
      <c r="R17" s="2257"/>
      <c r="S17" s="4"/>
    </row>
    <row r="18" spans="1:19" ht="13.5" customHeight="1">
      <c r="A18" s="1715" t="s">
        <v>1216</v>
      </c>
      <c r="B18" s="2271"/>
      <c r="C18" s="2272"/>
      <c r="D18" s="2273"/>
      <c r="E18" s="2271"/>
      <c r="F18" s="2272"/>
      <c r="G18" s="2273"/>
      <c r="H18" s="2271"/>
      <c r="I18" s="2272"/>
      <c r="J18" s="2272"/>
      <c r="K18" s="2273"/>
      <c r="L18" s="2271"/>
      <c r="M18" s="2272"/>
      <c r="N18" s="2273"/>
      <c r="O18" s="1036" t="s">
        <v>298</v>
      </c>
      <c r="P18" s="2266"/>
      <c r="Q18" s="2266"/>
      <c r="R18" s="2267"/>
      <c r="S18" s="4"/>
    </row>
    <row r="19" spans="1:19" ht="13.5" customHeight="1">
      <c r="A19" s="1717"/>
      <c r="B19" s="2274"/>
      <c r="C19" s="2275"/>
      <c r="D19" s="2276"/>
      <c r="E19" s="2274"/>
      <c r="F19" s="2275"/>
      <c r="G19" s="2276"/>
      <c r="H19" s="2274"/>
      <c r="I19" s="2275"/>
      <c r="J19" s="2275"/>
      <c r="K19" s="2276"/>
      <c r="L19" s="2274"/>
      <c r="M19" s="2275"/>
      <c r="N19" s="2276"/>
      <c r="O19" s="553" t="s">
        <v>299</v>
      </c>
      <c r="P19" s="2268"/>
      <c r="Q19" s="2269"/>
      <c r="R19" s="2270"/>
      <c r="S19" s="4"/>
    </row>
    <row r="20" spans="1:19" s="3" customFormat="1">
      <c r="A20" s="267" t="s">
        <v>1273</v>
      </c>
      <c r="B20" s="1046" t="s">
        <v>1287</v>
      </c>
      <c r="C20" s="541"/>
      <c r="D20" s="541"/>
      <c r="E20" s="541"/>
      <c r="F20" s="541"/>
      <c r="G20" s="541"/>
      <c r="H20" s="541"/>
      <c r="I20" s="541"/>
      <c r="J20" s="541"/>
      <c r="K20" s="541"/>
      <c r="L20" s="541"/>
      <c r="M20" s="541"/>
      <c r="N20" s="541"/>
      <c r="O20" s="541"/>
      <c r="P20" s="541"/>
      <c r="Q20" s="541"/>
      <c r="R20" s="541"/>
    </row>
    <row r="21" spans="1:19" s="3" customFormat="1">
      <c r="A21" s="267" t="s">
        <v>1274</v>
      </c>
      <c r="B21" s="334" t="s">
        <v>1275</v>
      </c>
      <c r="C21" s="541"/>
      <c r="D21" s="541"/>
      <c r="E21" s="541"/>
      <c r="F21" s="541"/>
      <c r="G21" s="541"/>
      <c r="H21" s="541"/>
      <c r="I21" s="541"/>
      <c r="J21" s="541"/>
      <c r="K21" s="541"/>
      <c r="L21" s="541"/>
      <c r="M21" s="541"/>
      <c r="N21" s="541"/>
      <c r="O21" s="541"/>
      <c r="P21" s="541"/>
      <c r="Q21" s="541"/>
      <c r="R21" s="541"/>
    </row>
    <row r="22" spans="1:19" s="1046" customFormat="1">
      <c r="A22" s="1037"/>
      <c r="B22" s="540" t="s">
        <v>1219</v>
      </c>
      <c r="C22" s="2277" t="s">
        <v>1276</v>
      </c>
      <c r="D22" s="2277"/>
      <c r="E22" s="2277"/>
      <c r="F22" s="2277"/>
      <c r="G22" s="2277"/>
      <c r="H22" s="2277"/>
      <c r="I22" s="2277"/>
      <c r="J22" s="2277"/>
      <c r="K22" s="2277"/>
      <c r="L22" s="2277"/>
      <c r="M22" s="2277"/>
      <c r="N22" s="2277"/>
      <c r="O22" s="2277"/>
      <c r="P22" s="2277"/>
      <c r="Q22" s="2277"/>
      <c r="R22" s="2277"/>
    </row>
    <row r="23" spans="1:19" s="1046" customFormat="1">
      <c r="A23" s="1037"/>
      <c r="B23" s="540"/>
      <c r="C23" s="2277"/>
      <c r="D23" s="2277"/>
      <c r="E23" s="2277"/>
      <c r="F23" s="2277"/>
      <c r="G23" s="2277"/>
      <c r="H23" s="2277"/>
      <c r="I23" s="2277"/>
      <c r="J23" s="2277"/>
      <c r="K23" s="2277"/>
      <c r="L23" s="2277"/>
      <c r="M23" s="2277"/>
      <c r="N23" s="2277"/>
      <c r="O23" s="2277"/>
      <c r="P23" s="2277"/>
      <c r="Q23" s="2277"/>
      <c r="R23" s="2277"/>
    </row>
    <row r="24" spans="1:19" s="1046" customFormat="1">
      <c r="A24" s="1037"/>
      <c r="B24" s="540" t="s">
        <v>1221</v>
      </c>
      <c r="C24" s="2277" t="s">
        <v>1222</v>
      </c>
      <c r="D24" s="2277"/>
      <c r="E24" s="2277"/>
      <c r="F24" s="2277"/>
      <c r="G24" s="2277"/>
      <c r="H24" s="2277"/>
      <c r="I24" s="2277"/>
      <c r="J24" s="2277"/>
      <c r="K24" s="2277"/>
      <c r="L24" s="2277"/>
      <c r="M24" s="2277"/>
      <c r="N24" s="2277"/>
      <c r="O24" s="2277"/>
      <c r="P24" s="2277"/>
      <c r="Q24" s="2277"/>
      <c r="R24" s="2277"/>
    </row>
    <row r="25" spans="1:19" s="1046" customFormat="1">
      <c r="A25" s="1037"/>
      <c r="B25" s="540"/>
      <c r="C25" s="2277"/>
      <c r="D25" s="2277"/>
      <c r="E25" s="2277"/>
      <c r="F25" s="2277"/>
      <c r="G25" s="2277"/>
      <c r="H25" s="2277"/>
      <c r="I25" s="2277"/>
      <c r="J25" s="2277"/>
      <c r="K25" s="2277"/>
      <c r="L25" s="2277"/>
      <c r="M25" s="2277"/>
      <c r="N25" s="2277"/>
      <c r="O25" s="2277"/>
      <c r="P25" s="2277"/>
      <c r="Q25" s="2277"/>
      <c r="R25" s="2277"/>
    </row>
    <row r="26" spans="1:19" s="1046" customFormat="1">
      <c r="A26" s="1037"/>
      <c r="B26" s="540"/>
      <c r="C26" s="2277"/>
      <c r="D26" s="2277"/>
      <c r="E26" s="2277"/>
      <c r="F26" s="2277"/>
      <c r="G26" s="2277"/>
      <c r="H26" s="2277"/>
      <c r="I26" s="2277"/>
      <c r="J26" s="2277"/>
      <c r="K26" s="2277"/>
      <c r="L26" s="2277"/>
      <c r="M26" s="2277"/>
      <c r="N26" s="2277"/>
      <c r="O26" s="2277"/>
      <c r="P26" s="2277"/>
      <c r="Q26" s="2277"/>
      <c r="R26" s="2277"/>
    </row>
    <row r="27" spans="1:19" s="1046" customFormat="1">
      <c r="A27" s="1037"/>
      <c r="B27" s="540" t="s">
        <v>1223</v>
      </c>
      <c r="C27" s="2277" t="s">
        <v>1277</v>
      </c>
      <c r="D27" s="2277"/>
      <c r="E27" s="2277"/>
      <c r="F27" s="2277"/>
      <c r="G27" s="2277"/>
      <c r="H27" s="2277"/>
      <c r="I27" s="2277"/>
      <c r="J27" s="2277"/>
      <c r="K27" s="2277"/>
      <c r="L27" s="2277"/>
      <c r="M27" s="2277"/>
      <c r="N27" s="2277"/>
      <c r="O27" s="2277"/>
      <c r="P27" s="2277"/>
      <c r="Q27" s="2277"/>
      <c r="R27" s="2277"/>
    </row>
    <row r="28" spans="1:19" s="1046" customFormat="1">
      <c r="A28" s="1037"/>
      <c r="B28" s="540"/>
      <c r="C28" s="2277"/>
      <c r="D28" s="2277"/>
      <c r="E28" s="2277"/>
      <c r="F28" s="2277"/>
      <c r="G28" s="2277"/>
      <c r="H28" s="2277"/>
      <c r="I28" s="2277"/>
      <c r="J28" s="2277"/>
      <c r="K28" s="2277"/>
      <c r="L28" s="2277"/>
      <c r="M28" s="2277"/>
      <c r="N28" s="2277"/>
      <c r="O28" s="2277"/>
      <c r="P28" s="2277"/>
      <c r="Q28" s="2277"/>
      <c r="R28" s="2277"/>
    </row>
    <row r="29" spans="1:19" s="1046" customFormat="1">
      <c r="A29" s="1037"/>
      <c r="B29" s="540" t="s">
        <v>1225</v>
      </c>
      <c r="C29" s="2277" t="s">
        <v>1278</v>
      </c>
      <c r="D29" s="2277"/>
      <c r="E29" s="2277"/>
      <c r="F29" s="2277"/>
      <c r="G29" s="2277"/>
      <c r="H29" s="2277"/>
      <c r="I29" s="2277"/>
      <c r="J29" s="2277"/>
      <c r="K29" s="2277"/>
      <c r="L29" s="2277"/>
      <c r="M29" s="2277"/>
      <c r="N29" s="2277"/>
      <c r="O29" s="2277"/>
      <c r="P29" s="2277"/>
      <c r="Q29" s="2277"/>
      <c r="R29" s="2277"/>
    </row>
    <row r="30" spans="1:19" s="1046" customFormat="1">
      <c r="A30" s="1037"/>
      <c r="B30" s="540" t="s">
        <v>1227</v>
      </c>
      <c r="C30" s="2277" t="s">
        <v>1228</v>
      </c>
      <c r="D30" s="2277"/>
      <c r="E30" s="2277"/>
      <c r="F30" s="2277"/>
      <c r="G30" s="2277"/>
      <c r="H30" s="2277"/>
      <c r="I30" s="2277"/>
      <c r="J30" s="2277"/>
      <c r="K30" s="2277"/>
      <c r="L30" s="2277"/>
      <c r="M30" s="2277"/>
      <c r="N30" s="2277"/>
      <c r="O30" s="2277"/>
      <c r="P30" s="2277"/>
      <c r="Q30" s="2277"/>
      <c r="R30" s="2277"/>
    </row>
    <row r="31" spans="1:19" s="1046" customFormat="1">
      <c r="A31" s="1037"/>
      <c r="B31" s="540"/>
      <c r="C31" s="2277"/>
      <c r="D31" s="2277"/>
      <c r="E31" s="2277"/>
      <c r="F31" s="2277"/>
      <c r="G31" s="2277"/>
      <c r="H31" s="2277"/>
      <c r="I31" s="2277"/>
      <c r="J31" s="2277"/>
      <c r="K31" s="2277"/>
      <c r="L31" s="2277"/>
      <c r="M31" s="2277"/>
      <c r="N31" s="2277"/>
      <c r="O31" s="2277"/>
      <c r="P31" s="2277"/>
      <c r="Q31" s="2277"/>
      <c r="R31" s="2277"/>
    </row>
    <row r="32" spans="1:19" s="1046" customFormat="1">
      <c r="A32" s="1037"/>
      <c r="B32" s="540"/>
      <c r="C32" s="334"/>
      <c r="D32" s="334"/>
      <c r="E32" s="334"/>
      <c r="F32" s="334"/>
      <c r="G32" s="334"/>
      <c r="H32" s="334"/>
      <c r="I32" s="334"/>
      <c r="J32" s="334"/>
      <c r="K32" s="334"/>
      <c r="L32" s="334"/>
      <c r="M32" s="334"/>
      <c r="N32" s="334"/>
      <c r="O32" s="334"/>
      <c r="P32" s="334"/>
      <c r="Q32" s="334"/>
      <c r="R32" s="334"/>
    </row>
    <row r="33" spans="1:19">
      <c r="A33" s="203" t="s">
        <v>1279</v>
      </c>
      <c r="B33" s="1048"/>
      <c r="C33" s="1048"/>
      <c r="D33" s="1048"/>
      <c r="E33" s="1048"/>
      <c r="F33" s="1048"/>
      <c r="G33" s="1048"/>
      <c r="H33" s="1048"/>
      <c r="I33" s="1048"/>
      <c r="J33" s="1048"/>
      <c r="K33" s="1048"/>
      <c r="L33" s="1048"/>
      <c r="M33" s="1048"/>
      <c r="N33" s="1048"/>
      <c r="O33" s="1048"/>
      <c r="P33" s="1048"/>
      <c r="Q33" s="1048"/>
      <c r="R33" s="1048"/>
      <c r="S33" s="4"/>
    </row>
    <row r="34" spans="1:19">
      <c r="A34" s="1756" t="s">
        <v>1040</v>
      </c>
      <c r="B34" s="1757"/>
      <c r="C34" s="1592" t="s">
        <v>1041</v>
      </c>
      <c r="D34" s="1592"/>
      <c r="E34" s="1592"/>
      <c r="F34" s="1592"/>
      <c r="G34" s="1592"/>
      <c r="H34" s="1678" t="s">
        <v>1042</v>
      </c>
      <c r="I34" s="1679"/>
      <c r="J34" s="1679"/>
      <c r="K34" s="1679"/>
      <c r="L34" s="1679"/>
      <c r="M34" s="1679"/>
      <c r="N34" s="1676"/>
      <c r="O34" s="1044" t="s">
        <v>1043</v>
      </c>
      <c r="P34" s="232"/>
      <c r="Q34" s="232"/>
      <c r="R34" s="1045"/>
      <c r="S34" s="4"/>
    </row>
    <row r="35" spans="1:19" ht="13.5" customHeight="1">
      <c r="A35" s="1592" t="s">
        <v>1280</v>
      </c>
      <c r="B35" s="1592"/>
      <c r="C35" s="1631" t="s">
        <v>1250</v>
      </c>
      <c r="D35" s="1631"/>
      <c r="E35" s="1631"/>
      <c r="F35" s="1631"/>
      <c r="G35" s="1631"/>
      <c r="H35" s="1719" t="s">
        <v>1251</v>
      </c>
      <c r="I35" s="1720"/>
      <c r="J35" s="1720"/>
      <c r="K35" s="1720"/>
      <c r="L35" s="1720"/>
      <c r="M35" s="1720"/>
      <c r="N35" s="1721"/>
      <c r="O35" s="1710" t="s">
        <v>1281</v>
      </c>
      <c r="P35" s="1606"/>
      <c r="Q35" s="1606"/>
      <c r="R35" s="1607"/>
      <c r="S35" s="4"/>
    </row>
    <row r="36" spans="1:19">
      <c r="A36" s="1592"/>
      <c r="B36" s="1592"/>
      <c r="C36" s="1631"/>
      <c r="D36" s="1631"/>
      <c r="E36" s="1631"/>
      <c r="F36" s="1631"/>
      <c r="G36" s="1631"/>
      <c r="H36" s="1548"/>
      <c r="I36" s="1549"/>
      <c r="J36" s="1549"/>
      <c r="K36" s="1549"/>
      <c r="L36" s="1549"/>
      <c r="M36" s="1549"/>
      <c r="N36" s="1550"/>
      <c r="O36" s="1714"/>
      <c r="P36" s="1608"/>
      <c r="Q36" s="1608"/>
      <c r="R36" s="1609"/>
      <c r="S36" s="4"/>
    </row>
    <row r="37" spans="1:19" ht="13.5" customHeight="1">
      <c r="A37" s="1592" t="s">
        <v>1045</v>
      </c>
      <c r="B37" s="1592"/>
      <c r="C37" s="1631"/>
      <c r="D37" s="1631"/>
      <c r="E37" s="1631"/>
      <c r="F37" s="1631"/>
      <c r="G37" s="1631"/>
      <c r="H37" s="1719" t="s">
        <v>1253</v>
      </c>
      <c r="I37" s="1720"/>
      <c r="J37" s="1720"/>
      <c r="K37" s="1720"/>
      <c r="L37" s="1720"/>
      <c r="M37" s="1720"/>
      <c r="N37" s="1721"/>
      <c r="O37" s="1710" t="s">
        <v>1282</v>
      </c>
      <c r="P37" s="1606"/>
      <c r="Q37" s="1606"/>
      <c r="R37" s="1607"/>
      <c r="S37" s="4"/>
    </row>
    <row r="38" spans="1:19">
      <c r="A38" s="1592"/>
      <c r="B38" s="1592"/>
      <c r="C38" s="1631"/>
      <c r="D38" s="1631"/>
      <c r="E38" s="1631"/>
      <c r="F38" s="1631"/>
      <c r="G38" s="1631"/>
      <c r="H38" s="1548"/>
      <c r="I38" s="1549"/>
      <c r="J38" s="1549"/>
      <c r="K38" s="1549"/>
      <c r="L38" s="1549"/>
      <c r="M38" s="1549"/>
      <c r="N38" s="1550"/>
      <c r="O38" s="1714"/>
      <c r="P38" s="1608"/>
      <c r="Q38" s="1608"/>
      <c r="R38" s="1609"/>
      <c r="S38" s="4"/>
    </row>
    <row r="39" spans="1:19" ht="13.5" customHeight="1">
      <c r="A39" s="1592" t="s">
        <v>1283</v>
      </c>
      <c r="B39" s="1592"/>
      <c r="C39" s="1719" t="s">
        <v>1256</v>
      </c>
      <c r="D39" s="1720"/>
      <c r="E39" s="1720"/>
      <c r="F39" s="1720"/>
      <c r="G39" s="1721"/>
      <c r="H39" s="1719" t="s">
        <v>1251</v>
      </c>
      <c r="I39" s="1720"/>
      <c r="J39" s="1720"/>
      <c r="K39" s="1720"/>
      <c r="L39" s="1720"/>
      <c r="M39" s="1720"/>
      <c r="N39" s="1721"/>
      <c r="O39" s="1710" t="s">
        <v>1284</v>
      </c>
      <c r="P39" s="1606"/>
      <c r="Q39" s="1606"/>
      <c r="R39" s="1607"/>
      <c r="S39" s="4"/>
    </row>
    <row r="40" spans="1:19">
      <c r="A40" s="1592"/>
      <c r="B40" s="1592"/>
      <c r="C40" s="1545"/>
      <c r="D40" s="1546"/>
      <c r="E40" s="1546"/>
      <c r="F40" s="1546"/>
      <c r="G40" s="1547"/>
      <c r="H40" s="1548"/>
      <c r="I40" s="1549"/>
      <c r="J40" s="1549"/>
      <c r="K40" s="1549"/>
      <c r="L40" s="1549"/>
      <c r="M40" s="1549"/>
      <c r="N40" s="1550"/>
      <c r="O40" s="1714"/>
      <c r="P40" s="1608"/>
      <c r="Q40" s="1608"/>
      <c r="R40" s="1609"/>
      <c r="S40" s="4"/>
    </row>
    <row r="41" spans="1:19" ht="13.5" customHeight="1">
      <c r="A41" s="1592" t="s">
        <v>1285</v>
      </c>
      <c r="B41" s="1592"/>
      <c r="C41" s="1545"/>
      <c r="D41" s="1546"/>
      <c r="E41" s="1546"/>
      <c r="F41" s="1546"/>
      <c r="G41" s="1547"/>
      <c r="H41" s="1719" t="s">
        <v>1253</v>
      </c>
      <c r="I41" s="1720"/>
      <c r="J41" s="1720"/>
      <c r="K41" s="1720"/>
      <c r="L41" s="1720"/>
      <c r="M41" s="1720"/>
      <c r="N41" s="1721"/>
      <c r="O41" s="1710" t="s">
        <v>1286</v>
      </c>
      <c r="P41" s="1606"/>
      <c r="Q41" s="1606"/>
      <c r="R41" s="1607"/>
      <c r="S41" s="4"/>
    </row>
    <row r="42" spans="1:19">
      <c r="A42" s="1592"/>
      <c r="B42" s="1592"/>
      <c r="C42" s="1548"/>
      <c r="D42" s="1549"/>
      <c r="E42" s="1549"/>
      <c r="F42" s="1549"/>
      <c r="G42" s="1550"/>
      <c r="H42" s="1548"/>
      <c r="I42" s="1549"/>
      <c r="J42" s="1549"/>
      <c r="K42" s="1549"/>
      <c r="L42" s="1549"/>
      <c r="M42" s="1549"/>
      <c r="N42" s="1550"/>
      <c r="O42" s="1714"/>
      <c r="P42" s="1608"/>
      <c r="Q42" s="1608"/>
      <c r="R42" s="1609"/>
      <c r="S42" s="4"/>
    </row>
    <row r="43" spans="1:19">
      <c r="A43" s="190"/>
      <c r="B43" s="190"/>
      <c r="C43" s="190"/>
      <c r="D43" s="190"/>
      <c r="E43" s="190"/>
      <c r="F43" s="190"/>
      <c r="G43" s="190"/>
      <c r="H43" s="190"/>
      <c r="I43" s="190"/>
      <c r="J43" s="190"/>
      <c r="K43" s="190"/>
      <c r="L43" s="190"/>
      <c r="M43" s="190"/>
      <c r="N43" s="190"/>
      <c r="O43" s="190"/>
      <c r="P43" s="190"/>
      <c r="Q43" s="190"/>
      <c r="R43" s="190"/>
      <c r="S43" s="4"/>
    </row>
    <row r="44" spans="1:19">
      <c r="A44" s="190"/>
      <c r="B44" s="190"/>
      <c r="C44" s="190"/>
      <c r="D44" s="190"/>
      <c r="E44" s="190"/>
      <c r="F44" s="190"/>
      <c r="G44" s="190"/>
      <c r="H44" s="190"/>
      <c r="I44" s="190"/>
      <c r="J44" s="190"/>
      <c r="K44" s="190"/>
      <c r="L44" s="190"/>
      <c r="M44" s="190"/>
      <c r="N44" s="190"/>
      <c r="O44" s="190"/>
      <c r="P44" s="190"/>
      <c r="Q44" s="190"/>
      <c r="R44" s="190"/>
      <c r="S44" s="4"/>
    </row>
    <row r="45" spans="1:19">
      <c r="A45" s="190"/>
      <c r="B45" s="190"/>
      <c r="C45" s="190"/>
      <c r="D45" s="190"/>
      <c r="E45" s="190"/>
      <c r="F45" s="190"/>
      <c r="G45" s="190"/>
      <c r="H45" s="190"/>
      <c r="I45" s="190"/>
      <c r="J45" s="190"/>
      <c r="K45" s="190"/>
      <c r="L45" s="190"/>
      <c r="M45" s="190"/>
      <c r="N45" s="190"/>
      <c r="O45" s="190"/>
      <c r="P45" s="190"/>
      <c r="Q45" s="190"/>
      <c r="R45" s="190"/>
      <c r="S45" s="4"/>
    </row>
    <row r="46" spans="1:19">
      <c r="A46" s="190"/>
      <c r="B46" s="190"/>
      <c r="C46" s="190"/>
      <c r="D46" s="190"/>
      <c r="E46" s="190"/>
      <c r="F46" s="190"/>
      <c r="G46" s="190"/>
      <c r="H46" s="190"/>
      <c r="I46" s="190"/>
      <c r="J46" s="190"/>
      <c r="K46" s="190"/>
      <c r="L46" s="190"/>
      <c r="M46" s="190"/>
      <c r="N46" s="190"/>
      <c r="O46" s="190"/>
      <c r="P46" s="190"/>
      <c r="Q46" s="190"/>
      <c r="R46" s="190"/>
      <c r="S46" s="4"/>
    </row>
    <row r="47" spans="1:19">
      <c r="A47" s="190"/>
      <c r="B47" s="190"/>
      <c r="C47" s="190"/>
      <c r="D47" s="190"/>
      <c r="E47" s="190"/>
      <c r="F47" s="190"/>
      <c r="G47" s="190"/>
      <c r="H47" s="190"/>
      <c r="I47" s="190"/>
      <c r="J47" s="190"/>
      <c r="K47" s="190"/>
      <c r="L47" s="190"/>
      <c r="M47" s="190"/>
      <c r="N47" s="190"/>
      <c r="O47" s="190"/>
      <c r="P47" s="190"/>
      <c r="Q47" s="190"/>
      <c r="R47" s="190"/>
      <c r="S47" s="4"/>
    </row>
    <row r="48" spans="1:19">
      <c r="A48" s="190"/>
      <c r="B48" s="190"/>
      <c r="C48" s="190"/>
      <c r="D48" s="190"/>
      <c r="E48" s="190"/>
      <c r="F48" s="190"/>
      <c r="G48" s="190"/>
      <c r="H48" s="190"/>
      <c r="I48" s="190"/>
      <c r="J48" s="190"/>
      <c r="K48" s="190"/>
      <c r="L48" s="190"/>
      <c r="M48" s="190"/>
      <c r="N48" s="190"/>
      <c r="O48" s="190"/>
      <c r="P48" s="190"/>
      <c r="Q48" s="190"/>
      <c r="R48" s="190"/>
      <c r="S48" s="4"/>
    </row>
    <row r="49" spans="1:20">
      <c r="A49" s="190"/>
      <c r="B49" s="190"/>
      <c r="C49" s="190"/>
      <c r="D49" s="190"/>
      <c r="E49" s="190"/>
      <c r="F49" s="190"/>
      <c r="G49" s="190"/>
      <c r="H49" s="190"/>
      <c r="I49" s="190"/>
      <c r="J49" s="190"/>
      <c r="K49" s="190"/>
      <c r="L49" s="190"/>
      <c r="M49" s="190"/>
      <c r="N49" s="190"/>
      <c r="O49" s="190"/>
      <c r="P49" s="190"/>
      <c r="Q49" s="190"/>
      <c r="R49" s="190"/>
      <c r="S49" s="4"/>
    </row>
    <row r="50" spans="1:20">
      <c r="A50" s="190"/>
      <c r="B50" s="190"/>
      <c r="C50" s="190"/>
      <c r="D50" s="190"/>
      <c r="E50" s="190"/>
      <c r="F50" s="190"/>
      <c r="G50" s="190"/>
      <c r="H50" s="190"/>
      <c r="I50" s="190"/>
      <c r="J50" s="190"/>
      <c r="K50" s="190"/>
      <c r="L50" s="190"/>
      <c r="M50" s="190"/>
      <c r="N50" s="190"/>
      <c r="O50" s="190"/>
      <c r="P50" s="190"/>
      <c r="Q50" s="190"/>
      <c r="R50" s="190"/>
      <c r="S50" s="4"/>
    </row>
    <row r="51" spans="1:20">
      <c r="A51" s="190"/>
      <c r="B51" s="190"/>
      <c r="C51" s="190"/>
      <c r="D51" s="190"/>
      <c r="E51" s="190"/>
      <c r="F51" s="190"/>
      <c r="G51" s="190"/>
      <c r="H51" s="190"/>
      <c r="I51" s="190"/>
      <c r="J51" s="190"/>
      <c r="K51" s="190"/>
      <c r="L51" s="190"/>
      <c r="M51" s="190"/>
      <c r="N51" s="190"/>
      <c r="O51" s="190"/>
      <c r="P51" s="190"/>
      <c r="Q51" s="190"/>
      <c r="R51" s="190"/>
      <c r="S51" s="4"/>
    </row>
    <row r="52" spans="1:20">
      <c r="A52" s="190"/>
      <c r="B52" s="190"/>
      <c r="C52" s="190"/>
      <c r="D52" s="190"/>
      <c r="E52" s="190"/>
      <c r="F52" s="190"/>
      <c r="G52" s="190"/>
      <c r="H52" s="190"/>
      <c r="I52" s="190"/>
      <c r="J52" s="190"/>
      <c r="K52" s="190"/>
      <c r="L52" s="190"/>
      <c r="M52" s="190"/>
      <c r="N52" s="190"/>
      <c r="O52" s="190"/>
      <c r="P52" s="190"/>
      <c r="Q52" s="190"/>
      <c r="R52" s="190"/>
      <c r="S52" s="4"/>
    </row>
    <row r="53" spans="1:20">
      <c r="A53" s="190"/>
      <c r="B53" s="190"/>
      <c r="C53" s="190"/>
      <c r="D53" s="190"/>
      <c r="E53" s="190"/>
      <c r="F53" s="190"/>
      <c r="G53" s="190"/>
      <c r="H53" s="190"/>
      <c r="I53" s="190"/>
      <c r="J53" s="190"/>
      <c r="K53" s="190"/>
      <c r="L53" s="190"/>
      <c r="M53" s="190"/>
      <c r="N53" s="190"/>
      <c r="O53" s="190"/>
      <c r="P53" s="190"/>
      <c r="Q53" s="190"/>
      <c r="R53" s="190"/>
      <c r="S53" s="4"/>
    </row>
    <row r="54" spans="1:20">
      <c r="A54" s="190"/>
      <c r="B54" s="190"/>
      <c r="C54" s="190"/>
      <c r="D54" s="190"/>
      <c r="E54" s="190"/>
      <c r="F54" s="190"/>
      <c r="G54" s="190"/>
      <c r="H54" s="190"/>
      <c r="I54" s="190"/>
      <c r="J54" s="190"/>
      <c r="K54" s="190"/>
      <c r="L54" s="190"/>
      <c r="M54" s="190"/>
      <c r="N54" s="190"/>
      <c r="O54" s="190"/>
      <c r="P54" s="190"/>
      <c r="Q54" s="190"/>
      <c r="R54" s="190"/>
      <c r="S54" s="4"/>
    </row>
    <row r="55" spans="1:20">
      <c r="A55" s="190"/>
      <c r="B55" s="190"/>
      <c r="C55" s="190"/>
      <c r="D55" s="190"/>
      <c r="E55" s="190"/>
      <c r="F55" s="190"/>
      <c r="G55" s="190"/>
      <c r="H55" s="190"/>
      <c r="I55" s="190"/>
      <c r="J55" s="190"/>
      <c r="K55" s="190"/>
      <c r="L55" s="190"/>
      <c r="M55" s="190"/>
      <c r="N55" s="190"/>
      <c r="O55" s="190"/>
      <c r="P55" s="190"/>
      <c r="Q55" s="190"/>
      <c r="R55" s="190"/>
      <c r="S55" s="4"/>
    </row>
    <row r="56" spans="1:20">
      <c r="A56" s="190"/>
      <c r="B56" s="190"/>
      <c r="C56" s="190"/>
      <c r="D56" s="190"/>
      <c r="E56" s="190"/>
      <c r="F56" s="190"/>
      <c r="G56" s="190"/>
      <c r="H56" s="190"/>
      <c r="I56" s="190"/>
      <c r="J56" s="190"/>
      <c r="K56" s="190"/>
      <c r="L56" s="190"/>
      <c r="M56" s="190"/>
      <c r="N56" s="190"/>
      <c r="O56" s="190"/>
      <c r="P56" s="190"/>
      <c r="Q56" s="190"/>
      <c r="R56" s="190"/>
      <c r="S56" s="4"/>
    </row>
    <row r="57" spans="1:20">
      <c r="A57" s="190"/>
      <c r="B57" s="190"/>
      <c r="C57" s="190"/>
      <c r="D57" s="190"/>
      <c r="E57" s="190"/>
      <c r="F57" s="190"/>
      <c r="G57" s="190"/>
      <c r="H57" s="190"/>
      <c r="I57" s="190"/>
      <c r="J57" s="190"/>
      <c r="K57" s="190"/>
      <c r="L57" s="190"/>
      <c r="M57" s="190"/>
      <c r="N57" s="190"/>
      <c r="O57" s="190"/>
      <c r="P57" s="190"/>
      <c r="Q57" s="190"/>
      <c r="R57" s="190"/>
      <c r="S57" s="4"/>
    </row>
    <row r="58" spans="1:20">
      <c r="A58" s="203" t="s">
        <v>1263</v>
      </c>
      <c r="B58" s="190"/>
      <c r="C58" s="190"/>
      <c r="D58" s="190"/>
      <c r="E58" s="190"/>
      <c r="F58" s="190"/>
      <c r="G58" s="190"/>
      <c r="H58" s="190"/>
      <c r="I58" s="190"/>
      <c r="J58" s="190"/>
      <c r="K58" s="190"/>
      <c r="L58" s="190"/>
      <c r="M58" s="190"/>
      <c r="N58" s="190"/>
      <c r="O58" s="190"/>
      <c r="P58" s="190"/>
      <c r="Q58" s="190"/>
      <c r="R58" s="190"/>
      <c r="S58" s="4"/>
      <c r="T58" s="251"/>
    </row>
    <row r="59" spans="1:20">
      <c r="A59" s="203"/>
      <c r="B59" s="190"/>
      <c r="C59" s="190"/>
      <c r="D59" s="190"/>
      <c r="E59" s="190"/>
      <c r="F59" s="190"/>
      <c r="G59" s="190"/>
      <c r="H59" s="190"/>
      <c r="I59" s="190"/>
      <c r="J59" s="190"/>
      <c r="K59" s="190"/>
      <c r="L59" s="190"/>
      <c r="M59" s="190"/>
      <c r="N59" s="190"/>
      <c r="O59" s="190"/>
      <c r="P59" s="190"/>
      <c r="Q59" s="190"/>
      <c r="R59" s="190"/>
      <c r="S59" s="4"/>
      <c r="T59" s="251"/>
    </row>
    <row r="60" spans="1:20">
      <c r="A60" s="203"/>
      <c r="B60" s="190"/>
      <c r="C60" s="190"/>
      <c r="D60" s="190"/>
      <c r="E60" s="190"/>
      <c r="F60" s="190"/>
      <c r="G60" s="190"/>
      <c r="H60" s="190"/>
      <c r="I60" s="190"/>
      <c r="J60" s="190"/>
      <c r="K60" s="190"/>
      <c r="L60" s="190"/>
      <c r="M60" s="190"/>
      <c r="N60" s="190"/>
      <c r="O60" s="190"/>
      <c r="P60" s="190"/>
      <c r="Q60" s="190"/>
      <c r="R60" s="190"/>
      <c r="S60" s="4"/>
      <c r="T60" s="251"/>
    </row>
    <row r="61" spans="1:20">
      <c r="A61" s="203"/>
      <c r="B61" s="190"/>
      <c r="C61" s="190"/>
      <c r="D61" s="190"/>
      <c r="E61" s="190"/>
      <c r="F61" s="190"/>
      <c r="G61" s="190"/>
      <c r="H61" s="190"/>
      <c r="I61" s="190"/>
      <c r="J61" s="190"/>
      <c r="K61" s="190"/>
      <c r="L61" s="190"/>
      <c r="M61" s="190"/>
      <c r="N61" s="190"/>
      <c r="O61" s="190"/>
      <c r="P61" s="190"/>
      <c r="Q61" s="190"/>
      <c r="R61" s="190"/>
      <c r="S61" s="4"/>
      <c r="T61" s="251"/>
    </row>
    <row r="62" spans="1:20">
      <c r="A62" s="203"/>
      <c r="B62" s="190"/>
      <c r="C62" s="190"/>
      <c r="D62" s="190"/>
      <c r="E62" s="190"/>
      <c r="F62" s="190"/>
      <c r="G62" s="190"/>
      <c r="H62" s="190"/>
      <c r="I62" s="190"/>
      <c r="J62" s="190"/>
      <c r="K62" s="190"/>
      <c r="L62" s="190"/>
      <c r="M62" s="190"/>
      <c r="N62" s="190"/>
      <c r="O62" s="190"/>
      <c r="P62" s="190"/>
      <c r="Q62" s="190"/>
      <c r="R62" s="190"/>
      <c r="S62" s="4"/>
      <c r="T62" s="251"/>
    </row>
    <row r="63" spans="1:20">
      <c r="A63" s="203"/>
      <c r="B63" s="190"/>
      <c r="C63" s="190"/>
      <c r="D63" s="190"/>
      <c r="E63" s="190"/>
      <c r="F63" s="190"/>
      <c r="G63" s="190"/>
      <c r="H63" s="190"/>
      <c r="I63" s="190"/>
      <c r="J63" s="190"/>
      <c r="K63" s="190"/>
      <c r="L63" s="190"/>
      <c r="M63" s="190"/>
      <c r="N63" s="190"/>
      <c r="O63" s="190"/>
      <c r="P63" s="190"/>
      <c r="Q63" s="190"/>
      <c r="R63" s="190"/>
      <c r="S63" s="4"/>
      <c r="T63" s="251"/>
    </row>
    <row r="64" spans="1:20">
      <c r="A64" s="203"/>
      <c r="B64" s="190"/>
      <c r="C64" s="190"/>
      <c r="D64" s="190"/>
      <c r="E64" s="190"/>
      <c r="F64" s="190"/>
      <c r="G64" s="190"/>
      <c r="H64" s="190"/>
      <c r="I64" s="190"/>
      <c r="J64" s="190"/>
      <c r="K64" s="190"/>
      <c r="L64" s="190"/>
      <c r="M64" s="190"/>
      <c r="N64" s="190"/>
      <c r="O64" s="190"/>
      <c r="P64" s="190"/>
      <c r="Q64" s="190"/>
      <c r="R64" s="190"/>
      <c r="S64" s="4"/>
      <c r="T64" s="251"/>
    </row>
    <row r="65" spans="1:20">
      <c r="A65" s="203"/>
      <c r="B65" s="190"/>
      <c r="C65" s="190"/>
      <c r="D65" s="190"/>
      <c r="E65" s="190"/>
      <c r="F65" s="190"/>
      <c r="G65" s="190"/>
      <c r="H65" s="190"/>
      <c r="I65" s="190"/>
      <c r="J65" s="190"/>
      <c r="K65" s="190"/>
      <c r="L65" s="190"/>
      <c r="M65" s="190"/>
      <c r="N65" s="190"/>
      <c r="O65" s="190"/>
      <c r="P65" s="190"/>
      <c r="Q65" s="190"/>
      <c r="R65" s="190"/>
      <c r="S65" s="4"/>
      <c r="T65" s="251"/>
    </row>
    <row r="66" spans="1:20">
      <c r="A66" s="203"/>
      <c r="B66" s="190"/>
      <c r="C66" s="190"/>
      <c r="D66" s="190"/>
      <c r="E66" s="190"/>
      <c r="F66" s="190"/>
      <c r="G66" s="190"/>
      <c r="H66" s="190"/>
      <c r="I66" s="190"/>
      <c r="J66" s="190"/>
      <c r="K66" s="190"/>
      <c r="L66" s="190"/>
      <c r="M66" s="190"/>
      <c r="N66" s="190"/>
      <c r="O66" s="190"/>
      <c r="P66" s="190"/>
      <c r="Q66" s="190"/>
      <c r="R66" s="190"/>
      <c r="S66" s="4"/>
      <c r="T66" s="251"/>
    </row>
    <row r="67" spans="1:20">
      <c r="A67" s="203"/>
      <c r="B67" s="190"/>
      <c r="C67" s="190"/>
      <c r="D67" s="190"/>
      <c r="E67" s="190"/>
      <c r="F67" s="190"/>
      <c r="G67" s="190"/>
      <c r="H67" s="190"/>
      <c r="I67" s="190"/>
      <c r="J67" s="190"/>
      <c r="K67" s="190"/>
      <c r="L67" s="190"/>
      <c r="M67" s="190"/>
      <c r="N67" s="190"/>
      <c r="O67" s="190"/>
      <c r="P67" s="190"/>
      <c r="Q67" s="190"/>
      <c r="R67" s="190"/>
      <c r="S67" s="4"/>
      <c r="T67" s="251"/>
    </row>
    <row r="68" spans="1:20">
      <c r="A68" s="203"/>
      <c r="B68" s="190"/>
      <c r="C68" s="190"/>
      <c r="D68" s="190"/>
      <c r="E68" s="190"/>
      <c r="F68" s="190"/>
      <c r="G68" s="190"/>
      <c r="H68" s="190"/>
      <c r="I68" s="190"/>
      <c r="J68" s="190"/>
      <c r="K68" s="190"/>
      <c r="L68" s="190"/>
      <c r="M68" s="190"/>
      <c r="N68" s="190"/>
      <c r="O68" s="190"/>
      <c r="P68" s="190"/>
      <c r="Q68" s="190"/>
      <c r="R68" s="190"/>
      <c r="S68" s="4"/>
      <c r="T68" s="251"/>
    </row>
    <row r="69" spans="1:20">
      <c r="A69" s="203"/>
      <c r="B69" s="190"/>
      <c r="C69" s="190"/>
      <c r="D69" s="190"/>
      <c r="E69" s="190"/>
      <c r="F69" s="190"/>
      <c r="G69" s="190"/>
      <c r="H69" s="190"/>
      <c r="I69" s="190"/>
      <c r="J69" s="190"/>
      <c r="K69" s="190"/>
      <c r="L69" s="190"/>
      <c r="M69" s="190"/>
      <c r="N69" s="190"/>
      <c r="O69" s="190"/>
      <c r="P69" s="190"/>
      <c r="Q69" s="190"/>
      <c r="R69" s="190"/>
      <c r="S69" s="4"/>
      <c r="T69" s="251"/>
    </row>
    <row r="70" spans="1:20">
      <c r="A70" s="203"/>
      <c r="B70" s="190"/>
      <c r="C70" s="190"/>
      <c r="D70" s="190"/>
      <c r="E70" s="190"/>
      <c r="F70" s="190"/>
      <c r="G70" s="190"/>
      <c r="H70" s="190"/>
      <c r="I70" s="190"/>
      <c r="J70" s="190"/>
      <c r="K70" s="190"/>
      <c r="L70" s="190"/>
      <c r="M70" s="190"/>
      <c r="N70" s="190"/>
      <c r="O70" s="190"/>
      <c r="P70" s="190"/>
      <c r="Q70" s="190"/>
      <c r="R70" s="190"/>
      <c r="S70" s="4"/>
      <c r="T70" s="251"/>
    </row>
    <row r="71" spans="1:20">
      <c r="A71" s="203"/>
      <c r="B71" s="190"/>
      <c r="C71" s="190"/>
      <c r="D71" s="190"/>
      <c r="E71" s="190"/>
      <c r="F71" s="190"/>
      <c r="G71" s="190"/>
      <c r="H71" s="190"/>
      <c r="I71" s="190"/>
      <c r="J71" s="190"/>
      <c r="K71" s="190"/>
      <c r="L71" s="190"/>
      <c r="M71" s="190"/>
      <c r="N71" s="190"/>
      <c r="O71" s="190"/>
      <c r="P71" s="190"/>
      <c r="Q71" s="190"/>
      <c r="R71" s="190"/>
      <c r="S71" s="4"/>
      <c r="T71" s="251"/>
    </row>
    <row r="72" spans="1:20">
      <c r="A72" s="203"/>
      <c r="B72" s="190"/>
      <c r="C72" s="190"/>
      <c r="D72" s="190"/>
      <c r="E72" s="190"/>
      <c r="F72" s="190"/>
      <c r="G72" s="190"/>
      <c r="H72" s="190"/>
      <c r="I72" s="190"/>
      <c r="J72" s="190"/>
      <c r="K72" s="190"/>
      <c r="L72" s="190"/>
      <c r="M72" s="190"/>
      <c r="N72" s="190"/>
      <c r="O72" s="190"/>
      <c r="P72" s="190"/>
      <c r="Q72" s="190"/>
      <c r="R72" s="190"/>
      <c r="S72" s="4"/>
      <c r="T72" s="251"/>
    </row>
    <row r="73" spans="1:20">
      <c r="A73" s="203"/>
      <c r="B73" s="190"/>
      <c r="C73" s="190"/>
      <c r="D73" s="190"/>
      <c r="E73" s="190"/>
      <c r="F73" s="190"/>
      <c r="G73" s="190"/>
      <c r="H73" s="190"/>
      <c r="I73" s="190"/>
      <c r="J73" s="190"/>
      <c r="K73" s="190"/>
      <c r="L73" s="190"/>
      <c r="M73" s="190"/>
      <c r="N73" s="190"/>
      <c r="O73" s="190"/>
      <c r="P73" s="190"/>
      <c r="Q73" s="190"/>
      <c r="R73" s="190"/>
      <c r="S73" s="4"/>
      <c r="T73" s="251"/>
    </row>
    <row r="74" spans="1:20">
      <c r="A74" s="203"/>
      <c r="B74" s="190"/>
      <c r="C74" s="190"/>
      <c r="D74" s="190"/>
      <c r="E74" s="190"/>
      <c r="F74" s="190"/>
      <c r="G74" s="190"/>
      <c r="H74" s="190"/>
      <c r="I74" s="190"/>
      <c r="J74" s="190"/>
      <c r="K74" s="190"/>
      <c r="L74" s="190"/>
      <c r="M74" s="190"/>
      <c r="N74" s="190"/>
      <c r="O74" s="190"/>
      <c r="P74" s="190"/>
      <c r="Q74" s="190"/>
      <c r="R74" s="190"/>
      <c r="S74" s="4"/>
      <c r="T74" s="251"/>
    </row>
    <row r="75" spans="1:20">
      <c r="A75" s="203"/>
      <c r="B75" s="190"/>
      <c r="C75" s="190"/>
      <c r="D75" s="190"/>
      <c r="E75" s="190"/>
      <c r="F75" s="190"/>
      <c r="G75" s="190"/>
      <c r="H75" s="190"/>
      <c r="I75" s="190"/>
      <c r="J75" s="190"/>
      <c r="K75" s="190"/>
      <c r="L75" s="190"/>
      <c r="M75" s="190"/>
      <c r="N75" s="190"/>
      <c r="O75" s="190"/>
      <c r="P75" s="190"/>
      <c r="Q75" s="190"/>
      <c r="R75" s="190"/>
      <c r="S75" s="4"/>
      <c r="T75" s="251"/>
    </row>
    <row r="76" spans="1:20">
      <c r="A76" s="203"/>
      <c r="B76" s="190"/>
      <c r="C76" s="190"/>
      <c r="D76" s="190"/>
      <c r="E76" s="190"/>
      <c r="F76" s="190"/>
      <c r="G76" s="190"/>
      <c r="H76" s="190"/>
      <c r="I76" s="190"/>
      <c r="J76" s="190"/>
      <c r="K76" s="190"/>
      <c r="L76" s="190"/>
      <c r="M76" s="190"/>
      <c r="N76" s="190"/>
      <c r="O76" s="190"/>
      <c r="P76" s="190"/>
      <c r="Q76" s="190"/>
      <c r="R76" s="190"/>
      <c r="S76" s="4"/>
      <c r="T76" s="251"/>
    </row>
    <row r="77" spans="1:20">
      <c r="A77" s="203"/>
      <c r="B77" s="190"/>
      <c r="C77" s="190"/>
      <c r="D77" s="190"/>
      <c r="E77" s="190"/>
      <c r="F77" s="190"/>
      <c r="G77" s="190"/>
      <c r="H77" s="190"/>
      <c r="I77" s="190"/>
      <c r="J77" s="190"/>
      <c r="K77" s="190"/>
      <c r="L77" s="190"/>
      <c r="M77" s="190"/>
      <c r="N77" s="190"/>
      <c r="O77" s="190"/>
      <c r="P77" s="190"/>
      <c r="Q77" s="190"/>
      <c r="R77" s="190"/>
      <c r="S77" s="4"/>
      <c r="T77" s="251"/>
    </row>
    <row r="78" spans="1:20">
      <c r="A78" s="203"/>
      <c r="B78" s="190"/>
      <c r="C78" s="190"/>
      <c r="D78" s="190"/>
      <c r="E78" s="190"/>
      <c r="F78" s="190"/>
      <c r="G78" s="190"/>
      <c r="H78" s="190"/>
      <c r="I78" s="190"/>
      <c r="J78" s="190"/>
      <c r="K78" s="190"/>
      <c r="L78" s="190"/>
      <c r="M78" s="190"/>
      <c r="N78" s="190"/>
      <c r="O78" s="190"/>
      <c r="P78" s="190"/>
      <c r="Q78" s="190"/>
      <c r="R78" s="190"/>
      <c r="S78" s="4"/>
      <c r="T78" s="251"/>
    </row>
    <row r="79" spans="1:20">
      <c r="A79" s="203"/>
      <c r="B79" s="190"/>
      <c r="C79" s="190"/>
      <c r="D79" s="190"/>
      <c r="E79" s="190"/>
      <c r="F79" s="190"/>
      <c r="G79" s="190"/>
      <c r="H79" s="190"/>
      <c r="I79" s="190"/>
      <c r="J79" s="190"/>
      <c r="K79" s="190"/>
      <c r="L79" s="190"/>
      <c r="M79" s="190"/>
      <c r="N79" s="190"/>
      <c r="O79" s="190"/>
      <c r="P79" s="190"/>
      <c r="Q79" s="190"/>
      <c r="R79" s="190"/>
      <c r="S79" s="4"/>
      <c r="T79" s="251"/>
    </row>
    <row r="80" spans="1:20">
      <c r="A80" s="203"/>
      <c r="B80" s="190"/>
      <c r="C80" s="190"/>
      <c r="D80" s="190"/>
      <c r="E80" s="190"/>
      <c r="F80" s="190"/>
      <c r="G80" s="190"/>
      <c r="H80" s="190"/>
      <c r="I80" s="190"/>
      <c r="J80" s="190"/>
      <c r="K80" s="190"/>
      <c r="L80" s="190"/>
      <c r="M80" s="190"/>
      <c r="N80" s="190"/>
      <c r="O80" s="190"/>
      <c r="P80" s="190"/>
      <c r="Q80" s="190"/>
      <c r="R80" s="190"/>
      <c r="S80" s="4"/>
      <c r="T80" s="251"/>
    </row>
    <row r="81" spans="1:20">
      <c r="A81" s="203"/>
      <c r="B81" s="190"/>
      <c r="C81" s="190"/>
      <c r="D81" s="190"/>
      <c r="E81" s="190"/>
      <c r="F81" s="190"/>
      <c r="G81" s="190"/>
      <c r="H81" s="190"/>
      <c r="I81" s="190"/>
      <c r="J81" s="190"/>
      <c r="K81" s="190"/>
      <c r="L81" s="190"/>
      <c r="M81" s="190"/>
      <c r="N81" s="190"/>
      <c r="O81" s="190"/>
      <c r="P81" s="190"/>
      <c r="Q81" s="190"/>
      <c r="R81" s="190"/>
      <c r="S81" s="4"/>
      <c r="T81" s="251"/>
    </row>
    <row r="82" spans="1:20">
      <c r="A82" s="203"/>
      <c r="B82" s="190"/>
      <c r="C82" s="190"/>
      <c r="D82" s="190"/>
      <c r="E82" s="190"/>
      <c r="F82" s="190"/>
      <c r="G82" s="190"/>
      <c r="H82" s="190"/>
      <c r="I82" s="190"/>
      <c r="J82" s="190"/>
      <c r="K82" s="190"/>
      <c r="L82" s="190"/>
      <c r="M82" s="190"/>
      <c r="N82" s="190"/>
      <c r="O82" s="190"/>
      <c r="P82" s="190"/>
      <c r="Q82" s="190"/>
      <c r="R82" s="190"/>
      <c r="S82" s="4"/>
      <c r="T82" s="251"/>
    </row>
    <row r="83" spans="1:20">
      <c r="A83" s="203"/>
      <c r="B83" s="190"/>
      <c r="C83" s="190"/>
      <c r="D83" s="190"/>
      <c r="E83" s="190"/>
      <c r="F83" s="190"/>
      <c r="G83" s="190"/>
      <c r="H83" s="190"/>
      <c r="I83" s="190"/>
      <c r="J83" s="190"/>
      <c r="K83" s="190"/>
      <c r="L83" s="190"/>
      <c r="M83" s="190"/>
      <c r="N83" s="190"/>
      <c r="O83" s="190"/>
      <c r="P83" s="190"/>
      <c r="Q83" s="190"/>
      <c r="R83" s="190"/>
      <c r="S83" s="4"/>
      <c r="T83" s="251"/>
    </row>
    <row r="84" spans="1:20">
      <c r="A84" s="203"/>
      <c r="B84" s="190"/>
      <c r="C84" s="190"/>
      <c r="D84" s="190"/>
      <c r="E84" s="190"/>
      <c r="F84" s="190"/>
      <c r="G84" s="190"/>
      <c r="H84" s="190"/>
      <c r="I84" s="190"/>
      <c r="J84" s="190"/>
      <c r="K84" s="190"/>
      <c r="L84" s="190"/>
      <c r="M84" s="190"/>
      <c r="N84" s="190"/>
      <c r="O84" s="190"/>
      <c r="P84" s="190"/>
      <c r="Q84" s="190"/>
      <c r="R84" s="190"/>
      <c r="S84" s="4"/>
      <c r="T84" s="251"/>
    </row>
    <row r="85" spans="1:20">
      <c r="A85" s="203"/>
      <c r="B85" s="190"/>
      <c r="C85" s="190"/>
      <c r="D85" s="190"/>
      <c r="E85" s="190"/>
      <c r="F85" s="190"/>
      <c r="G85" s="190"/>
      <c r="H85" s="190"/>
      <c r="I85" s="190"/>
      <c r="J85" s="190"/>
      <c r="K85" s="190"/>
      <c r="L85" s="190"/>
      <c r="M85" s="190"/>
      <c r="N85" s="190"/>
      <c r="O85" s="190"/>
      <c r="P85" s="190"/>
      <c r="Q85" s="190"/>
      <c r="R85" s="190"/>
      <c r="S85" s="4"/>
      <c r="T85" s="251"/>
    </row>
    <row r="86" spans="1:20">
      <c r="A86" s="203"/>
      <c r="B86" s="190"/>
      <c r="C86" s="190"/>
      <c r="D86" s="190"/>
      <c r="E86" s="190"/>
      <c r="F86" s="190"/>
      <c r="G86" s="190"/>
      <c r="H86" s="190"/>
      <c r="I86" s="190"/>
      <c r="J86" s="190"/>
      <c r="K86" s="190"/>
      <c r="L86" s="190"/>
      <c r="M86" s="190"/>
      <c r="N86" s="190"/>
      <c r="O86" s="190"/>
      <c r="P86" s="190"/>
      <c r="Q86" s="190"/>
      <c r="R86" s="190"/>
      <c r="S86" s="4"/>
      <c r="T86" s="251"/>
    </row>
    <row r="87" spans="1:20">
      <c r="A87" s="203"/>
      <c r="B87" s="190"/>
      <c r="C87" s="190"/>
      <c r="D87" s="190"/>
      <c r="E87" s="190"/>
      <c r="F87" s="190"/>
      <c r="G87" s="190"/>
      <c r="H87" s="190"/>
      <c r="I87" s="190"/>
      <c r="J87" s="190"/>
      <c r="K87" s="190"/>
      <c r="L87" s="190"/>
      <c r="M87" s="190"/>
      <c r="N87" s="190"/>
      <c r="O87" s="190"/>
      <c r="P87" s="190"/>
      <c r="Q87" s="190"/>
      <c r="R87" s="190"/>
      <c r="S87" s="4"/>
      <c r="T87" s="251"/>
    </row>
    <row r="88" spans="1:20">
      <c r="A88" s="203"/>
      <c r="B88" s="190"/>
      <c r="C88" s="190"/>
      <c r="D88" s="190"/>
      <c r="E88" s="190"/>
      <c r="F88" s="190"/>
      <c r="G88" s="190"/>
      <c r="H88" s="190"/>
      <c r="I88" s="190"/>
      <c r="J88" s="190"/>
      <c r="K88" s="190"/>
      <c r="L88" s="190"/>
      <c r="M88" s="190"/>
      <c r="N88" s="190"/>
      <c r="O88" s="190"/>
      <c r="P88" s="190"/>
      <c r="Q88" s="190"/>
      <c r="R88" s="190"/>
      <c r="S88" s="4"/>
      <c r="T88" s="251"/>
    </row>
    <row r="89" spans="1:20">
      <c r="A89" s="203"/>
      <c r="B89" s="190"/>
      <c r="C89" s="190"/>
      <c r="D89" s="190"/>
      <c r="E89" s="190"/>
      <c r="F89" s="190"/>
      <c r="G89" s="190"/>
      <c r="H89" s="190"/>
      <c r="I89" s="190"/>
      <c r="J89" s="190"/>
      <c r="K89" s="190"/>
      <c r="L89" s="190"/>
      <c r="M89" s="190"/>
      <c r="N89" s="190"/>
      <c r="O89" s="190"/>
      <c r="P89" s="190"/>
      <c r="Q89" s="190"/>
      <c r="R89" s="190"/>
      <c r="S89" s="4"/>
      <c r="T89" s="251"/>
    </row>
    <row r="90" spans="1:20">
      <c r="A90" s="203"/>
      <c r="B90" s="190"/>
      <c r="C90" s="190"/>
      <c r="D90" s="190"/>
      <c r="E90" s="190"/>
      <c r="F90" s="190"/>
      <c r="G90" s="190"/>
      <c r="H90" s="190"/>
      <c r="I90" s="190"/>
      <c r="J90" s="190"/>
      <c r="K90" s="190"/>
      <c r="L90" s="190"/>
      <c r="M90" s="190"/>
      <c r="N90" s="190"/>
      <c r="O90" s="190"/>
      <c r="P90" s="190"/>
      <c r="Q90" s="190"/>
      <c r="R90" s="190"/>
      <c r="S90" s="4"/>
      <c r="T90" s="251"/>
    </row>
    <row r="91" spans="1:20">
      <c r="A91" s="203"/>
      <c r="B91" s="190"/>
      <c r="C91" s="190"/>
      <c r="D91" s="190"/>
      <c r="E91" s="190"/>
      <c r="F91" s="190"/>
      <c r="G91" s="190"/>
      <c r="H91" s="190"/>
      <c r="I91" s="190"/>
      <c r="J91" s="190"/>
      <c r="K91" s="190"/>
      <c r="L91" s="190"/>
      <c r="M91" s="190"/>
      <c r="N91" s="190"/>
      <c r="O91" s="190"/>
      <c r="P91" s="190"/>
      <c r="Q91" s="190"/>
      <c r="R91" s="190"/>
      <c r="S91" s="4"/>
      <c r="T91" s="251"/>
    </row>
    <row r="92" spans="1:20">
      <c r="A92" s="203"/>
      <c r="B92" s="190"/>
      <c r="C92" s="190"/>
      <c r="D92" s="190"/>
      <c r="E92" s="190"/>
      <c r="F92" s="190"/>
      <c r="G92" s="190"/>
      <c r="H92" s="190"/>
      <c r="I92" s="190"/>
      <c r="J92" s="190"/>
      <c r="K92" s="190"/>
      <c r="L92" s="190"/>
      <c r="M92" s="190"/>
      <c r="N92" s="190"/>
      <c r="O92" s="190"/>
      <c r="P92" s="190"/>
      <c r="Q92" s="190"/>
      <c r="R92" s="190"/>
      <c r="S92" s="4"/>
      <c r="T92" s="251"/>
    </row>
    <row r="93" spans="1:20">
      <c r="A93" s="203"/>
      <c r="B93" s="190"/>
      <c r="C93" s="190"/>
      <c r="D93" s="190"/>
      <c r="E93" s="190"/>
      <c r="F93" s="190"/>
      <c r="G93" s="190"/>
      <c r="H93" s="190"/>
      <c r="I93" s="190"/>
      <c r="J93" s="190"/>
      <c r="K93" s="190"/>
      <c r="L93" s="190"/>
      <c r="M93" s="190"/>
      <c r="N93" s="190"/>
      <c r="O93" s="190"/>
      <c r="P93" s="190"/>
      <c r="Q93" s="190"/>
      <c r="R93" s="190"/>
      <c r="S93" s="4"/>
      <c r="T93" s="251"/>
    </row>
    <row r="94" spans="1:20">
      <c r="A94" s="203"/>
      <c r="B94" s="190"/>
      <c r="C94" s="190"/>
      <c r="D94" s="190"/>
      <c r="E94" s="190"/>
      <c r="F94" s="190"/>
      <c r="G94" s="190"/>
      <c r="H94" s="190"/>
      <c r="I94" s="190"/>
      <c r="J94" s="190"/>
      <c r="K94" s="190"/>
      <c r="L94" s="190"/>
      <c r="M94" s="190"/>
      <c r="N94" s="190"/>
      <c r="O94" s="190"/>
      <c r="P94" s="190"/>
      <c r="Q94" s="190"/>
      <c r="R94" s="190"/>
      <c r="S94" s="4"/>
      <c r="T94" s="251"/>
    </row>
    <row r="95" spans="1:20">
      <c r="A95" s="203"/>
      <c r="B95" s="190"/>
      <c r="C95" s="190"/>
      <c r="D95" s="190"/>
      <c r="E95" s="190"/>
      <c r="F95" s="190"/>
      <c r="G95" s="190"/>
      <c r="H95" s="190"/>
      <c r="I95" s="190"/>
      <c r="J95" s="190"/>
      <c r="K95" s="190"/>
      <c r="L95" s="190"/>
      <c r="M95" s="190"/>
      <c r="N95" s="190"/>
      <c r="O95" s="190"/>
      <c r="P95" s="190"/>
      <c r="Q95" s="190"/>
      <c r="R95" s="190"/>
      <c r="S95" s="4"/>
      <c r="T95" s="251"/>
    </row>
    <row r="96" spans="1:20">
      <c r="A96" s="203"/>
      <c r="B96" s="190"/>
      <c r="C96" s="190"/>
      <c r="D96" s="190"/>
      <c r="E96" s="190"/>
      <c r="F96" s="190"/>
      <c r="G96" s="190"/>
      <c r="H96" s="190"/>
      <c r="I96" s="190"/>
      <c r="J96" s="190"/>
      <c r="K96" s="190"/>
      <c r="L96" s="190"/>
      <c r="M96" s="190"/>
      <c r="N96" s="190"/>
      <c r="O96" s="190"/>
      <c r="P96" s="190"/>
      <c r="Q96" s="190"/>
      <c r="R96" s="190"/>
      <c r="S96" s="4"/>
      <c r="T96" s="251"/>
    </row>
    <row r="97" spans="1:20">
      <c r="A97" s="203"/>
      <c r="B97" s="190"/>
      <c r="C97" s="190"/>
      <c r="D97" s="190"/>
      <c r="E97" s="190"/>
      <c r="F97" s="190"/>
      <c r="G97" s="190"/>
      <c r="H97" s="190"/>
      <c r="I97" s="190"/>
      <c r="J97" s="190"/>
      <c r="K97" s="190"/>
      <c r="L97" s="190"/>
      <c r="M97" s="190"/>
      <c r="N97" s="190"/>
      <c r="O97" s="190"/>
      <c r="P97" s="190"/>
      <c r="Q97" s="190"/>
      <c r="R97" s="190"/>
      <c r="S97" s="4"/>
      <c r="T97" s="251"/>
    </row>
    <row r="98" spans="1:20">
      <c r="A98" s="203"/>
      <c r="B98" s="190"/>
      <c r="C98" s="190"/>
      <c r="D98" s="190"/>
      <c r="E98" s="190"/>
      <c r="F98" s="190"/>
      <c r="G98" s="190"/>
      <c r="H98" s="190"/>
      <c r="I98" s="190"/>
      <c r="J98" s="190"/>
      <c r="K98" s="190"/>
      <c r="L98" s="190"/>
      <c r="M98" s="190"/>
      <c r="N98" s="190"/>
      <c r="O98" s="190"/>
      <c r="P98" s="190"/>
      <c r="Q98" s="190"/>
      <c r="R98" s="190"/>
      <c r="S98" s="4"/>
      <c r="T98" s="251"/>
    </row>
    <row r="99" spans="1:20">
      <c r="A99" s="203"/>
      <c r="B99" s="190"/>
      <c r="C99" s="190"/>
      <c r="D99" s="190"/>
      <c r="E99" s="190"/>
      <c r="F99" s="190"/>
      <c r="G99" s="190"/>
      <c r="H99" s="190"/>
      <c r="I99" s="190"/>
      <c r="J99" s="190"/>
      <c r="K99" s="190"/>
      <c r="L99" s="190"/>
      <c r="M99" s="190"/>
      <c r="N99" s="190"/>
      <c r="O99" s="190"/>
      <c r="P99" s="190"/>
      <c r="Q99" s="190"/>
      <c r="R99" s="190"/>
      <c r="S99" s="4"/>
      <c r="T99" s="251"/>
    </row>
    <row r="100" spans="1:20">
      <c r="A100" s="203"/>
      <c r="B100" s="190"/>
      <c r="C100" s="190"/>
      <c r="D100" s="190"/>
      <c r="E100" s="190"/>
      <c r="F100" s="190"/>
      <c r="G100" s="190"/>
      <c r="H100" s="190"/>
      <c r="I100" s="190"/>
      <c r="J100" s="190"/>
      <c r="K100" s="190"/>
      <c r="L100" s="190"/>
      <c r="M100" s="190"/>
      <c r="N100" s="190"/>
      <c r="O100" s="190"/>
      <c r="P100" s="190"/>
      <c r="Q100" s="190"/>
      <c r="R100" s="190"/>
      <c r="S100" s="4"/>
      <c r="T100" s="251"/>
    </row>
    <row r="101" spans="1:20">
      <c r="A101" s="203"/>
      <c r="B101" s="190"/>
      <c r="C101" s="190"/>
      <c r="D101" s="190"/>
      <c r="E101" s="190"/>
      <c r="F101" s="190"/>
      <c r="G101" s="190"/>
      <c r="H101" s="190"/>
      <c r="I101" s="190"/>
      <c r="J101" s="190"/>
      <c r="K101" s="190"/>
      <c r="L101" s="190"/>
      <c r="M101" s="190"/>
      <c r="N101" s="190"/>
      <c r="O101" s="190"/>
      <c r="P101" s="190"/>
      <c r="Q101" s="190"/>
      <c r="R101" s="190"/>
      <c r="S101" s="4"/>
      <c r="T101" s="251"/>
    </row>
    <row r="102" spans="1:20">
      <c r="A102" s="203"/>
      <c r="B102" s="190"/>
      <c r="C102" s="190"/>
      <c r="D102" s="190"/>
      <c r="E102" s="190"/>
      <c r="F102" s="190"/>
      <c r="G102" s="190"/>
      <c r="H102" s="190"/>
      <c r="I102" s="190"/>
      <c r="J102" s="190"/>
      <c r="K102" s="190"/>
      <c r="L102" s="190"/>
      <c r="M102" s="190"/>
      <c r="N102" s="190"/>
      <c r="O102" s="190"/>
      <c r="P102" s="190"/>
      <c r="Q102" s="190"/>
      <c r="R102" s="190"/>
      <c r="S102" s="4"/>
      <c r="T102" s="251"/>
    </row>
    <row r="103" spans="1:20">
      <c r="A103" s="203"/>
      <c r="B103" s="190"/>
      <c r="C103" s="190"/>
      <c r="D103" s="190"/>
      <c r="E103" s="190"/>
      <c r="F103" s="190"/>
      <c r="G103" s="190"/>
      <c r="H103" s="190"/>
      <c r="I103" s="190"/>
      <c r="J103" s="190"/>
      <c r="K103" s="190"/>
      <c r="L103" s="190"/>
      <c r="M103" s="190"/>
      <c r="N103" s="190"/>
      <c r="O103" s="190"/>
      <c r="P103" s="190"/>
      <c r="Q103" s="190"/>
      <c r="R103" s="190"/>
      <c r="S103" s="4"/>
      <c r="T103" s="251"/>
    </row>
    <row r="104" spans="1:20">
      <c r="A104" s="203"/>
      <c r="B104" s="190"/>
      <c r="C104" s="190"/>
      <c r="D104" s="190"/>
      <c r="E104" s="190"/>
      <c r="F104" s="190"/>
      <c r="G104" s="190"/>
      <c r="H104" s="190"/>
      <c r="I104" s="190"/>
      <c r="J104" s="190"/>
      <c r="K104" s="190"/>
      <c r="L104" s="190"/>
      <c r="M104" s="190"/>
      <c r="N104" s="190"/>
      <c r="O104" s="190"/>
      <c r="P104" s="190"/>
      <c r="Q104" s="190"/>
      <c r="R104" s="190"/>
      <c r="S104" s="4"/>
      <c r="T104" s="251"/>
    </row>
    <row r="105" spans="1:20">
      <c r="A105" s="203"/>
      <c r="B105" s="190"/>
      <c r="C105" s="190"/>
      <c r="D105" s="190"/>
      <c r="E105" s="190"/>
      <c r="F105" s="190"/>
      <c r="G105" s="190"/>
      <c r="H105" s="190"/>
      <c r="I105" s="190"/>
      <c r="J105" s="190"/>
      <c r="K105" s="190"/>
      <c r="L105" s="190"/>
      <c r="M105" s="190"/>
      <c r="N105" s="190"/>
      <c r="O105" s="190"/>
      <c r="P105" s="190"/>
      <c r="Q105" s="190"/>
      <c r="R105" s="190"/>
      <c r="S105" s="4"/>
      <c r="T105" s="251"/>
    </row>
    <row r="106" spans="1:20">
      <c r="A106" s="203"/>
      <c r="B106" s="190"/>
      <c r="C106" s="190"/>
      <c r="D106" s="190"/>
      <c r="E106" s="190"/>
      <c r="F106" s="190"/>
      <c r="G106" s="190"/>
      <c r="H106" s="190"/>
      <c r="I106" s="190"/>
      <c r="J106" s="190"/>
      <c r="K106" s="190"/>
      <c r="L106" s="190"/>
      <c r="M106" s="190"/>
      <c r="N106" s="190"/>
      <c r="O106" s="190"/>
      <c r="P106" s="190"/>
      <c r="Q106" s="190"/>
      <c r="R106" s="190"/>
      <c r="S106" s="4"/>
      <c r="T106" s="251"/>
    </row>
    <row r="107" spans="1:20">
      <c r="A107" s="203"/>
      <c r="B107" s="190"/>
      <c r="C107" s="190"/>
      <c r="D107" s="190"/>
      <c r="E107" s="190"/>
      <c r="F107" s="190"/>
      <c r="G107" s="190"/>
      <c r="H107" s="190"/>
      <c r="I107" s="190"/>
      <c r="J107" s="190"/>
      <c r="K107" s="190"/>
      <c r="L107" s="190"/>
      <c r="M107" s="190"/>
      <c r="N107" s="190"/>
      <c r="O107" s="190"/>
      <c r="P107" s="190"/>
      <c r="Q107" s="190"/>
      <c r="R107" s="190"/>
      <c r="S107" s="4"/>
      <c r="T107" s="251"/>
    </row>
    <row r="108" spans="1:20">
      <c r="A108" s="203"/>
      <c r="B108" s="190"/>
      <c r="C108" s="190"/>
      <c r="D108" s="190"/>
      <c r="E108" s="190"/>
      <c r="F108" s="190"/>
      <c r="G108" s="190"/>
      <c r="H108" s="190"/>
      <c r="I108" s="190"/>
      <c r="J108" s="190"/>
      <c r="K108" s="190"/>
      <c r="L108" s="190"/>
      <c r="M108" s="190"/>
      <c r="N108" s="190"/>
      <c r="O108" s="190"/>
      <c r="P108" s="190"/>
      <c r="Q108" s="190"/>
      <c r="R108" s="190"/>
      <c r="S108" s="4"/>
      <c r="T108" s="251"/>
    </row>
    <row r="109" spans="1:20">
      <c r="A109" s="203"/>
      <c r="B109" s="190"/>
      <c r="C109" s="190"/>
      <c r="D109" s="190"/>
      <c r="E109" s="190"/>
      <c r="F109" s="190"/>
      <c r="G109" s="190"/>
      <c r="H109" s="190"/>
      <c r="I109" s="190"/>
      <c r="J109" s="190"/>
      <c r="K109" s="190"/>
      <c r="L109" s="190"/>
      <c r="M109" s="190"/>
      <c r="N109" s="190"/>
      <c r="O109" s="190"/>
      <c r="P109" s="190"/>
      <c r="Q109" s="190"/>
      <c r="R109" s="190"/>
      <c r="S109" s="4"/>
      <c r="T109" s="251"/>
    </row>
    <row r="110" spans="1:20">
      <c r="A110" s="203"/>
      <c r="B110" s="190"/>
      <c r="C110" s="190"/>
      <c r="D110" s="190"/>
      <c r="E110" s="190"/>
      <c r="F110" s="190"/>
      <c r="G110" s="190"/>
      <c r="H110" s="190"/>
      <c r="I110" s="190"/>
      <c r="J110" s="190"/>
      <c r="K110" s="190"/>
      <c r="L110" s="190"/>
      <c r="M110" s="190"/>
      <c r="N110" s="190"/>
      <c r="O110" s="190"/>
      <c r="P110" s="190"/>
      <c r="Q110" s="190"/>
      <c r="R110" s="190"/>
      <c r="S110" s="4"/>
      <c r="T110" s="251"/>
    </row>
    <row r="111" spans="1:20">
      <c r="A111" s="203"/>
      <c r="B111" s="190"/>
      <c r="C111" s="190"/>
      <c r="D111" s="190"/>
      <c r="E111" s="190"/>
      <c r="F111" s="190"/>
      <c r="G111" s="190"/>
      <c r="H111" s="190"/>
      <c r="I111" s="190"/>
      <c r="J111" s="190"/>
      <c r="K111" s="190"/>
      <c r="L111" s="190"/>
      <c r="M111" s="190"/>
      <c r="N111" s="190"/>
      <c r="O111" s="190"/>
      <c r="P111" s="190"/>
      <c r="Q111" s="190"/>
      <c r="R111" s="190"/>
      <c r="S111" s="4"/>
      <c r="T111" s="251"/>
    </row>
    <row r="112" spans="1:20">
      <c r="A112" s="203"/>
      <c r="B112" s="190"/>
      <c r="C112" s="190"/>
      <c r="D112" s="190"/>
      <c r="E112" s="190"/>
      <c r="F112" s="190"/>
      <c r="G112" s="190"/>
      <c r="H112" s="190"/>
      <c r="I112" s="190"/>
      <c r="J112" s="190"/>
      <c r="K112" s="190"/>
      <c r="L112" s="190"/>
      <c r="M112" s="190"/>
      <c r="N112" s="190"/>
      <c r="O112" s="190"/>
      <c r="P112" s="190"/>
      <c r="Q112" s="190"/>
      <c r="R112" s="190"/>
      <c r="S112" s="4"/>
      <c r="T112" s="251"/>
    </row>
    <row r="113" spans="1:20">
      <c r="A113" s="203"/>
      <c r="B113" s="190"/>
      <c r="C113" s="190"/>
      <c r="D113" s="190"/>
      <c r="E113" s="190"/>
      <c r="F113" s="190"/>
      <c r="G113" s="190"/>
      <c r="H113" s="190"/>
      <c r="I113" s="190"/>
      <c r="J113" s="190"/>
      <c r="K113" s="190"/>
      <c r="L113" s="190"/>
      <c r="M113" s="190"/>
      <c r="N113" s="190"/>
      <c r="O113" s="190"/>
      <c r="P113" s="190"/>
      <c r="Q113" s="190"/>
      <c r="R113" s="190"/>
      <c r="S113" s="4"/>
      <c r="T113" s="251"/>
    </row>
    <row r="114" spans="1:20">
      <c r="A114" s="203"/>
      <c r="B114" s="190"/>
      <c r="C114" s="190"/>
      <c r="D114" s="190"/>
      <c r="E114" s="190"/>
      <c r="F114" s="190"/>
      <c r="G114" s="190"/>
      <c r="H114" s="190"/>
      <c r="I114" s="190"/>
      <c r="J114" s="190"/>
      <c r="K114" s="190"/>
      <c r="L114" s="190"/>
      <c r="M114" s="190"/>
      <c r="N114" s="190"/>
      <c r="O114" s="190"/>
      <c r="P114" s="190"/>
      <c r="Q114" s="190"/>
      <c r="R114" s="190"/>
      <c r="S114" s="4"/>
      <c r="T114" s="251"/>
    </row>
    <row r="115" spans="1:20">
      <c r="A115" s="203"/>
      <c r="B115" s="190"/>
      <c r="C115" s="190"/>
      <c r="D115" s="190"/>
      <c r="E115" s="190"/>
      <c r="F115" s="190"/>
      <c r="G115" s="190"/>
      <c r="H115" s="190"/>
      <c r="I115" s="190"/>
      <c r="J115" s="190"/>
      <c r="K115" s="190"/>
      <c r="L115" s="190"/>
      <c r="M115" s="190"/>
      <c r="N115" s="190"/>
      <c r="O115" s="190"/>
      <c r="P115" s="190"/>
      <c r="Q115" s="190"/>
      <c r="R115" s="190"/>
      <c r="S115" s="4"/>
      <c r="T115" s="251"/>
    </row>
    <row r="116" spans="1:20">
      <c r="A116" s="203"/>
      <c r="B116" s="190"/>
      <c r="C116" s="190"/>
      <c r="D116" s="190"/>
      <c r="E116" s="190"/>
      <c r="F116" s="190"/>
      <c r="G116" s="190"/>
      <c r="H116" s="190"/>
      <c r="I116" s="190"/>
      <c r="J116" s="190"/>
      <c r="K116" s="190"/>
      <c r="L116" s="190"/>
      <c r="M116" s="190"/>
      <c r="N116" s="190"/>
      <c r="O116" s="190"/>
      <c r="P116" s="190"/>
      <c r="Q116" s="190"/>
      <c r="R116" s="190"/>
      <c r="S116" s="4"/>
      <c r="T116" s="251"/>
    </row>
    <row r="117" spans="1:20" ht="11.25" customHeight="1">
      <c r="A117" s="190"/>
      <c r="B117" s="190"/>
      <c r="C117" s="190"/>
      <c r="D117" s="190"/>
      <c r="E117" s="190"/>
      <c r="F117" s="190"/>
      <c r="G117" s="190"/>
      <c r="H117" s="190"/>
      <c r="I117" s="190"/>
      <c r="J117" s="190"/>
      <c r="K117" s="190"/>
      <c r="L117" s="190"/>
      <c r="M117" s="190"/>
      <c r="N117" s="190"/>
      <c r="O117" s="190"/>
      <c r="P117" s="190"/>
      <c r="Q117" s="190"/>
      <c r="R117" s="190"/>
    </row>
    <row r="118" spans="1:20" ht="11.25" customHeight="1">
      <c r="A118" s="190"/>
      <c r="B118" s="190"/>
      <c r="C118" s="190"/>
      <c r="D118" s="190"/>
      <c r="E118" s="190"/>
      <c r="F118" s="190"/>
      <c r="G118" s="190"/>
      <c r="H118" s="190"/>
      <c r="I118" s="190"/>
      <c r="J118" s="190"/>
      <c r="K118" s="190"/>
      <c r="L118" s="190"/>
      <c r="M118" s="190"/>
      <c r="N118" s="190"/>
      <c r="O118" s="190"/>
      <c r="P118" s="190"/>
      <c r="Q118" s="190"/>
      <c r="R118" s="190"/>
    </row>
    <row r="119" spans="1:20" ht="15.75" customHeight="1">
      <c r="A119" s="1497" t="s">
        <v>745</v>
      </c>
      <c r="B119" s="1497"/>
      <c r="C119" s="1497"/>
      <c r="D119" s="1497"/>
      <c r="E119" s="1497"/>
      <c r="F119" s="1497"/>
      <c r="G119" s="1497"/>
      <c r="H119" s="1497"/>
      <c r="I119" s="1497"/>
      <c r="J119" s="1497"/>
      <c r="K119" s="1497"/>
      <c r="L119" s="1497"/>
      <c r="M119" s="1497"/>
      <c r="N119" s="1497"/>
      <c r="O119" s="1497"/>
      <c r="P119" s="1497"/>
      <c r="Q119" s="1497"/>
      <c r="R119" s="1497"/>
    </row>
    <row r="120" spans="1:20" ht="11.25" customHeight="1">
      <c r="A120" s="1040"/>
      <c r="B120" s="1040"/>
      <c r="C120" s="1040"/>
      <c r="D120" s="1040"/>
      <c r="E120" s="1040"/>
      <c r="F120" s="1040"/>
      <c r="G120" s="1040"/>
      <c r="H120" s="1040"/>
      <c r="I120" s="1040"/>
      <c r="J120" s="1040"/>
      <c r="K120" s="1040"/>
      <c r="L120" s="1040"/>
      <c r="M120" s="1040"/>
      <c r="N120" s="1040"/>
      <c r="O120" s="1040"/>
      <c r="P120" s="1040"/>
      <c r="Q120" s="1040"/>
      <c r="R120" s="1040"/>
    </row>
    <row r="121" spans="1:20" ht="17.25" customHeight="1">
      <c r="A121" s="1040"/>
      <c r="B121" s="1046" t="s">
        <v>751</v>
      </c>
      <c r="C121" s="1040"/>
      <c r="D121" s="1040"/>
      <c r="E121" s="1040"/>
      <c r="F121" s="1040"/>
      <c r="G121" s="1040"/>
      <c r="H121" s="1040"/>
      <c r="I121" s="1040"/>
      <c r="J121" s="1040"/>
      <c r="K121" s="1040"/>
      <c r="L121" s="1040"/>
      <c r="M121" s="1040"/>
      <c r="N121" s="1040"/>
      <c r="O121" s="1040"/>
      <c r="P121" s="1040"/>
      <c r="Q121" s="1040"/>
      <c r="R121" s="1040"/>
    </row>
    <row r="122" spans="1:20" ht="15.75" customHeight="1">
      <c r="G122" s="2236" t="s">
        <v>300</v>
      </c>
      <c r="H122" s="2236"/>
      <c r="I122" s="2236"/>
      <c r="J122" s="2239" t="str">
        <f>IF(企業入力シート!C6="","",企業入力シート!C6)</f>
        <v>島根県松江市◯◯町◯◯</v>
      </c>
      <c r="K122" s="2239"/>
      <c r="L122" s="2239"/>
      <c r="M122" s="2239"/>
      <c r="N122" s="2239"/>
      <c r="O122" s="2239"/>
      <c r="P122" s="2239"/>
      <c r="Q122" s="2239"/>
      <c r="R122" s="2239"/>
    </row>
    <row r="123" spans="1:20" ht="15.75" customHeight="1">
      <c r="G123" s="2237" t="s">
        <v>747</v>
      </c>
      <c r="H123" s="2237"/>
      <c r="I123" s="2237"/>
      <c r="J123" s="2246"/>
      <c r="K123" s="2246"/>
      <c r="L123" s="2246"/>
      <c r="M123" s="2246"/>
      <c r="N123" s="2246"/>
      <c r="O123" s="2246"/>
      <c r="P123" s="2246"/>
      <c r="Q123" s="2246"/>
      <c r="R123" s="2246"/>
    </row>
    <row r="124" spans="1:20" ht="15.75" customHeight="1">
      <c r="G124" s="2237" t="s">
        <v>748</v>
      </c>
      <c r="H124" s="2237"/>
      <c r="I124" s="2237"/>
      <c r="J124" s="2239" t="str">
        <f>IF(企業入力シート!C7="","",企業入力シート!C7)</f>
        <v>島根土木</v>
      </c>
      <c r="K124" s="2239"/>
      <c r="L124" s="2239"/>
      <c r="M124" s="2239"/>
      <c r="N124" s="2239"/>
      <c r="O124" s="2239"/>
      <c r="P124" s="2239"/>
      <c r="Q124" s="2239"/>
      <c r="R124" s="2239"/>
    </row>
    <row r="125" spans="1:20" ht="15.75" customHeight="1">
      <c r="G125" s="2237" t="s">
        <v>736</v>
      </c>
      <c r="H125" s="2237"/>
      <c r="I125" s="2237"/>
      <c r="J125" s="2239" t="str">
        <f>IF(企業入力シート!C8="","",企業入力シート!C8)</f>
        <v>溝口</v>
      </c>
      <c r="K125" s="2239"/>
      <c r="L125" s="2239"/>
      <c r="M125" s="2239"/>
      <c r="N125" s="2239"/>
      <c r="O125" s="2239"/>
      <c r="P125" s="2239"/>
      <c r="Q125" s="2238" t="s">
        <v>760</v>
      </c>
      <c r="R125" s="2238"/>
    </row>
    <row r="126" spans="1:20" ht="15.75" customHeight="1">
      <c r="G126" s="2237" t="s">
        <v>749</v>
      </c>
      <c r="H126" s="2237"/>
      <c r="I126" s="2237"/>
      <c r="J126" s="2248">
        <f>IF(発注者入力シート!H7="","",発注者入力シート!H7)</f>
        <v>43251</v>
      </c>
      <c r="K126" s="2248"/>
      <c r="L126" s="2248"/>
      <c r="M126" s="2248"/>
      <c r="N126" s="2248"/>
      <c r="O126" s="2248"/>
      <c r="P126" s="2248"/>
      <c r="Q126" s="2248"/>
      <c r="R126" s="2248"/>
    </row>
    <row r="127" spans="1:20" ht="15.75" customHeight="1"/>
    <row r="128" spans="1:20" s="1048" customFormat="1" ht="13.5" customHeight="1">
      <c r="B128" s="1633" t="s">
        <v>1065</v>
      </c>
      <c r="C128" s="1633"/>
      <c r="D128" s="1633"/>
      <c r="E128" s="1633"/>
      <c r="F128" s="1633"/>
      <c r="G128" s="1633"/>
      <c r="H128" s="1633"/>
      <c r="I128" s="1633"/>
      <c r="J128" s="1633"/>
      <c r="K128" s="1633"/>
      <c r="L128" s="1633"/>
      <c r="M128" s="1633"/>
      <c r="N128" s="1633"/>
      <c r="O128" s="1633"/>
      <c r="P128" s="1633"/>
      <c r="Q128" s="1633"/>
      <c r="S128" s="1049"/>
    </row>
    <row r="129" spans="1:19" s="1048" customFormat="1">
      <c r="B129" s="1633"/>
      <c r="C129" s="1633"/>
      <c r="D129" s="1633"/>
      <c r="E129" s="1633"/>
      <c r="F129" s="1633"/>
      <c r="G129" s="1633"/>
      <c r="H129" s="1633"/>
      <c r="I129" s="1633"/>
      <c r="J129" s="1633"/>
      <c r="K129" s="1633"/>
      <c r="L129" s="1633"/>
      <c r="M129" s="1633"/>
      <c r="N129" s="1633"/>
      <c r="O129" s="1633"/>
      <c r="P129" s="1633"/>
      <c r="Q129" s="1633"/>
      <c r="S129" s="1049"/>
    </row>
    <row r="130" spans="1:19" s="1048" customFormat="1">
      <c r="B130" s="1633"/>
      <c r="C130" s="1633"/>
      <c r="D130" s="1633"/>
      <c r="E130" s="1633"/>
      <c r="F130" s="1633"/>
      <c r="G130" s="1633"/>
      <c r="H130" s="1633"/>
      <c r="I130" s="1633"/>
      <c r="J130" s="1633"/>
      <c r="K130" s="1633"/>
      <c r="L130" s="1633"/>
      <c r="M130" s="1633"/>
      <c r="N130" s="1633"/>
      <c r="O130" s="1633"/>
      <c r="P130" s="1633"/>
      <c r="Q130" s="1633"/>
      <c r="S130" s="1049"/>
    </row>
    <row r="131" spans="1:19" s="1048" customFormat="1">
      <c r="B131" s="1633"/>
      <c r="C131" s="1633"/>
      <c r="D131" s="1633"/>
      <c r="E131" s="1633"/>
      <c r="F131" s="1633"/>
      <c r="G131" s="1633"/>
      <c r="H131" s="1633"/>
      <c r="I131" s="1633"/>
      <c r="J131" s="1633"/>
      <c r="K131" s="1633"/>
      <c r="L131" s="1633"/>
      <c r="M131" s="1633"/>
      <c r="N131" s="1633"/>
      <c r="O131" s="1633"/>
      <c r="P131" s="1633"/>
      <c r="Q131" s="1633"/>
      <c r="S131" s="1049"/>
    </row>
    <row r="132" spans="1:19" s="1048" customFormat="1">
      <c r="B132" s="1633"/>
      <c r="C132" s="1633"/>
      <c r="D132" s="1633"/>
      <c r="E132" s="1633"/>
      <c r="F132" s="1633"/>
      <c r="G132" s="1633"/>
      <c r="H132" s="1633"/>
      <c r="I132" s="1633"/>
      <c r="J132" s="1633"/>
      <c r="K132" s="1633"/>
      <c r="L132" s="1633"/>
      <c r="M132" s="1633"/>
      <c r="N132" s="1633"/>
      <c r="O132" s="1633"/>
      <c r="P132" s="1633"/>
      <c r="Q132" s="1633"/>
      <c r="S132" s="1049"/>
    </row>
    <row r="133" spans="1:19" s="1048" customFormat="1">
      <c r="B133" s="1633"/>
      <c r="C133" s="1633"/>
      <c r="D133" s="1633"/>
      <c r="E133" s="1633"/>
      <c r="F133" s="1633"/>
      <c r="G133" s="1633"/>
      <c r="H133" s="1633"/>
      <c r="I133" s="1633"/>
      <c r="J133" s="1633"/>
      <c r="K133" s="1633"/>
      <c r="L133" s="1633"/>
      <c r="M133" s="1633"/>
      <c r="N133" s="1633"/>
      <c r="O133" s="1633"/>
      <c r="P133" s="1633"/>
      <c r="Q133" s="1633"/>
      <c r="S133" s="1049"/>
    </row>
    <row r="134" spans="1:19" ht="11.25" customHeight="1"/>
    <row r="135" spans="1:19" ht="15.75" customHeight="1">
      <c r="B135" s="4" t="s">
        <v>750</v>
      </c>
      <c r="E135" s="2247" t="s">
        <v>738</v>
      </c>
      <c r="F135" s="2247"/>
      <c r="G135" s="2247"/>
      <c r="H135" s="2247"/>
      <c r="I135" s="2247"/>
    </row>
    <row r="136" spans="1:19" ht="11.25" customHeight="1"/>
    <row r="137" spans="1:19" ht="11.25" customHeight="1">
      <c r="A137" s="2235" t="s">
        <v>744</v>
      </c>
      <c r="B137" s="1592" t="s">
        <v>739</v>
      </c>
      <c r="C137" s="1592"/>
      <c r="D137" s="1592"/>
      <c r="E137" s="1592" t="s">
        <v>251</v>
      </c>
      <c r="F137" s="1592"/>
      <c r="G137" s="1592"/>
      <c r="H137" s="1592" t="s">
        <v>741</v>
      </c>
      <c r="I137" s="1592"/>
      <c r="J137" s="1592"/>
      <c r="K137" s="2240" t="s">
        <v>742</v>
      </c>
      <c r="L137" s="2241"/>
      <c r="M137" s="2242"/>
      <c r="N137" s="1665" t="s">
        <v>743</v>
      </c>
      <c r="O137" s="1665"/>
      <c r="P137" s="1665"/>
      <c r="Q137" s="1665"/>
      <c r="R137" s="1667"/>
    </row>
    <row r="138" spans="1:19" ht="15.75" customHeight="1">
      <c r="A138" s="1592"/>
      <c r="B138" s="1592"/>
      <c r="C138" s="1592"/>
      <c r="D138" s="1592"/>
      <c r="E138" s="1592"/>
      <c r="F138" s="1592"/>
      <c r="G138" s="1592"/>
      <c r="H138" s="1592"/>
      <c r="I138" s="1592"/>
      <c r="J138" s="1592"/>
      <c r="K138" s="2243"/>
      <c r="L138" s="2244"/>
      <c r="M138" s="2245"/>
      <c r="N138" s="1671"/>
      <c r="O138" s="1671"/>
      <c r="P138" s="1671"/>
      <c r="Q138" s="1671"/>
      <c r="R138" s="1508"/>
    </row>
    <row r="139" spans="1:19">
      <c r="A139" s="1641" t="s">
        <v>762</v>
      </c>
      <c r="B139" s="1814"/>
      <c r="C139" s="1815"/>
      <c r="D139" s="1816"/>
      <c r="E139" s="1814"/>
      <c r="F139" s="1815"/>
      <c r="G139" s="1816"/>
      <c r="H139" s="1814"/>
      <c r="I139" s="1815"/>
      <c r="J139" s="1816"/>
      <c r="K139" s="2229"/>
      <c r="L139" s="2230"/>
      <c r="M139" s="2231"/>
      <c r="N139" s="210" t="s">
        <v>298</v>
      </c>
      <c r="O139" s="1972"/>
      <c r="P139" s="1973"/>
      <c r="Q139" s="1973"/>
      <c r="R139" s="1974"/>
    </row>
    <row r="140" spans="1:19">
      <c r="A140" s="1642"/>
      <c r="B140" s="1849"/>
      <c r="C140" s="1850"/>
      <c r="D140" s="1851"/>
      <c r="E140" s="1849"/>
      <c r="F140" s="1850"/>
      <c r="G140" s="1851"/>
      <c r="H140" s="1849"/>
      <c r="I140" s="1850"/>
      <c r="J140" s="1851"/>
      <c r="K140" s="2232"/>
      <c r="L140" s="2233"/>
      <c r="M140" s="2234"/>
      <c r="N140" s="553" t="s">
        <v>299</v>
      </c>
      <c r="O140" s="1975"/>
      <c r="P140" s="1976"/>
      <c r="Q140" s="1976"/>
      <c r="R140" s="1977"/>
    </row>
    <row r="141" spans="1:19" ht="15.75" customHeight="1"/>
    <row r="142" spans="1:19" ht="15.75" customHeight="1"/>
    <row r="143" spans="1:19" ht="15.75" customHeight="1"/>
    <row r="144" spans="1:19"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sheetData>
  <mergeCells count="80">
    <mergeCell ref="P12:R12"/>
    <mergeCell ref="A39:B40"/>
    <mergeCell ref="C39:G42"/>
    <mergeCell ref="H39:N40"/>
    <mergeCell ref="O39:R40"/>
    <mergeCell ref="A41:B42"/>
    <mergeCell ref="H41:N42"/>
    <mergeCell ref="O41:R42"/>
    <mergeCell ref="A35:B36"/>
    <mergeCell ref="C35:G38"/>
    <mergeCell ref="H35:N36"/>
    <mergeCell ref="O35:R36"/>
    <mergeCell ref="A37:B38"/>
    <mergeCell ref="H37:N38"/>
    <mergeCell ref="O37:R38"/>
    <mergeCell ref="C24:R26"/>
    <mergeCell ref="C27:R28"/>
    <mergeCell ref="C29:R29"/>
    <mergeCell ref="C30:R31"/>
    <mergeCell ref="A34:B34"/>
    <mergeCell ref="C34:G34"/>
    <mergeCell ref="H34:N34"/>
    <mergeCell ref="O139:R139"/>
    <mergeCell ref="O140:R140"/>
    <mergeCell ref="B128:Q133"/>
    <mergeCell ref="E135:I135"/>
    <mergeCell ref="A137:A138"/>
    <mergeCell ref="B137:D138"/>
    <mergeCell ref="E137:G138"/>
    <mergeCell ref="H137:J138"/>
    <mergeCell ref="K137:M138"/>
    <mergeCell ref="N137:R138"/>
    <mergeCell ref="A139:A140"/>
    <mergeCell ref="B139:D140"/>
    <mergeCell ref="E139:G140"/>
    <mergeCell ref="H139:J140"/>
    <mergeCell ref="K139:M140"/>
    <mergeCell ref="G126:I126"/>
    <mergeCell ref="J126:R126"/>
    <mergeCell ref="A119:R119"/>
    <mergeCell ref="G122:I122"/>
    <mergeCell ref="J122:R122"/>
    <mergeCell ref="G123:I123"/>
    <mergeCell ref="J123:R123"/>
    <mergeCell ref="G124:I124"/>
    <mergeCell ref="J124:R124"/>
    <mergeCell ref="G125:I125"/>
    <mergeCell ref="J125:P125"/>
    <mergeCell ref="Q125:R125"/>
    <mergeCell ref="C22:R23"/>
    <mergeCell ref="A18:A19"/>
    <mergeCell ref="B18:D19"/>
    <mergeCell ref="E18:G19"/>
    <mergeCell ref="H18:K19"/>
    <mergeCell ref="L18:N19"/>
    <mergeCell ref="P18:R18"/>
    <mergeCell ref="P19:R19"/>
    <mergeCell ref="A14:R15"/>
    <mergeCell ref="B17:D17"/>
    <mergeCell ref="E17:G17"/>
    <mergeCell ref="H17:K17"/>
    <mergeCell ref="L17:N17"/>
    <mergeCell ref="O17:R17"/>
    <mergeCell ref="A9:R9"/>
    <mergeCell ref="B11:D11"/>
    <mergeCell ref="E11:F11"/>
    <mergeCell ref="G11:J11"/>
    <mergeCell ref="K11:O11"/>
    <mergeCell ref="P11:R11"/>
    <mergeCell ref="B12:D12"/>
    <mergeCell ref="E12:F12"/>
    <mergeCell ref="G12:J12"/>
    <mergeCell ref="K12:L12"/>
    <mergeCell ref="M12:O12"/>
    <mergeCell ref="B6:R7"/>
    <mergeCell ref="A1:F1"/>
    <mergeCell ref="A2:E2"/>
    <mergeCell ref="A3:R3"/>
    <mergeCell ref="H4:K4"/>
    <mergeCell ref="L4:R4"/>
  </mergeCells>
  <phoneticPr fontId="2"/>
  <dataValidations count="1">
    <dataValidation type="list" showInputMessage="1" showErrorMessage="1" sqref="E12:F12">
      <formula1>企業回答9</formula1>
    </dataValidation>
  </dataValidations>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A1:U55"/>
  <sheetViews>
    <sheetView view="pageBreakPreview" zoomScaleNormal="100" zoomScaleSheetLayoutView="100" workbookViewId="0">
      <selection activeCell="K16" sqref="K16"/>
    </sheetView>
  </sheetViews>
  <sheetFormatPr defaultRowHeight="13.5"/>
  <cols>
    <col min="1" max="17" width="5.125" style="4" customWidth="1"/>
    <col min="18" max="18" width="5.125" style="251" customWidth="1"/>
    <col min="19" max="16384" width="9" style="4"/>
  </cols>
  <sheetData>
    <row r="1" spans="1:21" ht="15.75" customHeight="1">
      <c r="A1" s="1495" t="e">
        <f>CONCATENATE("（様式-",INDEX(発注者入力シート!$B$32:$G$41,MATCH(発注者入力シート!N22,発注者入力シート!$C$32:$C$41,0),4),"）")</f>
        <v>#N/A</v>
      </c>
      <c r="B1" s="1495"/>
      <c r="C1" s="1495"/>
      <c r="D1" s="1495"/>
      <c r="E1" s="1495"/>
      <c r="F1" s="1495"/>
      <c r="G1" s="295"/>
      <c r="S1" s="4" t="s">
        <v>463</v>
      </c>
      <c r="U1" s="203"/>
    </row>
    <row r="2" spans="1:21" ht="15.75" customHeight="1">
      <c r="A2" s="1495" t="e">
        <f>CONCATENATE("評価項目",INDEX(発注者入力シート!$B$32:$G$41,MATCH(発注者入力シート!N22,発注者入力シート!$C$32:$C$41,0),5),"-",INDEX(発注者入力シート!$B$32:$G$41,MATCH(発注者入力シート!N22,発注者入力シート!$C$32:$C$41,0),6))</f>
        <v>#N/A</v>
      </c>
      <c r="B2" s="1495"/>
      <c r="C2" s="1495"/>
      <c r="D2" s="1495"/>
      <c r="E2" s="1495"/>
      <c r="S2" s="4" t="s">
        <v>464</v>
      </c>
      <c r="U2" s="203"/>
    </row>
    <row r="3" spans="1:21" ht="15.75" customHeight="1">
      <c r="S3" s="205"/>
      <c r="T3" s="4" t="s">
        <v>471</v>
      </c>
      <c r="U3" s="203"/>
    </row>
    <row r="4" spans="1:21" ht="15.75" customHeight="1">
      <c r="A4" s="1632" t="s">
        <v>837</v>
      </c>
      <c r="B4" s="1632"/>
      <c r="C4" s="1632"/>
      <c r="D4" s="1632"/>
      <c r="E4" s="1632"/>
      <c r="F4" s="1632"/>
      <c r="G4" s="1632"/>
      <c r="H4" s="1632"/>
      <c r="I4" s="1632"/>
      <c r="J4" s="1632"/>
      <c r="K4" s="1632"/>
      <c r="L4" s="1632"/>
      <c r="M4" s="1632"/>
      <c r="N4" s="1632"/>
      <c r="O4" s="1632"/>
      <c r="P4" s="1632"/>
      <c r="Q4" s="1632"/>
      <c r="R4" s="335"/>
      <c r="S4" s="191"/>
      <c r="T4" s="4" t="s">
        <v>925</v>
      </c>
      <c r="U4" s="203"/>
    </row>
    <row r="5" spans="1:21" ht="15.75" customHeight="1">
      <c r="S5" s="251"/>
      <c r="U5" s="203"/>
    </row>
    <row r="6" spans="1:21" ht="15.75" customHeight="1">
      <c r="H6" s="1518" t="s">
        <v>331</v>
      </c>
      <c r="I6" s="1518"/>
      <c r="J6" s="1518"/>
      <c r="K6" s="1519" t="str">
        <f>IF(企業入力シート!C7="","",企業入力シート!C7)</f>
        <v>島根土木</v>
      </c>
      <c r="L6" s="1519"/>
      <c r="M6" s="1519"/>
      <c r="N6" s="1519"/>
      <c r="O6" s="1519"/>
      <c r="P6" s="1519"/>
      <c r="Q6" s="1519"/>
      <c r="R6" s="321"/>
      <c r="S6" s="4" t="s">
        <v>467</v>
      </c>
      <c r="U6" s="203"/>
    </row>
    <row r="7" spans="1:21" ht="15.75" customHeight="1">
      <c r="J7" s="231"/>
      <c r="K7" s="196"/>
      <c r="L7" s="196"/>
      <c r="M7" s="196"/>
      <c r="N7" s="196"/>
      <c r="O7" s="196"/>
      <c r="P7" s="196"/>
      <c r="Q7" s="196"/>
      <c r="R7" s="321"/>
      <c r="S7" s="193"/>
      <c r="T7" s="4" t="s">
        <v>468</v>
      </c>
      <c r="U7" s="203"/>
    </row>
    <row r="8" spans="1:21" ht="15.75" customHeight="1">
      <c r="J8" s="231"/>
      <c r="K8" s="196"/>
      <c r="L8" s="196"/>
      <c r="M8" s="196"/>
      <c r="N8" s="196"/>
      <c r="O8" s="196"/>
      <c r="P8" s="196"/>
      <c r="Q8" s="196"/>
      <c r="R8" s="321"/>
      <c r="S8" s="194"/>
      <c r="T8" s="4" t="s">
        <v>466</v>
      </c>
      <c r="U8" s="203"/>
    </row>
    <row r="9" spans="1:21" ht="15.75" customHeight="1">
      <c r="A9" s="529" t="s">
        <v>330</v>
      </c>
      <c r="B9" s="1564" t="s">
        <v>809</v>
      </c>
      <c r="C9" s="1564"/>
      <c r="D9" s="1564"/>
      <c r="E9" s="1564"/>
      <c r="F9" s="1564"/>
      <c r="G9" s="1564"/>
      <c r="H9" s="1564"/>
      <c r="I9" s="1564"/>
      <c r="J9" s="1564"/>
      <c r="K9" s="1564"/>
      <c r="L9" s="1564"/>
      <c r="M9" s="1564"/>
      <c r="N9" s="1564"/>
      <c r="O9" s="1564"/>
      <c r="P9" s="1564"/>
      <c r="Q9" s="1564"/>
      <c r="R9" s="202"/>
      <c r="U9" s="203"/>
    </row>
    <row r="10" spans="1:21" ht="41.25" customHeight="1">
      <c r="A10" s="1592" t="s">
        <v>810</v>
      </c>
      <c r="B10" s="1592"/>
      <c r="C10" s="1592"/>
      <c r="D10" s="1592"/>
      <c r="E10" s="2105"/>
      <c r="F10" s="2105"/>
      <c r="G10" s="2105"/>
      <c r="H10" s="2105"/>
      <c r="I10" s="2105"/>
      <c r="J10" s="203"/>
      <c r="K10" s="203"/>
      <c r="L10" s="203"/>
      <c r="M10" s="203"/>
      <c r="N10" s="203"/>
      <c r="O10" s="203"/>
      <c r="P10" s="203"/>
      <c r="Q10" s="203"/>
      <c r="R10" s="202"/>
      <c r="S10" s="207" t="s">
        <v>469</v>
      </c>
      <c r="U10" s="203"/>
    </row>
    <row r="11" spans="1:21">
      <c r="A11" s="270" t="s">
        <v>81</v>
      </c>
      <c r="B11" s="1521" t="s">
        <v>1466</v>
      </c>
      <c r="C11" s="1521"/>
      <c r="D11" s="1521"/>
      <c r="E11" s="1521"/>
      <c r="F11" s="1521"/>
      <c r="G11" s="1521"/>
      <c r="H11" s="1521"/>
      <c r="I11" s="1521"/>
      <c r="J11" s="1521"/>
      <c r="K11" s="1521"/>
      <c r="L11" s="1521"/>
      <c r="M11" s="1521"/>
      <c r="N11" s="1521"/>
      <c r="O11" s="1521"/>
      <c r="P11" s="1521"/>
      <c r="Q11" s="1521"/>
      <c r="R11" s="198"/>
      <c r="S11" s="207" t="s">
        <v>470</v>
      </c>
      <c r="U11" s="203"/>
    </row>
    <row r="12" spans="1:21">
      <c r="A12" s="270"/>
      <c r="B12" s="1521"/>
      <c r="C12" s="1521"/>
      <c r="D12" s="1521"/>
      <c r="E12" s="1521"/>
      <c r="F12" s="1521"/>
      <c r="G12" s="1521"/>
      <c r="H12" s="1521"/>
      <c r="I12" s="1521"/>
      <c r="J12" s="1521"/>
      <c r="K12" s="1521"/>
      <c r="L12" s="1521"/>
      <c r="M12" s="1521"/>
      <c r="N12" s="1521"/>
      <c r="O12" s="1521"/>
      <c r="P12" s="1521"/>
      <c r="Q12" s="1521"/>
      <c r="R12" s="350"/>
      <c r="S12" s="207" t="s">
        <v>918</v>
      </c>
    </row>
    <row r="13" spans="1:21" ht="15.75" customHeight="1">
      <c r="A13" s="270"/>
      <c r="B13" s="337"/>
      <c r="C13" s="337"/>
      <c r="D13" s="337"/>
      <c r="E13" s="337"/>
      <c r="F13" s="337"/>
      <c r="G13" s="337"/>
      <c r="H13" s="337"/>
      <c r="I13" s="337"/>
      <c r="J13" s="337"/>
      <c r="K13" s="337"/>
      <c r="L13" s="337"/>
      <c r="M13" s="337"/>
      <c r="N13" s="337"/>
      <c r="O13" s="337"/>
      <c r="P13" s="337"/>
      <c r="Q13" s="337"/>
      <c r="R13" s="334"/>
    </row>
    <row r="14" spans="1:21" ht="15.75" customHeight="1">
      <c r="A14" s="270"/>
      <c r="B14" s="3"/>
      <c r="C14" s="294"/>
      <c r="D14" s="294"/>
      <c r="E14" s="294"/>
      <c r="F14" s="294"/>
      <c r="G14" s="294"/>
      <c r="H14" s="294"/>
      <c r="I14" s="294"/>
      <c r="J14" s="294"/>
      <c r="K14" s="294"/>
      <c r="L14" s="294"/>
      <c r="M14" s="294"/>
      <c r="N14" s="294"/>
      <c r="O14" s="294"/>
      <c r="P14" s="294"/>
      <c r="Q14" s="294"/>
      <c r="R14" s="337"/>
    </row>
    <row r="15" spans="1:21" ht="15.75" customHeight="1">
      <c r="A15" s="270"/>
      <c r="B15" s="271"/>
      <c r="C15" s="271"/>
      <c r="D15" s="271"/>
      <c r="E15" s="271"/>
      <c r="F15" s="271"/>
      <c r="G15" s="271"/>
      <c r="H15" s="271"/>
      <c r="I15" s="271"/>
      <c r="J15" s="271"/>
      <c r="K15" s="271"/>
      <c r="L15" s="271"/>
      <c r="M15" s="271"/>
      <c r="N15" s="271"/>
      <c r="O15" s="271"/>
      <c r="P15" s="271"/>
      <c r="Q15" s="271"/>
      <c r="R15" s="334"/>
    </row>
    <row r="16" spans="1:21" ht="15.75" customHeight="1">
      <c r="A16" s="270"/>
      <c r="B16" s="271"/>
      <c r="C16" s="271"/>
      <c r="D16" s="271"/>
      <c r="E16" s="271"/>
      <c r="F16" s="271"/>
      <c r="G16" s="271"/>
      <c r="H16" s="271"/>
      <c r="I16" s="271"/>
      <c r="J16" s="271"/>
      <c r="K16" s="271"/>
      <c r="L16" s="271"/>
      <c r="M16" s="271"/>
      <c r="N16" s="271"/>
      <c r="O16" s="271"/>
      <c r="P16" s="271"/>
      <c r="Q16" s="271"/>
      <c r="R16" s="324"/>
    </row>
    <row r="17" spans="1:18" ht="15.75" customHeight="1">
      <c r="A17" s="270"/>
      <c r="B17" s="3"/>
      <c r="C17" s="3"/>
      <c r="D17" s="190"/>
      <c r="E17" s="190"/>
      <c r="F17" s="190"/>
      <c r="G17" s="190"/>
      <c r="H17" s="190"/>
      <c r="I17" s="190"/>
      <c r="J17" s="190"/>
      <c r="K17" s="190"/>
      <c r="L17" s="190"/>
      <c r="M17" s="190"/>
      <c r="N17" s="190"/>
      <c r="O17" s="190"/>
      <c r="P17" s="190"/>
      <c r="Q17" s="190"/>
      <c r="R17" s="337"/>
    </row>
    <row r="18" spans="1:18" ht="15.75" customHeight="1">
      <c r="A18" s="190"/>
      <c r="B18" s="190"/>
      <c r="C18" s="190"/>
      <c r="D18" s="190"/>
      <c r="E18" s="190"/>
      <c r="F18" s="190"/>
      <c r="G18" s="190"/>
      <c r="H18" s="190"/>
      <c r="I18" s="190"/>
      <c r="J18" s="190"/>
      <c r="K18" s="190"/>
      <c r="L18" s="190"/>
      <c r="M18" s="190"/>
      <c r="N18" s="190"/>
      <c r="O18" s="190"/>
      <c r="P18" s="190"/>
      <c r="Q18" s="190"/>
      <c r="R18" s="337"/>
    </row>
    <row r="19" spans="1:18">
      <c r="A19" s="190"/>
      <c r="B19" s="190"/>
      <c r="C19" s="190"/>
      <c r="D19" s="190"/>
      <c r="E19" s="190"/>
      <c r="F19" s="190"/>
      <c r="G19" s="190"/>
      <c r="H19" s="190"/>
      <c r="I19" s="190"/>
      <c r="J19" s="190"/>
      <c r="K19" s="190"/>
      <c r="L19" s="190"/>
      <c r="M19" s="190"/>
      <c r="N19" s="190"/>
      <c r="O19" s="190"/>
      <c r="P19" s="190"/>
      <c r="Q19" s="190"/>
      <c r="R19" s="197"/>
    </row>
    <row r="20" spans="1:18" ht="15.75" customHeight="1">
      <c r="A20" s="190"/>
      <c r="B20" s="190"/>
      <c r="C20" s="190"/>
      <c r="D20" s="190"/>
      <c r="E20" s="190"/>
      <c r="F20" s="190"/>
      <c r="G20" s="190"/>
      <c r="H20" s="190"/>
      <c r="I20" s="190"/>
      <c r="J20" s="190"/>
      <c r="K20" s="190"/>
      <c r="L20" s="190"/>
      <c r="M20" s="190"/>
      <c r="N20" s="190"/>
      <c r="O20" s="190"/>
      <c r="P20" s="190"/>
      <c r="Q20" s="190"/>
      <c r="R20" s="197"/>
    </row>
    <row r="21" spans="1:18" ht="15.75" customHeight="1">
      <c r="A21" s="190"/>
      <c r="B21" s="190"/>
      <c r="C21" s="190"/>
      <c r="D21" s="190"/>
      <c r="E21" s="190"/>
      <c r="F21" s="190"/>
      <c r="G21" s="190"/>
      <c r="H21" s="190"/>
      <c r="I21" s="190"/>
      <c r="J21" s="190"/>
      <c r="K21" s="190"/>
      <c r="L21" s="190"/>
      <c r="M21" s="190"/>
      <c r="N21" s="190"/>
      <c r="O21" s="190"/>
      <c r="P21" s="190"/>
      <c r="Q21" s="190"/>
      <c r="R21" s="197"/>
    </row>
    <row r="22" spans="1:18" ht="15.75" customHeight="1">
      <c r="R22" s="197"/>
    </row>
    <row r="23" spans="1:18" ht="15.75" customHeight="1">
      <c r="R23" s="197"/>
    </row>
    <row r="24" spans="1:18" ht="15.75" customHeight="1"/>
    <row r="25" spans="1:18" ht="15.75" customHeight="1"/>
    <row r="26" spans="1:18" ht="15.75" customHeight="1"/>
    <row r="27" spans="1:18" ht="15.75" customHeight="1"/>
    <row r="28" spans="1:18" ht="15.75" customHeight="1"/>
    <row r="29" spans="1:18" ht="15.75" customHeight="1"/>
    <row r="30" spans="1:18" ht="15.75" customHeight="1"/>
    <row r="31" spans="1:18" ht="15.75" customHeight="1"/>
    <row r="32" spans="1:18"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sheetData>
  <mergeCells count="9">
    <mergeCell ref="B11:Q12"/>
    <mergeCell ref="E10:I10"/>
    <mergeCell ref="A10:D10"/>
    <mergeCell ref="A1:F1"/>
    <mergeCell ref="A2:E2"/>
    <mergeCell ref="A4:Q4"/>
    <mergeCell ref="K6:Q6"/>
    <mergeCell ref="H6:J6"/>
    <mergeCell ref="B9:Q9"/>
  </mergeCells>
  <phoneticPr fontId="2"/>
  <dataValidations count="1">
    <dataValidation type="list" showInputMessage="1" showErrorMessage="1" sqref="E10:I10">
      <formula1>企業回答1</formula1>
    </dataValidation>
  </dataValidations>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V66"/>
  <sheetViews>
    <sheetView topLeftCell="A43" workbookViewId="0">
      <selection activeCell="G38" sqref="G38"/>
    </sheetView>
  </sheetViews>
  <sheetFormatPr defaultRowHeight="34.5" customHeight="1"/>
  <cols>
    <col min="1" max="1" width="5.5" style="16" customWidth="1"/>
    <col min="2" max="2" width="2.125" style="16" customWidth="1"/>
    <col min="3" max="3" width="4.5" style="16" customWidth="1"/>
    <col min="4" max="4" width="10.125" style="16" customWidth="1"/>
    <col min="5" max="5" width="18.125" style="16" customWidth="1"/>
    <col min="6" max="6" width="11.5" style="16" customWidth="1"/>
    <col min="7" max="7" width="41" style="16" customWidth="1"/>
    <col min="8" max="11" width="17.75" style="16" customWidth="1"/>
    <col min="12" max="12" width="9" style="16"/>
    <col min="13" max="13" width="13.25" style="16" customWidth="1"/>
    <col min="14" max="14" width="9" style="16"/>
    <col min="15" max="15" width="12.625" style="16" customWidth="1"/>
    <col min="16" max="17" width="9" style="16"/>
    <col min="18" max="18" width="18.5" style="16" customWidth="1"/>
    <col min="19" max="24" width="9" style="16"/>
    <col min="25" max="25" width="11.375" style="16" customWidth="1"/>
    <col min="26" max="28" width="9" style="16"/>
    <col min="29" max="29" width="11.375" style="16" customWidth="1"/>
    <col min="30" max="30" width="9" style="16"/>
    <col min="31" max="31" width="12.25" style="16" customWidth="1"/>
    <col min="32" max="16384" width="9" style="16"/>
  </cols>
  <sheetData>
    <row r="1" spans="1:7" ht="16.5" customHeight="1">
      <c r="A1" s="1282" t="s">
        <v>572</v>
      </c>
      <c r="B1" s="1282"/>
      <c r="C1" s="1282"/>
      <c r="D1" s="1290">
        <f>発注者入力シート!C7</f>
        <v>43252</v>
      </c>
      <c r="E1" s="1290"/>
    </row>
    <row r="2" spans="1:7" ht="16.5" customHeight="1">
      <c r="A2" s="1282" t="s">
        <v>573</v>
      </c>
      <c r="B2" s="1282"/>
      <c r="C2" s="1282"/>
      <c r="D2" s="1291" t="str">
        <f>発注者入力シート!C10</f>
        <v>県道○線　道路改良工事</v>
      </c>
      <c r="E2" s="1291"/>
      <c r="F2" s="1291"/>
      <c r="G2" s="1291"/>
    </row>
    <row r="3" spans="1:7" ht="16.5" customHeight="1">
      <c r="A3" s="5" t="s">
        <v>574</v>
      </c>
      <c r="D3" s="5"/>
    </row>
    <row r="4" spans="1:7" ht="16.5" customHeight="1">
      <c r="A4" s="5" t="s">
        <v>575</v>
      </c>
      <c r="D4" s="5"/>
    </row>
    <row r="5" spans="1:7" ht="23.25" customHeight="1">
      <c r="A5" s="1287" t="s">
        <v>502</v>
      </c>
      <c r="B5" s="1288"/>
      <c r="C5" s="1289"/>
      <c r="D5" s="91" t="s">
        <v>193</v>
      </c>
      <c r="E5" s="45" t="s">
        <v>192</v>
      </c>
      <c r="F5" s="45" t="s">
        <v>283</v>
      </c>
      <c r="G5" s="45" t="s">
        <v>504</v>
      </c>
    </row>
    <row r="6" spans="1:7" ht="43.5" customHeight="1">
      <c r="A6" s="48" t="s">
        <v>843</v>
      </c>
      <c r="B6" s="47" t="s">
        <v>503</v>
      </c>
      <c r="C6" s="46" t="s">
        <v>844</v>
      </c>
      <c r="D6" s="1292" t="s">
        <v>280</v>
      </c>
      <c r="E6" s="76" t="str">
        <f>施工上の留意点①!B4</f>
        <v>コンクリートの品質管理</v>
      </c>
      <c r="F6" s="43"/>
      <c r="G6" s="43"/>
    </row>
    <row r="7" spans="1:7" ht="43.5" customHeight="1">
      <c r="A7" s="48" t="s">
        <v>843</v>
      </c>
      <c r="B7" s="47" t="s">
        <v>503</v>
      </c>
      <c r="C7" s="46" t="s">
        <v>845</v>
      </c>
      <c r="D7" s="1293"/>
      <c r="E7" s="76" t="str">
        <f>施工上の留意点②!B4</f>
        <v>現場周辺の環境対策</v>
      </c>
      <c r="F7" s="43"/>
      <c r="G7" s="43"/>
    </row>
    <row r="8" spans="1:7" ht="43.5" customHeight="1">
      <c r="A8" s="48" t="s">
        <v>843</v>
      </c>
      <c r="B8" s="47" t="s">
        <v>503</v>
      </c>
      <c r="C8" s="46" t="s">
        <v>846</v>
      </c>
      <c r="D8" s="1294"/>
      <c r="E8" s="76" t="str">
        <f>施工上の留意点③!B4</f>
        <v>工事期間中の安全対策</v>
      </c>
      <c r="F8" s="43"/>
      <c r="G8" s="43"/>
    </row>
    <row r="9" spans="1:7" ht="43.5" customHeight="1">
      <c r="A9" s="88" t="str">
        <f>INDEX(発注者入力シート!$B$23:$G$27,MATCH(発注者入力シート!L6,発注者入力シート!$C$23:$C$27,0),5)</f>
        <v>（２）</v>
      </c>
      <c r="B9" s="89" t="s">
        <v>503</v>
      </c>
      <c r="C9" s="90" t="str">
        <f>INDEX(発注者入力シート!$B$23:$G$27,MATCH(発注者入力シート!L6,発注者入力シート!$C$23:$C$27,0),6)</f>
        <v>①</v>
      </c>
      <c r="D9" s="1286" t="s">
        <v>166</v>
      </c>
      <c r="E9" s="1286" t="s">
        <v>885</v>
      </c>
      <c r="F9" s="76" t="s">
        <v>139</v>
      </c>
      <c r="G9" s="76" t="str">
        <f>IF(企業成績評定点!G6="","",企業成績評定点!G6)</f>
        <v>平成28年度及び平成29年度（完成及び引き渡しが完了）</v>
      </c>
    </row>
    <row r="10" spans="1:7" ht="43.5" customHeight="1">
      <c r="A10" s="88" t="str">
        <f>A9</f>
        <v>（２）</v>
      </c>
      <c r="B10" s="89" t="s">
        <v>503</v>
      </c>
      <c r="C10" s="90" t="str">
        <f>C9</f>
        <v>①</v>
      </c>
      <c r="D10" s="1286"/>
      <c r="E10" s="1286"/>
      <c r="F10" s="76" t="s">
        <v>197</v>
      </c>
      <c r="G10" s="76" t="str">
        <f>IF(企業成績評定点!G7="","",企業成績評定点!G7)</f>
        <v>島根県（総務部、農林水産部、土木部）</v>
      </c>
    </row>
    <row r="11" spans="1:7" ht="43.5" customHeight="1">
      <c r="A11" s="88" t="str">
        <f>A9</f>
        <v>（２）</v>
      </c>
      <c r="B11" s="89" t="s">
        <v>503</v>
      </c>
      <c r="C11" s="90" t="str">
        <f>C9</f>
        <v>①</v>
      </c>
      <c r="D11" s="1286"/>
      <c r="E11" s="1286"/>
      <c r="F11" s="76" t="s">
        <v>140</v>
      </c>
      <c r="G11" s="76" t="str">
        <f>IF(企業成績評定点!G8="","",企業成績評定点!G8)</f>
        <v>一般土木工事、維持修繕工事</v>
      </c>
    </row>
    <row r="12" spans="1:7" ht="43.5" customHeight="1">
      <c r="A12" s="88" t="str">
        <f>A9</f>
        <v>（２）</v>
      </c>
      <c r="B12" s="89" t="s">
        <v>503</v>
      </c>
      <c r="C12" s="90" t="str">
        <f>C9</f>
        <v>①</v>
      </c>
      <c r="D12" s="1286"/>
      <c r="E12" s="1286"/>
      <c r="F12" s="76" t="s">
        <v>240</v>
      </c>
      <c r="G12" s="76" t="str">
        <f>IF(企業成績評定点!G9="","",企業成績評定点!G9)</f>
        <v>土木一式工事、とび・土工・ｺﾝｸﾘｰﾄ工事、しゅんせつ工事</v>
      </c>
    </row>
    <row r="13" spans="1:7" ht="43.5" customHeight="1">
      <c r="A13" s="88" t="str">
        <f>INDEX(発注者入力シート!$B$23:$G$27,MATCH(発注者入力シート!L6,発注者入力シート!$C$23:$C$27,0),5)</f>
        <v>（２）</v>
      </c>
      <c r="B13" s="89" t="s">
        <v>503</v>
      </c>
      <c r="C13" s="90" t="str">
        <f>INDEX(発注者入力シート!$B$23:$G$27,MATCH(発注者入力シート!L6,発注者入力シート!$C$23:$C$27,0),6)</f>
        <v>①</v>
      </c>
      <c r="D13" s="1286" t="s">
        <v>166</v>
      </c>
      <c r="E13" s="1286" t="s">
        <v>886</v>
      </c>
      <c r="F13" s="724" t="s">
        <v>139</v>
      </c>
      <c r="G13" s="724" t="str">
        <f>IF('企業成績評定点 (5年間用)'!D7="","",'企業成績評定点 (5年間用)'!D7)</f>
        <v>平成25年度から平成29年度（完成及び引き渡しが完了）</v>
      </c>
    </row>
    <row r="14" spans="1:7" ht="43.5" customHeight="1">
      <c r="A14" s="88" t="str">
        <f>A13</f>
        <v>（２）</v>
      </c>
      <c r="B14" s="89" t="s">
        <v>503</v>
      </c>
      <c r="C14" s="90" t="str">
        <f>C13</f>
        <v>①</v>
      </c>
      <c r="D14" s="1286"/>
      <c r="E14" s="1286"/>
      <c r="F14" s="724" t="s">
        <v>197</v>
      </c>
      <c r="G14" s="724" t="str">
        <f>IF('企業成績評定点 (5年間用)'!D8="","",'企業成績評定点 (5年間用)'!D8)</f>
        <v>島根県（総務部、農林水産部、土木部）</v>
      </c>
    </row>
    <row r="15" spans="1:7" ht="43.5" customHeight="1">
      <c r="A15" s="88" t="str">
        <f>A13</f>
        <v>（２）</v>
      </c>
      <c r="B15" s="89" t="s">
        <v>503</v>
      </c>
      <c r="C15" s="90" t="str">
        <f>C13</f>
        <v>①</v>
      </c>
      <c r="D15" s="1286"/>
      <c r="E15" s="1286"/>
      <c r="F15" s="724" t="s">
        <v>140</v>
      </c>
      <c r="G15" s="724" t="str">
        <f>IF('企業成績評定点 (5年間用)'!D9="","",'企業成績評定点 (5年間用)'!D9)</f>
        <v>一般土木工事、維持修繕工事</v>
      </c>
    </row>
    <row r="16" spans="1:7" ht="43.5" customHeight="1">
      <c r="A16" s="88" t="str">
        <f>A13</f>
        <v>（２）</v>
      </c>
      <c r="B16" s="89" t="s">
        <v>503</v>
      </c>
      <c r="C16" s="90" t="str">
        <f>C13</f>
        <v>①</v>
      </c>
      <c r="D16" s="1286"/>
      <c r="E16" s="1286"/>
      <c r="F16" s="724" t="s">
        <v>240</v>
      </c>
      <c r="G16" s="724" t="str">
        <f>IF('企業成績評定点 (5年間用)'!D10="","",'企業成績評定点 (5年間用)'!D10)</f>
        <v>土木一式工事、とび・土工・ｺﾝｸﾘｰﾄ工事、しゅんせつ工事</v>
      </c>
    </row>
    <row r="17" spans="1:22" ht="43.5" customHeight="1">
      <c r="A17" s="88" t="str">
        <f>INDEX(発注者入力シート!$B$23:$G$27,MATCH(発注者入力シート!L7,発注者入力シート!$C$23:$C$27,0),5)</f>
        <v>（２）</v>
      </c>
      <c r="B17" s="89" t="s">
        <v>503</v>
      </c>
      <c r="C17" s="90" t="str">
        <f>INDEX(発注者入力シート!$B$23:$G$27,MATCH(発注者入力シート!L7,発注者入力シート!$C$23:$C$27,0),6)</f>
        <v>②</v>
      </c>
      <c r="D17" s="1295" t="s">
        <v>569</v>
      </c>
      <c r="E17" s="1295" t="str">
        <f>発注者入力シート!L7</f>
        <v>同種工事実績</v>
      </c>
      <c r="F17" s="470" t="s">
        <v>255</v>
      </c>
      <c r="G17" s="44" t="str">
        <f>IF(同種工事施工実績!E6="","",同種工事施工実績!E6)</f>
        <v>平成20年度から入札公告日前日までに完成及び引き渡しが完了した島根県発注工事</v>
      </c>
    </row>
    <row r="18" spans="1:22" ht="43.5" customHeight="1">
      <c r="A18" s="88" t="str">
        <f>A17</f>
        <v>（２）</v>
      </c>
      <c r="B18" s="89" t="s">
        <v>503</v>
      </c>
      <c r="C18" s="90" t="str">
        <f>C17</f>
        <v>②</v>
      </c>
      <c r="D18" s="1296"/>
      <c r="E18" s="1296"/>
      <c r="F18" s="76" t="s">
        <v>246</v>
      </c>
      <c r="G18" s="44" t="str">
        <f>IF(同種工事施工実績!E10="","",同種工事施工実績!E10)</f>
        <v>　（例）杭基礎を有する直高５ｍ以上の橋梁下部工を含む完成及び引き渡しが完了した工事</v>
      </c>
    </row>
    <row r="19" spans="1:22" ht="43.5" customHeight="1">
      <c r="A19" s="88" t="str">
        <f t="shared" ref="A19:A20" si="0">A18</f>
        <v>（２）</v>
      </c>
      <c r="B19" s="89" t="s">
        <v>503</v>
      </c>
      <c r="C19" s="90" t="str">
        <f t="shared" ref="C19:C20" si="1">C18</f>
        <v>②</v>
      </c>
      <c r="D19" s="1296"/>
      <c r="E19" s="1296"/>
      <c r="F19" s="1232" t="s">
        <v>140</v>
      </c>
      <c r="G19" s="1232" t="str">
        <f>IF(同種工事施工実績!E8="","",同種工事施工実績!E8)</f>
        <v>一般土木工事、維持修繕工事</v>
      </c>
    </row>
    <row r="20" spans="1:22" ht="43.5" customHeight="1">
      <c r="A20" s="88" t="str">
        <f t="shared" si="0"/>
        <v>（２）</v>
      </c>
      <c r="B20" s="89" t="s">
        <v>503</v>
      </c>
      <c r="C20" s="90" t="str">
        <f t="shared" si="1"/>
        <v>②</v>
      </c>
      <c r="D20" s="1297"/>
      <c r="E20" s="1297"/>
      <c r="F20" s="1232" t="s">
        <v>240</v>
      </c>
      <c r="G20" s="1232" t="str">
        <f>IF(同種工事施工実績!E9="","",同種工事施工実績!E9)</f>
        <v>土木一式工事、とび・土工・ｺﾝｸﾘｰﾄ工事、しゅんせつ工事</v>
      </c>
    </row>
    <row r="21" spans="1:22" ht="43.5" customHeight="1">
      <c r="A21" s="88" t="str">
        <f>INDEX(発注者入力シート!$B$23:$G$27,MATCH(発注者入力シート!L8,発注者入力シート!$C$23:$C$27,0),5)</f>
        <v>（２）</v>
      </c>
      <c r="B21" s="89" t="s">
        <v>503</v>
      </c>
      <c r="C21" s="90" t="str">
        <f>INDEX(発注者入力シート!$B$23:$G$27,MATCH(発注者入力シート!L8,発注者入力シート!$C$23:$C$27,0),6)</f>
        <v>③</v>
      </c>
      <c r="D21" s="1295" t="s">
        <v>570</v>
      </c>
      <c r="E21" s="1295" t="str">
        <f>発注者入力シート!L8</f>
        <v>優良工事表彰</v>
      </c>
      <c r="F21" s="76" t="s">
        <v>255</v>
      </c>
      <c r="G21" s="76" t="str">
        <f>IF(優良工事表彰!E6="","",優良工事表彰!E6)</f>
        <v>　島根県内の公共事業において、平成25年度から平成29年度に、島根県及び中国地方整備局発注工事で受けた優良工事表彰（優良工事施工団体表彰）</v>
      </c>
      <c r="P21" s="18"/>
      <c r="Q21" s="18"/>
    </row>
    <row r="22" spans="1:22" ht="43.5" customHeight="1">
      <c r="A22" s="88" t="str">
        <f t="shared" ref="A22:C23" si="2">A21</f>
        <v>（２）</v>
      </c>
      <c r="B22" s="89" t="str">
        <f t="shared" si="2"/>
        <v>-</v>
      </c>
      <c r="C22" s="90" t="str">
        <f t="shared" si="2"/>
        <v>③</v>
      </c>
      <c r="D22" s="1296"/>
      <c r="E22" s="1296"/>
      <c r="F22" s="1232" t="s">
        <v>140</v>
      </c>
      <c r="G22" s="1232" t="str">
        <f>IF(優良工事表彰!E9="","",優良工事表彰!E9)</f>
        <v>一般土木工事、維持修繕工事</v>
      </c>
      <c r="P22" s="18"/>
      <c r="Q22" s="18"/>
    </row>
    <row r="23" spans="1:22" ht="43.5" customHeight="1">
      <c r="A23" s="88" t="str">
        <f t="shared" si="2"/>
        <v>（２）</v>
      </c>
      <c r="B23" s="89" t="str">
        <f t="shared" si="2"/>
        <v>-</v>
      </c>
      <c r="C23" s="90" t="str">
        <f t="shared" si="2"/>
        <v>③</v>
      </c>
      <c r="D23" s="1297"/>
      <c r="E23" s="1297"/>
      <c r="F23" s="1232" t="s">
        <v>240</v>
      </c>
      <c r="G23" s="1232" t="str">
        <f>IF(優良工事表彰!E10="","",優良工事表彰!E10)</f>
        <v>土木一式工事、とび・土工・ｺﾝｸﾘｰﾄ工事、しゅんせつ工事</v>
      </c>
      <c r="P23" s="18"/>
      <c r="Q23" s="18"/>
    </row>
    <row r="24" spans="1:22" ht="43.5" customHeight="1">
      <c r="A24" s="88" t="e">
        <f>INDEX(発注者入力シート!$B$23:$G$27,MATCH(発注者入力シート!L9,発注者入力シート!$C$23:$C$27,0),5)</f>
        <v>#N/A</v>
      </c>
      <c r="B24" s="89" t="s">
        <v>503</v>
      </c>
      <c r="C24" s="90" t="e">
        <f>INDEX(発注者入力シート!$B$23:$G$27,MATCH(発注者入力シート!L9,発注者入力シート!$C$23:$C$27,0),6)</f>
        <v>#N/A</v>
      </c>
      <c r="D24" s="76" t="s">
        <v>570</v>
      </c>
      <c r="E24" s="76" t="str">
        <f>発注者入力シート!L9</f>
        <v>プラント保有</v>
      </c>
      <c r="F24" s="76" t="s">
        <v>265</v>
      </c>
      <c r="G24" s="76" t="str">
        <f>IF(【隠岐県土】アスファルト合材!B8="","",【隠岐県土】アスファルト合材!B8)</f>
        <v>隠岐支庁県土整備局管内における企業のアスファルト合材プラントの自社保有</v>
      </c>
      <c r="P24" s="18"/>
      <c r="Q24" s="18"/>
    </row>
    <row r="25" spans="1:22" ht="43.5" customHeight="1">
      <c r="A25" s="88" t="e">
        <f>INDEX(発注者入力シート!$B$23:$G$27,MATCH(発注者入力シート!L10,発注者入力シート!$C$23:$C$27,0),5)</f>
        <v>#N/A</v>
      </c>
      <c r="B25" s="89" t="s">
        <v>503</v>
      </c>
      <c r="C25" s="90" t="e">
        <f>INDEX(発注者入力シート!$B$23:$G$27,MATCH(発注者入力シート!L10,発注者入力シート!$C$23:$C$27,0),6)</f>
        <v>#N/A</v>
      </c>
      <c r="D25" s="76" t="s">
        <v>570</v>
      </c>
      <c r="E25" s="76" t="str">
        <f>発注者入力シート!L10</f>
        <v>法面機械保有</v>
      </c>
      <c r="F25" s="76" t="s">
        <v>265</v>
      </c>
      <c r="G25" s="76" t="str">
        <f>IF('【隠岐県土】法面機械保有 '!B8="","",'【隠岐県土】法面機械保有 '!B8)</f>
        <v>隠岐支庁県土整備局管内における企業の○○機の保有</v>
      </c>
      <c r="P25" s="18"/>
      <c r="Q25" s="18"/>
    </row>
    <row r="26" spans="1:22" ht="43.5" customHeight="1">
      <c r="A26" s="88" t="str">
        <f>INDEX(発注者入力シート!$B$28:$G$31,MATCH(発注者入力シート!M9,発注者入力シート!$C$28:$C$31,0),5)</f>
        <v>（３）</v>
      </c>
      <c r="B26" s="89" t="s">
        <v>503</v>
      </c>
      <c r="C26" s="90" t="str">
        <f>INDEX(発注者入力シート!$B$28:$G$31,MATCH(発注者入力シート!M9,発注者入力シート!$C$28:$C$31,0),6)</f>
        <v>①</v>
      </c>
      <c r="D26" s="76" t="s">
        <v>256</v>
      </c>
      <c r="E26" s="76" t="s">
        <v>257</v>
      </c>
      <c r="F26" s="43"/>
      <c r="G26" s="43"/>
    </row>
    <row r="27" spans="1:22" ht="43.5" customHeight="1">
      <c r="A27" s="88" t="e">
        <f>INDEX(発注者入力シート!$B$28:$G$31,MATCH(発注者入力シート!M6,発注者入力シート!$C$28:$C$31,0),5)</f>
        <v>#N/A</v>
      </c>
      <c r="B27" s="89" t="s">
        <v>503</v>
      </c>
      <c r="C27" s="90" t="e">
        <f>INDEX(発注者入力シート!$B$28:$G$31,MATCH(発注者入力シート!M6,発注者入力シート!$C$28:$C$31,0),6)</f>
        <v>#N/A</v>
      </c>
      <c r="D27" s="76" t="s">
        <v>256</v>
      </c>
      <c r="E27" s="76" t="s">
        <v>258</v>
      </c>
      <c r="F27" s="76" t="s">
        <v>281</v>
      </c>
      <c r="G27" s="76" t="str">
        <f>IF(技術者資格!B9="","",技術者資格!B9)</f>
        <v>1級土木施工管理技士又は1級建設機械施工技士</v>
      </c>
    </row>
    <row r="28" spans="1:22" ht="43.5" customHeight="1">
      <c r="A28" s="88" t="str">
        <f>INDEX(発注者入力シート!$B$28:$G$31,MATCH(発注者入力シート!M7,発注者入力シート!$C$28:$C$31,0),5)</f>
        <v>（３）</v>
      </c>
      <c r="B28" s="89" t="s">
        <v>503</v>
      </c>
      <c r="C28" s="90" t="str">
        <f>INDEX(発注者入力シート!$B$28:$G$31,MATCH(発注者入力シート!M7,発注者入力シート!$C$28:$C$31,0),6)</f>
        <v>②</v>
      </c>
      <c r="D28" s="1295" t="s">
        <v>256</v>
      </c>
      <c r="E28" s="1295" t="s">
        <v>145</v>
      </c>
      <c r="F28" s="76" t="s">
        <v>282</v>
      </c>
      <c r="G28" s="76" t="str">
        <f>IF(同種工事施工経験!E6="","",同種工事施工経験!E6)</f>
        <v>平成20年度から入札公告日前日までに完成及び引き渡しが完了した島根県及び中国地方整備局発注工事</v>
      </c>
      <c r="V28" s="17"/>
    </row>
    <row r="29" spans="1:22" ht="43.5" customHeight="1">
      <c r="A29" s="88" t="str">
        <f>A28</f>
        <v>（３）</v>
      </c>
      <c r="B29" s="89" t="s">
        <v>503</v>
      </c>
      <c r="C29" s="90" t="str">
        <f>C28</f>
        <v>②</v>
      </c>
      <c r="D29" s="1296"/>
      <c r="E29" s="1296"/>
      <c r="F29" s="76" t="s">
        <v>246</v>
      </c>
      <c r="G29" s="76" t="str">
        <f>IF(同種工事施工経験!E8="","",同種工事施工経験!E8)</f>
        <v>杭基礎を有する橋梁下部工を含む完成及び引き渡しが完了した工事</v>
      </c>
    </row>
    <row r="30" spans="1:22" ht="43.5" customHeight="1">
      <c r="A30" s="88" t="str">
        <f>A29</f>
        <v>（３）</v>
      </c>
      <c r="B30" s="89" t="s">
        <v>503</v>
      </c>
      <c r="C30" s="90" t="str">
        <f>C29</f>
        <v>②</v>
      </c>
      <c r="D30" s="1296"/>
      <c r="E30" s="1296"/>
      <c r="F30" s="1232" t="s">
        <v>140</v>
      </c>
      <c r="G30" s="1232" t="str">
        <f>IF(同種工事施工経験!E11="","",同種工事施工経験!E11)</f>
        <v>一般土木工事、維持修繕工事</v>
      </c>
    </row>
    <row r="31" spans="1:22" ht="43.5" customHeight="1">
      <c r="A31" s="88" t="str">
        <f>A30</f>
        <v>（３）</v>
      </c>
      <c r="B31" s="89" t="s">
        <v>503</v>
      </c>
      <c r="C31" s="90" t="str">
        <f>C30</f>
        <v>②</v>
      </c>
      <c r="D31" s="1297"/>
      <c r="E31" s="1297"/>
      <c r="F31" s="1232" t="s">
        <v>240</v>
      </c>
      <c r="G31" s="1232" t="str">
        <f>IF(同種工事施工経験!E12="","",同種工事施工経験!E12)</f>
        <v>土木一式工事、とび・土工・ｺﾝｸﾘｰﾄ工事、しゅんせつ工事</v>
      </c>
    </row>
    <row r="32" spans="1:22" ht="50.25" customHeight="1">
      <c r="A32" s="88" t="str">
        <f>INDEX(発注者入力シート!$B$28:$G$31,MATCH(発注者入力シート!M8,発注者入力シート!$C$28:$C$31,0),5)</f>
        <v>（３）</v>
      </c>
      <c r="B32" s="89" t="s">
        <v>503</v>
      </c>
      <c r="C32" s="90" t="str">
        <f>INDEX(発注者入力シート!$B$28:$G$31,MATCH(発注者入力シート!M8,発注者入力シート!$C$28:$C$31,0),6)</f>
        <v>③</v>
      </c>
      <c r="D32" s="1295" t="s">
        <v>256</v>
      </c>
      <c r="E32" s="1295" t="s">
        <v>263</v>
      </c>
      <c r="F32" s="76" t="s">
        <v>255</v>
      </c>
      <c r="G32" s="76" t="str">
        <f>IF(優秀技術者表彰!E6="","",優秀技術者表彰!E6)</f>
        <v>　島根県内の公共事業において、平成25年度から平成29年度に、島根県及び中国地方整備局発注工事で主任（監理）技術者または現場代理人として受けた優秀建設技術者表彰</v>
      </c>
    </row>
    <row r="33" spans="1:7" ht="36" customHeight="1">
      <c r="A33" s="88" t="str">
        <f>A32</f>
        <v>（３）</v>
      </c>
      <c r="B33" s="89" t="s">
        <v>503</v>
      </c>
      <c r="C33" s="90" t="str">
        <f>C32</f>
        <v>③</v>
      </c>
      <c r="D33" s="1296"/>
      <c r="E33" s="1296"/>
      <c r="F33" s="1232" t="s">
        <v>140</v>
      </c>
      <c r="G33" s="1232" t="str">
        <f>IF(優秀技術者表彰!E9="","",優秀技術者表彰!E9)</f>
        <v>一般土木工事、維持修繕工事</v>
      </c>
    </row>
    <row r="34" spans="1:7" ht="36" customHeight="1">
      <c r="A34" s="88" t="str">
        <f>A33</f>
        <v>（３）</v>
      </c>
      <c r="B34" s="89" t="s">
        <v>503</v>
      </c>
      <c r="C34" s="90" t="str">
        <f>C33</f>
        <v>③</v>
      </c>
      <c r="D34" s="1297"/>
      <c r="E34" s="1297"/>
      <c r="F34" s="1232" t="s">
        <v>240</v>
      </c>
      <c r="G34" s="1232" t="str">
        <f>IF(優秀技術者表彰!E10="","",優秀技術者表彰!E10)</f>
        <v>土木一式工事、とび・土工・ｺﾝｸﾘｰﾄ工事、しゅんせつ工事</v>
      </c>
    </row>
    <row r="35" spans="1:7" ht="43.5" customHeight="1">
      <c r="A35" s="88" t="e">
        <f>INDEX(発注者入力シート!$B$28:$G$31,MATCH(発注者入力シート!M10,発注者入力シート!$C$28:$C$31,0),5)</f>
        <v>#N/A</v>
      </c>
      <c r="B35" s="89" t="s">
        <v>503</v>
      </c>
      <c r="C35" s="90" t="e">
        <f>INDEX(発注者入力シート!$B$28:$G$31,MATCH(発注者入力シート!M10,発注者入力シート!$C$28:$C$31,0),6)</f>
        <v>#N/A</v>
      </c>
      <c r="D35" s="1286" t="s">
        <v>256</v>
      </c>
      <c r="E35" s="1283" t="s">
        <v>498</v>
      </c>
      <c r="F35" s="76" t="s">
        <v>139</v>
      </c>
      <c r="G35" s="76" t="str">
        <f>IF(技術者成績評定点!F9="","",技術者成績評定点!F9)</f>
        <v>平成25年度から平成29年度（完成及び引き渡しが完了）</v>
      </c>
    </row>
    <row r="36" spans="1:7" ht="43.5" customHeight="1">
      <c r="A36" s="88" t="e">
        <f>A35</f>
        <v>#N/A</v>
      </c>
      <c r="B36" s="89" t="s">
        <v>503</v>
      </c>
      <c r="C36" s="90" t="e">
        <f>C35</f>
        <v>#N/A</v>
      </c>
      <c r="D36" s="1286"/>
      <c r="E36" s="1284"/>
      <c r="F36" s="76" t="s">
        <v>197</v>
      </c>
      <c r="G36" s="76" t="str">
        <f>IF(技術者成績評定点!F10="","",技術者成績評定点!F10)</f>
        <v>島根県（総務部、農林水産部、土木部）</v>
      </c>
    </row>
    <row r="37" spans="1:7" ht="43.5" customHeight="1">
      <c r="A37" s="88" t="e">
        <f>A35</f>
        <v>#N/A</v>
      </c>
      <c r="B37" s="89" t="s">
        <v>503</v>
      </c>
      <c r="C37" s="90" t="e">
        <f>C35</f>
        <v>#N/A</v>
      </c>
      <c r="D37" s="1286"/>
      <c r="E37" s="1284"/>
      <c r="F37" s="76" t="s">
        <v>140</v>
      </c>
      <c r="G37" s="76" t="str">
        <f>IF(技術者成績評定点!F11="","",技術者成績評定点!F11)</f>
        <v>一般土木工事、維持修繕工事</v>
      </c>
    </row>
    <row r="38" spans="1:7" ht="43.5" customHeight="1">
      <c r="A38" s="88" t="e">
        <f>A35</f>
        <v>#N/A</v>
      </c>
      <c r="B38" s="89" t="s">
        <v>503</v>
      </c>
      <c r="C38" s="90" t="e">
        <f>C35</f>
        <v>#N/A</v>
      </c>
      <c r="D38" s="1286"/>
      <c r="E38" s="1285"/>
      <c r="F38" s="76" t="s">
        <v>240</v>
      </c>
      <c r="G38" s="76" t="str">
        <f>IF(技術者成績評定点!F12="","",技術者成績評定点!F12)</f>
        <v>土木一式工事、とび・土工・ｺﾝｸﾘｰﾄ工事、しゅんせつ工事</v>
      </c>
    </row>
    <row r="39" spans="1:7" ht="43.5" customHeight="1">
      <c r="A39" s="88" t="str">
        <f>INDEX(発注者入力シート!$B$32:$G$41,MATCH(発注者入力シート!N6,発注者入力シート!$C$32:$C$41,0),5)</f>
        <v>（４）</v>
      </c>
      <c r="B39" s="89" t="s">
        <v>503</v>
      </c>
      <c r="C39" s="90" t="str">
        <f>INDEX(発注者入力シート!$B$32:$G$41,MATCH(発注者入力シート!N6,発注者入力シート!$C$32:$C$41,0),6)</f>
        <v>①</v>
      </c>
      <c r="D39" s="76" t="s">
        <v>190</v>
      </c>
      <c r="E39" s="76" t="s">
        <v>264</v>
      </c>
      <c r="F39" s="76" t="s">
        <v>265</v>
      </c>
      <c r="G39" s="76" t="str">
        <f>IF(防災協定!B8="","",防災協定!B8)</f>
        <v>平成28年度及び平成29年度における島根県との防災協定の締結実績</v>
      </c>
    </row>
    <row r="40" spans="1:7" ht="43.5" customHeight="1">
      <c r="A40" s="88" t="e">
        <f>INDEX(発注者入力シート!$B$32:$G$41,MATCH(発注者入力シート!N7,発注者入力シート!$C$32:$C$41,0),5)</f>
        <v>#N/A</v>
      </c>
      <c r="B40" s="89" t="s">
        <v>503</v>
      </c>
      <c r="C40" s="90" t="e">
        <f>INDEX(発注者入力シート!$B$32:$G$41,MATCH(発注者入力シート!N7,発注者入力シート!$C$32:$C$41,0),6)</f>
        <v>#N/A</v>
      </c>
      <c r="D40" s="76" t="s">
        <v>190</v>
      </c>
      <c r="E40" s="76" t="s">
        <v>266</v>
      </c>
      <c r="F40" s="76" t="s">
        <v>265</v>
      </c>
      <c r="G40" s="76" t="str">
        <f>IF(家畜伝染防疫協定!B8="","",家畜伝染防疫協定!B8)</f>
        <v>平成28年度及び平成29年度における島根県との家畜伝染病防疫協定の締結実績</v>
      </c>
    </row>
    <row r="41" spans="1:7" ht="43.5" customHeight="1">
      <c r="A41" s="88" t="str">
        <f>INDEX(発注者入力シート!$B$32:$G$41,MATCH(発注者入力シート!N8,発注者入力シート!$C$32:$C$41,0),5)</f>
        <v>（４）</v>
      </c>
      <c r="B41" s="89" t="s">
        <v>503</v>
      </c>
      <c r="C41" s="90" t="str">
        <f>INDEX(発注者入力シート!$B$32:$G$41,MATCH(発注者入力シート!N8,発注者入力シート!$C$32:$C$41,0),6)</f>
        <v>②</v>
      </c>
      <c r="D41" s="1283" t="s">
        <v>190</v>
      </c>
      <c r="E41" s="1283" t="s">
        <v>681</v>
      </c>
      <c r="F41" s="76" t="s">
        <v>265</v>
      </c>
      <c r="G41" s="76" t="str">
        <f>IF(維持管理業務!B7="","",維持管理業務!B7)</f>
        <v>平成28年度及び平成29年度の県管理公共土木施設に関する維持管理業務または海岸漂着物の回収業務の契約実績</v>
      </c>
    </row>
    <row r="42" spans="1:7" ht="43.5" customHeight="1">
      <c r="A42" s="88" t="str">
        <f>A41</f>
        <v>（４）</v>
      </c>
      <c r="B42" s="89" t="s">
        <v>503</v>
      </c>
      <c r="C42" s="90" t="str">
        <f>C41</f>
        <v>②</v>
      </c>
      <c r="D42" s="1285"/>
      <c r="E42" s="1285"/>
      <c r="F42" s="961" t="s">
        <v>1062</v>
      </c>
      <c r="G42" s="961" t="str">
        <f>IF(維持管理業務!D10="","",維持管理業務!D10)</f>
        <v>島根県内</v>
      </c>
    </row>
    <row r="43" spans="1:7" ht="43.5" customHeight="1">
      <c r="A43" s="88" t="str">
        <f>INDEX(発注者入力シート!$B$32:$G$41,MATCH(発注者入力シート!N9,発注者入力シート!$C$32:$C$41,0),5)</f>
        <v>（４）</v>
      </c>
      <c r="B43" s="89" t="s">
        <v>503</v>
      </c>
      <c r="C43" s="90" t="str">
        <f>INDEX(発注者入力シート!$B$32:$G$41,MATCH(発注者入力シート!N9,発注者入力シート!$C$32:$C$41,0),6)</f>
        <v>③</v>
      </c>
      <c r="D43" s="1283" t="s">
        <v>190</v>
      </c>
      <c r="E43" s="1283" t="s">
        <v>267</v>
      </c>
      <c r="F43" s="76" t="s">
        <v>265</v>
      </c>
      <c r="G43" s="76" t="str">
        <f>IF(除雪業務!B8="","",除雪業務!B8)</f>
        <v>平成28年度及び平成29年度の県管理道路を含む除雪業務の契約実績</v>
      </c>
    </row>
    <row r="44" spans="1:7" ht="43.5" customHeight="1">
      <c r="A44" s="88" t="str">
        <f>A43</f>
        <v>（４）</v>
      </c>
      <c r="B44" s="89" t="s">
        <v>503</v>
      </c>
      <c r="C44" s="90" t="str">
        <f>C43</f>
        <v>③</v>
      </c>
      <c r="D44" s="1285"/>
      <c r="E44" s="1285"/>
      <c r="F44" s="961" t="s">
        <v>1062</v>
      </c>
      <c r="G44" s="961" t="str">
        <f>IF(除雪業務!D11="","",除雪業務!D11)</f>
        <v>島根県内</v>
      </c>
    </row>
    <row r="45" spans="1:7" ht="43.5" customHeight="1">
      <c r="A45" s="88" t="str">
        <f>INDEX(発注者入力シート!$B$32:$G$41,MATCH(発注者入力シート!N9,発注者入力シート!$C$32:$C$41,0),5)</f>
        <v>（４）</v>
      </c>
      <c r="B45" s="89" t="s">
        <v>503</v>
      </c>
      <c r="C45" s="90" t="str">
        <f>INDEX(発注者入力シート!$B$32:$G$41,MATCH(発注者入力シート!N9,発注者入力シート!$C$32:$C$41,0),6)</f>
        <v>③</v>
      </c>
      <c r="D45" s="724" t="s">
        <v>190</v>
      </c>
      <c r="E45" s="768" t="s">
        <v>914</v>
      </c>
      <c r="F45" s="724" t="s">
        <v>265</v>
      </c>
      <c r="G45" s="724" t="e">
        <f>IF(#REF!="","",#REF!)</f>
        <v>#REF!</v>
      </c>
    </row>
    <row r="46" spans="1:7" ht="43.5" customHeight="1">
      <c r="A46" s="88" t="str">
        <f>INDEX(発注者入力シート!$B$32:$G$41,MATCH(発注者入力シート!N10,発注者入力シート!$C$32:$C$41,0),5)</f>
        <v>（４）</v>
      </c>
      <c r="B46" s="89" t="s">
        <v>503</v>
      </c>
      <c r="C46" s="90" t="str">
        <f>INDEX(発注者入力シート!$B$32:$G$41,MATCH(発注者入力シート!N10,発注者入力シート!$C$32:$C$41,0),6)</f>
        <v>④</v>
      </c>
      <c r="D46" s="1283" t="s">
        <v>190</v>
      </c>
      <c r="E46" s="1283" t="s">
        <v>682</v>
      </c>
      <c r="F46" s="76" t="s">
        <v>265</v>
      </c>
      <c r="G46" s="76" t="str">
        <f>IF(ボランティア!B6="","",ボランティア!B6)</f>
        <v>平成28年度及び平成29年度のボランティア活動又はハートフルしまねの参加実績</v>
      </c>
    </row>
    <row r="47" spans="1:7" ht="43.5" customHeight="1">
      <c r="A47" s="88" t="str">
        <f>A46</f>
        <v>（４）</v>
      </c>
      <c r="B47" s="89" t="s">
        <v>503</v>
      </c>
      <c r="C47" s="90" t="str">
        <f>C46</f>
        <v>④</v>
      </c>
      <c r="D47" s="1285"/>
      <c r="E47" s="1285"/>
      <c r="F47" s="961" t="s">
        <v>1062</v>
      </c>
      <c r="G47" s="961" t="str">
        <f>IF(ボランティア!D8="","",ボランティア!D8)</f>
        <v>島根県内</v>
      </c>
    </row>
    <row r="48" spans="1:7" ht="43.5" customHeight="1">
      <c r="A48" s="88" t="e">
        <f>INDEX(発注者入力シート!$B$32:$G$41,MATCH(発注者入力シート!N11,発注者入力シート!$C$32:$C$41,0),5)</f>
        <v>#N/A</v>
      </c>
      <c r="B48" s="89" t="s">
        <v>503</v>
      </c>
      <c r="C48" s="90" t="e">
        <f>INDEX(発注者入力シート!$B$32:$G$41,MATCH(発注者入力シート!N11,発注者入力シート!$C$32:$C$41,0),6)</f>
        <v>#N/A</v>
      </c>
      <c r="D48" s="1286" t="s">
        <v>190</v>
      </c>
      <c r="E48" s="1286" t="s">
        <v>269</v>
      </c>
      <c r="F48" s="76" t="s">
        <v>268</v>
      </c>
      <c r="G48" s="43"/>
    </row>
    <row r="49" spans="1:22" ht="43.5" customHeight="1">
      <c r="A49" s="88" t="str">
        <f>INDEX(発注者入力シート!$B$32:$G$41,MATCH(発注者入力シート!N12,発注者入力シート!$C$32:$C$41,0),5)</f>
        <v>（４）</v>
      </c>
      <c r="B49" s="89" t="s">
        <v>503</v>
      </c>
      <c r="C49" s="90" t="str">
        <f>INDEX(発注者入力シート!$B$32:$G$41,MATCH(発注者入力シート!N12,発注者入力シート!$C$32:$C$41,0),6)</f>
        <v>⑤</v>
      </c>
      <c r="D49" s="1286"/>
      <c r="E49" s="1286"/>
      <c r="F49" s="76" t="s">
        <v>272</v>
      </c>
      <c r="G49" s="43"/>
    </row>
    <row r="50" spans="1:22" ht="43.5" customHeight="1">
      <c r="A50" s="88" t="str">
        <f>INDEX(発注者入力シート!$B$32:$G$41,MATCH(発注者入力シート!N13,発注者入力シート!$C$32:$C$41,0),5)</f>
        <v>（４）</v>
      </c>
      <c r="B50" s="89" t="s">
        <v>503</v>
      </c>
      <c r="C50" s="90" t="str">
        <f>INDEX(発注者入力シート!$B$32:$G$41,MATCH(発注者入力シート!N13,発注者入力シート!$C$32:$C$41,0),6)</f>
        <v>⑥</v>
      </c>
      <c r="D50" s="1286"/>
      <c r="E50" s="1286"/>
      <c r="F50" s="76" t="s">
        <v>270</v>
      </c>
      <c r="G50" s="43"/>
    </row>
    <row r="51" spans="1:22" ht="43.5" customHeight="1">
      <c r="A51" s="88" t="e">
        <f>INDEX(発注者入力シート!$B$32:$G$41,MATCH(発注者入力シート!N16,発注者入力シート!$C$32:$C$41,0),5)</f>
        <v>#N/A</v>
      </c>
      <c r="B51" s="89" t="s">
        <v>503</v>
      </c>
      <c r="C51" s="90" t="e">
        <f>INDEX(発注者入力シート!$B$32:$G$41,MATCH(発注者入力シート!N16,発注者入力シート!$C$32:$C$41,0),6)</f>
        <v>#N/A</v>
      </c>
      <c r="D51" s="76" t="s">
        <v>190</v>
      </c>
      <c r="E51" s="76" t="s">
        <v>275</v>
      </c>
      <c r="F51" s="43"/>
      <c r="G51" s="43"/>
      <c r="V51" s="17"/>
    </row>
    <row r="52" spans="1:22" ht="43.5" customHeight="1">
      <c r="A52" s="88" t="e">
        <f>INDEX(発注者入力シート!$B$32:$G$41,MATCH(発注者入力シート!N17,発注者入力シート!$C$32:$C$41,0),5)</f>
        <v>#N/A</v>
      </c>
      <c r="B52" s="89" t="s">
        <v>503</v>
      </c>
      <c r="C52" s="90" t="e">
        <f>INDEX(発注者入力シート!$B$32:$G$41,MATCH(発注者入力シート!N17,発注者入力シート!$C$32:$C$41,0),6)</f>
        <v>#N/A</v>
      </c>
      <c r="D52" s="76" t="s">
        <v>190</v>
      </c>
      <c r="E52" s="76" t="s">
        <v>1150</v>
      </c>
      <c r="F52" s="76" t="s">
        <v>265</v>
      </c>
      <c r="G52" s="76" t="str">
        <f>IF(【水産】海上援助活動!B8="","",【水産】海上援助活動!B8)</f>
        <v>平成25年度から平成29年度における県内で発生した海難事故等に伴う海上援助活動の実績</v>
      </c>
    </row>
    <row r="53" spans="1:22" ht="43.5" customHeight="1">
      <c r="A53" s="88" t="e">
        <f>INDEX(発注者入力シート!$B$32:$G$41,MATCH(発注者入力シート!N18,発注者入力シート!$C$32:$C$41,0),5)</f>
        <v>#N/A</v>
      </c>
      <c r="B53" s="89" t="s">
        <v>503</v>
      </c>
      <c r="C53" s="90" t="e">
        <f>INDEX(発注者入力シート!$B$32:$G$41,MATCH(発注者入力シート!N18,発注者入力シート!$C$32:$C$41,0),6)</f>
        <v>#N/A</v>
      </c>
      <c r="D53" s="76" t="s">
        <v>190</v>
      </c>
      <c r="E53" s="76" t="s">
        <v>499</v>
      </c>
      <c r="F53" s="76" t="s">
        <v>265</v>
      </c>
      <c r="G53" s="43"/>
    </row>
    <row r="54" spans="1:22" ht="43.5" customHeight="1">
      <c r="A54" s="88" t="e">
        <f>INDEX(発注者入力シート!$B$32:$G$41,MATCH(発注者入力シート!N19,発注者入力シート!$C$32:$C$41,0),5)</f>
        <v>#N/A</v>
      </c>
      <c r="B54" s="89" t="s">
        <v>503</v>
      </c>
      <c r="C54" s="90" t="e">
        <f>INDEX(発注者入力シート!$B$32:$G$41,MATCH(発注者入力シート!N19,発注者入力シート!$C$32:$C$41,0),6)</f>
        <v>#N/A</v>
      </c>
      <c r="D54" s="168" t="s">
        <v>190</v>
      </c>
      <c r="E54" s="168" t="s">
        <v>617</v>
      </c>
      <c r="F54" s="168" t="s">
        <v>265</v>
      </c>
      <c r="G54" s="168" t="str">
        <f>IF(若手・中堅技術者の配置状況!B9="","",若手・中堅技術者の配置状況!B9)</f>
        <v>満４０歳未満の技術者を主任（監理）技術者として配置</v>
      </c>
    </row>
    <row r="55" spans="1:22" ht="43.5" customHeight="1">
      <c r="A55" s="88" t="e">
        <f>INDEX(発注者入力シート!$B$32:$G$41,MATCH(発注者入力シート!N20,発注者入力シート!$C$32:$C$41,0),5)</f>
        <v>#N/A</v>
      </c>
      <c r="B55" s="89" t="s">
        <v>503</v>
      </c>
      <c r="C55" s="90" t="e">
        <f>INDEX(発注者入力シート!$B$32:$G$41,MATCH(発注者入力シート!N20,発注者入力シート!$C$32:$C$41,0),6)</f>
        <v>#N/A</v>
      </c>
      <c r="D55" s="168" t="s">
        <v>190</v>
      </c>
      <c r="E55" s="168" t="s">
        <v>1267</v>
      </c>
      <c r="F55" s="168" t="s">
        <v>265</v>
      </c>
      <c r="G55" s="168" t="str">
        <f>IF('建設機械の保有状況（土木一式用）'!B6="","",'建設機械の保有状況（土木一式用）'!B6)</f>
        <v>入札公告日前日時点（平成30年5月31日時点）で建設機械を３台以上保有もしくは長期リース契約していること</v>
      </c>
    </row>
    <row r="56" spans="1:22" ht="43.5" customHeight="1">
      <c r="A56" s="88" t="e">
        <f>INDEX(発注者入力シート!$B$32:$G$41,MATCH(発注者入力シート!N20,発注者入力シート!$C$32:$C$41,0),5)</f>
        <v>#N/A</v>
      </c>
      <c r="B56" s="89" t="s">
        <v>503</v>
      </c>
      <c r="C56" s="90" t="e">
        <f>INDEX(発注者入力シート!$B$32:$G$41,MATCH(発注者入力シート!N20,発注者入力シート!$C$32:$C$41,0),6)</f>
        <v>#N/A</v>
      </c>
      <c r="D56" s="1038" t="s">
        <v>190</v>
      </c>
      <c r="E56" s="1038" t="s">
        <v>1268</v>
      </c>
      <c r="F56" s="1038" t="s">
        <v>265</v>
      </c>
      <c r="G56" s="1038" t="str">
        <f>IF('建設機械の保有状況 (舗装用)'!B6="","",'建設機械の保有状況 (舗装用)'!B6)</f>
        <v>入札公告日前日時点（平成30年5月31日時点）でモーターグレーダー（自重5t以上）を保有もしくは長期リース契約していること</v>
      </c>
    </row>
    <row r="57" spans="1:22" ht="43.5" customHeight="1">
      <c r="A57" s="88" t="e">
        <f>INDEX(発注者入力シート!$B$32:$G$41,MATCH(発注者入力シート!N22,発注者入力シート!$C$32:$C$41,0),5)</f>
        <v>#N/A</v>
      </c>
      <c r="B57" s="89" t="s">
        <v>503</v>
      </c>
      <c r="C57" s="90" t="e">
        <f>INDEX(発注者入力シート!$B$32:$G$41,MATCH(発注者入力シート!N22,発注者入力シート!$C$32:$C$41,0),6)</f>
        <v>#N/A</v>
      </c>
      <c r="D57" s="168" t="s">
        <v>190</v>
      </c>
      <c r="E57" s="168" t="s">
        <v>632</v>
      </c>
      <c r="F57" s="168" t="s">
        <v>265</v>
      </c>
      <c r="G57" s="168" t="str">
        <f>IF(登録基幹技能者!B9="","",登録基幹技能者!B9)</f>
        <v>登録○○○○基幹技能者の現場への配置</v>
      </c>
    </row>
    <row r="58" spans="1:22" ht="43.5" customHeight="1">
      <c r="A58" s="88" t="e">
        <f>INDEX(発注者入力シート!$B$32:$G$41,MATCH(発注者入力シート!N23,発注者入力シート!$C$32:$C$41,0),5)</f>
        <v>#N/A</v>
      </c>
      <c r="B58" s="89" t="s">
        <v>503</v>
      </c>
      <c r="C58" s="90" t="e">
        <f>INDEX(発注者入力シート!$B$32:$G$41,MATCH(発注者入力シート!N23,発注者入力シート!$C$32:$C$41,0),6)</f>
        <v>#N/A</v>
      </c>
      <c r="D58" s="851" t="s">
        <v>190</v>
      </c>
      <c r="E58" s="851" t="s">
        <v>962</v>
      </c>
      <c r="F58" s="851" t="s">
        <v>265</v>
      </c>
      <c r="G58" s="851" t="e">
        <f>IF(#REF!="","",#REF!)</f>
        <v>#REF!</v>
      </c>
    </row>
    <row r="59" spans="1:22" ht="43.5" customHeight="1">
      <c r="A59" s="88" t="e">
        <f>INDEX(発注者入力シート!$B$42:$G$43,MATCH(発注者入力シート!O6,発注者入力シート!$C$42:$C$43,0),5)</f>
        <v>#N/A</v>
      </c>
      <c r="B59" s="89" t="s">
        <v>503</v>
      </c>
      <c r="C59" s="90" t="e">
        <f>INDEX(発注者入力シート!$B$42:$G$43,MATCH(発注者入力シート!O6,発注者入力シート!$C$42:$C$43,0),6)</f>
        <v>#N/A</v>
      </c>
      <c r="D59" s="1295" t="s">
        <v>191</v>
      </c>
      <c r="E59" s="1295" t="s">
        <v>276</v>
      </c>
      <c r="F59" s="472" t="s">
        <v>282</v>
      </c>
      <c r="G59" s="76" t="str">
        <f>IF(近隣施工実績!B10="","",近隣施工実績!B10)</f>
        <v>平成28年度及び平成29年度に完成及び引き渡しが完了した島根県（総務部営繕課、農林水産部、土木部）発注の下記工事</v>
      </c>
    </row>
    <row r="60" spans="1:22" ht="43.5" customHeight="1">
      <c r="A60" s="88" t="e">
        <f>A59</f>
        <v>#N/A</v>
      </c>
      <c r="B60" s="89" t="s">
        <v>503</v>
      </c>
      <c r="C60" s="90" t="e">
        <f>C59</f>
        <v>#N/A</v>
      </c>
      <c r="D60" s="1296"/>
      <c r="E60" s="1296"/>
      <c r="F60" s="76" t="s">
        <v>277</v>
      </c>
      <c r="G60" s="76" t="str">
        <f>IF(近隣施工実績!F12="","",近隣施工実績!F12)</f>
        <v>（例）○○県土整備事務所管内における請負金額５００万以上（税込）の工事</v>
      </c>
    </row>
    <row r="61" spans="1:22" ht="43.5" customHeight="1">
      <c r="A61" s="88" t="e">
        <f t="shared" ref="A61:A62" si="3">A60</f>
        <v>#N/A</v>
      </c>
      <c r="B61" s="89" t="s">
        <v>503</v>
      </c>
      <c r="C61" s="90" t="e">
        <f t="shared" ref="C61:C62" si="4">C60</f>
        <v>#N/A</v>
      </c>
      <c r="D61" s="1296"/>
      <c r="E61" s="1296"/>
      <c r="F61" s="1232" t="s">
        <v>140</v>
      </c>
      <c r="G61" s="1232" t="str">
        <f>IF(近隣施工実績!F14="","",近隣施工実績!F14)</f>
        <v>一般土木工事、維持修繕工事</v>
      </c>
    </row>
    <row r="62" spans="1:22" ht="43.5" customHeight="1">
      <c r="A62" s="88" t="e">
        <f t="shared" si="3"/>
        <v>#N/A</v>
      </c>
      <c r="B62" s="89" t="s">
        <v>503</v>
      </c>
      <c r="C62" s="90" t="e">
        <f t="shared" si="4"/>
        <v>#N/A</v>
      </c>
      <c r="D62" s="1297"/>
      <c r="E62" s="1297"/>
      <c r="F62" s="1232" t="s">
        <v>240</v>
      </c>
      <c r="G62" s="1232" t="str">
        <f>IF(近隣施工実績!F15="","",近隣施工実績!F15)</f>
        <v>土木一式工事、とび・土工・ｺﾝｸﾘｰﾄ工事、しゅんせつ工事</v>
      </c>
    </row>
    <row r="63" spans="1:22" ht="43.5" customHeight="1">
      <c r="A63" s="88" t="e">
        <f>INDEX(発注者入力シート!$B$42:$G$43,MATCH(発注者入力シート!O7,発注者入力シート!$C$42:$C$43,0),5)</f>
        <v>#N/A</v>
      </c>
      <c r="B63" s="89" t="s">
        <v>503</v>
      </c>
      <c r="C63" s="90" t="e">
        <f>INDEX(発注者入力シート!$B$42:$G$43,MATCH(発注者入力シート!O7,発注者入力シート!$C$42:$C$43,0),6)</f>
        <v>#N/A</v>
      </c>
      <c r="D63" s="1283" t="s">
        <v>571</v>
      </c>
      <c r="E63" s="1283" t="s">
        <v>278</v>
      </c>
      <c r="F63" s="76" t="s">
        <v>265</v>
      </c>
      <c r="G63" s="76" t="str">
        <f>IF(会社所在地!B10="","",会社所在地!B10)</f>
        <v>入札公告日前日において、評価対象地域内に建設業法で規定する主たる営業所（本店）または従たる営業所（支店、営業所）がある者</v>
      </c>
    </row>
    <row r="64" spans="1:22" ht="43.5" customHeight="1">
      <c r="A64" s="88" t="e">
        <f>A63</f>
        <v>#N/A</v>
      </c>
      <c r="B64" s="89" t="s">
        <v>503</v>
      </c>
      <c r="C64" s="90" t="e">
        <f>C63</f>
        <v>#N/A</v>
      </c>
      <c r="D64" s="1285"/>
      <c r="E64" s="1285"/>
      <c r="F64" s="989" t="s">
        <v>784</v>
      </c>
      <c r="G64" s="989" t="str">
        <f>IF(会社所在地!D13="","",会社所在地!D13)</f>
        <v>○○県土整備事務所管内</v>
      </c>
    </row>
    <row r="65" spans="1:7" ht="34.5" customHeight="1">
      <c r="A65" s="88" t="e">
        <f>INDEX(発注者入力シート!$B$42:$G$43,MATCH(発注者入力シート!O8,発注者入力シート!$C$42:$C$43,0),5)</f>
        <v>#N/A</v>
      </c>
      <c r="B65" s="89" t="s">
        <v>503</v>
      </c>
      <c r="C65" s="90" t="e">
        <f>INDEX(発注者入力シート!$B$42:$G$43,MATCH(発注者入力シート!O8,発注者入力シート!$C$42:$C$43,0),6)</f>
        <v>#N/A</v>
      </c>
      <c r="D65" s="76" t="s">
        <v>571</v>
      </c>
      <c r="E65" s="42" t="s">
        <v>500</v>
      </c>
      <c r="F65" s="76" t="s">
        <v>265</v>
      </c>
      <c r="G65" s="42" t="str">
        <f>IF(【鋼橋上部】工場会社所在地!B10="","",【鋼橋上部】工場会社所在地!B10)</f>
        <v>島根県内における橋梁用桁製作の機能を有する工場がある者及び建設業法で規定する主たる営業所（本店）または従たる営業所（支店、営業所）がある者</v>
      </c>
    </row>
    <row r="66" spans="1:7" ht="34.5" customHeight="1">
      <c r="A66" s="88" t="e">
        <f>INDEX(発注者入力シート!$B$42:$G$43,MATCH(発注者入力シート!O9,発注者入力シート!$C$42:$C$43,0),5)</f>
        <v>#N/A</v>
      </c>
      <c r="B66" s="89" t="s">
        <v>503</v>
      </c>
      <c r="C66" s="90" t="e">
        <f>INDEX(発注者入力シート!$B$42:$G$43,MATCH(発注者入力シート!O9,発注者入力シート!$C$42:$C$43,0),6)</f>
        <v>#N/A</v>
      </c>
      <c r="D66" s="76" t="s">
        <v>571</v>
      </c>
      <c r="E66" s="42" t="s">
        <v>501</v>
      </c>
      <c r="F66" s="76" t="s">
        <v>265</v>
      </c>
      <c r="G66" s="42" t="str">
        <f>IF(サポート拠点!B9="","",サポート拠点!B9)</f>
        <v>○○内におけるサポート拠点の所在と技術者の在籍</v>
      </c>
    </row>
  </sheetData>
  <mergeCells count="32">
    <mergeCell ref="D43:D44"/>
    <mergeCell ref="E43:E44"/>
    <mergeCell ref="D35:D38"/>
    <mergeCell ref="E21:E23"/>
    <mergeCell ref="D28:D31"/>
    <mergeCell ref="E28:E31"/>
    <mergeCell ref="D41:D42"/>
    <mergeCell ref="E41:E42"/>
    <mergeCell ref="D48:D50"/>
    <mergeCell ref="D46:D47"/>
    <mergeCell ref="D63:D64"/>
    <mergeCell ref="E63:E64"/>
    <mergeCell ref="E46:E47"/>
    <mergeCell ref="E48:E50"/>
    <mergeCell ref="D59:D62"/>
    <mergeCell ref="E59:E62"/>
    <mergeCell ref="A1:C1"/>
    <mergeCell ref="A2:C2"/>
    <mergeCell ref="E35:E38"/>
    <mergeCell ref="E9:E12"/>
    <mergeCell ref="A5:C5"/>
    <mergeCell ref="D1:E1"/>
    <mergeCell ref="D2:G2"/>
    <mergeCell ref="D6:D8"/>
    <mergeCell ref="D9:D12"/>
    <mergeCell ref="D13:D16"/>
    <mergeCell ref="E13:E16"/>
    <mergeCell ref="D32:D34"/>
    <mergeCell ref="E32:E34"/>
    <mergeCell ref="D17:D20"/>
    <mergeCell ref="E17:E20"/>
    <mergeCell ref="D21:D23"/>
  </mergeCells>
  <phoneticPr fontId="2"/>
  <pageMargins left="0.59055118110236227" right="0.19685039370078741" top="0.39370078740157483" bottom="0.39370078740157483" header="0.31496062992125984" footer="0.31496062992125984"/>
  <pageSetup paperSize="9" orientation="portrait" r:id="rId1"/>
  <legacyDrawing r:id="rId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V97"/>
  <sheetViews>
    <sheetView view="pageBreakPreview" zoomScaleNormal="100" zoomScaleSheetLayoutView="100" workbookViewId="0">
      <selection activeCell="D9" sqref="D9"/>
    </sheetView>
  </sheetViews>
  <sheetFormatPr defaultRowHeight="13.5"/>
  <cols>
    <col min="1" max="19" width="4.875" style="4" customWidth="1"/>
    <col min="20" max="20" width="4.875" style="251" customWidth="1"/>
    <col min="21" max="21" width="11.625" style="4" bestFit="1" customWidth="1"/>
    <col min="22" max="16384" width="9" style="4"/>
  </cols>
  <sheetData>
    <row r="1" spans="1:22" ht="15.75" customHeight="1">
      <c r="A1" s="1495" t="e">
        <f>CONCATENATE("（様式-",INDEX(発注者入力シート!$B$42:$G$43,MATCH(発注者入力シート!O6,発注者入力シート!$C$42:$C$43,0),4),"）")</f>
        <v>#N/A</v>
      </c>
      <c r="B1" s="1495"/>
      <c r="C1" s="1495"/>
      <c r="D1" s="1495"/>
      <c r="E1" s="1495"/>
      <c r="F1" s="1495"/>
      <c r="U1" s="4" t="s">
        <v>463</v>
      </c>
    </row>
    <row r="2" spans="1:22" ht="15.75" customHeight="1">
      <c r="A2" s="1495" t="e">
        <f>CONCATENATE("評価項目",INDEX(発注者入力シート!$B$42:$G$43,MATCH(発注者入力シート!O6,発注者入力シート!$C$42:$C$43,0),5),"-",INDEX(発注者入力シート!$B$42:$G$43,MATCH(発注者入力シート!O6,発注者入力シート!$C$42:$C$43,0),6))</f>
        <v>#N/A</v>
      </c>
      <c r="B2" s="1495"/>
      <c r="C2" s="1495"/>
      <c r="D2" s="1495"/>
      <c r="E2" s="1495"/>
      <c r="U2" s="4" t="s">
        <v>464</v>
      </c>
    </row>
    <row r="3" spans="1:22" ht="15.75" customHeight="1">
      <c r="U3" s="205"/>
      <c r="V3" s="4" t="s">
        <v>475</v>
      </c>
    </row>
    <row r="4" spans="1:22" ht="15.75" customHeight="1">
      <c r="A4" s="1632" t="s">
        <v>430</v>
      </c>
      <c r="B4" s="1632"/>
      <c r="C4" s="1632"/>
      <c r="D4" s="1632"/>
      <c r="E4" s="1632"/>
      <c r="F4" s="1632"/>
      <c r="G4" s="1632"/>
      <c r="H4" s="1632"/>
      <c r="I4" s="1632"/>
      <c r="J4" s="1632"/>
      <c r="K4" s="1632"/>
      <c r="L4" s="1632"/>
      <c r="M4" s="1632"/>
      <c r="N4" s="1632"/>
      <c r="O4" s="1632"/>
      <c r="P4" s="1632"/>
      <c r="Q4" s="1632"/>
      <c r="R4" s="1632"/>
      <c r="S4" s="1632"/>
      <c r="T4" s="335"/>
      <c r="U4" s="191"/>
      <c r="V4" s="4" t="s">
        <v>605</v>
      </c>
    </row>
    <row r="5" spans="1:22" ht="15.75" customHeight="1">
      <c r="A5" s="1632" t="s">
        <v>432</v>
      </c>
      <c r="B5" s="1632"/>
      <c r="C5" s="1632"/>
      <c r="D5" s="1632"/>
      <c r="E5" s="1632"/>
      <c r="F5" s="1632"/>
      <c r="G5" s="1632"/>
      <c r="H5" s="1632"/>
      <c r="I5" s="1632"/>
      <c r="J5" s="1632"/>
      <c r="K5" s="1632"/>
      <c r="L5" s="1632"/>
      <c r="M5" s="1632"/>
      <c r="N5" s="1632"/>
      <c r="O5" s="1632"/>
      <c r="P5" s="1632"/>
      <c r="Q5" s="1632"/>
      <c r="R5" s="1632"/>
      <c r="S5" s="1632"/>
      <c r="T5" s="335"/>
      <c r="U5" s="251"/>
    </row>
    <row r="6" spans="1:22" ht="15.75" customHeight="1">
      <c r="A6" s="274"/>
      <c r="B6" s="274"/>
      <c r="C6" s="274"/>
      <c r="D6" s="274"/>
      <c r="E6" s="274"/>
      <c r="F6" s="274"/>
      <c r="G6" s="274"/>
      <c r="H6" s="274"/>
      <c r="I6" s="274"/>
      <c r="J6" s="274"/>
      <c r="K6" s="274"/>
      <c r="L6" s="274"/>
      <c r="M6" s="274"/>
      <c r="N6" s="274"/>
      <c r="O6" s="274"/>
      <c r="P6" s="274"/>
      <c r="Q6" s="274"/>
      <c r="R6" s="274"/>
      <c r="S6" s="274"/>
      <c r="T6" s="335"/>
      <c r="U6" s="4" t="s">
        <v>467</v>
      </c>
    </row>
    <row r="7" spans="1:22" ht="15.75" customHeight="1">
      <c r="H7" s="1518" t="s">
        <v>331</v>
      </c>
      <c r="I7" s="1518"/>
      <c r="J7" s="1518"/>
      <c r="K7" s="1518"/>
      <c r="L7" s="1519" t="str">
        <f>IF(企業入力シート!C7="","",企業入力シート!C7)</f>
        <v>島根土木</v>
      </c>
      <c r="M7" s="1519"/>
      <c r="N7" s="1519"/>
      <c r="O7" s="1519"/>
      <c r="P7" s="1519"/>
      <c r="Q7" s="1519"/>
      <c r="R7" s="1519"/>
      <c r="S7" s="1519"/>
      <c r="T7" s="321"/>
      <c r="U7" s="193"/>
      <c r="V7" s="4" t="s">
        <v>468</v>
      </c>
    </row>
    <row r="8" spans="1:22" ht="15.75" customHeight="1">
      <c r="L8" s="190"/>
      <c r="M8" s="190"/>
      <c r="N8" s="190"/>
      <c r="O8" s="190"/>
      <c r="P8" s="190"/>
      <c r="Q8" s="190"/>
      <c r="R8" s="190"/>
      <c r="S8" s="190"/>
      <c r="T8" s="197"/>
      <c r="U8" s="194"/>
      <c r="V8" s="4" t="s">
        <v>466</v>
      </c>
    </row>
    <row r="9" spans="1:22" ht="15.75" customHeight="1"/>
    <row r="10" spans="1:22" ht="15.75" customHeight="1">
      <c r="A10" s="530" t="s">
        <v>104</v>
      </c>
      <c r="B10" s="1810" t="s">
        <v>1552</v>
      </c>
      <c r="C10" s="1810"/>
      <c r="D10" s="1810"/>
      <c r="E10" s="1810"/>
      <c r="F10" s="1810"/>
      <c r="G10" s="1810"/>
      <c r="H10" s="1810"/>
      <c r="I10" s="1810"/>
      <c r="J10" s="1810"/>
      <c r="K10" s="1810"/>
      <c r="L10" s="1810"/>
      <c r="M10" s="1810"/>
      <c r="N10" s="1810"/>
      <c r="O10" s="1810"/>
      <c r="P10" s="1810"/>
      <c r="Q10" s="1810"/>
      <c r="R10" s="1810"/>
      <c r="S10" s="1810"/>
      <c r="T10" s="279"/>
      <c r="U10" s="207" t="s">
        <v>469</v>
      </c>
    </row>
    <row r="11" spans="1:22" ht="15.75" customHeight="1">
      <c r="B11" s="1795"/>
      <c r="C11" s="1795"/>
      <c r="D11" s="1795"/>
      <c r="E11" s="1795"/>
      <c r="F11" s="1795"/>
      <c r="G11" s="1795"/>
      <c r="H11" s="1795"/>
      <c r="I11" s="1795"/>
      <c r="J11" s="1795"/>
      <c r="K11" s="1795"/>
      <c r="L11" s="1795"/>
      <c r="M11" s="1795"/>
      <c r="N11" s="1795"/>
      <c r="O11" s="1795"/>
      <c r="P11" s="1795"/>
      <c r="Q11" s="1795"/>
      <c r="R11" s="1795"/>
      <c r="S11" s="1795"/>
      <c r="T11" s="279"/>
      <c r="U11" s="207" t="s">
        <v>470</v>
      </c>
    </row>
    <row r="12" spans="1:22" ht="15.75" customHeight="1">
      <c r="A12" s="1664" t="s">
        <v>13</v>
      </c>
      <c r="B12" s="1665"/>
      <c r="C12" s="1665"/>
      <c r="D12" s="1665"/>
      <c r="E12" s="1667"/>
      <c r="F12" s="2311" t="s">
        <v>229</v>
      </c>
      <c r="G12" s="2312"/>
      <c r="H12" s="2312"/>
      <c r="I12" s="2312"/>
      <c r="J12" s="2312"/>
      <c r="K12" s="2312"/>
      <c r="L12" s="2312"/>
      <c r="M12" s="2312"/>
      <c r="N12" s="2312"/>
      <c r="O12" s="2312"/>
      <c r="P12" s="2312"/>
      <c r="Q12" s="2312"/>
      <c r="R12" s="2312"/>
      <c r="S12" s="2313"/>
      <c r="T12" s="319"/>
      <c r="U12" s="207" t="s">
        <v>918</v>
      </c>
    </row>
    <row r="13" spans="1:22" ht="15.75" customHeight="1">
      <c r="A13" s="1505"/>
      <c r="B13" s="1666"/>
      <c r="C13" s="1666"/>
      <c r="D13" s="1666"/>
      <c r="E13" s="1506"/>
      <c r="F13" s="2314"/>
      <c r="G13" s="2315"/>
      <c r="H13" s="2315"/>
      <c r="I13" s="2315"/>
      <c r="J13" s="2315"/>
      <c r="K13" s="2315"/>
      <c r="L13" s="2315"/>
      <c r="M13" s="2315"/>
      <c r="N13" s="2315"/>
      <c r="O13" s="2315"/>
      <c r="P13" s="2315"/>
      <c r="Q13" s="2315"/>
      <c r="R13" s="2315"/>
      <c r="S13" s="2316"/>
      <c r="T13" s="319"/>
    </row>
    <row r="14" spans="1:22" ht="15.75" customHeight="1">
      <c r="A14" s="1911" t="s">
        <v>140</v>
      </c>
      <c r="B14" s="1911"/>
      <c r="C14" s="1911"/>
      <c r="D14" s="1911"/>
      <c r="E14" s="1911"/>
      <c r="F14" s="2298" t="str">
        <f>INDEX(発注者入力シート!$AX$3:$BC$31,MATCH(発注者入力シート!$AY$2,発注者入力シート!$AZ$3:$AZ$31,0),4)</f>
        <v>一般土木工事、維持修繕工事</v>
      </c>
      <c r="G14" s="2299"/>
      <c r="H14" s="2299"/>
      <c r="I14" s="2299"/>
      <c r="J14" s="2299"/>
      <c r="K14" s="2299"/>
      <c r="L14" s="2299"/>
      <c r="M14" s="2299"/>
      <c r="N14" s="2299"/>
      <c r="O14" s="2299"/>
      <c r="P14" s="2299"/>
      <c r="Q14" s="2299"/>
      <c r="R14" s="2299"/>
      <c r="S14" s="2300"/>
      <c r="T14" s="319"/>
    </row>
    <row r="15" spans="1:22" ht="15.75" customHeight="1">
      <c r="A15" s="1911" t="s">
        <v>240</v>
      </c>
      <c r="B15" s="1911"/>
      <c r="C15" s="1911"/>
      <c r="D15" s="1911"/>
      <c r="E15" s="1911"/>
      <c r="F15" s="2301" t="str">
        <f>INDEX(発注者入力シート!$AX$3:$BC$31,MATCH(発注者入力シート!$AY$2,発注者入力シート!$AZ$3:$AZ$31,0),5)</f>
        <v>土木一式工事、とび・土工・ｺﾝｸﾘｰﾄ工事、しゅんせつ工事</v>
      </c>
      <c r="G15" s="2302"/>
      <c r="H15" s="2302"/>
      <c r="I15" s="2302"/>
      <c r="J15" s="2302"/>
      <c r="K15" s="2302"/>
      <c r="L15" s="2302"/>
      <c r="M15" s="2302"/>
      <c r="N15" s="2302"/>
      <c r="O15" s="2302"/>
      <c r="P15" s="2302"/>
      <c r="Q15" s="2302"/>
      <c r="R15" s="2302"/>
      <c r="S15" s="2302"/>
      <c r="T15" s="319"/>
    </row>
    <row r="16" spans="1:22" ht="15.75" customHeight="1">
      <c r="A16" s="931"/>
      <c r="B16" s="931"/>
      <c r="C16" s="931"/>
      <c r="D16" s="931"/>
      <c r="E16" s="931"/>
      <c r="F16" s="931"/>
      <c r="G16" s="931"/>
      <c r="H16" s="931"/>
      <c r="I16" s="931"/>
      <c r="J16" s="931"/>
      <c r="K16" s="931"/>
      <c r="L16" s="931"/>
      <c r="M16" s="931"/>
      <c r="N16" s="931"/>
      <c r="O16" s="931"/>
      <c r="P16" s="931"/>
      <c r="Q16" s="931"/>
      <c r="R16" s="931"/>
      <c r="S16" s="931"/>
      <c r="T16" s="198"/>
    </row>
    <row r="17" spans="1:22" ht="15.75" customHeight="1">
      <c r="A17" s="1678" t="s">
        <v>983</v>
      </c>
      <c r="B17" s="1679"/>
      <c r="C17" s="1679"/>
      <c r="D17" s="1679"/>
      <c r="E17" s="1676"/>
      <c r="F17" s="1743" t="s">
        <v>984</v>
      </c>
      <c r="G17" s="1744"/>
      <c r="H17" s="1744"/>
      <c r="I17" s="1744"/>
      <c r="J17" s="1744"/>
      <c r="K17" s="1744"/>
      <c r="L17" s="1744"/>
      <c r="M17" s="1722" t="s">
        <v>985</v>
      </c>
      <c r="N17" s="1722"/>
      <c r="O17" s="1722"/>
      <c r="P17" s="1722"/>
      <c r="Q17" s="1722"/>
      <c r="R17" s="1722"/>
      <c r="S17" s="1722"/>
      <c r="T17" s="198"/>
    </row>
    <row r="18" spans="1:22" ht="15.75" customHeight="1">
      <c r="A18" s="1664" t="s">
        <v>29</v>
      </c>
      <c r="B18" s="1665"/>
      <c r="C18" s="1665"/>
      <c r="D18" s="1665"/>
      <c r="E18" s="1667"/>
      <c r="F18" s="1525"/>
      <c r="G18" s="1526"/>
      <c r="H18" s="1526"/>
      <c r="I18" s="1526"/>
      <c r="J18" s="1526"/>
      <c r="K18" s="1526"/>
      <c r="L18" s="1527"/>
      <c r="M18" s="1525"/>
      <c r="N18" s="1526"/>
      <c r="O18" s="1526"/>
      <c r="P18" s="1526"/>
      <c r="Q18" s="1526"/>
      <c r="R18" s="1526"/>
      <c r="S18" s="1527"/>
      <c r="T18" s="320"/>
    </row>
    <row r="19" spans="1:22" ht="15.75" customHeight="1">
      <c r="A19" s="1505"/>
      <c r="B19" s="1666"/>
      <c r="C19" s="1666"/>
      <c r="D19" s="1666"/>
      <c r="E19" s="1506"/>
      <c r="F19" s="1528"/>
      <c r="G19" s="1529"/>
      <c r="H19" s="1529"/>
      <c r="I19" s="1529"/>
      <c r="J19" s="1529"/>
      <c r="K19" s="1529"/>
      <c r="L19" s="1530"/>
      <c r="M19" s="1528"/>
      <c r="N19" s="1529"/>
      <c r="O19" s="1529"/>
      <c r="P19" s="1529"/>
      <c r="Q19" s="1529"/>
      <c r="R19" s="1529"/>
      <c r="S19" s="1530"/>
      <c r="T19" s="320"/>
    </row>
    <row r="20" spans="1:22" ht="15.75" customHeight="1">
      <c r="A20" s="1505"/>
      <c r="B20" s="1666"/>
      <c r="C20" s="1666"/>
      <c r="D20" s="1666"/>
      <c r="E20" s="1506"/>
      <c r="F20" s="1528"/>
      <c r="G20" s="1529"/>
      <c r="H20" s="1529"/>
      <c r="I20" s="1529"/>
      <c r="J20" s="1529"/>
      <c r="K20" s="1529"/>
      <c r="L20" s="1530"/>
      <c r="M20" s="1528"/>
      <c r="N20" s="1529"/>
      <c r="O20" s="1529"/>
      <c r="P20" s="1529"/>
      <c r="Q20" s="1529"/>
      <c r="R20" s="1529"/>
      <c r="S20" s="1530"/>
      <c r="T20" s="320"/>
    </row>
    <row r="21" spans="1:22" ht="15.75" customHeight="1">
      <c r="A21" s="1505"/>
      <c r="B21" s="1666"/>
      <c r="C21" s="1666"/>
      <c r="D21" s="1666"/>
      <c r="E21" s="1506"/>
      <c r="F21" s="1528"/>
      <c r="G21" s="1529"/>
      <c r="H21" s="1529"/>
      <c r="I21" s="1529"/>
      <c r="J21" s="1529"/>
      <c r="K21" s="1529"/>
      <c r="L21" s="1530"/>
      <c r="M21" s="1528"/>
      <c r="N21" s="1529"/>
      <c r="O21" s="1529"/>
      <c r="P21" s="1529"/>
      <c r="Q21" s="1529"/>
      <c r="R21" s="1529"/>
      <c r="S21" s="1530"/>
      <c r="T21" s="320"/>
    </row>
    <row r="22" spans="1:22" ht="20.100000000000001" customHeight="1">
      <c r="A22" s="1668" t="s">
        <v>30</v>
      </c>
      <c r="B22" s="1669"/>
      <c r="C22" s="1669"/>
      <c r="D22" s="1669"/>
      <c r="E22" s="1669"/>
      <c r="F22" s="1696"/>
      <c r="G22" s="1697"/>
      <c r="H22" s="1697"/>
      <c r="I22" s="1697"/>
      <c r="J22" s="1697"/>
      <c r="K22" s="1697"/>
      <c r="L22" s="1706"/>
      <c r="M22" s="1696"/>
      <c r="N22" s="1697"/>
      <c r="O22" s="1697"/>
      <c r="P22" s="1697"/>
      <c r="Q22" s="1697"/>
      <c r="R22" s="1697"/>
      <c r="S22" s="1706"/>
      <c r="T22" s="321"/>
    </row>
    <row r="23" spans="1:22" ht="20.100000000000001" customHeight="1">
      <c r="A23" s="1678" t="s">
        <v>23</v>
      </c>
      <c r="B23" s="1679"/>
      <c r="C23" s="1679"/>
      <c r="D23" s="1679"/>
      <c r="E23" s="1679"/>
      <c r="F23" s="2308"/>
      <c r="G23" s="2309"/>
      <c r="H23" s="2309"/>
      <c r="I23" s="2309"/>
      <c r="J23" s="2309"/>
      <c r="K23" s="2309"/>
      <c r="L23" s="2310"/>
      <c r="M23" s="2308"/>
      <c r="N23" s="2309"/>
      <c r="O23" s="2309"/>
      <c r="P23" s="2309"/>
      <c r="Q23" s="2309"/>
      <c r="R23" s="2309"/>
      <c r="S23" s="2310"/>
      <c r="T23" s="300"/>
    </row>
    <row r="24" spans="1:22" ht="20.100000000000001" customHeight="1">
      <c r="A24" s="2303" t="s">
        <v>140</v>
      </c>
      <c r="B24" s="2304"/>
      <c r="C24" s="2304"/>
      <c r="D24" s="2304"/>
      <c r="E24" s="2304"/>
      <c r="F24" s="1861"/>
      <c r="G24" s="1862"/>
      <c r="H24" s="1862"/>
      <c r="I24" s="1862"/>
      <c r="J24" s="1862"/>
      <c r="K24" s="1862"/>
      <c r="L24" s="1918"/>
      <c r="M24" s="1861"/>
      <c r="N24" s="1862"/>
      <c r="O24" s="1862"/>
      <c r="P24" s="1862"/>
      <c r="Q24" s="1862"/>
      <c r="R24" s="1862"/>
      <c r="S24" s="1918"/>
      <c r="T24" s="300"/>
    </row>
    <row r="25" spans="1:22" ht="20.100000000000001" customHeight="1">
      <c r="A25" s="1684" t="s">
        <v>240</v>
      </c>
      <c r="B25" s="1685"/>
      <c r="C25" s="1685"/>
      <c r="D25" s="1685"/>
      <c r="E25" s="1686"/>
      <c r="F25" s="1861"/>
      <c r="G25" s="1862"/>
      <c r="H25" s="1862"/>
      <c r="I25" s="1862"/>
      <c r="J25" s="1862"/>
      <c r="K25" s="1862"/>
      <c r="L25" s="1918"/>
      <c r="M25" s="1861"/>
      <c r="N25" s="1862"/>
      <c r="O25" s="1862"/>
      <c r="P25" s="1862"/>
      <c r="Q25" s="1862"/>
      <c r="R25" s="1862"/>
      <c r="S25" s="1918"/>
      <c r="T25" s="300"/>
    </row>
    <row r="26" spans="1:22" ht="15.75" customHeight="1">
      <c r="A26" s="1505" t="s">
        <v>31</v>
      </c>
      <c r="B26" s="1666"/>
      <c r="C26" s="1666"/>
      <c r="D26" s="1666"/>
      <c r="E26" s="1666"/>
      <c r="F26" s="2305"/>
      <c r="G26" s="2306"/>
      <c r="H26" s="2306"/>
      <c r="I26" s="2306"/>
      <c r="J26" s="2306"/>
      <c r="K26" s="2306"/>
      <c r="L26" s="2306"/>
      <c r="M26" s="2305"/>
      <c r="N26" s="2306"/>
      <c r="O26" s="2306"/>
      <c r="P26" s="2306"/>
      <c r="Q26" s="2306"/>
      <c r="R26" s="2306"/>
      <c r="S26" s="2307"/>
      <c r="T26" s="300"/>
    </row>
    <row r="27" spans="1:22" ht="15.75" customHeight="1">
      <c r="A27" s="1505"/>
      <c r="B27" s="1666"/>
      <c r="C27" s="1666"/>
      <c r="D27" s="1666"/>
      <c r="E27" s="1666"/>
      <c r="F27" s="2305"/>
      <c r="G27" s="2306"/>
      <c r="H27" s="2306"/>
      <c r="I27" s="2306"/>
      <c r="J27" s="2306"/>
      <c r="K27" s="2306"/>
      <c r="L27" s="2306"/>
      <c r="M27" s="2305"/>
      <c r="N27" s="2306"/>
      <c r="O27" s="2306"/>
      <c r="P27" s="2306"/>
      <c r="Q27" s="2306"/>
      <c r="R27" s="2306"/>
      <c r="S27" s="2307"/>
      <c r="T27" s="300"/>
      <c r="U27" s="1054" t="s">
        <v>1291</v>
      </c>
      <c r="V27" s="203"/>
    </row>
    <row r="28" spans="1:22" ht="20.100000000000001" customHeight="1">
      <c r="A28" s="1622" t="s">
        <v>1066</v>
      </c>
      <c r="B28" s="1623"/>
      <c r="C28" s="1623"/>
      <c r="D28" s="1623"/>
      <c r="E28" s="1624"/>
      <c r="F28" s="1738"/>
      <c r="G28" s="1739"/>
      <c r="H28" s="1739"/>
      <c r="I28" s="1739"/>
      <c r="J28" s="1739"/>
      <c r="K28" s="1739"/>
      <c r="L28" s="966" t="s">
        <v>158</v>
      </c>
      <c r="M28" s="1738"/>
      <c r="N28" s="1739"/>
      <c r="O28" s="1739"/>
      <c r="P28" s="1739"/>
      <c r="Q28" s="1739"/>
      <c r="R28" s="1739"/>
      <c r="S28" s="966" t="s">
        <v>158</v>
      </c>
      <c r="T28" s="198"/>
      <c r="U28" s="4" t="s">
        <v>1292</v>
      </c>
      <c r="V28" s="203"/>
    </row>
    <row r="29" spans="1:22" ht="20.100000000000001" customHeight="1">
      <c r="A29" s="1664" t="s">
        <v>1298</v>
      </c>
      <c r="B29" s="1665"/>
      <c r="C29" s="1665"/>
      <c r="D29" s="1665"/>
      <c r="E29" s="257" t="s">
        <v>298</v>
      </c>
      <c r="F29" s="258" t="s">
        <v>594</v>
      </c>
      <c r="G29" s="276"/>
      <c r="H29" s="259" t="s">
        <v>595</v>
      </c>
      <c r="I29" s="276"/>
      <c r="J29" s="259" t="s">
        <v>598</v>
      </c>
      <c r="K29" s="276"/>
      <c r="L29" s="260" t="s">
        <v>596</v>
      </c>
      <c r="M29" s="258" t="s">
        <v>594</v>
      </c>
      <c r="N29" s="276"/>
      <c r="O29" s="259" t="s">
        <v>595</v>
      </c>
      <c r="P29" s="276"/>
      <c r="Q29" s="259" t="s">
        <v>598</v>
      </c>
      <c r="R29" s="276"/>
      <c r="S29" s="260" t="s">
        <v>596</v>
      </c>
      <c r="T29" s="326"/>
      <c r="U29" s="1055">
        <v>43191</v>
      </c>
      <c r="V29" s="1056" t="s">
        <v>1293</v>
      </c>
    </row>
    <row r="30" spans="1:22" ht="20.100000000000001" customHeight="1">
      <c r="A30" s="1507"/>
      <c r="B30" s="1671"/>
      <c r="C30" s="1671"/>
      <c r="D30" s="1671"/>
      <c r="E30" s="261" t="s">
        <v>299</v>
      </c>
      <c r="F30" s="262" t="s">
        <v>594</v>
      </c>
      <c r="G30" s="277"/>
      <c r="H30" s="263" t="s">
        <v>595</v>
      </c>
      <c r="I30" s="277"/>
      <c r="J30" s="263" t="s">
        <v>599</v>
      </c>
      <c r="K30" s="277"/>
      <c r="L30" s="264" t="s">
        <v>596</v>
      </c>
      <c r="M30" s="262" t="s">
        <v>594</v>
      </c>
      <c r="N30" s="277"/>
      <c r="O30" s="263" t="s">
        <v>595</v>
      </c>
      <c r="P30" s="277"/>
      <c r="Q30" s="263" t="s">
        <v>599</v>
      </c>
      <c r="R30" s="277"/>
      <c r="S30" s="264" t="s">
        <v>596</v>
      </c>
      <c r="T30" s="326"/>
      <c r="U30" s="4" t="s">
        <v>1294</v>
      </c>
      <c r="V30" s="203"/>
    </row>
    <row r="31" spans="1:22" ht="20.100000000000001" customHeight="1">
      <c r="A31" s="1664" t="s">
        <v>32</v>
      </c>
      <c r="B31" s="1665"/>
      <c r="C31" s="1665"/>
      <c r="D31" s="1665"/>
      <c r="E31" s="1667"/>
      <c r="F31" s="1859"/>
      <c r="G31" s="1860"/>
      <c r="H31" s="1860"/>
      <c r="I31" s="1860"/>
      <c r="J31" s="1860"/>
      <c r="K31" s="1860"/>
      <c r="L31" s="521"/>
      <c r="M31" s="1859"/>
      <c r="N31" s="1860"/>
      <c r="O31" s="1860"/>
      <c r="P31" s="1860"/>
      <c r="Q31" s="1860"/>
      <c r="R31" s="1860"/>
      <c r="S31" s="521"/>
      <c r="T31" s="198"/>
      <c r="U31" s="1057">
        <f>U29</f>
        <v>43191</v>
      </c>
      <c r="V31" s="203"/>
    </row>
    <row r="32" spans="1:22" ht="20.100000000000001" customHeight="1">
      <c r="A32" s="1745" t="s">
        <v>795</v>
      </c>
      <c r="B32" s="1746"/>
      <c r="C32" s="1746"/>
      <c r="D32" s="1746"/>
      <c r="E32" s="1747"/>
      <c r="F32" s="1696"/>
      <c r="G32" s="1697"/>
      <c r="H32" s="1697"/>
      <c r="I32" s="1697"/>
      <c r="J32" s="1697"/>
      <c r="K32" s="1697"/>
      <c r="L32" s="278" t="s">
        <v>159</v>
      </c>
      <c r="M32" s="1696"/>
      <c r="N32" s="1697"/>
      <c r="O32" s="1697"/>
      <c r="P32" s="1697"/>
      <c r="Q32" s="1697"/>
      <c r="R32" s="1697"/>
      <c r="S32" s="278" t="s">
        <v>159</v>
      </c>
      <c r="T32" s="198"/>
    </row>
    <row r="33" spans="1:20" ht="31.5" customHeight="1">
      <c r="A33" s="1678" t="s">
        <v>26</v>
      </c>
      <c r="B33" s="1679"/>
      <c r="C33" s="1679"/>
      <c r="D33" s="1679"/>
      <c r="E33" s="1679"/>
      <c r="F33" s="1704"/>
      <c r="G33" s="1705"/>
      <c r="H33" s="1705"/>
      <c r="I33" s="1705"/>
      <c r="J33" s="1705"/>
      <c r="K33" s="1705"/>
      <c r="L33" s="969" t="s">
        <v>157</v>
      </c>
      <c r="M33" s="1704"/>
      <c r="N33" s="1705"/>
      <c r="O33" s="1705"/>
      <c r="P33" s="1705"/>
      <c r="Q33" s="1705"/>
      <c r="R33" s="1705"/>
      <c r="S33" s="969" t="s">
        <v>157</v>
      </c>
      <c r="T33" s="198"/>
    </row>
    <row r="34" spans="1:20" s="1003" customFormat="1" ht="13.5" customHeight="1">
      <c r="A34" s="267" t="s">
        <v>1108</v>
      </c>
      <c r="B34" s="1927" t="s">
        <v>1026</v>
      </c>
      <c r="C34" s="1927"/>
      <c r="D34" s="1927"/>
      <c r="E34" s="1927"/>
      <c r="F34" s="1927"/>
      <c r="G34" s="1927"/>
      <c r="H34" s="1927"/>
      <c r="I34" s="1927"/>
      <c r="J34" s="1927"/>
      <c r="K34" s="1927"/>
      <c r="L34" s="1927"/>
      <c r="M34" s="1927"/>
      <c r="N34" s="1927"/>
      <c r="O34" s="1927"/>
      <c r="P34" s="1927"/>
      <c r="Q34" s="1927"/>
      <c r="R34" s="1927"/>
      <c r="S34" s="1927"/>
      <c r="T34" s="997"/>
    </row>
    <row r="35" spans="1:20" s="1003" customFormat="1" ht="13.5" customHeight="1">
      <c r="A35" s="267"/>
      <c r="B35" s="2297"/>
      <c r="C35" s="2297"/>
      <c r="D35" s="2297"/>
      <c r="E35" s="2297"/>
      <c r="F35" s="2297"/>
      <c r="G35" s="2297"/>
      <c r="H35" s="2297"/>
      <c r="I35" s="2297"/>
      <c r="J35" s="2297"/>
      <c r="K35" s="2297"/>
      <c r="L35" s="2297"/>
      <c r="M35" s="2297"/>
      <c r="N35" s="2297"/>
      <c r="O35" s="2297"/>
      <c r="P35" s="2297"/>
      <c r="Q35" s="2297"/>
      <c r="R35" s="2297"/>
      <c r="S35" s="2297"/>
      <c r="T35" s="998"/>
    </row>
    <row r="36" spans="1:20" s="1003" customFormat="1">
      <c r="A36" s="534"/>
      <c r="B36" s="537" t="s">
        <v>1109</v>
      </c>
      <c r="C36" s="1957" t="s">
        <v>1300</v>
      </c>
      <c r="D36" s="1957"/>
      <c r="E36" s="1957"/>
      <c r="F36" s="1957"/>
      <c r="G36" s="1957"/>
      <c r="H36" s="1957"/>
      <c r="I36" s="1957"/>
      <c r="J36" s="1957"/>
      <c r="K36" s="1957"/>
      <c r="L36" s="1957"/>
      <c r="M36" s="1957"/>
      <c r="N36" s="1957"/>
      <c r="O36" s="1957"/>
      <c r="P36" s="1957"/>
      <c r="Q36" s="1957"/>
      <c r="R36" s="1957"/>
      <c r="S36" s="1957"/>
      <c r="T36" s="1004"/>
    </row>
    <row r="37" spans="1:20" s="1003" customFormat="1" ht="13.5" customHeight="1">
      <c r="A37" s="534"/>
      <c r="B37" s="537" t="s">
        <v>1110</v>
      </c>
      <c r="C37" s="1521" t="s">
        <v>1027</v>
      </c>
      <c r="D37" s="1521"/>
      <c r="E37" s="1521"/>
      <c r="F37" s="1521"/>
      <c r="G37" s="1521"/>
      <c r="H37" s="1521"/>
      <c r="I37" s="1521"/>
      <c r="J37" s="1521"/>
      <c r="K37" s="1521"/>
      <c r="L37" s="1521"/>
      <c r="M37" s="1521"/>
      <c r="N37" s="1521"/>
      <c r="O37" s="1521"/>
      <c r="P37" s="1521"/>
      <c r="Q37" s="1521"/>
      <c r="R37" s="1521"/>
      <c r="S37" s="1521"/>
      <c r="T37" s="976"/>
    </row>
    <row r="38" spans="1:20" s="1003" customFormat="1">
      <c r="A38" s="534"/>
      <c r="B38" s="537"/>
      <c r="C38" s="1521"/>
      <c r="D38" s="1521"/>
      <c r="E38" s="1521"/>
      <c r="F38" s="1521"/>
      <c r="G38" s="1521"/>
      <c r="H38" s="1521"/>
      <c r="I38" s="1521"/>
      <c r="J38" s="1521"/>
      <c r="K38" s="1521"/>
      <c r="L38" s="1521"/>
      <c r="M38" s="1521"/>
      <c r="N38" s="1521"/>
      <c r="O38" s="1521"/>
      <c r="P38" s="1521"/>
      <c r="Q38" s="1521"/>
      <c r="R38" s="1521"/>
      <c r="S38" s="1521"/>
      <c r="T38" s="976"/>
    </row>
    <row r="39" spans="1:20" s="1003" customFormat="1" ht="13.5" customHeight="1">
      <c r="A39" s="534"/>
      <c r="B39" s="537"/>
      <c r="C39" s="1521"/>
      <c r="D39" s="1521"/>
      <c r="E39" s="1521"/>
      <c r="F39" s="1521"/>
      <c r="G39" s="1521"/>
      <c r="H39" s="1521"/>
      <c r="I39" s="1521"/>
      <c r="J39" s="1521"/>
      <c r="K39" s="1521"/>
      <c r="L39" s="1521"/>
      <c r="M39" s="1521"/>
      <c r="N39" s="1521"/>
      <c r="O39" s="1521"/>
      <c r="P39" s="1521"/>
      <c r="Q39" s="1521"/>
      <c r="R39" s="1521"/>
      <c r="S39" s="1521"/>
      <c r="T39" s="976"/>
    </row>
    <row r="40" spans="1:20" s="1003" customFormat="1" ht="13.5" customHeight="1">
      <c r="A40" s="534"/>
      <c r="B40" s="537" t="s">
        <v>1111</v>
      </c>
      <c r="C40" s="1521" t="s">
        <v>1112</v>
      </c>
      <c r="D40" s="1521"/>
      <c r="E40" s="1521"/>
      <c r="F40" s="1521"/>
      <c r="G40" s="1521"/>
      <c r="H40" s="1521"/>
      <c r="I40" s="1521"/>
      <c r="J40" s="1521"/>
      <c r="K40" s="1521"/>
      <c r="L40" s="1521"/>
      <c r="M40" s="1521"/>
      <c r="N40" s="1521"/>
      <c r="O40" s="1521"/>
      <c r="P40" s="1521"/>
      <c r="Q40" s="1521"/>
      <c r="R40" s="1521"/>
      <c r="S40" s="1521"/>
      <c r="T40" s="976"/>
    </row>
    <row r="41" spans="1:20" s="1003" customFormat="1" ht="13.5" customHeight="1">
      <c r="A41" s="534"/>
      <c r="B41" s="537" t="s">
        <v>1113</v>
      </c>
      <c r="C41" s="1748" t="s">
        <v>1114</v>
      </c>
      <c r="D41" s="1748"/>
      <c r="E41" s="1748"/>
      <c r="F41" s="1748"/>
      <c r="G41" s="1748"/>
      <c r="H41" s="1748"/>
      <c r="I41" s="1748"/>
      <c r="J41" s="1748"/>
      <c r="K41" s="1748"/>
      <c r="L41" s="1748"/>
      <c r="M41" s="1748"/>
      <c r="N41" s="1748"/>
      <c r="O41" s="1748"/>
      <c r="P41" s="1748"/>
      <c r="Q41" s="1748"/>
      <c r="R41" s="1748"/>
      <c r="S41" s="1748"/>
    </row>
    <row r="42" spans="1:20" s="1003" customFormat="1">
      <c r="A42" s="534"/>
      <c r="B42" s="537" t="s">
        <v>1115</v>
      </c>
      <c r="C42" s="1748" t="s">
        <v>1028</v>
      </c>
      <c r="D42" s="1748"/>
      <c r="E42" s="1748"/>
      <c r="F42" s="1748"/>
      <c r="G42" s="1748"/>
      <c r="H42" s="1748"/>
      <c r="I42" s="1748"/>
      <c r="J42" s="1748"/>
      <c r="K42" s="1748"/>
      <c r="L42" s="1748"/>
      <c r="M42" s="1748"/>
      <c r="N42" s="1748"/>
      <c r="O42" s="1748"/>
      <c r="P42" s="1748"/>
      <c r="Q42" s="1748"/>
      <c r="R42" s="1748"/>
      <c r="S42" s="1748"/>
      <c r="T42" s="1001"/>
    </row>
    <row r="43" spans="1:20" s="1003" customFormat="1">
      <c r="A43" s="534"/>
      <c r="B43" s="537" t="s">
        <v>1116</v>
      </c>
      <c r="C43" s="1633" t="s">
        <v>1029</v>
      </c>
      <c r="D43" s="1633"/>
      <c r="E43" s="1633"/>
      <c r="F43" s="1633"/>
      <c r="G43" s="1633"/>
      <c r="H43" s="1633"/>
      <c r="I43" s="1633"/>
      <c r="J43" s="1633"/>
      <c r="K43" s="1633"/>
      <c r="L43" s="1633"/>
      <c r="M43" s="1633"/>
      <c r="N43" s="1633"/>
      <c r="O43" s="1633"/>
      <c r="P43" s="1633"/>
      <c r="Q43" s="1633"/>
      <c r="R43" s="1633"/>
      <c r="S43" s="1633"/>
      <c r="T43" s="997"/>
    </row>
    <row r="44" spans="1:20" s="1003" customFormat="1">
      <c r="A44" s="534"/>
      <c r="B44" s="537"/>
      <c r="C44" s="1633"/>
      <c r="D44" s="1633"/>
      <c r="E44" s="1633"/>
      <c r="F44" s="1633"/>
      <c r="G44" s="1633"/>
      <c r="H44" s="1633"/>
      <c r="I44" s="1633"/>
      <c r="J44" s="1633"/>
      <c r="K44" s="1633"/>
      <c r="L44" s="1633"/>
      <c r="M44" s="1633"/>
      <c r="N44" s="1633"/>
      <c r="O44" s="1633"/>
      <c r="P44" s="1633"/>
      <c r="Q44" s="1633"/>
      <c r="R44" s="1633"/>
      <c r="S44" s="1633"/>
      <c r="T44" s="997"/>
    </row>
    <row r="45" spans="1:20">
      <c r="A45" s="534"/>
      <c r="B45" s="537"/>
      <c r="C45" s="1633"/>
      <c r="D45" s="1633"/>
      <c r="E45" s="1633"/>
      <c r="F45" s="1633"/>
      <c r="G45" s="1633"/>
      <c r="H45" s="1633"/>
      <c r="I45" s="1633"/>
      <c r="J45" s="1633"/>
      <c r="K45" s="1633"/>
      <c r="L45" s="1633"/>
      <c r="M45" s="1633"/>
      <c r="N45" s="1633"/>
      <c r="O45" s="1633"/>
      <c r="P45" s="1633"/>
      <c r="Q45" s="1633"/>
      <c r="R45" s="1633"/>
      <c r="S45" s="1633"/>
      <c r="T45" s="997"/>
    </row>
    <row r="46" spans="1:20">
      <c r="A46" s="534"/>
      <c r="B46" s="537" t="s">
        <v>1117</v>
      </c>
      <c r="C46" s="1633" t="s">
        <v>1030</v>
      </c>
      <c r="D46" s="1633"/>
      <c r="E46" s="1633"/>
      <c r="F46" s="1633"/>
      <c r="G46" s="1633"/>
      <c r="H46" s="1633"/>
      <c r="I46" s="1633"/>
      <c r="J46" s="1633"/>
      <c r="K46" s="1633"/>
      <c r="L46" s="1633"/>
      <c r="M46" s="1633"/>
      <c r="N46" s="1633"/>
      <c r="O46" s="1633"/>
      <c r="P46" s="1633"/>
      <c r="Q46" s="1633"/>
      <c r="R46" s="1633"/>
      <c r="S46" s="1633"/>
      <c r="T46" s="997"/>
    </row>
    <row r="47" spans="1:20">
      <c r="A47" s="534"/>
      <c r="B47" s="537"/>
      <c r="C47" s="1633"/>
      <c r="D47" s="1633"/>
      <c r="E47" s="1633"/>
      <c r="F47" s="1633"/>
      <c r="G47" s="1633"/>
      <c r="H47" s="1633"/>
      <c r="I47" s="1633"/>
      <c r="J47" s="1633"/>
      <c r="K47" s="1633"/>
      <c r="L47" s="1633"/>
      <c r="M47" s="1633"/>
      <c r="N47" s="1633"/>
      <c r="O47" s="1633"/>
      <c r="P47" s="1633"/>
      <c r="Q47" s="1633"/>
      <c r="R47" s="1633"/>
      <c r="S47" s="1633"/>
      <c r="T47" s="997"/>
    </row>
    <row r="48" spans="1:20">
      <c r="A48" s="534"/>
      <c r="B48" s="537"/>
      <c r="C48" s="1633"/>
      <c r="D48" s="1633"/>
      <c r="E48" s="1633"/>
      <c r="F48" s="1633"/>
      <c r="G48" s="1633"/>
      <c r="H48" s="1633"/>
      <c r="I48" s="1633"/>
      <c r="J48" s="1633"/>
      <c r="K48" s="1633"/>
      <c r="L48" s="1633"/>
      <c r="M48" s="1633"/>
      <c r="N48" s="1633"/>
      <c r="O48" s="1633"/>
      <c r="P48" s="1633"/>
      <c r="Q48" s="1633"/>
      <c r="R48" s="1633"/>
      <c r="S48" s="1633"/>
      <c r="T48" s="997"/>
    </row>
    <row r="49" spans="1:20">
      <c r="A49" s="534"/>
      <c r="B49" s="537"/>
      <c r="C49" s="1633"/>
      <c r="D49" s="1633"/>
      <c r="E49" s="1633"/>
      <c r="F49" s="1633"/>
      <c r="G49" s="1633"/>
      <c r="H49" s="1633"/>
      <c r="I49" s="1633"/>
      <c r="J49" s="1633"/>
      <c r="K49" s="1633"/>
      <c r="L49" s="1633"/>
      <c r="M49" s="1633"/>
      <c r="N49" s="1633"/>
      <c r="O49" s="1633"/>
      <c r="P49" s="1633"/>
      <c r="Q49" s="1633"/>
      <c r="R49" s="1633"/>
      <c r="S49" s="1633"/>
      <c r="T49" s="997"/>
    </row>
    <row r="50" spans="1:20">
      <c r="A50" s="534"/>
      <c r="B50" s="537" t="s">
        <v>1118</v>
      </c>
      <c r="C50" s="1748" t="s">
        <v>1022</v>
      </c>
      <c r="D50" s="1748"/>
      <c r="E50" s="1748"/>
      <c r="F50" s="1748"/>
      <c r="G50" s="1748"/>
      <c r="H50" s="1748"/>
      <c r="I50" s="1748"/>
      <c r="J50" s="1748"/>
      <c r="K50" s="1748"/>
      <c r="L50" s="1748"/>
      <c r="M50" s="1748"/>
      <c r="N50" s="1748"/>
      <c r="O50" s="1748"/>
      <c r="P50" s="1748"/>
      <c r="Q50" s="1748"/>
      <c r="R50" s="1748"/>
      <c r="S50" s="1748"/>
      <c r="T50" s="1003"/>
    </row>
    <row r="51" spans="1:20">
      <c r="A51" s="534"/>
      <c r="B51" s="537"/>
      <c r="C51" s="1001"/>
      <c r="D51" s="1001"/>
      <c r="E51" s="1001"/>
      <c r="F51" s="1001"/>
      <c r="G51" s="1001"/>
      <c r="H51" s="1001"/>
      <c r="I51" s="1001"/>
      <c r="J51" s="1001"/>
      <c r="K51" s="1001"/>
      <c r="L51" s="1001"/>
      <c r="M51" s="1001"/>
      <c r="N51" s="1001"/>
      <c r="O51" s="1001"/>
      <c r="P51" s="1001"/>
      <c r="Q51" s="1001"/>
      <c r="R51" s="1001"/>
      <c r="S51" s="1001"/>
      <c r="T51" s="1001"/>
    </row>
    <row r="52" spans="1:20" ht="15.75" customHeight="1">
      <c r="A52" s="534"/>
      <c r="B52" s="537"/>
      <c r="C52" s="1001"/>
      <c r="D52" s="1001"/>
      <c r="E52" s="1001"/>
      <c r="F52" s="1001"/>
      <c r="G52" s="1001"/>
      <c r="H52" s="1001"/>
      <c r="I52" s="1001"/>
      <c r="J52" s="1001"/>
      <c r="K52" s="1001"/>
      <c r="L52" s="1001"/>
      <c r="M52" s="1001"/>
      <c r="N52" s="1001"/>
      <c r="O52" s="1001"/>
      <c r="P52" s="1001"/>
      <c r="Q52" s="1001"/>
      <c r="R52" s="1001"/>
      <c r="S52" s="1001"/>
      <c r="T52" s="1001"/>
    </row>
    <row r="53" spans="1:20" ht="15.75" customHeight="1">
      <c r="A53" s="1001" t="s">
        <v>1031</v>
      </c>
      <c r="C53" s="1001"/>
      <c r="D53" s="1001"/>
      <c r="E53" s="1001"/>
      <c r="F53" s="1001"/>
      <c r="G53" s="1001"/>
      <c r="H53" s="1001"/>
      <c r="I53" s="1001"/>
      <c r="J53" s="1001"/>
      <c r="K53" s="1001"/>
      <c r="L53" s="1001"/>
      <c r="M53" s="1001"/>
      <c r="N53" s="1001"/>
      <c r="O53" s="1001"/>
      <c r="P53" s="1001"/>
      <c r="Q53" s="1001"/>
      <c r="R53" s="1001"/>
      <c r="S53" s="1001"/>
      <c r="T53" s="1001"/>
    </row>
    <row r="54" spans="1:20" ht="15.75" customHeight="1">
      <c r="A54" s="1592" t="s">
        <v>284</v>
      </c>
      <c r="B54" s="1592"/>
      <c r="C54" s="1592"/>
      <c r="D54" s="1592"/>
      <c r="E54" s="1592"/>
      <c r="F54" s="1592"/>
      <c r="G54" s="1592"/>
      <c r="H54" s="1678" t="s">
        <v>1032</v>
      </c>
      <c r="I54" s="1679"/>
      <c r="J54" s="1679"/>
      <c r="K54" s="1679"/>
      <c r="L54" s="1679"/>
      <c r="M54" s="1679"/>
      <c r="N54" s="1679"/>
      <c r="O54" s="1676"/>
      <c r="P54" s="1664" t="s">
        <v>1008</v>
      </c>
      <c r="Q54" s="1665"/>
      <c r="R54" s="1665"/>
      <c r="S54" s="1667"/>
      <c r="T54" s="4"/>
    </row>
    <row r="55" spans="1:20" ht="15.75" customHeight="1">
      <c r="A55" s="1592"/>
      <c r="B55" s="1592"/>
      <c r="C55" s="1592"/>
      <c r="D55" s="1592"/>
      <c r="E55" s="1592"/>
      <c r="F55" s="1592"/>
      <c r="G55" s="1592"/>
      <c r="H55" s="999" t="s">
        <v>1082</v>
      </c>
      <c r="I55" s="999" t="s">
        <v>1083</v>
      </c>
      <c r="J55" s="999" t="s">
        <v>1084</v>
      </c>
      <c r="K55" s="999" t="s">
        <v>1085</v>
      </c>
      <c r="L55" s="999" t="s">
        <v>1086</v>
      </c>
      <c r="M55" s="999" t="s">
        <v>1087</v>
      </c>
      <c r="N55" s="999" t="s">
        <v>1088</v>
      </c>
      <c r="O55" s="999" t="s">
        <v>1089</v>
      </c>
      <c r="P55" s="1507"/>
      <c r="Q55" s="1671"/>
      <c r="R55" s="1671"/>
      <c r="S55" s="1508"/>
      <c r="T55" s="4"/>
    </row>
    <row r="56" spans="1:20" ht="13.5" customHeight="1">
      <c r="A56" s="1730" t="s">
        <v>1009</v>
      </c>
      <c r="B56" s="1723" t="s">
        <v>130</v>
      </c>
      <c r="C56" s="1631"/>
      <c r="D56" s="1631"/>
      <c r="E56" s="1631"/>
      <c r="F56" s="1631"/>
      <c r="G56" s="1631"/>
      <c r="H56" s="999" t="s">
        <v>1090</v>
      </c>
      <c r="I56" s="999" t="s">
        <v>1090</v>
      </c>
      <c r="J56" s="999" t="s">
        <v>1090</v>
      </c>
      <c r="K56" s="999" t="s">
        <v>1090</v>
      </c>
      <c r="L56" s="999" t="s">
        <v>1090</v>
      </c>
      <c r="M56" s="999" t="s">
        <v>1090</v>
      </c>
      <c r="N56" s="999" t="s">
        <v>1090</v>
      </c>
      <c r="O56" s="999" t="s">
        <v>1090</v>
      </c>
      <c r="P56" s="1749"/>
      <c r="Q56" s="1750"/>
      <c r="R56" s="1750"/>
      <c r="S56" s="1723"/>
      <c r="T56" s="4"/>
    </row>
    <row r="57" spans="1:20" ht="13.5" customHeight="1">
      <c r="A57" s="1731"/>
      <c r="B57" s="1723" t="s">
        <v>1010</v>
      </c>
      <c r="C57" s="1631"/>
      <c r="D57" s="1631"/>
      <c r="E57" s="1631"/>
      <c r="F57" s="1631"/>
      <c r="G57" s="1631"/>
      <c r="H57" s="999" t="s">
        <v>1090</v>
      </c>
      <c r="I57" s="999"/>
      <c r="J57" s="999"/>
      <c r="K57" s="999"/>
      <c r="L57" s="999"/>
      <c r="M57" s="999"/>
      <c r="N57" s="999"/>
      <c r="O57" s="999"/>
      <c r="P57" s="974" t="s">
        <v>1033</v>
      </c>
      <c r="Q57" s="974"/>
      <c r="R57" s="974"/>
      <c r="S57" s="975"/>
      <c r="T57" s="4"/>
    </row>
    <row r="58" spans="1:20" ht="13.5" customHeight="1">
      <c r="A58" s="1731"/>
      <c r="B58" s="1723" t="s">
        <v>1011</v>
      </c>
      <c r="C58" s="1631"/>
      <c r="D58" s="1631"/>
      <c r="E58" s="1631"/>
      <c r="F58" s="1631"/>
      <c r="G58" s="1631"/>
      <c r="H58" s="999" t="s">
        <v>1090</v>
      </c>
      <c r="I58" s="999" t="s">
        <v>1090</v>
      </c>
      <c r="J58" s="999" t="s">
        <v>1090</v>
      </c>
      <c r="K58" s="999" t="s">
        <v>1090</v>
      </c>
      <c r="L58" s="999" t="s">
        <v>1090</v>
      </c>
      <c r="M58" s="999" t="s">
        <v>1090</v>
      </c>
      <c r="N58" s="999"/>
      <c r="O58" s="999" t="s">
        <v>1090</v>
      </c>
      <c r="P58" s="1749"/>
      <c r="Q58" s="1750"/>
      <c r="R58" s="1750"/>
      <c r="S58" s="1723"/>
      <c r="T58" s="4"/>
    </row>
    <row r="59" spans="1:20" ht="13.5" customHeight="1">
      <c r="A59" s="1731"/>
      <c r="B59" s="1723" t="s">
        <v>142</v>
      </c>
      <c r="C59" s="1631"/>
      <c r="D59" s="1631"/>
      <c r="E59" s="1631"/>
      <c r="F59" s="1631"/>
      <c r="G59" s="1631"/>
      <c r="H59" s="999" t="s">
        <v>1090</v>
      </c>
      <c r="I59" s="999"/>
      <c r="J59" s="999" t="s">
        <v>1090</v>
      </c>
      <c r="K59" s="999"/>
      <c r="L59" s="999" t="s">
        <v>1090</v>
      </c>
      <c r="M59" s="999"/>
      <c r="N59" s="999"/>
      <c r="O59" s="999" t="s">
        <v>1090</v>
      </c>
      <c r="P59" s="1749"/>
      <c r="Q59" s="1750"/>
      <c r="R59" s="1750"/>
      <c r="S59" s="1723"/>
      <c r="T59" s="4"/>
    </row>
    <row r="60" spans="1:20">
      <c r="A60" s="1731"/>
      <c r="B60" s="1723" t="s">
        <v>1012</v>
      </c>
      <c r="C60" s="1631"/>
      <c r="D60" s="1631"/>
      <c r="E60" s="1631"/>
      <c r="F60" s="1631"/>
      <c r="G60" s="1631"/>
      <c r="H60" s="999" t="s">
        <v>1090</v>
      </c>
      <c r="I60" s="999"/>
      <c r="J60" s="999" t="s">
        <v>1090</v>
      </c>
      <c r="K60" s="999" t="s">
        <v>1090</v>
      </c>
      <c r="L60" s="999" t="s">
        <v>1090</v>
      </c>
      <c r="M60" s="999"/>
      <c r="N60" s="999"/>
      <c r="O60" s="999" t="s">
        <v>1090</v>
      </c>
      <c r="P60" s="1749"/>
      <c r="Q60" s="1750"/>
      <c r="R60" s="1750"/>
      <c r="S60" s="1723"/>
      <c r="T60" s="4"/>
    </row>
    <row r="61" spans="1:20">
      <c r="A61" s="1731"/>
      <c r="B61" s="1723" t="s">
        <v>597</v>
      </c>
      <c r="C61" s="1631"/>
      <c r="D61" s="1631"/>
      <c r="E61" s="1631"/>
      <c r="F61" s="1631"/>
      <c r="G61" s="1631"/>
      <c r="H61" s="999" t="s">
        <v>1091</v>
      </c>
      <c r="I61" s="999"/>
      <c r="J61" s="999" t="s">
        <v>1091</v>
      </c>
      <c r="K61" s="999" t="s">
        <v>1091</v>
      </c>
      <c r="L61" s="999" t="s">
        <v>1091</v>
      </c>
      <c r="M61" s="999" t="s">
        <v>1091</v>
      </c>
      <c r="N61" s="999"/>
      <c r="O61" s="999" t="s">
        <v>1091</v>
      </c>
      <c r="P61" s="1749"/>
      <c r="Q61" s="1750"/>
      <c r="R61" s="1750"/>
      <c r="S61" s="1723"/>
      <c r="T61" s="4"/>
    </row>
    <row r="62" spans="1:20">
      <c r="A62" s="1731"/>
      <c r="B62" s="1723" t="s">
        <v>612</v>
      </c>
      <c r="C62" s="1631"/>
      <c r="D62" s="1631"/>
      <c r="E62" s="1631"/>
      <c r="F62" s="1631"/>
      <c r="G62" s="1631"/>
      <c r="H62" s="999" t="s">
        <v>1091</v>
      </c>
      <c r="I62" s="999"/>
      <c r="J62" s="999" t="s">
        <v>1091</v>
      </c>
      <c r="K62" s="999" t="s">
        <v>1091</v>
      </c>
      <c r="L62" s="999" t="s">
        <v>1091</v>
      </c>
      <c r="M62" s="999" t="s">
        <v>1091</v>
      </c>
      <c r="N62" s="999"/>
      <c r="O62" s="999" t="s">
        <v>1091</v>
      </c>
      <c r="P62" s="1749"/>
      <c r="Q62" s="1750"/>
      <c r="R62" s="1750"/>
      <c r="S62" s="1723"/>
      <c r="T62" s="4"/>
    </row>
    <row r="63" spans="1:20">
      <c r="A63" s="1731"/>
      <c r="B63" s="1751" t="s">
        <v>1013</v>
      </c>
      <c r="C63" s="1752"/>
      <c r="D63" s="1752"/>
      <c r="E63" s="1752"/>
      <c r="F63" s="1752"/>
      <c r="G63" s="1752"/>
      <c r="H63" s="999" t="s">
        <v>1091</v>
      </c>
      <c r="I63" s="999"/>
      <c r="J63" s="999"/>
      <c r="K63" s="999"/>
      <c r="L63" s="999"/>
      <c r="M63" s="999"/>
      <c r="N63" s="999"/>
      <c r="O63" s="999" t="s">
        <v>1091</v>
      </c>
      <c r="P63" s="232" t="s">
        <v>1034</v>
      </c>
      <c r="Q63" s="232"/>
      <c r="R63" s="232"/>
      <c r="S63" s="1002"/>
      <c r="T63" s="4"/>
    </row>
    <row r="64" spans="1:20">
      <c r="A64" s="1710" t="s">
        <v>1014</v>
      </c>
      <c r="B64" s="1606"/>
      <c r="C64" s="1606"/>
      <c r="D64" s="1606"/>
      <c r="E64" s="1606"/>
      <c r="F64" s="1606"/>
      <c r="G64" s="1607"/>
      <c r="H64" s="1715" t="s">
        <v>1092</v>
      </c>
      <c r="I64" s="1715" t="s">
        <v>1092</v>
      </c>
      <c r="J64" s="1658"/>
      <c r="K64" s="1658"/>
      <c r="L64" s="1658"/>
      <c r="M64" s="1658"/>
      <c r="N64" s="1715" t="s">
        <v>1092</v>
      </c>
      <c r="O64" s="1658" t="s">
        <v>1091</v>
      </c>
      <c r="P64" s="1719" t="s">
        <v>1035</v>
      </c>
      <c r="Q64" s="1720"/>
      <c r="R64" s="1720"/>
      <c r="S64" s="1721"/>
      <c r="T64" s="4"/>
    </row>
    <row r="65" spans="1:20">
      <c r="A65" s="1711"/>
      <c r="B65" s="1712"/>
      <c r="C65" s="1712"/>
      <c r="D65" s="1712"/>
      <c r="E65" s="1712"/>
      <c r="F65" s="1712"/>
      <c r="G65" s="1713"/>
      <c r="H65" s="1716"/>
      <c r="I65" s="1716"/>
      <c r="J65" s="1718"/>
      <c r="K65" s="1718"/>
      <c r="L65" s="1718"/>
      <c r="M65" s="1718"/>
      <c r="N65" s="1716"/>
      <c r="O65" s="1718"/>
      <c r="P65" s="1545"/>
      <c r="Q65" s="1546"/>
      <c r="R65" s="1546"/>
      <c r="S65" s="1547"/>
      <c r="T65" s="4"/>
    </row>
    <row r="66" spans="1:20">
      <c r="A66" s="1714"/>
      <c r="B66" s="1608"/>
      <c r="C66" s="1608"/>
      <c r="D66" s="1608"/>
      <c r="E66" s="1608"/>
      <c r="F66" s="1608"/>
      <c r="G66" s="1609"/>
      <c r="H66" s="1717"/>
      <c r="I66" s="1717"/>
      <c r="J66" s="1659"/>
      <c r="K66" s="1659"/>
      <c r="L66" s="1659"/>
      <c r="M66" s="1659"/>
      <c r="N66" s="1717"/>
      <c r="O66" s="1659"/>
      <c r="P66" s="1548"/>
      <c r="Q66" s="1549"/>
      <c r="R66" s="1549"/>
      <c r="S66" s="1550"/>
      <c r="T66" s="4"/>
    </row>
    <row r="67" spans="1:20">
      <c r="A67" s="1631" t="s">
        <v>26</v>
      </c>
      <c r="B67" s="1631"/>
      <c r="C67" s="1631"/>
      <c r="D67" s="1631"/>
      <c r="E67" s="1631"/>
      <c r="F67" s="1631"/>
      <c r="G67" s="1631"/>
      <c r="H67" s="1592"/>
      <c r="I67" s="1592"/>
      <c r="J67" s="1592"/>
      <c r="K67" s="1592" t="s">
        <v>1091</v>
      </c>
      <c r="L67" s="1592"/>
      <c r="M67" s="1592" t="s">
        <v>1091</v>
      </c>
      <c r="N67" s="1592"/>
      <c r="O67" s="1592" t="s">
        <v>1091</v>
      </c>
      <c r="P67" s="1719" t="s">
        <v>1036</v>
      </c>
      <c r="Q67" s="1720"/>
      <c r="R67" s="1720"/>
      <c r="S67" s="1721"/>
      <c r="T67" s="4"/>
    </row>
    <row r="68" spans="1:20">
      <c r="A68" s="1631"/>
      <c r="B68" s="1631"/>
      <c r="C68" s="1631"/>
      <c r="D68" s="1631"/>
      <c r="E68" s="1631"/>
      <c r="F68" s="1631"/>
      <c r="G68" s="1631"/>
      <c r="H68" s="1592"/>
      <c r="I68" s="1592"/>
      <c r="J68" s="1592"/>
      <c r="K68" s="1592"/>
      <c r="L68" s="1592"/>
      <c r="M68" s="1592"/>
      <c r="N68" s="1592"/>
      <c r="O68" s="1592"/>
      <c r="P68" s="1545"/>
      <c r="Q68" s="1546"/>
      <c r="R68" s="1546"/>
      <c r="S68" s="1547"/>
      <c r="T68" s="4"/>
    </row>
    <row r="69" spans="1:20">
      <c r="A69" s="1631"/>
      <c r="B69" s="1631"/>
      <c r="C69" s="1631"/>
      <c r="D69" s="1631"/>
      <c r="E69" s="1631"/>
      <c r="F69" s="1631"/>
      <c r="G69" s="1631"/>
      <c r="H69" s="1592"/>
      <c r="I69" s="1592"/>
      <c r="J69" s="1592"/>
      <c r="K69" s="1592"/>
      <c r="L69" s="1592"/>
      <c r="M69" s="1592"/>
      <c r="N69" s="1592"/>
      <c r="O69" s="1592"/>
      <c r="P69" s="1545"/>
      <c r="Q69" s="1546"/>
      <c r="R69" s="1546"/>
      <c r="S69" s="1547"/>
      <c r="T69" s="4"/>
    </row>
    <row r="70" spans="1:20">
      <c r="A70" s="1631"/>
      <c r="B70" s="1631"/>
      <c r="C70" s="1631"/>
      <c r="D70" s="1631"/>
      <c r="E70" s="1631"/>
      <c r="F70" s="1631"/>
      <c r="G70" s="1631"/>
      <c r="H70" s="1592"/>
      <c r="I70" s="1592"/>
      <c r="J70" s="1592"/>
      <c r="K70" s="1592"/>
      <c r="L70" s="1592"/>
      <c r="M70" s="1592"/>
      <c r="N70" s="1592"/>
      <c r="O70" s="1592"/>
      <c r="P70" s="1548"/>
      <c r="Q70" s="1549"/>
      <c r="R70" s="1549"/>
      <c r="S70" s="1550"/>
      <c r="T70" s="4"/>
    </row>
    <row r="71" spans="1:20">
      <c r="A71" s="203" t="s">
        <v>1037</v>
      </c>
      <c r="B71" s="203"/>
      <c r="C71" s="203"/>
      <c r="D71" s="203"/>
      <c r="E71" s="203"/>
      <c r="F71" s="203"/>
      <c r="G71" s="203"/>
      <c r="H71" s="203"/>
      <c r="I71" s="203"/>
      <c r="J71" s="203"/>
      <c r="K71" s="203"/>
      <c r="L71" s="203"/>
      <c r="M71" s="203"/>
      <c r="N71" s="203"/>
      <c r="O71" s="203"/>
      <c r="P71" s="203"/>
      <c r="Q71" s="203"/>
      <c r="R71" s="203"/>
      <c r="S71" s="203"/>
      <c r="T71" s="4"/>
    </row>
    <row r="72" spans="1:20">
      <c r="A72" s="203" t="s">
        <v>1038</v>
      </c>
      <c r="B72" s="203"/>
      <c r="C72" s="203"/>
      <c r="D72" s="203"/>
      <c r="E72" s="203"/>
      <c r="F72" s="203"/>
      <c r="G72" s="203"/>
      <c r="H72" s="203"/>
      <c r="I72" s="203"/>
      <c r="J72" s="203"/>
      <c r="K72" s="203"/>
      <c r="L72" s="203"/>
      <c r="M72" s="203"/>
      <c r="N72" s="203"/>
      <c r="O72" s="203"/>
      <c r="P72" s="203"/>
      <c r="Q72" s="203"/>
      <c r="R72" s="203"/>
      <c r="S72" s="203"/>
      <c r="T72" s="4"/>
    </row>
    <row r="73" spans="1:20">
      <c r="A73" s="203"/>
      <c r="B73" s="203"/>
      <c r="C73" s="203"/>
      <c r="D73" s="203"/>
      <c r="E73" s="203"/>
      <c r="F73" s="203"/>
      <c r="G73" s="203"/>
      <c r="H73" s="203"/>
      <c r="I73" s="203"/>
      <c r="J73" s="203"/>
      <c r="K73" s="203"/>
      <c r="L73" s="203"/>
      <c r="M73" s="203"/>
      <c r="N73" s="203"/>
      <c r="O73" s="203"/>
      <c r="P73" s="203"/>
      <c r="Q73" s="203"/>
      <c r="R73" s="203"/>
      <c r="S73" s="203"/>
      <c r="T73" s="4"/>
    </row>
    <row r="74" spans="1:20">
      <c r="A74" s="203" t="s">
        <v>1039</v>
      </c>
      <c r="B74" s="203"/>
      <c r="C74" s="203"/>
      <c r="D74" s="203"/>
      <c r="E74" s="203"/>
      <c r="F74" s="203"/>
      <c r="G74" s="203"/>
      <c r="H74" s="203"/>
      <c r="I74" s="203"/>
      <c r="J74" s="203"/>
      <c r="K74" s="203"/>
      <c r="L74" s="203"/>
      <c r="M74" s="203"/>
      <c r="N74" s="203"/>
      <c r="O74" s="203"/>
      <c r="P74" s="203"/>
      <c r="Q74" s="203"/>
      <c r="R74" s="203"/>
      <c r="S74" s="203"/>
      <c r="T74" s="4"/>
    </row>
    <row r="75" spans="1:20">
      <c r="A75" s="1756" t="s">
        <v>1040</v>
      </c>
      <c r="B75" s="1757"/>
      <c r="C75" s="1592" t="s">
        <v>1041</v>
      </c>
      <c r="D75" s="1592"/>
      <c r="E75" s="1592"/>
      <c r="F75" s="1592"/>
      <c r="G75" s="1592"/>
      <c r="H75" s="1592" t="s">
        <v>1042</v>
      </c>
      <c r="I75" s="1592"/>
      <c r="J75" s="1592"/>
      <c r="K75" s="1592"/>
      <c r="L75" s="1592"/>
      <c r="M75" s="1592"/>
      <c r="N75" s="1592"/>
      <c r="O75" s="1592" t="s">
        <v>1043</v>
      </c>
      <c r="P75" s="1592"/>
      <c r="Q75" s="1592"/>
      <c r="R75" s="1592"/>
      <c r="S75" s="1592"/>
      <c r="T75" s="4"/>
    </row>
    <row r="76" spans="1:20">
      <c r="A76" s="1592" t="s">
        <v>1093</v>
      </c>
      <c r="B76" s="1592"/>
      <c r="C76" s="1631" t="s">
        <v>1389</v>
      </c>
      <c r="D76" s="1631"/>
      <c r="E76" s="1631"/>
      <c r="F76" s="1631"/>
      <c r="G76" s="1631"/>
      <c r="H76" s="1758" t="s">
        <v>1044</v>
      </c>
      <c r="I76" s="1758"/>
      <c r="J76" s="1758"/>
      <c r="K76" s="1758"/>
      <c r="L76" s="1758"/>
      <c r="M76" s="1758"/>
      <c r="N76" s="1758"/>
      <c r="O76" s="1595" t="s">
        <v>1094</v>
      </c>
      <c r="P76" s="1595"/>
      <c r="Q76" s="1595"/>
      <c r="R76" s="1595"/>
      <c r="S76" s="1595"/>
      <c r="T76" s="4"/>
    </row>
    <row r="77" spans="1:20">
      <c r="A77" s="1592"/>
      <c r="B77" s="1592"/>
      <c r="C77" s="1631"/>
      <c r="D77" s="1631"/>
      <c r="E77" s="1631"/>
      <c r="F77" s="1631"/>
      <c r="G77" s="1631"/>
      <c r="H77" s="1758"/>
      <c r="I77" s="1758"/>
      <c r="J77" s="1758"/>
      <c r="K77" s="1758"/>
      <c r="L77" s="1758"/>
      <c r="M77" s="1758"/>
      <c r="N77" s="1758"/>
      <c r="O77" s="1759" t="s">
        <v>1125</v>
      </c>
      <c r="P77" s="1759"/>
      <c r="Q77" s="1759"/>
      <c r="R77" s="1759"/>
      <c r="S77" s="1759"/>
      <c r="T77" s="4"/>
    </row>
    <row r="78" spans="1:20">
      <c r="A78" s="1592" t="s">
        <v>1045</v>
      </c>
      <c r="B78" s="1592"/>
      <c r="C78" s="1631"/>
      <c r="D78" s="1631"/>
      <c r="E78" s="1631"/>
      <c r="F78" s="1631"/>
      <c r="G78" s="1631"/>
      <c r="H78" s="1758" t="s">
        <v>1046</v>
      </c>
      <c r="I78" s="1758"/>
      <c r="J78" s="1758"/>
      <c r="K78" s="1758"/>
      <c r="L78" s="1758"/>
      <c r="M78" s="1758"/>
      <c r="N78" s="1758"/>
      <c r="O78" s="1595" t="s">
        <v>1126</v>
      </c>
      <c r="P78" s="1595"/>
      <c r="Q78" s="1595"/>
      <c r="R78" s="1595"/>
      <c r="S78" s="1595"/>
      <c r="T78" s="4"/>
    </row>
    <row r="79" spans="1:20">
      <c r="A79" s="1592"/>
      <c r="B79" s="1592"/>
      <c r="C79" s="1631"/>
      <c r="D79" s="1631"/>
      <c r="E79" s="1631"/>
      <c r="F79" s="1631"/>
      <c r="G79" s="1631"/>
      <c r="H79" s="1758"/>
      <c r="I79" s="1758"/>
      <c r="J79" s="1758"/>
      <c r="K79" s="1758"/>
      <c r="L79" s="1758"/>
      <c r="M79" s="1758"/>
      <c r="N79" s="1758"/>
      <c r="O79" s="1594" t="s">
        <v>1127</v>
      </c>
      <c r="P79" s="1594"/>
      <c r="Q79" s="1594"/>
      <c r="R79" s="1594"/>
      <c r="S79" s="1594"/>
      <c r="T79" s="4"/>
    </row>
    <row r="80" spans="1:20">
      <c r="A80" s="1592"/>
      <c r="B80" s="1592"/>
      <c r="C80" s="1631"/>
      <c r="D80" s="1631"/>
      <c r="E80" s="1631"/>
      <c r="F80" s="1631"/>
      <c r="G80" s="1631"/>
      <c r="H80" s="1758"/>
      <c r="I80" s="1758"/>
      <c r="J80" s="1758"/>
      <c r="K80" s="1758"/>
      <c r="L80" s="1758"/>
      <c r="M80" s="1758"/>
      <c r="N80" s="1758"/>
      <c r="O80" s="1593"/>
      <c r="P80" s="1593"/>
      <c r="Q80" s="1593"/>
      <c r="R80" s="1593"/>
      <c r="S80" s="1593"/>
      <c r="T80" s="4"/>
    </row>
    <row r="81" spans="1:20">
      <c r="A81" s="1592" t="s">
        <v>1128</v>
      </c>
      <c r="B81" s="1592"/>
      <c r="C81" s="1631"/>
      <c r="D81" s="1631"/>
      <c r="E81" s="1631"/>
      <c r="F81" s="1631"/>
      <c r="G81" s="1631"/>
      <c r="H81" s="1758" t="s">
        <v>1047</v>
      </c>
      <c r="I81" s="1758"/>
      <c r="J81" s="1758"/>
      <c r="K81" s="1758"/>
      <c r="L81" s="1758"/>
      <c r="M81" s="1758"/>
      <c r="N81" s="1758"/>
      <c r="O81" s="1595" t="s">
        <v>1129</v>
      </c>
      <c r="P81" s="1595"/>
      <c r="Q81" s="1595"/>
      <c r="R81" s="1595"/>
      <c r="S81" s="1595"/>
      <c r="T81" s="4"/>
    </row>
    <row r="82" spans="1:20">
      <c r="A82" s="1592"/>
      <c r="B82" s="1592"/>
      <c r="C82" s="1631"/>
      <c r="D82" s="1631"/>
      <c r="E82" s="1631"/>
      <c r="F82" s="1631"/>
      <c r="G82" s="1631"/>
      <c r="H82" s="1758"/>
      <c r="I82" s="1758"/>
      <c r="J82" s="1758"/>
      <c r="K82" s="1758"/>
      <c r="L82" s="1758"/>
      <c r="M82" s="1758"/>
      <c r="N82" s="1758"/>
      <c r="O82" s="1594" t="s">
        <v>1130</v>
      </c>
      <c r="P82" s="1594"/>
      <c r="Q82" s="1594"/>
      <c r="R82" s="1594"/>
      <c r="S82" s="1594"/>
      <c r="T82" s="4"/>
    </row>
    <row r="83" spans="1:20">
      <c r="A83" s="1592"/>
      <c r="B83" s="1592"/>
      <c r="C83" s="1631"/>
      <c r="D83" s="1631"/>
      <c r="E83" s="1631"/>
      <c r="F83" s="1631"/>
      <c r="G83" s="1631"/>
      <c r="H83" s="1758"/>
      <c r="I83" s="1758"/>
      <c r="J83" s="1758"/>
      <c r="K83" s="1758"/>
      <c r="L83" s="1758"/>
      <c r="M83" s="1758"/>
      <c r="N83" s="1758"/>
      <c r="O83" s="1593"/>
      <c r="P83" s="1593"/>
      <c r="Q83" s="1593"/>
      <c r="R83" s="1593"/>
      <c r="S83" s="1593"/>
      <c r="T83" s="4"/>
    </row>
    <row r="84" spans="1:20">
      <c r="A84" s="1664" t="s">
        <v>1131</v>
      </c>
      <c r="B84" s="1667"/>
      <c r="C84" s="1631" t="s">
        <v>1390</v>
      </c>
      <c r="D84" s="1631"/>
      <c r="E84" s="1631"/>
      <c r="F84" s="1631"/>
      <c r="G84" s="1631"/>
      <c r="H84" s="1758" t="s">
        <v>1048</v>
      </c>
      <c r="I84" s="1758"/>
      <c r="J84" s="1758"/>
      <c r="K84" s="1758"/>
      <c r="L84" s="1758"/>
      <c r="M84" s="1758"/>
      <c r="N84" s="1758"/>
      <c r="O84" s="1595" t="s">
        <v>1139</v>
      </c>
      <c r="P84" s="1595"/>
      <c r="Q84" s="1595"/>
      <c r="R84" s="1595"/>
      <c r="S84" s="1595"/>
      <c r="T84" s="4"/>
    </row>
    <row r="85" spans="1:20">
      <c r="A85" s="1505"/>
      <c r="B85" s="1506"/>
      <c r="C85" s="1631"/>
      <c r="D85" s="1631"/>
      <c r="E85" s="1631"/>
      <c r="F85" s="1631"/>
      <c r="G85" s="1631"/>
      <c r="H85" s="1758"/>
      <c r="I85" s="1758"/>
      <c r="J85" s="1758"/>
      <c r="K85" s="1758"/>
      <c r="L85" s="1758"/>
      <c r="M85" s="1758"/>
      <c r="N85" s="1758"/>
      <c r="O85" s="1759" t="s">
        <v>1140</v>
      </c>
      <c r="P85" s="1759"/>
      <c r="Q85" s="1759"/>
      <c r="R85" s="1759"/>
      <c r="S85" s="1759"/>
      <c r="T85" s="4"/>
    </row>
    <row r="86" spans="1:20">
      <c r="A86" s="1505"/>
      <c r="B86" s="1506"/>
      <c r="C86" s="1631"/>
      <c r="D86" s="1631"/>
      <c r="E86" s="1631"/>
      <c r="F86" s="1631"/>
      <c r="G86" s="1631"/>
      <c r="H86" s="1719" t="s">
        <v>1049</v>
      </c>
      <c r="I86" s="1720"/>
      <c r="J86" s="1720"/>
      <c r="K86" s="1720"/>
      <c r="L86" s="1720"/>
      <c r="M86" s="1720"/>
      <c r="N86" s="1721"/>
      <c r="O86" s="1595" t="s">
        <v>1141</v>
      </c>
      <c r="P86" s="1595"/>
      <c r="Q86" s="1595"/>
      <c r="R86" s="1595"/>
      <c r="S86" s="1595"/>
      <c r="T86" s="4"/>
    </row>
    <row r="87" spans="1:20">
      <c r="A87" s="1505"/>
      <c r="B87" s="1506"/>
      <c r="C87" s="1631"/>
      <c r="D87" s="1631"/>
      <c r="E87" s="1631"/>
      <c r="F87" s="1631"/>
      <c r="G87" s="1631"/>
      <c r="H87" s="1545"/>
      <c r="I87" s="1546"/>
      <c r="J87" s="1546"/>
      <c r="K87" s="1546"/>
      <c r="L87" s="1546"/>
      <c r="M87" s="1546"/>
      <c r="N87" s="1547"/>
      <c r="O87" s="1760" t="s">
        <v>1142</v>
      </c>
      <c r="P87" s="1760"/>
      <c r="Q87" s="1760"/>
      <c r="R87" s="1760"/>
      <c r="S87" s="1760"/>
      <c r="T87" s="4"/>
    </row>
    <row r="88" spans="1:20">
      <c r="A88" s="1507"/>
      <c r="B88" s="1508"/>
      <c r="C88" s="1631"/>
      <c r="D88" s="1631"/>
      <c r="E88" s="1631"/>
      <c r="F88" s="1631"/>
      <c r="G88" s="1631"/>
      <c r="H88" s="1548"/>
      <c r="I88" s="1549"/>
      <c r="J88" s="1549"/>
      <c r="K88" s="1549"/>
      <c r="L88" s="1549"/>
      <c r="M88" s="1549"/>
      <c r="N88" s="1550"/>
      <c r="O88" s="1759"/>
      <c r="P88" s="1759"/>
      <c r="Q88" s="1759"/>
      <c r="R88" s="1759"/>
      <c r="S88" s="1759"/>
      <c r="T88" s="4"/>
    </row>
    <row r="89" spans="1:20">
      <c r="A89" s="1592" t="s">
        <v>1135</v>
      </c>
      <c r="B89" s="1592"/>
      <c r="C89" s="1631"/>
      <c r="D89" s="1631"/>
      <c r="E89" s="1631"/>
      <c r="F89" s="1631"/>
      <c r="G89" s="1631"/>
      <c r="H89" s="1758" t="s">
        <v>1050</v>
      </c>
      <c r="I89" s="1758"/>
      <c r="J89" s="1758"/>
      <c r="K89" s="1758"/>
      <c r="L89" s="1758"/>
      <c r="M89" s="1758"/>
      <c r="N89" s="1758"/>
      <c r="O89" s="1595" t="s">
        <v>1143</v>
      </c>
      <c r="P89" s="1595"/>
      <c r="Q89" s="1595"/>
      <c r="R89" s="1595"/>
      <c r="S89" s="1595"/>
      <c r="T89" s="4"/>
    </row>
    <row r="90" spans="1:20">
      <c r="A90" s="1592"/>
      <c r="B90" s="1592"/>
      <c r="C90" s="1631"/>
      <c r="D90" s="1631"/>
      <c r="E90" s="1631"/>
      <c r="F90" s="1631"/>
      <c r="G90" s="1631"/>
      <c r="H90" s="1758"/>
      <c r="I90" s="1758"/>
      <c r="J90" s="1758"/>
      <c r="K90" s="1758"/>
      <c r="L90" s="1758"/>
      <c r="M90" s="1758"/>
      <c r="N90" s="1758"/>
      <c r="O90" s="1759"/>
      <c r="P90" s="1759"/>
      <c r="Q90" s="1759"/>
      <c r="R90" s="1759"/>
      <c r="S90" s="1759"/>
      <c r="T90" s="4"/>
    </row>
    <row r="91" spans="1:20">
      <c r="A91" s="203"/>
      <c r="B91" s="203"/>
      <c r="C91" s="203"/>
      <c r="D91" s="203"/>
      <c r="E91" s="203"/>
      <c r="F91" s="203"/>
      <c r="G91" s="203"/>
      <c r="H91" s="203"/>
      <c r="I91" s="203"/>
      <c r="J91" s="203"/>
      <c r="K91" s="203"/>
      <c r="L91" s="203"/>
      <c r="M91" s="203"/>
      <c r="N91" s="203"/>
      <c r="O91" s="203"/>
      <c r="P91" s="203"/>
      <c r="Q91" s="203"/>
      <c r="R91" s="203"/>
      <c r="S91" s="203"/>
      <c r="T91" s="4"/>
    </row>
    <row r="92" spans="1:20">
      <c r="A92" s="203"/>
      <c r="B92" s="203"/>
      <c r="C92" s="203"/>
      <c r="D92" s="203"/>
      <c r="E92" s="203"/>
      <c r="F92" s="203"/>
      <c r="G92" s="203"/>
      <c r="H92" s="203"/>
      <c r="I92" s="203"/>
      <c r="J92" s="203"/>
      <c r="K92" s="203"/>
      <c r="L92" s="203"/>
      <c r="M92" s="203"/>
      <c r="N92" s="203"/>
      <c r="O92" s="203"/>
      <c r="P92" s="203"/>
      <c r="Q92" s="203"/>
      <c r="R92" s="203"/>
      <c r="S92" s="203"/>
      <c r="T92" s="203"/>
    </row>
    <row r="93" spans="1:20">
      <c r="A93" s="267" t="s">
        <v>1144</v>
      </c>
      <c r="B93" s="1003" t="s">
        <v>1015</v>
      </c>
      <c r="C93" s="1003"/>
      <c r="D93" s="1003"/>
      <c r="E93" s="1003"/>
      <c r="F93" s="1003"/>
      <c r="G93" s="1003"/>
      <c r="H93" s="1003"/>
      <c r="I93" s="1003"/>
      <c r="J93" s="1003"/>
      <c r="K93" s="1003"/>
      <c r="L93" s="1003"/>
      <c r="M93" s="1003"/>
      <c r="N93" s="1003"/>
      <c r="O93" s="1003"/>
      <c r="P93" s="1003"/>
      <c r="Q93" s="1003"/>
      <c r="R93" s="1003"/>
      <c r="S93" s="1003"/>
      <c r="T93" s="1003"/>
    </row>
    <row r="94" spans="1:20" ht="13.5" customHeight="1">
      <c r="A94" s="267" t="s">
        <v>1145</v>
      </c>
      <c r="B94" s="1521" t="s">
        <v>793</v>
      </c>
      <c r="C94" s="1521"/>
      <c r="D94" s="1521"/>
      <c r="E94" s="1521"/>
      <c r="F94" s="1521"/>
      <c r="G94" s="1521"/>
      <c r="H94" s="1521"/>
      <c r="I94" s="1521"/>
      <c r="J94" s="1521"/>
      <c r="K94" s="1521"/>
      <c r="L94" s="1521"/>
      <c r="M94" s="1521"/>
      <c r="N94" s="1521"/>
      <c r="O94" s="1521"/>
      <c r="P94" s="1521"/>
      <c r="Q94" s="1521"/>
      <c r="R94" s="1521"/>
      <c r="S94" s="1521"/>
      <c r="T94" s="996"/>
    </row>
    <row r="95" spans="1:20">
      <c r="A95" s="267" t="s">
        <v>1146</v>
      </c>
      <c r="B95" s="534" t="s">
        <v>790</v>
      </c>
      <c r="C95" s="1003"/>
      <c r="D95" s="1003"/>
      <c r="E95" s="1003"/>
      <c r="F95" s="1003"/>
      <c r="G95" s="1003"/>
      <c r="H95" s="1003"/>
      <c r="I95" s="1003"/>
      <c r="J95" s="1003"/>
      <c r="K95" s="1003"/>
      <c r="L95" s="1003"/>
      <c r="M95" s="1003"/>
      <c r="N95" s="1003"/>
      <c r="O95" s="1003"/>
      <c r="P95" s="1003"/>
      <c r="Q95" s="1003"/>
      <c r="R95" s="1003"/>
      <c r="S95" s="1003"/>
      <c r="T95" s="534"/>
    </row>
    <row r="96" spans="1:20">
      <c r="A96" s="267" t="s">
        <v>1147</v>
      </c>
      <c r="B96" s="1003" t="s">
        <v>97</v>
      </c>
      <c r="C96" s="1003"/>
      <c r="D96" s="1003"/>
      <c r="E96" s="1003"/>
      <c r="F96" s="1003"/>
      <c r="G96" s="1003"/>
      <c r="H96" s="1003"/>
      <c r="I96" s="1003"/>
      <c r="J96" s="1003"/>
      <c r="K96" s="1003"/>
      <c r="L96" s="1003"/>
      <c r="M96" s="1003"/>
      <c r="N96" s="1003"/>
      <c r="O96" s="1003"/>
      <c r="P96" s="1003"/>
      <c r="Q96" s="1003"/>
      <c r="R96" s="1003"/>
      <c r="S96" s="1003"/>
      <c r="T96" s="534"/>
    </row>
    <row r="97" spans="1:20">
      <c r="A97" s="203"/>
      <c r="B97" s="203"/>
      <c r="C97" s="203"/>
      <c r="D97" s="203"/>
      <c r="E97" s="203"/>
      <c r="F97" s="203"/>
      <c r="G97" s="203"/>
      <c r="H97" s="203"/>
      <c r="I97" s="203"/>
      <c r="J97" s="203"/>
      <c r="K97" s="203"/>
      <c r="L97" s="203"/>
      <c r="M97" s="203"/>
      <c r="N97" s="203"/>
      <c r="O97" s="203"/>
      <c r="P97" s="203"/>
      <c r="Q97" s="203"/>
      <c r="R97" s="203"/>
      <c r="S97" s="203"/>
      <c r="T97" s="203"/>
    </row>
  </sheetData>
  <mergeCells count="127">
    <mergeCell ref="B94:S94"/>
    <mergeCell ref="O81:S81"/>
    <mergeCell ref="O82:S82"/>
    <mergeCell ref="O83:S83"/>
    <mergeCell ref="A84:B88"/>
    <mergeCell ref="C84:G90"/>
    <mergeCell ref="H84:N85"/>
    <mergeCell ref="O84:S84"/>
    <mergeCell ref="O85:S85"/>
    <mergeCell ref="H86:N88"/>
    <mergeCell ref="O86:S86"/>
    <mergeCell ref="O87:S87"/>
    <mergeCell ref="O88:S88"/>
    <mergeCell ref="A89:B90"/>
    <mergeCell ref="H89:N90"/>
    <mergeCell ref="O89:S89"/>
    <mergeCell ref="O90:S90"/>
    <mergeCell ref="A75:B75"/>
    <mergeCell ref="C75:G75"/>
    <mergeCell ref="H75:N75"/>
    <mergeCell ref="O75:S75"/>
    <mergeCell ref="A76:B77"/>
    <mergeCell ref="C76:G83"/>
    <mergeCell ref="H76:N77"/>
    <mergeCell ref="O76:S76"/>
    <mergeCell ref="O77:S77"/>
    <mergeCell ref="A78:B80"/>
    <mergeCell ref="H78:N80"/>
    <mergeCell ref="O78:S78"/>
    <mergeCell ref="O79:S79"/>
    <mergeCell ref="O80:S80"/>
    <mergeCell ref="A81:B83"/>
    <mergeCell ref="H81:N83"/>
    <mergeCell ref="L67:L70"/>
    <mergeCell ref="M67:M70"/>
    <mergeCell ref="N67:N70"/>
    <mergeCell ref="O67:O70"/>
    <mergeCell ref="P67:S70"/>
    <mergeCell ref="A67:G70"/>
    <mergeCell ref="H67:H70"/>
    <mergeCell ref="I67:I70"/>
    <mergeCell ref="J67:J70"/>
    <mergeCell ref="K67:K70"/>
    <mergeCell ref="C46:S49"/>
    <mergeCell ref="C50:S50"/>
    <mergeCell ref="A54:G55"/>
    <mergeCell ref="H54:O54"/>
    <mergeCell ref="P54:S55"/>
    <mergeCell ref="F31:K31"/>
    <mergeCell ref="M31:R31"/>
    <mergeCell ref="L64:L66"/>
    <mergeCell ref="M64:M66"/>
    <mergeCell ref="N64:N66"/>
    <mergeCell ref="O64:O66"/>
    <mergeCell ref="P64:S66"/>
    <mergeCell ref="A64:G66"/>
    <mergeCell ref="H64:H66"/>
    <mergeCell ref="I64:I66"/>
    <mergeCell ref="J64:J66"/>
    <mergeCell ref="K64:K66"/>
    <mergeCell ref="A56:A63"/>
    <mergeCell ref="B56:G56"/>
    <mergeCell ref="P56:S56"/>
    <mergeCell ref="B57:G57"/>
    <mergeCell ref="B58:G58"/>
    <mergeCell ref="P58:S58"/>
    <mergeCell ref="B59:G59"/>
    <mergeCell ref="P59:S59"/>
    <mergeCell ref="B60:G60"/>
    <mergeCell ref="P60:S60"/>
    <mergeCell ref="B61:G61"/>
    <mergeCell ref="P61:S61"/>
    <mergeCell ref="B62:G62"/>
    <mergeCell ref="P62:S62"/>
    <mergeCell ref="B63:G63"/>
    <mergeCell ref="A1:F1"/>
    <mergeCell ref="A2:E2"/>
    <mergeCell ref="A28:E28"/>
    <mergeCell ref="F26:L27"/>
    <mergeCell ref="A4:S4"/>
    <mergeCell ref="A5:S5"/>
    <mergeCell ref="B10:S11"/>
    <mergeCell ref="A12:E13"/>
    <mergeCell ref="L7:S7"/>
    <mergeCell ref="F12:S13"/>
    <mergeCell ref="H7:K7"/>
    <mergeCell ref="M18:S21"/>
    <mergeCell ref="A17:E17"/>
    <mergeCell ref="F17:L17"/>
    <mergeCell ref="A22:E22"/>
    <mergeCell ref="F28:K28"/>
    <mergeCell ref="M28:R28"/>
    <mergeCell ref="A14:E14"/>
    <mergeCell ref="A15:E15"/>
    <mergeCell ref="F14:S14"/>
    <mergeCell ref="F15:S15"/>
    <mergeCell ref="A24:E24"/>
    <mergeCell ref="A25:E25"/>
    <mergeCell ref="F24:L24"/>
    <mergeCell ref="M17:S17"/>
    <mergeCell ref="A26:E27"/>
    <mergeCell ref="A23:E23"/>
    <mergeCell ref="M26:S27"/>
    <mergeCell ref="A18:E21"/>
    <mergeCell ref="F18:L21"/>
    <mergeCell ref="F22:L22"/>
    <mergeCell ref="M22:S22"/>
    <mergeCell ref="F23:L23"/>
    <mergeCell ref="M23:S23"/>
    <mergeCell ref="M24:S24"/>
    <mergeCell ref="F25:L25"/>
    <mergeCell ref="M25:S25"/>
    <mergeCell ref="C36:S36"/>
    <mergeCell ref="C37:S39"/>
    <mergeCell ref="C40:S40"/>
    <mergeCell ref="C41:S41"/>
    <mergeCell ref="C42:S42"/>
    <mergeCell ref="C43:S45"/>
    <mergeCell ref="A29:D30"/>
    <mergeCell ref="A31:E31"/>
    <mergeCell ref="A32:E32"/>
    <mergeCell ref="F33:K33"/>
    <mergeCell ref="M33:R33"/>
    <mergeCell ref="A33:E33"/>
    <mergeCell ref="F32:K32"/>
    <mergeCell ref="M32:R32"/>
    <mergeCell ref="B34:S35"/>
  </mergeCells>
  <phoneticPr fontId="2"/>
  <dataValidations count="4">
    <dataValidation type="list" showInputMessage="1" showErrorMessage="1" sqref="F31:K31 M31:R31">
      <formula1>企業回答5</formula1>
    </dataValidation>
    <dataValidation type="list" showInputMessage="1" showErrorMessage="1" sqref="F16:R16">
      <formula1>企業回答11</formula1>
    </dataValidation>
    <dataValidation type="list" allowBlank="1" showInputMessage="1" showErrorMessage="1" sqref="F25:S25">
      <formula1>建設工事の種類</formula1>
    </dataValidation>
    <dataValidation type="list" allowBlank="1" showInputMessage="1" showErrorMessage="1" sqref="F24:S24">
      <formula1>工事種別</formula1>
    </dataValidation>
  </dataValidations>
  <pageMargins left="0.59055118110236227" right="0.23622047244094491" top="0.74803149606299213" bottom="0.74803149606299213" header="0.31496062992125984" footer="0.31496062992125984"/>
  <pageSetup paperSize="9" orientation="portrait" blackAndWhite="1" r:id="rId1"/>
  <drawing r:id="rId2"/>
  <legacyDrawing r:id="rId3"/>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T54"/>
  <sheetViews>
    <sheetView view="pageBreakPreview" topLeftCell="A7" zoomScaleNormal="100" zoomScaleSheetLayoutView="100" workbookViewId="0">
      <selection activeCell="O16" sqref="O16"/>
    </sheetView>
  </sheetViews>
  <sheetFormatPr defaultRowHeight="13.5"/>
  <cols>
    <col min="1" max="17" width="5.125" style="4" customWidth="1"/>
    <col min="18" max="18" width="5.125" style="251" customWidth="1"/>
    <col min="19" max="16384" width="9" style="4"/>
  </cols>
  <sheetData>
    <row r="1" spans="1:20" ht="15.75" customHeight="1">
      <c r="A1" s="1495" t="e">
        <f>CONCATENATE("（様式-",INDEX(発注者入力シート!$B$42:$G$43,MATCH(発注者入力シート!O7,発注者入力シート!$C$42:$C$43,0),4),"）")</f>
        <v>#N/A</v>
      </c>
      <c r="B1" s="1495"/>
      <c r="C1" s="1495"/>
      <c r="D1" s="1495"/>
      <c r="E1" s="1495"/>
      <c r="F1" s="1495"/>
      <c r="S1" s="4" t="s">
        <v>463</v>
      </c>
    </row>
    <row r="2" spans="1:20" ht="15.75" customHeight="1">
      <c r="A2" s="1495" t="e">
        <f>CONCATENATE("評価項目",INDEX(発注者入力シート!$B$42:$G$43,MATCH(発注者入力シート!O7,発注者入力シート!$C$42:$C$43,0),5),"-",INDEX(発注者入力シート!$B$42:$G$43,MATCH(発注者入力シート!O7,発注者入力シート!$C$42:$C$43,0),6))</f>
        <v>#N/A</v>
      </c>
      <c r="B2" s="1495"/>
      <c r="C2" s="1495"/>
      <c r="D2" s="1495"/>
      <c r="E2" s="1495"/>
      <c r="S2" s="4" t="s">
        <v>464</v>
      </c>
    </row>
    <row r="3" spans="1:20" ht="15.75" customHeight="1">
      <c r="S3" s="205"/>
      <c r="T3" s="4" t="s">
        <v>475</v>
      </c>
    </row>
    <row r="4" spans="1:20" ht="15.75" customHeight="1">
      <c r="A4" s="1632" t="s">
        <v>55</v>
      </c>
      <c r="B4" s="1632"/>
      <c r="C4" s="1632"/>
      <c r="D4" s="1632"/>
      <c r="E4" s="1632"/>
      <c r="F4" s="1632"/>
      <c r="G4" s="1632"/>
      <c r="H4" s="1632"/>
      <c r="I4" s="1632"/>
      <c r="J4" s="1632"/>
      <c r="K4" s="1632"/>
      <c r="L4" s="1632"/>
      <c r="M4" s="1632"/>
      <c r="N4" s="1632"/>
      <c r="O4" s="1632"/>
      <c r="P4" s="1632"/>
      <c r="Q4" s="1632"/>
      <c r="R4" s="335"/>
      <c r="S4" s="191"/>
      <c r="T4" s="4" t="s">
        <v>605</v>
      </c>
    </row>
    <row r="5" spans="1:20" ht="15.75" customHeight="1">
      <c r="A5" s="1632" t="s">
        <v>431</v>
      </c>
      <c r="B5" s="1632"/>
      <c r="C5" s="1632"/>
      <c r="D5" s="1632"/>
      <c r="E5" s="1632"/>
      <c r="F5" s="1632"/>
      <c r="G5" s="1632"/>
      <c r="H5" s="1632"/>
      <c r="I5" s="1632"/>
      <c r="J5" s="1632"/>
      <c r="K5" s="1632"/>
      <c r="L5" s="1632"/>
      <c r="M5" s="1632"/>
      <c r="N5" s="1632"/>
      <c r="O5" s="1632"/>
      <c r="P5" s="1632"/>
      <c r="Q5" s="1632"/>
      <c r="R5" s="335"/>
      <c r="S5" s="251"/>
    </row>
    <row r="6" spans="1:20" ht="15.75" customHeight="1">
      <c r="A6" s="274"/>
      <c r="B6" s="274"/>
      <c r="C6" s="274"/>
      <c r="D6" s="274"/>
      <c r="E6" s="274"/>
      <c r="F6" s="274"/>
      <c r="G6" s="274"/>
      <c r="H6" s="274"/>
      <c r="I6" s="274"/>
      <c r="J6" s="274"/>
      <c r="K6" s="274"/>
      <c r="L6" s="274"/>
      <c r="M6" s="274"/>
      <c r="N6" s="274"/>
      <c r="O6" s="274"/>
      <c r="P6" s="274"/>
      <c r="Q6" s="274"/>
      <c r="R6" s="335"/>
      <c r="S6" s="4" t="s">
        <v>467</v>
      </c>
    </row>
    <row r="7" spans="1:20" ht="15.75" customHeight="1">
      <c r="G7" s="1518" t="s">
        <v>331</v>
      </c>
      <c r="H7" s="1518"/>
      <c r="I7" s="1518"/>
      <c r="J7" s="1518"/>
      <c r="K7" s="1519" t="str">
        <f>IF(企業入力シート!C7="","",企業入力シート!C7)</f>
        <v>島根土木</v>
      </c>
      <c r="L7" s="1519"/>
      <c r="M7" s="1519"/>
      <c r="N7" s="1519"/>
      <c r="O7" s="1519"/>
      <c r="P7" s="1519"/>
      <c r="Q7" s="1519"/>
      <c r="R7" s="321"/>
      <c r="S7" s="193"/>
      <c r="T7" s="4" t="s">
        <v>468</v>
      </c>
    </row>
    <row r="8" spans="1:20" ht="15.75" customHeight="1">
      <c r="S8" s="194"/>
      <c r="T8" s="4" t="s">
        <v>466</v>
      </c>
    </row>
    <row r="9" spans="1:20" ht="15.75" customHeight="1"/>
    <row r="10" spans="1:20" ht="15.75" customHeight="1">
      <c r="A10" s="530" t="s">
        <v>261</v>
      </c>
      <c r="B10" s="1985" t="s">
        <v>1080</v>
      </c>
      <c r="C10" s="1985"/>
      <c r="D10" s="1985"/>
      <c r="E10" s="1985"/>
      <c r="F10" s="1985"/>
      <c r="G10" s="1985"/>
      <c r="H10" s="1985"/>
      <c r="I10" s="1985"/>
      <c r="J10" s="1985"/>
      <c r="K10" s="1985"/>
      <c r="L10" s="1985"/>
      <c r="M10" s="1985"/>
      <c r="N10" s="1985"/>
      <c r="O10" s="1985"/>
      <c r="P10" s="1985"/>
      <c r="Q10" s="1985"/>
      <c r="R10" s="303"/>
      <c r="S10" s="207" t="s">
        <v>469</v>
      </c>
    </row>
    <row r="11" spans="1:20" ht="15.75" customHeight="1">
      <c r="B11" s="1513"/>
      <c r="C11" s="1513"/>
      <c r="D11" s="1513"/>
      <c r="E11" s="1513"/>
      <c r="F11" s="1513"/>
      <c r="G11" s="1513"/>
      <c r="H11" s="1513"/>
      <c r="I11" s="1513"/>
      <c r="J11" s="1513"/>
      <c r="K11" s="1513"/>
      <c r="L11" s="1513"/>
      <c r="M11" s="1513"/>
      <c r="N11" s="1513"/>
      <c r="O11" s="1513"/>
      <c r="P11" s="1513"/>
      <c r="Q11" s="1513"/>
      <c r="S11" s="207" t="s">
        <v>470</v>
      </c>
    </row>
    <row r="12" spans="1:20" ht="15.75" customHeight="1">
      <c r="A12" s="197"/>
      <c r="B12" s="991"/>
      <c r="C12" s="991"/>
      <c r="D12" s="991"/>
      <c r="E12" s="991"/>
      <c r="F12" s="991"/>
      <c r="G12" s="991"/>
      <c r="H12" s="991"/>
      <c r="I12" s="991"/>
      <c r="J12" s="991"/>
      <c r="K12" s="991"/>
      <c r="L12" s="991"/>
      <c r="M12" s="991"/>
      <c r="N12" s="991"/>
      <c r="O12" s="991"/>
      <c r="P12" s="991"/>
      <c r="Q12" s="991"/>
      <c r="S12" s="207" t="s">
        <v>918</v>
      </c>
    </row>
    <row r="13" spans="1:20" ht="15.75" customHeight="1">
      <c r="A13" s="1979" t="s">
        <v>784</v>
      </c>
      <c r="B13" s="1979"/>
      <c r="C13" s="1979"/>
      <c r="D13" s="1980" t="s">
        <v>1081</v>
      </c>
      <c r="E13" s="1981"/>
      <c r="F13" s="1981"/>
      <c r="G13" s="1981"/>
      <c r="H13" s="1981"/>
      <c r="I13" s="1981"/>
      <c r="J13" s="1981"/>
      <c r="K13" s="1981"/>
      <c r="L13" s="1981"/>
      <c r="M13" s="1982"/>
      <c r="N13" s="991"/>
      <c r="O13" s="991"/>
      <c r="P13" s="991"/>
      <c r="Q13" s="991"/>
      <c r="S13" s="207"/>
    </row>
    <row r="14" spans="1:20" ht="15.75" customHeight="1">
      <c r="A14" s="992"/>
      <c r="B14" s="993"/>
      <c r="C14" s="993"/>
      <c r="D14" s="993"/>
      <c r="E14" s="993"/>
      <c r="F14" s="993"/>
      <c r="G14" s="993"/>
      <c r="H14" s="993"/>
      <c r="I14" s="993"/>
      <c r="J14" s="993"/>
      <c r="K14" s="993"/>
      <c r="L14" s="993"/>
      <c r="M14" s="993"/>
      <c r="N14" s="995"/>
      <c r="O14" s="995"/>
      <c r="P14" s="995"/>
      <c r="Q14" s="995"/>
      <c r="S14" s="207"/>
    </row>
    <row r="15" spans="1:20" ht="15.75" customHeight="1">
      <c r="A15" s="1664" t="s">
        <v>56</v>
      </c>
      <c r="B15" s="1665"/>
      <c r="C15" s="1665"/>
      <c r="D15" s="1665"/>
      <c r="E15" s="1665"/>
      <c r="F15" s="1664" t="s">
        <v>57</v>
      </c>
      <c r="G15" s="1665"/>
      <c r="H15" s="1665"/>
      <c r="I15" s="1665"/>
      <c r="J15" s="1665"/>
      <c r="K15" s="1665"/>
      <c r="L15" s="1665"/>
      <c r="M15" s="1667"/>
      <c r="N15" s="1005"/>
      <c r="O15" s="190"/>
      <c r="P15" s="190"/>
      <c r="Q15" s="190"/>
      <c r="R15" s="4"/>
    </row>
    <row r="16" spans="1:20" ht="15.75" customHeight="1">
      <c r="A16" s="1698"/>
      <c r="B16" s="1699"/>
      <c r="C16" s="1699"/>
      <c r="D16" s="1699"/>
      <c r="E16" s="1699"/>
      <c r="F16" s="1814"/>
      <c r="G16" s="1815"/>
      <c r="H16" s="1815"/>
      <c r="I16" s="1815"/>
      <c r="J16" s="1815"/>
      <c r="K16" s="1815"/>
      <c r="L16" s="1815"/>
      <c r="M16" s="1816"/>
      <c r="N16" s="1006"/>
      <c r="O16" s="190"/>
      <c r="P16" s="190"/>
      <c r="Q16" s="190"/>
      <c r="R16" s="4"/>
    </row>
    <row r="17" spans="1:18" ht="15.75" customHeight="1">
      <c r="A17" s="1890"/>
      <c r="B17" s="1891"/>
      <c r="C17" s="1891"/>
      <c r="D17" s="1891"/>
      <c r="E17" s="1891"/>
      <c r="F17" s="1817"/>
      <c r="G17" s="1818"/>
      <c r="H17" s="1818"/>
      <c r="I17" s="1818"/>
      <c r="J17" s="1818"/>
      <c r="K17" s="1818"/>
      <c r="L17" s="1818"/>
      <c r="M17" s="1819"/>
      <c r="N17" s="1006"/>
      <c r="O17" s="190"/>
      <c r="P17" s="190"/>
      <c r="Q17" s="190"/>
      <c r="R17" s="4"/>
    </row>
    <row r="18" spans="1:18" ht="15.75" customHeight="1">
      <c r="A18" s="1890"/>
      <c r="B18" s="1891"/>
      <c r="C18" s="1891"/>
      <c r="D18" s="1891"/>
      <c r="E18" s="1891"/>
      <c r="F18" s="1817"/>
      <c r="G18" s="1818"/>
      <c r="H18" s="1818"/>
      <c r="I18" s="1818"/>
      <c r="J18" s="1818"/>
      <c r="K18" s="1818"/>
      <c r="L18" s="1818"/>
      <c r="M18" s="1819"/>
      <c r="N18" s="1006"/>
      <c r="O18" s="190"/>
      <c r="P18" s="190"/>
      <c r="Q18" s="190"/>
      <c r="R18" s="4"/>
    </row>
    <row r="19" spans="1:18" ht="15.75" customHeight="1">
      <c r="A19" s="1890"/>
      <c r="B19" s="1891"/>
      <c r="C19" s="1891"/>
      <c r="D19" s="1891"/>
      <c r="E19" s="1891"/>
      <c r="F19" s="1817"/>
      <c r="G19" s="1818"/>
      <c r="H19" s="1818"/>
      <c r="I19" s="1818"/>
      <c r="J19" s="1818"/>
      <c r="K19" s="1818"/>
      <c r="L19" s="1818"/>
      <c r="M19" s="1819"/>
      <c r="N19" s="1006"/>
      <c r="O19" s="190"/>
      <c r="P19" s="190"/>
      <c r="Q19" s="190"/>
      <c r="R19" s="4"/>
    </row>
    <row r="20" spans="1:18" ht="15.75" customHeight="1">
      <c r="A20" s="1701"/>
      <c r="B20" s="1702"/>
      <c r="C20" s="1702"/>
      <c r="D20" s="1702"/>
      <c r="E20" s="1702"/>
      <c r="F20" s="1849"/>
      <c r="G20" s="1850"/>
      <c r="H20" s="1850"/>
      <c r="I20" s="1850"/>
      <c r="J20" s="1850"/>
      <c r="K20" s="1850"/>
      <c r="L20" s="1850"/>
      <c r="M20" s="1851"/>
      <c r="N20" s="1006"/>
      <c r="O20" s="190"/>
      <c r="P20" s="190"/>
      <c r="Q20" s="190"/>
      <c r="R20" s="4"/>
    </row>
    <row r="21" spans="1:18">
      <c r="A21" s="267" t="s">
        <v>81</v>
      </c>
      <c r="B21" s="1605" t="s">
        <v>262</v>
      </c>
      <c r="C21" s="1605"/>
      <c r="D21" s="1605"/>
      <c r="E21" s="1605"/>
      <c r="F21" s="1605"/>
      <c r="G21" s="1605"/>
      <c r="H21" s="1605"/>
      <c r="I21" s="1605"/>
      <c r="J21" s="1605"/>
      <c r="K21" s="1605"/>
      <c r="L21" s="1605"/>
      <c r="M21" s="1605"/>
      <c r="N21" s="1521"/>
      <c r="O21" s="1521"/>
      <c r="P21" s="1521"/>
      <c r="Q21" s="1521"/>
      <c r="R21" s="320"/>
    </row>
    <row r="22" spans="1:18">
      <c r="A22" s="291"/>
      <c r="B22" s="1521"/>
      <c r="C22" s="1521"/>
      <c r="D22" s="1521"/>
      <c r="E22" s="1521"/>
      <c r="F22" s="1521"/>
      <c r="G22" s="1521"/>
      <c r="H22" s="1521"/>
      <c r="I22" s="1521"/>
      <c r="J22" s="1521"/>
      <c r="K22" s="1521"/>
      <c r="L22" s="1521"/>
      <c r="M22" s="1521"/>
      <c r="N22" s="1521"/>
      <c r="O22" s="1521"/>
      <c r="P22" s="1521"/>
      <c r="Q22" s="1521"/>
      <c r="R22" s="320"/>
    </row>
    <row r="23" spans="1:18">
      <c r="A23" s="267" t="s">
        <v>82</v>
      </c>
      <c r="B23" s="1495" t="str">
        <f>CONCATENATE("入札公告日前日（平成",(YEAR(発注者入力シート!H7)-1988),"年",MONTH(発注者入力シート!H7),"月",DAY(発注者入力シート!H7),"日時点）での状況について記載すること。")</f>
        <v>入札公告日前日（平成30年5月31日時点）での状況について記載すること。</v>
      </c>
      <c r="C23" s="1495"/>
      <c r="D23" s="1495"/>
      <c r="E23" s="1495"/>
      <c r="F23" s="1495"/>
      <c r="G23" s="1495"/>
      <c r="H23" s="1495"/>
      <c r="I23" s="1495"/>
      <c r="J23" s="1495"/>
      <c r="K23" s="1495"/>
      <c r="L23" s="1495"/>
      <c r="M23" s="1495"/>
      <c r="N23" s="1495"/>
      <c r="O23" s="1495"/>
      <c r="P23" s="1495"/>
      <c r="Q23" s="1495"/>
    </row>
    <row r="24" spans="1:18" ht="15.75" customHeight="1"/>
    <row r="25" spans="1:18" ht="15.75" customHeight="1"/>
    <row r="26" spans="1:18" ht="15.75" customHeight="1"/>
    <row r="27" spans="1:18" ht="15.75" customHeight="1"/>
    <row r="28" spans="1:18" ht="15.75" customHeight="1"/>
    <row r="29" spans="1:18" ht="15.75" customHeight="1"/>
    <row r="30" spans="1:18" ht="15.75" customHeight="1"/>
    <row r="31" spans="1:18" ht="15.75" customHeight="1"/>
    <row r="32" spans="1:18"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sheetData>
  <mergeCells count="15">
    <mergeCell ref="B23:Q23"/>
    <mergeCell ref="A1:F1"/>
    <mergeCell ref="A2:E2"/>
    <mergeCell ref="B21:Q22"/>
    <mergeCell ref="A16:E20"/>
    <mergeCell ref="A4:Q4"/>
    <mergeCell ref="A5:Q5"/>
    <mergeCell ref="A15:E15"/>
    <mergeCell ref="F15:M15"/>
    <mergeCell ref="K7:Q7"/>
    <mergeCell ref="F16:M20"/>
    <mergeCell ref="B10:Q11"/>
    <mergeCell ref="A13:C13"/>
    <mergeCell ref="G7:J7"/>
    <mergeCell ref="D13:M13"/>
  </mergeCells>
  <phoneticPr fontId="2"/>
  <dataValidations count="1">
    <dataValidation type="list" showInputMessage="1" showErrorMessage="1" sqref="A16:E20">
      <formula1>企業回答7</formula1>
    </dataValidation>
  </dataValidations>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T54"/>
  <sheetViews>
    <sheetView view="pageBreakPreview" topLeftCell="A10" zoomScaleNormal="100" zoomScaleSheetLayoutView="100" workbookViewId="0">
      <selection activeCell="C9" sqref="C9"/>
    </sheetView>
  </sheetViews>
  <sheetFormatPr defaultRowHeight="13.5"/>
  <cols>
    <col min="1" max="17" width="5.125" style="4" customWidth="1"/>
    <col min="18" max="18" width="5.125" style="251" customWidth="1"/>
    <col min="19" max="16384" width="9" style="4"/>
  </cols>
  <sheetData>
    <row r="1" spans="1:20" ht="15.75" customHeight="1">
      <c r="A1" s="1495" t="e">
        <f>CONCATENATE("（様式-",INDEX(発注者入力シート!$B$42:$G$43,MATCH(発注者入力シート!O8,発注者入力シート!$C$42:$C$43,0),4),"）")</f>
        <v>#N/A</v>
      </c>
      <c r="B1" s="1495"/>
      <c r="C1" s="1495"/>
      <c r="D1" s="1495"/>
      <c r="E1" s="1495"/>
      <c r="F1" s="1495"/>
      <c r="S1" s="4" t="s">
        <v>463</v>
      </c>
    </row>
    <row r="2" spans="1:20" ht="15.75" customHeight="1">
      <c r="A2" s="1495" t="e">
        <f>CONCATENATE("評価項目",INDEX(発注者入力シート!$B$42:$G$43,MATCH(発注者入力シート!O8,発注者入力シート!$C$42:$C$43,0),5),"-",INDEX(発注者入力シート!$B$42:$G$43,MATCH(発注者入力シート!O8,発注者入力シート!$C$42:$C$43,0),6))</f>
        <v>#N/A</v>
      </c>
      <c r="B2" s="1495"/>
      <c r="C2" s="1495"/>
      <c r="D2" s="1495"/>
      <c r="E2" s="1495"/>
      <c r="S2" s="4" t="s">
        <v>464</v>
      </c>
    </row>
    <row r="3" spans="1:20" ht="15.75" customHeight="1">
      <c r="S3" s="205"/>
      <c r="T3" s="4" t="s">
        <v>475</v>
      </c>
    </row>
    <row r="4" spans="1:20" ht="15.75" customHeight="1">
      <c r="A4" s="1632" t="s">
        <v>297</v>
      </c>
      <c r="B4" s="1632"/>
      <c r="C4" s="1632"/>
      <c r="D4" s="1632"/>
      <c r="E4" s="1632"/>
      <c r="F4" s="1632"/>
      <c r="G4" s="1632"/>
      <c r="H4" s="1632"/>
      <c r="I4" s="1632"/>
      <c r="J4" s="1632"/>
      <c r="K4" s="1632"/>
      <c r="L4" s="1632"/>
      <c r="M4" s="1632"/>
      <c r="N4" s="1632"/>
      <c r="O4" s="1632"/>
      <c r="P4" s="1632"/>
      <c r="Q4" s="1632"/>
      <c r="R4" s="335"/>
      <c r="S4" s="191"/>
      <c r="T4" s="4" t="s">
        <v>605</v>
      </c>
    </row>
    <row r="5" spans="1:20" ht="15.75" customHeight="1">
      <c r="A5" s="1632" t="s">
        <v>440</v>
      </c>
      <c r="B5" s="1632"/>
      <c r="C5" s="1632"/>
      <c r="D5" s="1632"/>
      <c r="E5" s="1632"/>
      <c r="F5" s="1632"/>
      <c r="G5" s="1632"/>
      <c r="H5" s="1632"/>
      <c r="I5" s="1632"/>
      <c r="J5" s="1632"/>
      <c r="K5" s="1632"/>
      <c r="L5" s="1632"/>
      <c r="M5" s="1632"/>
      <c r="N5" s="1632"/>
      <c r="O5" s="1632"/>
      <c r="P5" s="1632"/>
      <c r="Q5" s="1632"/>
      <c r="R5" s="335"/>
      <c r="S5" s="251"/>
    </row>
    <row r="6" spans="1:20" ht="15.75" customHeight="1">
      <c r="A6" s="274"/>
      <c r="B6" s="274"/>
      <c r="C6" s="274"/>
      <c r="D6" s="274"/>
      <c r="E6" s="274"/>
      <c r="F6" s="274"/>
      <c r="G6" s="274"/>
      <c r="H6" s="274"/>
      <c r="I6" s="274"/>
      <c r="J6" s="274"/>
      <c r="K6" s="274"/>
      <c r="L6" s="274"/>
      <c r="M6" s="274"/>
      <c r="N6" s="274"/>
      <c r="O6" s="274"/>
      <c r="P6" s="274"/>
      <c r="Q6" s="274"/>
      <c r="R6" s="335"/>
      <c r="S6" s="4" t="s">
        <v>467</v>
      </c>
    </row>
    <row r="7" spans="1:20" ht="15.75" customHeight="1">
      <c r="H7" s="1518" t="s">
        <v>331</v>
      </c>
      <c r="I7" s="1518"/>
      <c r="J7" s="1518"/>
      <c r="K7" s="1519" t="str">
        <f>IF(企業入力シート!C7="","",企業入力シート!C7)</f>
        <v>島根土木</v>
      </c>
      <c r="L7" s="1519"/>
      <c r="M7" s="1519"/>
      <c r="N7" s="1519"/>
      <c r="O7" s="1519"/>
      <c r="P7" s="1519"/>
      <c r="Q7" s="1519"/>
      <c r="R7" s="321"/>
      <c r="S7" s="193"/>
      <c r="T7" s="4" t="s">
        <v>468</v>
      </c>
    </row>
    <row r="8" spans="1:20" ht="15.75" customHeight="1">
      <c r="S8" s="194"/>
      <c r="T8" s="4" t="s">
        <v>466</v>
      </c>
    </row>
    <row r="9" spans="1:20" ht="15.75" customHeight="1"/>
    <row r="10" spans="1:20" ht="15.75" customHeight="1">
      <c r="A10" s="530" t="s">
        <v>99</v>
      </c>
      <c r="B10" s="1985" t="s">
        <v>894</v>
      </c>
      <c r="C10" s="1985"/>
      <c r="D10" s="1985"/>
      <c r="E10" s="1985"/>
      <c r="F10" s="1985"/>
      <c r="G10" s="1985"/>
      <c r="H10" s="1985"/>
      <c r="I10" s="1985"/>
      <c r="J10" s="1985"/>
      <c r="K10" s="1985"/>
      <c r="L10" s="1985"/>
      <c r="M10" s="1985"/>
      <c r="N10" s="1985"/>
      <c r="O10" s="1985"/>
      <c r="P10" s="1985"/>
      <c r="Q10" s="1985"/>
      <c r="R10" s="328"/>
      <c r="S10" s="207" t="s">
        <v>469</v>
      </c>
    </row>
    <row r="11" spans="1:20" ht="15.75" customHeight="1">
      <c r="A11" s="530"/>
      <c r="B11" s="1516"/>
      <c r="C11" s="1516"/>
      <c r="D11" s="1516"/>
      <c r="E11" s="1516"/>
      <c r="F11" s="1516"/>
      <c r="G11" s="1516"/>
      <c r="H11" s="1516"/>
      <c r="I11" s="1516"/>
      <c r="J11" s="1516"/>
      <c r="K11" s="1516"/>
      <c r="L11" s="1516"/>
      <c r="M11" s="1516"/>
      <c r="N11" s="1513"/>
      <c r="O11" s="1513"/>
      <c r="P11" s="1513"/>
      <c r="Q11" s="1513"/>
      <c r="R11" s="320"/>
      <c r="S11" s="207" t="s">
        <v>470</v>
      </c>
    </row>
    <row r="12" spans="1:20" ht="15.75" customHeight="1">
      <c r="A12" s="1664" t="s">
        <v>56</v>
      </c>
      <c r="B12" s="1665"/>
      <c r="C12" s="1665"/>
      <c r="D12" s="1665"/>
      <c r="E12" s="1665"/>
      <c r="F12" s="1664" t="s">
        <v>57</v>
      </c>
      <c r="G12" s="1665"/>
      <c r="H12" s="1665"/>
      <c r="I12" s="1665"/>
      <c r="J12" s="1665"/>
      <c r="K12" s="1665"/>
      <c r="L12" s="1665"/>
      <c r="M12" s="1667"/>
      <c r="N12" s="1005"/>
      <c r="O12" s="190"/>
      <c r="P12" s="190"/>
      <c r="Q12" s="190"/>
      <c r="R12" s="4"/>
    </row>
    <row r="13" spans="1:20" ht="15.75" customHeight="1">
      <c r="A13" s="1698"/>
      <c r="B13" s="1699"/>
      <c r="C13" s="1699"/>
      <c r="D13" s="1699"/>
      <c r="E13" s="1700"/>
      <c r="F13" s="1814"/>
      <c r="G13" s="1815"/>
      <c r="H13" s="1815"/>
      <c r="I13" s="1815"/>
      <c r="J13" s="1815"/>
      <c r="K13" s="1815"/>
      <c r="L13" s="1815"/>
      <c r="M13" s="1816"/>
      <c r="N13" s="1006"/>
      <c r="O13" s="190"/>
      <c r="P13" s="190"/>
      <c r="Q13" s="190"/>
      <c r="R13" s="4"/>
    </row>
    <row r="14" spans="1:20" ht="15.75" customHeight="1">
      <c r="A14" s="1890"/>
      <c r="B14" s="1891"/>
      <c r="C14" s="1891"/>
      <c r="D14" s="1891"/>
      <c r="E14" s="1892"/>
      <c r="F14" s="1817"/>
      <c r="G14" s="1818"/>
      <c r="H14" s="1818"/>
      <c r="I14" s="1818"/>
      <c r="J14" s="1818"/>
      <c r="K14" s="1818"/>
      <c r="L14" s="1818"/>
      <c r="M14" s="1819"/>
      <c r="N14" s="1006"/>
      <c r="O14" s="190"/>
      <c r="P14" s="190"/>
      <c r="Q14" s="190"/>
      <c r="R14" s="4"/>
    </row>
    <row r="15" spans="1:20" ht="15.75" customHeight="1">
      <c r="A15" s="1890"/>
      <c r="B15" s="1891"/>
      <c r="C15" s="1891"/>
      <c r="D15" s="1891"/>
      <c r="E15" s="1892"/>
      <c r="F15" s="1817"/>
      <c r="G15" s="1818"/>
      <c r="H15" s="1818"/>
      <c r="I15" s="1818"/>
      <c r="J15" s="1818"/>
      <c r="K15" s="1818"/>
      <c r="L15" s="1818"/>
      <c r="M15" s="1819"/>
      <c r="N15" s="1006"/>
      <c r="O15" s="190"/>
      <c r="P15" s="190"/>
      <c r="Q15" s="190"/>
      <c r="R15" s="4"/>
    </row>
    <row r="16" spans="1:20" ht="15.75" customHeight="1">
      <c r="A16" s="2317" t="s">
        <v>441</v>
      </c>
      <c r="B16" s="2318"/>
      <c r="C16" s="2318"/>
      <c r="D16" s="2318"/>
      <c r="E16" s="2319"/>
      <c r="F16" s="1814"/>
      <c r="G16" s="1815"/>
      <c r="H16" s="1815"/>
      <c r="I16" s="1815"/>
      <c r="J16" s="1815"/>
      <c r="K16" s="1815"/>
      <c r="L16" s="1815"/>
      <c r="M16" s="1816"/>
      <c r="N16" s="1006"/>
      <c r="O16" s="190"/>
      <c r="P16" s="190"/>
      <c r="Q16" s="190"/>
      <c r="R16" s="4"/>
    </row>
    <row r="17" spans="1:18" ht="15.75" customHeight="1">
      <c r="A17" s="2320"/>
      <c r="B17" s="2321"/>
      <c r="C17" s="2321"/>
      <c r="D17" s="2321"/>
      <c r="E17" s="2322"/>
      <c r="F17" s="1817"/>
      <c r="G17" s="1818"/>
      <c r="H17" s="1818"/>
      <c r="I17" s="1818"/>
      <c r="J17" s="1818"/>
      <c r="K17" s="1818"/>
      <c r="L17" s="1818"/>
      <c r="M17" s="1819"/>
      <c r="N17" s="1006"/>
      <c r="O17" s="190"/>
      <c r="P17" s="190"/>
      <c r="Q17" s="190"/>
      <c r="R17" s="4"/>
    </row>
    <row r="18" spans="1:18" ht="15.75" customHeight="1">
      <c r="A18" s="2323"/>
      <c r="B18" s="2324"/>
      <c r="C18" s="2324"/>
      <c r="D18" s="2324"/>
      <c r="E18" s="2325"/>
      <c r="F18" s="1817"/>
      <c r="G18" s="1818"/>
      <c r="H18" s="1818"/>
      <c r="I18" s="1818"/>
      <c r="J18" s="1818"/>
      <c r="K18" s="1818"/>
      <c r="L18" s="1818"/>
      <c r="M18" s="1819"/>
      <c r="N18" s="1006"/>
      <c r="O18" s="190"/>
      <c r="P18" s="190"/>
      <c r="Q18" s="190"/>
      <c r="R18" s="4"/>
    </row>
    <row r="19" spans="1:18">
      <c r="A19" s="267" t="s">
        <v>81</v>
      </c>
      <c r="B19" s="1605" t="s">
        <v>438</v>
      </c>
      <c r="C19" s="1605"/>
      <c r="D19" s="1605"/>
      <c r="E19" s="1605"/>
      <c r="F19" s="1605"/>
      <c r="G19" s="1605"/>
      <c r="H19" s="1605"/>
      <c r="I19" s="1605"/>
      <c r="J19" s="1605"/>
      <c r="K19" s="1605"/>
      <c r="L19" s="1605"/>
      <c r="M19" s="1605"/>
      <c r="N19" s="1521"/>
      <c r="O19" s="1521"/>
      <c r="P19" s="1521"/>
      <c r="Q19" s="1521"/>
      <c r="R19" s="320"/>
    </row>
    <row r="20" spans="1:18">
      <c r="A20" s="291"/>
      <c r="B20" s="1521"/>
      <c r="C20" s="1521"/>
      <c r="D20" s="1521"/>
      <c r="E20" s="1521"/>
      <c r="F20" s="1521"/>
      <c r="G20" s="1521"/>
      <c r="H20" s="1521"/>
      <c r="I20" s="1521"/>
      <c r="J20" s="1521"/>
      <c r="K20" s="1521"/>
      <c r="L20" s="1521"/>
      <c r="M20" s="1521"/>
      <c r="N20" s="1521"/>
      <c r="O20" s="1521"/>
      <c r="P20" s="1521"/>
      <c r="Q20" s="1521"/>
      <c r="R20" s="320"/>
    </row>
    <row r="21" spans="1:18">
      <c r="A21" s="267" t="s">
        <v>82</v>
      </c>
      <c r="B21" s="1521" t="s">
        <v>439</v>
      </c>
      <c r="C21" s="1521"/>
      <c r="D21" s="1521"/>
      <c r="E21" s="1521"/>
      <c r="F21" s="1521"/>
      <c r="G21" s="1521"/>
      <c r="H21" s="1521"/>
      <c r="I21" s="1521"/>
      <c r="J21" s="1521"/>
      <c r="K21" s="1521"/>
      <c r="L21" s="1521"/>
      <c r="M21" s="1521"/>
      <c r="N21" s="1521"/>
      <c r="O21" s="1521"/>
      <c r="P21" s="1521"/>
      <c r="Q21" s="1521"/>
      <c r="R21" s="320"/>
    </row>
    <row r="22" spans="1:18">
      <c r="B22" s="1521"/>
      <c r="C22" s="1521"/>
      <c r="D22" s="1521"/>
      <c r="E22" s="1521"/>
      <c r="F22" s="1521"/>
      <c r="G22" s="1521"/>
      <c r="H22" s="1521"/>
      <c r="I22" s="1521"/>
      <c r="J22" s="1521"/>
      <c r="K22" s="1521"/>
      <c r="L22" s="1521"/>
      <c r="M22" s="1521"/>
      <c r="N22" s="1521"/>
      <c r="O22" s="1521"/>
      <c r="P22" s="1521"/>
      <c r="Q22" s="1521"/>
      <c r="R22" s="320"/>
    </row>
    <row r="23" spans="1:18">
      <c r="A23" s="267" t="s">
        <v>83</v>
      </c>
      <c r="B23" s="1495" t="str">
        <f>CONCATENATE("入札公告日前日時点（平成",(YEAR(発注者入力シート!H7)-1988),"年",MONTH(発注者入力シート!H7),"月",DAY(発注者入力シート!H7),"日時点）での状況について記載すること。")</f>
        <v>入札公告日前日時点（平成30年5月31日時点）での状況について記載すること。</v>
      </c>
      <c r="C23" s="1495"/>
      <c r="D23" s="1495"/>
      <c r="E23" s="1495"/>
      <c r="F23" s="1495"/>
      <c r="G23" s="1495"/>
      <c r="H23" s="1495"/>
      <c r="I23" s="1495"/>
      <c r="J23" s="1495"/>
      <c r="K23" s="1495"/>
      <c r="L23" s="1495"/>
      <c r="M23" s="1495"/>
      <c r="N23" s="1495"/>
      <c r="O23" s="1495"/>
      <c r="P23" s="1495"/>
      <c r="Q23" s="1495"/>
    </row>
    <row r="24" spans="1:18" ht="15.75" customHeight="1"/>
    <row r="25" spans="1:18" ht="15.75" customHeight="1"/>
    <row r="26" spans="1:18" ht="15.75" customHeight="1"/>
    <row r="27" spans="1:18" ht="15.75" customHeight="1"/>
    <row r="28" spans="1:18" ht="15.75" customHeight="1"/>
    <row r="29" spans="1:18" ht="15.75" customHeight="1"/>
    <row r="30" spans="1:18" ht="15.75" customHeight="1"/>
    <row r="31" spans="1:18" ht="15.75" customHeight="1"/>
    <row r="32" spans="1:18"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sheetData>
  <mergeCells count="16">
    <mergeCell ref="A12:E12"/>
    <mergeCell ref="F12:M12"/>
    <mergeCell ref="B10:Q11"/>
    <mergeCell ref="A1:F1"/>
    <mergeCell ref="A2:E2"/>
    <mergeCell ref="A4:Q4"/>
    <mergeCell ref="A5:Q5"/>
    <mergeCell ref="H7:J7"/>
    <mergeCell ref="K7:Q7"/>
    <mergeCell ref="B23:Q23"/>
    <mergeCell ref="B19:Q20"/>
    <mergeCell ref="B21:Q22"/>
    <mergeCell ref="A13:E15"/>
    <mergeCell ref="A16:E18"/>
    <mergeCell ref="F13:M15"/>
    <mergeCell ref="F16:M18"/>
  </mergeCells>
  <phoneticPr fontId="2"/>
  <dataValidations count="1">
    <dataValidation type="list" showInputMessage="1" showErrorMessage="1" sqref="A13:E15">
      <formula1>企業回答7</formula1>
    </dataValidation>
  </dataValidations>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T51"/>
  <sheetViews>
    <sheetView view="pageBreakPreview" zoomScaleNormal="100" zoomScaleSheetLayoutView="100" workbookViewId="0">
      <selection activeCell="L19" sqref="L19"/>
    </sheetView>
  </sheetViews>
  <sheetFormatPr defaultRowHeight="13.5"/>
  <cols>
    <col min="1" max="17" width="5.125" style="4" customWidth="1"/>
    <col min="18" max="18" width="5.125" style="251" customWidth="1"/>
    <col min="19" max="16384" width="9" style="4"/>
  </cols>
  <sheetData>
    <row r="1" spans="1:20" ht="15.75" customHeight="1">
      <c r="A1" s="1495" t="e">
        <f>CONCATENATE("（様式-",INDEX(発注者入力シート!$B$42:$G$43,MATCH(発注者入力シート!O9,発注者入力シート!$C$42:$C$43,0),4),"）")</f>
        <v>#N/A</v>
      </c>
      <c r="B1" s="1495"/>
      <c r="C1" s="1495"/>
      <c r="D1" s="1495"/>
      <c r="E1" s="1495"/>
      <c r="F1" s="1495"/>
      <c r="S1" s="4" t="s">
        <v>463</v>
      </c>
    </row>
    <row r="2" spans="1:20" ht="15.75" customHeight="1">
      <c r="A2" s="1495" t="e">
        <f>CONCATENATE("評価項目",INDEX(発注者入力シート!$B$42:$G$43,MATCH(発注者入力シート!O9,発注者入力シート!$C$42:$C$43,0),5),"-",INDEX(発注者入力シート!$B$42:$G$43,MATCH(発注者入力シート!O9,発注者入力シート!$C$42:$C$43,0),6))</f>
        <v>#N/A</v>
      </c>
      <c r="B2" s="1495"/>
      <c r="C2" s="1495"/>
      <c r="D2" s="1495"/>
      <c r="E2" s="1495"/>
      <c r="S2" s="4" t="s">
        <v>464</v>
      </c>
    </row>
    <row r="3" spans="1:20" ht="15.75" customHeight="1">
      <c r="S3" s="205"/>
      <c r="T3" s="4" t="s">
        <v>475</v>
      </c>
    </row>
    <row r="4" spans="1:20" ht="15.75" customHeight="1">
      <c r="A4" s="1632" t="s">
        <v>433</v>
      </c>
      <c r="B4" s="1632"/>
      <c r="C4" s="1632"/>
      <c r="D4" s="1632"/>
      <c r="E4" s="1632"/>
      <c r="F4" s="1632"/>
      <c r="G4" s="1632"/>
      <c r="H4" s="1632"/>
      <c r="I4" s="1632"/>
      <c r="J4" s="1632"/>
      <c r="K4" s="1632"/>
      <c r="L4" s="1632"/>
      <c r="M4" s="1632"/>
      <c r="N4" s="1632"/>
      <c r="O4" s="1632"/>
      <c r="P4" s="1632"/>
      <c r="Q4" s="1632"/>
      <c r="R4" s="335"/>
      <c r="S4" s="191"/>
      <c r="T4" s="4" t="s">
        <v>466</v>
      </c>
    </row>
    <row r="5" spans="1:20" ht="15.75" customHeight="1">
      <c r="A5" s="274"/>
      <c r="B5" s="274"/>
      <c r="C5" s="274"/>
      <c r="D5" s="274"/>
      <c r="E5" s="274"/>
      <c r="F5" s="274"/>
      <c r="G5" s="274"/>
      <c r="H5" s="274"/>
      <c r="I5" s="274"/>
      <c r="J5" s="274"/>
      <c r="K5" s="274"/>
      <c r="L5" s="274"/>
      <c r="M5" s="274"/>
      <c r="N5" s="274"/>
      <c r="O5" s="274"/>
      <c r="P5" s="274"/>
      <c r="Q5" s="274"/>
      <c r="R5" s="335"/>
      <c r="S5" s="251"/>
    </row>
    <row r="6" spans="1:20" ht="15.75" customHeight="1">
      <c r="H6" s="1518" t="s">
        <v>331</v>
      </c>
      <c r="I6" s="1518"/>
      <c r="J6" s="1518"/>
      <c r="K6" s="1519" t="str">
        <f>IF(企業入力シート!C7="","",企業入力シート!C7)</f>
        <v>島根土木</v>
      </c>
      <c r="L6" s="1519"/>
      <c r="M6" s="1519"/>
      <c r="N6" s="1519"/>
      <c r="O6" s="1519"/>
      <c r="P6" s="1519"/>
      <c r="Q6" s="1519"/>
      <c r="R6" s="382"/>
      <c r="S6" s="4" t="s">
        <v>467</v>
      </c>
    </row>
    <row r="7" spans="1:20" ht="15.75" customHeight="1">
      <c r="S7" s="193"/>
      <c r="T7" s="4" t="s">
        <v>468</v>
      </c>
    </row>
    <row r="8" spans="1:20" ht="15.75" customHeight="1">
      <c r="S8" s="194"/>
      <c r="T8" s="4" t="s">
        <v>466</v>
      </c>
    </row>
    <row r="9" spans="1:20" ht="15.75" customHeight="1">
      <c r="A9" s="530" t="s">
        <v>99</v>
      </c>
      <c r="B9" s="1567" t="s">
        <v>434</v>
      </c>
      <c r="C9" s="1567"/>
      <c r="D9" s="1567"/>
      <c r="E9" s="1567"/>
      <c r="F9" s="1567"/>
      <c r="G9" s="1567"/>
      <c r="H9" s="1567"/>
      <c r="I9" s="1567"/>
      <c r="J9" s="1567"/>
      <c r="K9" s="1567"/>
      <c r="L9" s="1567"/>
      <c r="M9" s="1567"/>
      <c r="N9" s="1567"/>
      <c r="O9" s="1567"/>
      <c r="P9" s="1567"/>
      <c r="Q9" s="1567"/>
      <c r="R9" s="382"/>
    </row>
    <row r="10" spans="1:20" ht="15.75" customHeight="1">
      <c r="A10" s="1678" t="s">
        <v>435</v>
      </c>
      <c r="B10" s="1679"/>
      <c r="C10" s="1679"/>
      <c r="D10" s="1679"/>
      <c r="E10" s="1676"/>
      <c r="F10" s="1678" t="s">
        <v>300</v>
      </c>
      <c r="G10" s="1679"/>
      <c r="H10" s="1679"/>
      <c r="I10" s="1679"/>
      <c r="J10" s="1679"/>
      <c r="K10" s="1679"/>
      <c r="L10" s="1679"/>
      <c r="M10" s="1676"/>
      <c r="N10" s="209" t="s">
        <v>436</v>
      </c>
      <c r="O10" s="232"/>
      <c r="P10" s="232"/>
      <c r="Q10" s="233"/>
      <c r="R10" s="202"/>
      <c r="S10" s="207" t="s">
        <v>469</v>
      </c>
    </row>
    <row r="11" spans="1:20" ht="15.75" customHeight="1">
      <c r="A11" s="1814"/>
      <c r="B11" s="1815"/>
      <c r="C11" s="1815"/>
      <c r="D11" s="1815"/>
      <c r="E11" s="1816"/>
      <c r="F11" s="1814"/>
      <c r="G11" s="1815"/>
      <c r="H11" s="1815"/>
      <c r="I11" s="1815"/>
      <c r="J11" s="1815"/>
      <c r="K11" s="1815"/>
      <c r="L11" s="1815"/>
      <c r="M11" s="1816"/>
      <c r="N11" s="2326"/>
      <c r="O11" s="2327"/>
      <c r="P11" s="2328"/>
      <c r="Q11" s="2319" t="s">
        <v>308</v>
      </c>
      <c r="R11" s="327"/>
      <c r="S11" s="207" t="s">
        <v>470</v>
      </c>
    </row>
    <row r="12" spans="1:20" ht="15.75" customHeight="1">
      <c r="A12" s="1849"/>
      <c r="B12" s="1850"/>
      <c r="C12" s="1850"/>
      <c r="D12" s="1850"/>
      <c r="E12" s="1851"/>
      <c r="F12" s="1849"/>
      <c r="G12" s="1850"/>
      <c r="H12" s="1850"/>
      <c r="I12" s="1850"/>
      <c r="J12" s="1850"/>
      <c r="K12" s="1850"/>
      <c r="L12" s="1850"/>
      <c r="M12" s="1851"/>
      <c r="N12" s="2329"/>
      <c r="O12" s="2330"/>
      <c r="P12" s="2331"/>
      <c r="Q12" s="2325"/>
      <c r="R12" s="327"/>
    </row>
    <row r="13" spans="1:20" ht="15.75" customHeight="1">
      <c r="A13" s="1814"/>
      <c r="B13" s="1815"/>
      <c r="C13" s="1815"/>
      <c r="D13" s="1815"/>
      <c r="E13" s="1816"/>
      <c r="F13" s="1814"/>
      <c r="G13" s="1815"/>
      <c r="H13" s="1815"/>
      <c r="I13" s="1815"/>
      <c r="J13" s="1815"/>
      <c r="K13" s="1815"/>
      <c r="L13" s="1815"/>
      <c r="M13" s="1816"/>
      <c r="N13" s="2326"/>
      <c r="O13" s="2327"/>
      <c r="P13" s="2328"/>
      <c r="Q13" s="2319" t="s">
        <v>308</v>
      </c>
      <c r="R13" s="327"/>
    </row>
    <row r="14" spans="1:20" ht="15.75" customHeight="1">
      <c r="A14" s="1849"/>
      <c r="B14" s="1850"/>
      <c r="C14" s="1850"/>
      <c r="D14" s="1850"/>
      <c r="E14" s="1851"/>
      <c r="F14" s="1849"/>
      <c r="G14" s="1850"/>
      <c r="H14" s="1850"/>
      <c r="I14" s="1850"/>
      <c r="J14" s="1850"/>
      <c r="K14" s="1850"/>
      <c r="L14" s="1850"/>
      <c r="M14" s="1851"/>
      <c r="N14" s="2329"/>
      <c r="O14" s="2330"/>
      <c r="P14" s="2331"/>
      <c r="Q14" s="2325"/>
      <c r="R14" s="327"/>
    </row>
    <row r="15" spans="1:20">
      <c r="A15" s="267" t="s">
        <v>81</v>
      </c>
      <c r="B15" s="1510" t="s">
        <v>437</v>
      </c>
      <c r="C15" s="1510"/>
      <c r="D15" s="1510"/>
      <c r="E15" s="1510"/>
      <c r="F15" s="1510"/>
      <c r="G15" s="1510"/>
      <c r="H15" s="1510"/>
      <c r="I15" s="1510"/>
      <c r="J15" s="1510"/>
      <c r="K15" s="1510"/>
      <c r="L15" s="1510"/>
      <c r="M15" s="1510"/>
      <c r="N15" s="1510"/>
      <c r="O15" s="1510"/>
      <c r="P15" s="1510"/>
      <c r="Q15" s="1510"/>
      <c r="R15" s="381"/>
    </row>
    <row r="16" spans="1:20">
      <c r="A16" s="291"/>
      <c r="B16" s="1513"/>
      <c r="C16" s="1513"/>
      <c r="D16" s="1513"/>
      <c r="E16" s="1513"/>
      <c r="F16" s="1513"/>
      <c r="G16" s="1513"/>
      <c r="H16" s="1513"/>
      <c r="I16" s="1513"/>
      <c r="J16" s="1513"/>
      <c r="K16" s="1513"/>
      <c r="L16" s="1513"/>
      <c r="M16" s="1513"/>
      <c r="N16" s="1513"/>
      <c r="O16" s="1513"/>
      <c r="P16" s="1513"/>
      <c r="Q16" s="1513"/>
      <c r="R16" s="381"/>
    </row>
    <row r="17" spans="1:17">
      <c r="A17" s="267" t="s">
        <v>982</v>
      </c>
      <c r="B17" s="1495" t="str">
        <f>CONCATENATE("入札公告日前日時点（平成",(YEAR(発注者入力シート!H7)-1988),"年",MONTH(発注者入力シート!H7),"月",DAY(発注者入力シート!H7),"日時点）での状況について記載すること。")</f>
        <v>入札公告日前日時点（平成30年5月31日時点）での状況について記載すること。</v>
      </c>
      <c r="C17" s="1495"/>
      <c r="D17" s="1495"/>
      <c r="E17" s="1495"/>
      <c r="F17" s="1495"/>
      <c r="G17" s="1495"/>
      <c r="H17" s="1495"/>
      <c r="I17" s="1495"/>
      <c r="J17" s="1495"/>
      <c r="K17" s="1495"/>
      <c r="L17" s="1495"/>
      <c r="M17" s="1495"/>
      <c r="N17" s="1495"/>
      <c r="O17" s="1495"/>
      <c r="P17" s="1495"/>
      <c r="Q17" s="1495"/>
    </row>
    <row r="18" spans="1:17" ht="15.75" customHeight="1"/>
    <row r="19" spans="1:17" ht="15.75" customHeight="1"/>
    <row r="20" spans="1:17" ht="15.75" customHeight="1"/>
    <row r="21" spans="1:17" ht="15.75" customHeight="1"/>
    <row r="22" spans="1:17" ht="15.75" customHeight="1"/>
    <row r="23" spans="1:17" ht="15.75" customHeight="1"/>
    <row r="24" spans="1:17" ht="15.75" customHeight="1"/>
    <row r="25" spans="1:17" ht="15.75" customHeight="1"/>
    <row r="26" spans="1:17" ht="15.75" customHeight="1"/>
    <row r="27" spans="1:17" ht="15.75" customHeight="1"/>
    <row r="28" spans="1:17" ht="15.75" customHeight="1"/>
    <row r="29" spans="1:17" ht="15.75" customHeight="1"/>
    <row r="30" spans="1:17" ht="15.75" customHeight="1"/>
    <row r="31" spans="1:17" ht="15.75" customHeight="1"/>
    <row r="32" spans="1:17"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sheetData>
  <mergeCells count="18">
    <mergeCell ref="B17:Q17"/>
    <mergeCell ref="B15:Q16"/>
    <mergeCell ref="A11:E12"/>
    <mergeCell ref="F11:M12"/>
    <mergeCell ref="A4:Q4"/>
    <mergeCell ref="H6:J6"/>
    <mergeCell ref="K6:Q6"/>
    <mergeCell ref="B9:Q9"/>
    <mergeCell ref="A10:E10"/>
    <mergeCell ref="F10:M10"/>
    <mergeCell ref="Q11:Q12"/>
    <mergeCell ref="Q13:Q14"/>
    <mergeCell ref="N11:P12"/>
    <mergeCell ref="N13:P14"/>
    <mergeCell ref="A13:E14"/>
    <mergeCell ref="F13:M14"/>
    <mergeCell ref="A1:F1"/>
    <mergeCell ref="A2:E2"/>
  </mergeCells>
  <phoneticPr fontId="2"/>
  <pageMargins left="0.70866141732283472" right="0.70866141732283472" top="0.74803149606299213" bottom="0.74803149606299213" header="0.31496062992125984" footer="0.31496062992125984"/>
  <pageSetup paperSize="9" orientation="portrait" blackAndWhite="1"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X34"/>
  <sheetViews>
    <sheetView view="pageBreakPreview" zoomScaleNormal="100" zoomScaleSheetLayoutView="100" workbookViewId="0">
      <selection activeCell="M27" sqref="M27"/>
    </sheetView>
  </sheetViews>
  <sheetFormatPr defaultRowHeight="13.5"/>
  <cols>
    <col min="1" max="17" width="5.125" style="4" customWidth="1"/>
    <col min="18" max="18" width="5.125" style="251" customWidth="1"/>
    <col min="19" max="16384" width="9" style="4"/>
  </cols>
  <sheetData>
    <row r="1" spans="1:24" ht="15.75" customHeight="1">
      <c r="A1" s="1495" t="str">
        <f>CONCATENATE("（様式－",発注者入力シート!E44,"）")</f>
        <v>（様式－１６）</v>
      </c>
      <c r="B1" s="1495"/>
      <c r="C1" s="1495"/>
      <c r="D1" s="1495"/>
      <c r="S1" s="4" t="s">
        <v>463</v>
      </c>
    </row>
    <row r="2" spans="1:24" ht="15.75" customHeight="1">
      <c r="A2" s="2335" t="s">
        <v>58</v>
      </c>
      <c r="B2" s="2335"/>
      <c r="C2" s="2335"/>
      <c r="D2" s="2335"/>
      <c r="E2" s="2335"/>
      <c r="F2" s="2335"/>
      <c r="G2" s="2335"/>
      <c r="H2" s="2335"/>
      <c r="I2" s="2335"/>
      <c r="J2" s="2335"/>
      <c r="K2" s="2335"/>
      <c r="L2" s="2335"/>
      <c r="M2" s="2335"/>
      <c r="N2" s="2335"/>
      <c r="O2" s="2335"/>
      <c r="P2" s="2335"/>
      <c r="Q2" s="2335"/>
      <c r="R2" s="338"/>
      <c r="S2" s="4" t="s">
        <v>464</v>
      </c>
    </row>
    <row r="3" spans="1:24" ht="15.75" customHeight="1">
      <c r="A3" s="10"/>
      <c r="B3" s="10"/>
      <c r="C3" s="10"/>
      <c r="D3" s="10"/>
      <c r="E3" s="10"/>
      <c r="F3" s="10"/>
      <c r="G3" s="10"/>
      <c r="H3" s="10"/>
      <c r="I3" s="10"/>
      <c r="J3" s="10"/>
      <c r="K3" s="10"/>
      <c r="L3" s="10"/>
      <c r="M3" s="10"/>
      <c r="N3" s="10"/>
      <c r="O3" s="10"/>
      <c r="P3" s="10"/>
      <c r="Q3" s="10"/>
      <c r="R3" s="338"/>
      <c r="S3" s="205"/>
      <c r="T3" s="4" t="s">
        <v>475</v>
      </c>
    </row>
    <row r="4" spans="1:24" ht="15.75" customHeight="1">
      <c r="A4" s="1632" t="s">
        <v>637</v>
      </c>
      <c r="B4" s="1632"/>
      <c r="C4" s="1632"/>
      <c r="D4" s="1632"/>
      <c r="E4" s="1632"/>
      <c r="F4" s="1632"/>
      <c r="G4" s="1632"/>
      <c r="H4" s="1632"/>
      <c r="I4" s="1632"/>
      <c r="J4" s="1632"/>
      <c r="K4" s="1632"/>
      <c r="L4" s="1632"/>
      <c r="M4" s="1632"/>
      <c r="N4" s="1632"/>
      <c r="O4" s="1632"/>
      <c r="P4" s="1632"/>
      <c r="Q4" s="1632"/>
      <c r="R4" s="335"/>
      <c r="S4" s="191"/>
      <c r="T4" s="4" t="s">
        <v>466</v>
      </c>
    </row>
    <row r="5" spans="1:24" ht="15.75" customHeight="1">
      <c r="S5" s="251"/>
    </row>
    <row r="6" spans="1:24" ht="15.75" customHeight="1">
      <c r="S6" s="4" t="s">
        <v>467</v>
      </c>
      <c r="W6" s="251"/>
      <c r="X6" s="251"/>
    </row>
    <row r="7" spans="1:24" ht="15.75" customHeight="1">
      <c r="A7" s="4" t="s">
        <v>69</v>
      </c>
      <c r="S7" s="193"/>
      <c r="T7" s="4" t="s">
        <v>468</v>
      </c>
      <c r="W7" s="251"/>
      <c r="X7" s="251"/>
    </row>
    <row r="8" spans="1:24" ht="15.75" customHeight="1">
      <c r="A8" s="2247" t="s">
        <v>231</v>
      </c>
      <c r="B8" s="2247"/>
      <c r="C8" s="2247"/>
      <c r="D8" s="2247"/>
      <c r="E8" s="2247"/>
      <c r="F8" s="2247"/>
      <c r="G8" s="2247"/>
      <c r="H8" s="2247"/>
      <c r="I8" s="2247"/>
      <c r="J8" s="2247"/>
      <c r="K8" s="2247"/>
      <c r="L8" s="2247"/>
      <c r="M8" s="2247"/>
      <c r="N8" s="2247"/>
      <c r="O8" s="2247"/>
      <c r="P8" s="2247"/>
      <c r="Q8" s="2247"/>
      <c r="R8" s="295"/>
      <c r="S8" s="194"/>
      <c r="T8" s="4" t="s">
        <v>466</v>
      </c>
      <c r="W8" s="251"/>
      <c r="X8" s="251"/>
    </row>
    <row r="9" spans="1:24" ht="15.75" customHeight="1">
      <c r="A9" s="1499" t="s">
        <v>60</v>
      </c>
      <c r="B9" s="1499"/>
      <c r="C9" s="1499"/>
      <c r="D9" s="1499"/>
      <c r="E9" s="1499"/>
      <c r="F9" s="1499"/>
      <c r="G9" s="1499"/>
      <c r="H9" s="1499"/>
      <c r="I9" s="1499"/>
      <c r="J9" s="1499"/>
      <c r="K9" s="1499"/>
      <c r="L9" s="1499"/>
      <c r="M9" s="1499"/>
      <c r="N9" s="1499"/>
      <c r="O9" s="1499"/>
      <c r="P9" s="1499"/>
      <c r="Q9" s="1499"/>
      <c r="R9" s="322"/>
      <c r="S9" s="251"/>
      <c r="T9" s="251"/>
      <c r="U9" s="251"/>
      <c r="V9" s="251"/>
      <c r="W9" s="251"/>
      <c r="X9" s="251"/>
    </row>
    <row r="10" spans="1:24" ht="15.75" customHeight="1">
      <c r="A10" s="1664" t="s">
        <v>61</v>
      </c>
      <c r="B10" s="1665"/>
      <c r="C10" s="1665"/>
      <c r="D10" s="1665"/>
      <c r="E10" s="2332">
        <f>IF(発注者入力シート!C7="","",発注者入力シート!C7)</f>
        <v>43252</v>
      </c>
      <c r="F10" s="2333"/>
      <c r="G10" s="2333"/>
      <c r="H10" s="2333"/>
      <c r="I10" s="2333"/>
      <c r="J10" s="2333"/>
      <c r="K10" s="2333"/>
      <c r="L10" s="2333"/>
      <c r="M10" s="2333"/>
      <c r="N10" s="2333"/>
      <c r="O10" s="2333"/>
      <c r="P10" s="2333"/>
      <c r="Q10" s="2334"/>
      <c r="R10" s="197"/>
      <c r="S10" s="207" t="s">
        <v>469</v>
      </c>
    </row>
    <row r="11" spans="1:24" ht="15.75" customHeight="1">
      <c r="A11" s="1664" t="s">
        <v>25</v>
      </c>
      <c r="B11" s="1665"/>
      <c r="C11" s="1665"/>
      <c r="D11" s="1665"/>
      <c r="E11" s="2336" t="str">
        <f>IF(発注者入力シート!C10="","",発注者入力シート!C10)</f>
        <v>県道○線　道路改良工事</v>
      </c>
      <c r="F11" s="2337"/>
      <c r="G11" s="2337"/>
      <c r="H11" s="2337"/>
      <c r="I11" s="2337"/>
      <c r="J11" s="2337"/>
      <c r="K11" s="2337"/>
      <c r="L11" s="2337"/>
      <c r="M11" s="2337"/>
      <c r="N11" s="2337"/>
      <c r="O11" s="2337"/>
      <c r="P11" s="2337"/>
      <c r="Q11" s="2338"/>
      <c r="R11" s="321"/>
      <c r="S11" s="207" t="s">
        <v>470</v>
      </c>
    </row>
    <row r="12" spans="1:24" ht="15.75" customHeight="1">
      <c r="A12" s="1507"/>
      <c r="B12" s="1671"/>
      <c r="C12" s="1671"/>
      <c r="D12" s="1671"/>
      <c r="E12" s="2339"/>
      <c r="F12" s="1638"/>
      <c r="G12" s="1638"/>
      <c r="H12" s="1638"/>
      <c r="I12" s="1638"/>
      <c r="J12" s="1638"/>
      <c r="K12" s="1638"/>
      <c r="L12" s="1638"/>
      <c r="M12" s="1638"/>
      <c r="N12" s="1638"/>
      <c r="O12" s="1638"/>
      <c r="P12" s="1638"/>
      <c r="Q12" s="2340"/>
      <c r="R12" s="321"/>
    </row>
    <row r="13" spans="1:24" ht="15.75" customHeight="1">
      <c r="A13" s="1678" t="s">
        <v>70</v>
      </c>
      <c r="B13" s="1679"/>
      <c r="C13" s="1679"/>
      <c r="D13" s="1679"/>
      <c r="E13" s="1678" t="s">
        <v>71</v>
      </c>
      <c r="F13" s="1679"/>
      <c r="G13" s="1679"/>
      <c r="H13" s="1679"/>
      <c r="I13" s="1679"/>
      <c r="J13" s="1679"/>
      <c r="K13" s="1679"/>
      <c r="L13" s="1679"/>
      <c r="M13" s="1679"/>
      <c r="N13" s="1679"/>
      <c r="O13" s="1679"/>
      <c r="P13" s="1679"/>
      <c r="Q13" s="1676"/>
      <c r="R13" s="198"/>
    </row>
    <row r="14" spans="1:24" ht="15.75" customHeight="1">
      <c r="A14" s="1551"/>
      <c r="B14" s="1552"/>
      <c r="C14" s="1552"/>
      <c r="D14" s="1553"/>
      <c r="E14" s="1551"/>
      <c r="F14" s="1552"/>
      <c r="G14" s="1552"/>
      <c r="H14" s="1552"/>
      <c r="I14" s="1552"/>
      <c r="J14" s="1552"/>
      <c r="K14" s="1552"/>
      <c r="L14" s="1552"/>
      <c r="M14" s="1552"/>
      <c r="N14" s="1552"/>
      <c r="O14" s="1552"/>
      <c r="P14" s="1552"/>
      <c r="Q14" s="1553"/>
      <c r="R14" s="334"/>
    </row>
    <row r="15" spans="1:24" ht="15.75" customHeight="1">
      <c r="A15" s="1554"/>
      <c r="B15" s="1555"/>
      <c r="C15" s="1555"/>
      <c r="D15" s="1556"/>
      <c r="E15" s="1554"/>
      <c r="F15" s="1555"/>
      <c r="G15" s="1555"/>
      <c r="H15" s="1555"/>
      <c r="I15" s="1555"/>
      <c r="J15" s="1555"/>
      <c r="K15" s="1555"/>
      <c r="L15" s="1555"/>
      <c r="M15" s="1555"/>
      <c r="N15" s="1555"/>
      <c r="O15" s="1555"/>
      <c r="P15" s="1555"/>
      <c r="Q15" s="1556"/>
      <c r="R15" s="334"/>
    </row>
    <row r="16" spans="1:24" ht="15.75" customHeight="1">
      <c r="A16" s="1554"/>
      <c r="B16" s="1555"/>
      <c r="C16" s="1555"/>
      <c r="D16" s="1556"/>
      <c r="E16" s="1554"/>
      <c r="F16" s="1555"/>
      <c r="G16" s="1555"/>
      <c r="H16" s="1555"/>
      <c r="I16" s="1555"/>
      <c r="J16" s="1555"/>
      <c r="K16" s="1555"/>
      <c r="L16" s="1555"/>
      <c r="M16" s="1555"/>
      <c r="N16" s="1555"/>
      <c r="O16" s="1555"/>
      <c r="P16" s="1555"/>
      <c r="Q16" s="1556"/>
      <c r="R16" s="334"/>
    </row>
    <row r="17" spans="1:18" ht="15.75" customHeight="1">
      <c r="A17" s="1554"/>
      <c r="B17" s="1555"/>
      <c r="C17" s="1555"/>
      <c r="D17" s="1556"/>
      <c r="E17" s="1554"/>
      <c r="F17" s="1555"/>
      <c r="G17" s="1555"/>
      <c r="H17" s="1555"/>
      <c r="I17" s="1555"/>
      <c r="J17" s="1555"/>
      <c r="K17" s="1555"/>
      <c r="L17" s="1555"/>
      <c r="M17" s="1555"/>
      <c r="N17" s="1555"/>
      <c r="O17" s="1555"/>
      <c r="P17" s="1555"/>
      <c r="Q17" s="1556"/>
      <c r="R17" s="334"/>
    </row>
    <row r="18" spans="1:18" ht="15.75" customHeight="1">
      <c r="A18" s="1554"/>
      <c r="B18" s="1555"/>
      <c r="C18" s="1555"/>
      <c r="D18" s="1556"/>
      <c r="E18" s="1554"/>
      <c r="F18" s="1555"/>
      <c r="G18" s="1555"/>
      <c r="H18" s="1555"/>
      <c r="I18" s="1555"/>
      <c r="J18" s="1555"/>
      <c r="K18" s="1555"/>
      <c r="L18" s="1555"/>
      <c r="M18" s="1555"/>
      <c r="N18" s="1555"/>
      <c r="O18" s="1555"/>
      <c r="P18" s="1555"/>
      <c r="Q18" s="1556"/>
      <c r="R18" s="334"/>
    </row>
    <row r="19" spans="1:18" ht="15.75" customHeight="1">
      <c r="A19" s="1554"/>
      <c r="B19" s="1555"/>
      <c r="C19" s="1555"/>
      <c r="D19" s="1556"/>
      <c r="E19" s="1554"/>
      <c r="F19" s="1555"/>
      <c r="G19" s="1555"/>
      <c r="H19" s="1555"/>
      <c r="I19" s="1555"/>
      <c r="J19" s="1555"/>
      <c r="K19" s="1555"/>
      <c r="L19" s="1555"/>
      <c r="M19" s="1555"/>
      <c r="N19" s="1555"/>
      <c r="O19" s="1555"/>
      <c r="P19" s="1555"/>
      <c r="Q19" s="1556"/>
      <c r="R19" s="334"/>
    </row>
    <row r="20" spans="1:18" ht="15.75" customHeight="1">
      <c r="A20" s="1554"/>
      <c r="B20" s="1555"/>
      <c r="C20" s="1555"/>
      <c r="D20" s="1556"/>
      <c r="E20" s="1554"/>
      <c r="F20" s="1555"/>
      <c r="G20" s="1555"/>
      <c r="H20" s="1555"/>
      <c r="I20" s="1555"/>
      <c r="J20" s="1555"/>
      <c r="K20" s="1555"/>
      <c r="L20" s="1555"/>
      <c r="M20" s="1555"/>
      <c r="N20" s="1555"/>
      <c r="O20" s="1555"/>
      <c r="P20" s="1555"/>
      <c r="Q20" s="1556"/>
      <c r="R20" s="334"/>
    </row>
    <row r="21" spans="1:18" ht="15.75" customHeight="1">
      <c r="A21" s="1557"/>
      <c r="B21" s="1558"/>
      <c r="C21" s="1558"/>
      <c r="D21" s="1559"/>
      <c r="E21" s="1557"/>
      <c r="F21" s="1558"/>
      <c r="G21" s="1558"/>
      <c r="H21" s="1558"/>
      <c r="I21" s="1558"/>
      <c r="J21" s="1558"/>
      <c r="K21" s="1558"/>
      <c r="L21" s="1558"/>
      <c r="M21" s="1558"/>
      <c r="N21" s="1558"/>
      <c r="O21" s="1558"/>
      <c r="P21" s="1558"/>
      <c r="Q21" s="1559"/>
      <c r="R21" s="334"/>
    </row>
    <row r="22" spans="1:18" ht="15.75" customHeight="1"/>
    <row r="23" spans="1:18" ht="15.75" customHeight="1"/>
    <row r="24" spans="1:18" ht="15.75" customHeight="1"/>
    <row r="25" spans="1:18" ht="15.75" customHeight="1"/>
    <row r="26" spans="1:18" ht="13.5" customHeight="1"/>
    <row r="27" spans="1:18" ht="13.5" customHeight="1"/>
    <row r="28" spans="1:18" ht="13.5" customHeight="1"/>
    <row r="29" spans="1:18" ht="13.5" customHeight="1"/>
    <row r="30" spans="1:18" ht="13.5" customHeight="1"/>
    <row r="31" spans="1:18" ht="13.5" customHeight="1"/>
    <row r="32" spans="1:18" ht="13.5" customHeight="1"/>
    <row r="33" ht="13.5" customHeight="1"/>
    <row r="34" ht="13.5" customHeight="1"/>
  </sheetData>
  <mergeCells count="13">
    <mergeCell ref="A1:D1"/>
    <mergeCell ref="A14:D21"/>
    <mergeCell ref="E14:Q21"/>
    <mergeCell ref="A13:D13"/>
    <mergeCell ref="E10:Q10"/>
    <mergeCell ref="E13:Q13"/>
    <mergeCell ref="A2:Q2"/>
    <mergeCell ref="A4:Q4"/>
    <mergeCell ref="A9:Q9"/>
    <mergeCell ref="A10:D10"/>
    <mergeCell ref="A11:D12"/>
    <mergeCell ref="A8:Q8"/>
    <mergeCell ref="E11:Q12"/>
  </mergeCells>
  <phoneticPr fontId="2"/>
  <pageMargins left="0.70866141732283472" right="0.70866141732283472" top="0.74803149606299213" bottom="0.74803149606299213" header="0.31496062992125984" footer="0.31496062992125984"/>
  <pageSetup paperSize="9" orientation="portrait" blackAndWhite="1"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39"/>
  <sheetViews>
    <sheetView view="pageBreakPreview" zoomScaleNormal="100" zoomScaleSheetLayoutView="100" workbookViewId="0">
      <selection activeCell="C7" sqref="C7"/>
    </sheetView>
  </sheetViews>
  <sheetFormatPr defaultRowHeight="13.5"/>
  <cols>
    <col min="1" max="17" width="5.125" style="4" customWidth="1"/>
    <col min="18" max="18" width="5.125" style="251" customWidth="1"/>
    <col min="19" max="16384" width="9" style="4"/>
  </cols>
  <sheetData>
    <row r="1" spans="1:24" ht="15.75" customHeight="1">
      <c r="A1" s="1495" t="str">
        <f>CONCATENATE("（様式－",発注者入力シート!E45,"）")</f>
        <v>（様式－１７）</v>
      </c>
      <c r="B1" s="1495"/>
      <c r="C1" s="1495"/>
      <c r="D1" s="1495"/>
      <c r="S1" s="4" t="s">
        <v>463</v>
      </c>
    </row>
    <row r="2" spans="1:24" ht="15.75" customHeight="1">
      <c r="A2" s="2341" t="s">
        <v>58</v>
      </c>
      <c r="B2" s="2341"/>
      <c r="C2" s="2341"/>
      <c r="D2" s="2341"/>
      <c r="E2" s="2341"/>
      <c r="F2" s="2341"/>
      <c r="G2" s="2341"/>
      <c r="H2" s="2341"/>
      <c r="I2" s="2341"/>
      <c r="J2" s="2341"/>
      <c r="K2" s="2341"/>
      <c r="L2" s="2341"/>
      <c r="M2" s="2341"/>
      <c r="N2" s="2341"/>
      <c r="O2" s="2341"/>
      <c r="P2" s="2341"/>
      <c r="Q2" s="2341"/>
      <c r="R2" s="338"/>
      <c r="S2" s="4" t="s">
        <v>467</v>
      </c>
    </row>
    <row r="3" spans="1:24" ht="15.75" customHeight="1">
      <c r="A3" s="10"/>
      <c r="B3" s="10"/>
      <c r="C3" s="10"/>
      <c r="D3" s="10"/>
      <c r="E3" s="10"/>
      <c r="F3" s="10"/>
      <c r="G3" s="10"/>
      <c r="H3" s="10"/>
      <c r="I3" s="10"/>
      <c r="J3" s="10"/>
      <c r="K3" s="10"/>
      <c r="L3" s="10"/>
      <c r="M3" s="10"/>
      <c r="N3" s="10"/>
      <c r="O3" s="10"/>
      <c r="P3" s="10"/>
      <c r="Q3" s="10"/>
      <c r="R3" s="338"/>
      <c r="S3" s="193"/>
      <c r="T3" s="4" t="s">
        <v>468</v>
      </c>
    </row>
    <row r="4" spans="1:24" ht="15.75" customHeight="1">
      <c r="A4" s="1632" t="s">
        <v>72</v>
      </c>
      <c r="B4" s="1632"/>
      <c r="C4" s="1632"/>
      <c r="D4" s="1632"/>
      <c r="E4" s="1632"/>
      <c r="F4" s="1632"/>
      <c r="G4" s="1632"/>
      <c r="H4" s="1632"/>
      <c r="I4" s="1632"/>
      <c r="J4" s="1632"/>
      <c r="K4" s="1632"/>
      <c r="L4" s="1632"/>
      <c r="M4" s="1632"/>
      <c r="N4" s="1632"/>
      <c r="O4" s="1632"/>
      <c r="P4" s="1632"/>
      <c r="Q4" s="1632"/>
      <c r="R4" s="335"/>
      <c r="S4" s="194"/>
      <c r="T4" s="4" t="s">
        <v>466</v>
      </c>
    </row>
    <row r="5" spans="1:24" ht="15.75" customHeight="1">
      <c r="A5" s="4" t="s">
        <v>73</v>
      </c>
      <c r="S5" s="251"/>
      <c r="T5" s="251"/>
      <c r="U5" s="251"/>
      <c r="V5" s="251"/>
      <c r="W5" s="251"/>
      <c r="X5" s="251"/>
    </row>
    <row r="6" spans="1:24" ht="15.75" customHeight="1">
      <c r="S6" s="251"/>
      <c r="T6" s="251"/>
      <c r="U6" s="251"/>
      <c r="V6" s="251"/>
      <c r="W6" s="251"/>
      <c r="X6" s="251"/>
    </row>
    <row r="7" spans="1:24" ht="15.75" customHeight="1">
      <c r="A7" s="4" t="s">
        <v>69</v>
      </c>
      <c r="S7" s="251"/>
      <c r="T7" s="251"/>
      <c r="U7" s="251"/>
      <c r="V7" s="251"/>
      <c r="W7" s="251"/>
      <c r="X7" s="251"/>
    </row>
    <row r="8" spans="1:24" ht="15.75" customHeight="1">
      <c r="A8" s="2342" t="s">
        <v>232</v>
      </c>
      <c r="B8" s="2342"/>
      <c r="C8" s="2342"/>
      <c r="D8" s="2342"/>
      <c r="E8" s="2342"/>
      <c r="F8" s="2342"/>
      <c r="G8" s="2342"/>
      <c r="H8" s="2342"/>
      <c r="I8" s="2342"/>
      <c r="J8" s="2342"/>
      <c r="K8" s="2342"/>
      <c r="L8" s="2342"/>
      <c r="M8" s="2342"/>
      <c r="N8" s="2342"/>
      <c r="O8" s="2342"/>
      <c r="P8" s="2342"/>
      <c r="Q8" s="2342"/>
      <c r="R8" s="295"/>
      <c r="S8" s="251"/>
      <c r="T8" s="251"/>
      <c r="U8" s="251"/>
      <c r="V8" s="251"/>
      <c r="W8" s="251"/>
      <c r="X8" s="251"/>
    </row>
    <row r="9" spans="1:24" ht="15.75" customHeight="1">
      <c r="A9" s="1499" t="s">
        <v>60</v>
      </c>
      <c r="B9" s="1499"/>
      <c r="C9" s="1499"/>
      <c r="D9" s="1499"/>
      <c r="E9" s="1499"/>
      <c r="F9" s="1499"/>
      <c r="G9" s="1499"/>
      <c r="H9" s="1499"/>
      <c r="I9" s="1499"/>
      <c r="J9" s="1499"/>
      <c r="K9" s="1499"/>
      <c r="L9" s="1499"/>
      <c r="M9" s="1499"/>
      <c r="N9" s="1499"/>
      <c r="O9" s="1499"/>
      <c r="P9" s="1499"/>
      <c r="Q9" s="1499"/>
      <c r="R9" s="322"/>
    </row>
    <row r="10" spans="1:24" ht="15.75" customHeight="1">
      <c r="A10" s="1664" t="s">
        <v>61</v>
      </c>
      <c r="B10" s="1665"/>
      <c r="C10" s="1665"/>
      <c r="D10" s="1665"/>
      <c r="E10" s="2332">
        <f>IF(発注者入力シート!C7="","",発注者入力シート!C7)</f>
        <v>43252</v>
      </c>
      <c r="F10" s="2333"/>
      <c r="G10" s="2333"/>
      <c r="H10" s="2333"/>
      <c r="I10" s="2333"/>
      <c r="J10" s="2333"/>
      <c r="K10" s="2333"/>
      <c r="L10" s="2333"/>
      <c r="M10" s="2333"/>
      <c r="N10" s="2333"/>
      <c r="O10" s="2333"/>
      <c r="P10" s="2333"/>
      <c r="Q10" s="2334"/>
      <c r="R10" s="197"/>
      <c r="S10" s="207" t="s">
        <v>469</v>
      </c>
    </row>
    <row r="11" spans="1:24" ht="15.75" customHeight="1">
      <c r="A11" s="1664" t="s">
        <v>25</v>
      </c>
      <c r="B11" s="1665"/>
      <c r="C11" s="1665"/>
      <c r="D11" s="1665"/>
      <c r="E11" s="2336" t="str">
        <f>IF(発注者入力シート!C10="","",発注者入力シート!C10)</f>
        <v>県道○線　道路改良工事</v>
      </c>
      <c r="F11" s="2337"/>
      <c r="G11" s="2337"/>
      <c r="H11" s="2337"/>
      <c r="I11" s="2337"/>
      <c r="J11" s="2337"/>
      <c r="K11" s="2337"/>
      <c r="L11" s="2337"/>
      <c r="M11" s="2337"/>
      <c r="N11" s="2337"/>
      <c r="O11" s="2337"/>
      <c r="P11" s="2337"/>
      <c r="Q11" s="2338"/>
      <c r="R11" s="321"/>
      <c r="S11" s="207" t="s">
        <v>470</v>
      </c>
    </row>
    <row r="12" spans="1:24" ht="15.75" customHeight="1">
      <c r="A12" s="1507"/>
      <c r="B12" s="1671"/>
      <c r="C12" s="1671"/>
      <c r="D12" s="1671"/>
      <c r="E12" s="2339"/>
      <c r="F12" s="1638"/>
      <c r="G12" s="1638"/>
      <c r="H12" s="1638"/>
      <c r="I12" s="1638"/>
      <c r="J12" s="1638"/>
      <c r="K12" s="1638"/>
      <c r="L12" s="1638"/>
      <c r="M12" s="1638"/>
      <c r="N12" s="1638"/>
      <c r="O12" s="1638"/>
      <c r="P12" s="1638"/>
      <c r="Q12" s="2340"/>
      <c r="R12" s="321"/>
    </row>
    <row r="13" spans="1:24" ht="15.75" customHeight="1">
      <c r="A13" s="1678" t="s">
        <v>70</v>
      </c>
      <c r="B13" s="1679"/>
      <c r="C13" s="1679"/>
      <c r="D13" s="1679"/>
      <c r="E13" s="1678" t="s">
        <v>67</v>
      </c>
      <c r="F13" s="1679"/>
      <c r="G13" s="1679"/>
      <c r="H13" s="1679"/>
      <c r="I13" s="1679"/>
      <c r="J13" s="1679"/>
      <c r="K13" s="1679"/>
      <c r="L13" s="1679"/>
      <c r="M13" s="1679"/>
      <c r="N13" s="1679"/>
      <c r="O13" s="1679"/>
      <c r="P13" s="1679"/>
      <c r="Q13" s="1676"/>
      <c r="R13" s="198"/>
    </row>
    <row r="14" spans="1:24" ht="15.75" customHeight="1">
      <c r="A14" s="1560"/>
      <c r="B14" s="1561"/>
      <c r="C14" s="1561"/>
      <c r="D14" s="1562"/>
      <c r="E14" s="1560"/>
      <c r="F14" s="1561"/>
      <c r="G14" s="1561"/>
      <c r="H14" s="1561"/>
      <c r="I14" s="1561"/>
      <c r="J14" s="1561"/>
      <c r="K14" s="1561"/>
      <c r="L14" s="1561"/>
      <c r="M14" s="1561"/>
      <c r="N14" s="1561"/>
      <c r="O14" s="1561"/>
      <c r="P14" s="1561"/>
      <c r="Q14" s="1562"/>
      <c r="R14" s="334"/>
    </row>
    <row r="15" spans="1:24" ht="15.75" customHeight="1">
      <c r="A15" s="1563"/>
      <c r="B15" s="1564"/>
      <c r="C15" s="1564"/>
      <c r="D15" s="1565"/>
      <c r="E15" s="1563"/>
      <c r="F15" s="1564"/>
      <c r="G15" s="1564"/>
      <c r="H15" s="1564"/>
      <c r="I15" s="1564"/>
      <c r="J15" s="1564"/>
      <c r="K15" s="1564"/>
      <c r="L15" s="1564"/>
      <c r="M15" s="1564"/>
      <c r="N15" s="1564"/>
      <c r="O15" s="1564"/>
      <c r="P15" s="1564"/>
      <c r="Q15" s="1565"/>
      <c r="R15" s="334"/>
    </row>
    <row r="16" spans="1:24" ht="15.75" customHeight="1">
      <c r="A16" s="1563"/>
      <c r="B16" s="1564"/>
      <c r="C16" s="1564"/>
      <c r="D16" s="1565"/>
      <c r="E16" s="1563"/>
      <c r="F16" s="1564"/>
      <c r="G16" s="1564"/>
      <c r="H16" s="1564"/>
      <c r="I16" s="1564"/>
      <c r="J16" s="1564"/>
      <c r="K16" s="1564"/>
      <c r="L16" s="1564"/>
      <c r="M16" s="1564"/>
      <c r="N16" s="1564"/>
      <c r="O16" s="1564"/>
      <c r="P16" s="1564"/>
      <c r="Q16" s="1565"/>
      <c r="R16" s="334"/>
    </row>
    <row r="17" spans="1:18" ht="15.75" customHeight="1">
      <c r="A17" s="1563"/>
      <c r="B17" s="1564"/>
      <c r="C17" s="1564"/>
      <c r="D17" s="1565"/>
      <c r="E17" s="1563"/>
      <c r="F17" s="1564"/>
      <c r="G17" s="1564"/>
      <c r="H17" s="1564"/>
      <c r="I17" s="1564"/>
      <c r="J17" s="1564"/>
      <c r="K17" s="1564"/>
      <c r="L17" s="1564"/>
      <c r="M17" s="1564"/>
      <c r="N17" s="1564"/>
      <c r="O17" s="1564"/>
      <c r="P17" s="1564"/>
      <c r="Q17" s="1565"/>
      <c r="R17" s="334"/>
    </row>
    <row r="18" spans="1:18" ht="15.75" customHeight="1">
      <c r="A18" s="1563"/>
      <c r="B18" s="1564"/>
      <c r="C18" s="1564"/>
      <c r="D18" s="1565"/>
      <c r="E18" s="1563"/>
      <c r="F18" s="1564"/>
      <c r="G18" s="1564"/>
      <c r="H18" s="1564"/>
      <c r="I18" s="1564"/>
      <c r="J18" s="1564"/>
      <c r="K18" s="1564"/>
      <c r="L18" s="1564"/>
      <c r="M18" s="1564"/>
      <c r="N18" s="1564"/>
      <c r="O18" s="1564"/>
      <c r="P18" s="1564"/>
      <c r="Q18" s="1565"/>
      <c r="R18" s="334"/>
    </row>
    <row r="19" spans="1:18" ht="15.75" customHeight="1">
      <c r="A19" s="1563"/>
      <c r="B19" s="1564"/>
      <c r="C19" s="1564"/>
      <c r="D19" s="1565"/>
      <c r="E19" s="1563"/>
      <c r="F19" s="1564"/>
      <c r="G19" s="1564"/>
      <c r="H19" s="1564"/>
      <c r="I19" s="1564"/>
      <c r="J19" s="1564"/>
      <c r="K19" s="1564"/>
      <c r="L19" s="1564"/>
      <c r="M19" s="1564"/>
      <c r="N19" s="1564"/>
      <c r="O19" s="1564"/>
      <c r="P19" s="1564"/>
      <c r="Q19" s="1565"/>
      <c r="R19" s="334"/>
    </row>
    <row r="20" spans="1:18" ht="15.75" customHeight="1">
      <c r="A20" s="1563"/>
      <c r="B20" s="1564"/>
      <c r="C20" s="1564"/>
      <c r="D20" s="1565"/>
      <c r="E20" s="1563"/>
      <c r="F20" s="1564"/>
      <c r="G20" s="1564"/>
      <c r="H20" s="1564"/>
      <c r="I20" s="1564"/>
      <c r="J20" s="1564"/>
      <c r="K20" s="1564"/>
      <c r="L20" s="1564"/>
      <c r="M20" s="1564"/>
      <c r="N20" s="1564"/>
      <c r="O20" s="1564"/>
      <c r="P20" s="1564"/>
      <c r="Q20" s="1565"/>
      <c r="R20" s="334"/>
    </row>
    <row r="21" spans="1:18" ht="15.75" customHeight="1">
      <c r="A21" s="1566"/>
      <c r="B21" s="1567"/>
      <c r="C21" s="1567"/>
      <c r="D21" s="1568"/>
      <c r="E21" s="1566"/>
      <c r="F21" s="1567"/>
      <c r="G21" s="1567"/>
      <c r="H21" s="1567"/>
      <c r="I21" s="1567"/>
      <c r="J21" s="1567"/>
      <c r="K21" s="1567"/>
      <c r="L21" s="1567"/>
      <c r="M21" s="1567"/>
      <c r="N21" s="1567"/>
      <c r="O21" s="1567"/>
      <c r="P21" s="1567"/>
      <c r="Q21" s="1568"/>
      <c r="R21" s="334"/>
    </row>
    <row r="22" spans="1:18" ht="15.75" customHeight="1"/>
    <row r="23" spans="1:18" ht="15.75" customHeight="1"/>
    <row r="24" spans="1:18" ht="15.75" customHeight="1"/>
    <row r="25" spans="1:18" ht="15.75" customHeight="1"/>
    <row r="26" spans="1:18" ht="15.75" customHeight="1"/>
    <row r="27" spans="1:18" ht="15.75" customHeight="1"/>
    <row r="28" spans="1:18" ht="13.5" customHeight="1"/>
    <row r="29" spans="1:18" ht="13.5" customHeight="1"/>
    <row r="30" spans="1:18" ht="13.5" customHeight="1"/>
    <row r="31" spans="1:18" ht="13.5" customHeight="1"/>
    <row r="32" spans="1:18" ht="13.5" customHeight="1"/>
    <row r="33" ht="13.5" customHeight="1"/>
    <row r="34" ht="13.5" customHeight="1"/>
    <row r="35" ht="13.5" customHeight="1"/>
    <row r="36" ht="13.5" customHeight="1"/>
    <row r="37" ht="13.5" customHeight="1"/>
    <row r="38" ht="13.5" customHeight="1"/>
    <row r="39" ht="13.5" customHeight="1"/>
  </sheetData>
  <mergeCells count="13">
    <mergeCell ref="A1:D1"/>
    <mergeCell ref="A14:D21"/>
    <mergeCell ref="E14:Q21"/>
    <mergeCell ref="A2:Q2"/>
    <mergeCell ref="A4:Q4"/>
    <mergeCell ref="A9:Q9"/>
    <mergeCell ref="A10:D10"/>
    <mergeCell ref="E10:Q10"/>
    <mergeCell ref="A11:D12"/>
    <mergeCell ref="A13:D13"/>
    <mergeCell ref="E13:Q13"/>
    <mergeCell ref="A8:Q8"/>
    <mergeCell ref="E11:Q12"/>
  </mergeCells>
  <phoneticPr fontId="2"/>
  <pageMargins left="0.70866141732283472" right="0.70866141732283472" top="0.74803149606299213" bottom="0.74803149606299213" header="0.31496062992125984" footer="0.31496062992125984"/>
  <pageSetup paperSize="9" orientation="portrait" blackAndWhite="1"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T52"/>
  <sheetViews>
    <sheetView view="pageBreakPreview" zoomScaleNormal="100" zoomScaleSheetLayoutView="100" workbookViewId="0">
      <selection activeCell="C16" sqref="C16"/>
    </sheetView>
  </sheetViews>
  <sheetFormatPr defaultRowHeight="13.5"/>
  <cols>
    <col min="1" max="17" width="5.125" style="4" customWidth="1"/>
    <col min="18" max="18" width="5.125" style="251" customWidth="1"/>
    <col min="19" max="16384" width="9" style="4"/>
  </cols>
  <sheetData>
    <row r="1" spans="1:20" ht="15.75" customHeight="1">
      <c r="A1" s="1495" t="str">
        <f>CONCATENATE("（様式－",発注者入力シート!E46,"）")</f>
        <v>（様式－１８）</v>
      </c>
      <c r="B1" s="1495"/>
      <c r="C1" s="1495"/>
      <c r="D1" s="1495"/>
      <c r="E1" s="1495"/>
      <c r="F1" s="1495"/>
      <c r="S1" s="4" t="s">
        <v>463</v>
      </c>
    </row>
    <row r="2" spans="1:20" ht="15.75" customHeight="1">
      <c r="A2" s="2335" t="s">
        <v>58</v>
      </c>
      <c r="B2" s="2335"/>
      <c r="C2" s="2335"/>
      <c r="D2" s="2335"/>
      <c r="E2" s="2335"/>
      <c r="F2" s="2335"/>
      <c r="G2" s="2335"/>
      <c r="H2" s="2335"/>
      <c r="I2" s="2335"/>
      <c r="J2" s="2335"/>
      <c r="K2" s="2335"/>
      <c r="L2" s="2335"/>
      <c r="M2" s="2335"/>
      <c r="N2" s="2335"/>
      <c r="O2" s="2335"/>
      <c r="P2" s="2335"/>
      <c r="Q2" s="2335"/>
      <c r="R2" s="338"/>
      <c r="S2" s="4" t="s">
        <v>464</v>
      </c>
    </row>
    <row r="3" spans="1:20" ht="15.75" customHeight="1">
      <c r="A3" s="1632" t="s">
        <v>647</v>
      </c>
      <c r="B3" s="1632"/>
      <c r="C3" s="1632"/>
      <c r="D3" s="1632"/>
      <c r="E3" s="1632"/>
      <c r="F3" s="1632"/>
      <c r="G3" s="1632"/>
      <c r="H3" s="1632"/>
      <c r="I3" s="1632"/>
      <c r="J3" s="1632"/>
      <c r="K3" s="1632"/>
      <c r="L3" s="1632"/>
      <c r="M3" s="1632"/>
      <c r="N3" s="1632"/>
      <c r="O3" s="1632"/>
      <c r="P3" s="1632"/>
      <c r="Q3" s="1632"/>
      <c r="R3" s="335"/>
      <c r="S3" s="205"/>
      <c r="T3" s="4" t="s">
        <v>475</v>
      </c>
    </row>
    <row r="4" spans="1:20" ht="15.75" customHeight="1">
      <c r="A4" s="274"/>
      <c r="B4" s="274"/>
      <c r="C4" s="274"/>
      <c r="D4" s="274"/>
      <c r="E4" s="274"/>
      <c r="F4" s="274"/>
      <c r="G4" s="274"/>
      <c r="H4" s="274"/>
      <c r="I4" s="274"/>
      <c r="J4" s="274"/>
      <c r="K4" s="274"/>
      <c r="L4" s="274"/>
      <c r="M4" s="274"/>
      <c r="N4" s="274"/>
      <c r="O4" s="274"/>
      <c r="P4" s="274"/>
      <c r="Q4" s="274"/>
      <c r="R4" s="335"/>
      <c r="S4" s="191"/>
      <c r="T4" s="4" t="s">
        <v>466</v>
      </c>
    </row>
    <row r="5" spans="1:20" ht="15.75" customHeight="1">
      <c r="A5" s="4" t="s">
        <v>59</v>
      </c>
      <c r="S5" s="251"/>
    </row>
    <row r="6" spans="1:20" ht="15.75" customHeight="1">
      <c r="A6" s="2247"/>
      <c r="B6" s="2247"/>
      <c r="C6" s="2247"/>
      <c r="D6" s="2247"/>
      <c r="E6" s="2247"/>
      <c r="F6" s="4" t="s">
        <v>111</v>
      </c>
      <c r="S6" s="4" t="s">
        <v>467</v>
      </c>
    </row>
    <row r="7" spans="1:20" ht="15.75" customHeight="1">
      <c r="S7" s="193"/>
      <c r="T7" s="4" t="s">
        <v>468</v>
      </c>
    </row>
    <row r="8" spans="1:20" ht="15.75" customHeight="1">
      <c r="K8" s="4" t="s">
        <v>65</v>
      </c>
      <c r="S8" s="194"/>
      <c r="T8" s="4" t="s">
        <v>466</v>
      </c>
    </row>
    <row r="9" spans="1:20" ht="15.75" customHeight="1">
      <c r="K9" s="2247"/>
      <c r="L9" s="2247"/>
      <c r="M9" s="2247"/>
      <c r="N9" s="2247"/>
      <c r="O9" s="2247"/>
      <c r="P9" s="2247"/>
      <c r="Q9" s="4" t="s">
        <v>112</v>
      </c>
      <c r="S9" s="251"/>
      <c r="T9" s="251"/>
    </row>
    <row r="10" spans="1:20" ht="15.75" customHeight="1">
      <c r="K10" s="2247"/>
      <c r="L10" s="2247"/>
      <c r="M10" s="2247"/>
      <c r="N10" s="2247"/>
      <c r="O10" s="2247"/>
      <c r="P10" s="2247"/>
      <c r="S10" s="207" t="s">
        <v>469</v>
      </c>
    </row>
    <row r="11" spans="1:20" ht="15.75" customHeight="1">
      <c r="S11" s="207" t="s">
        <v>470</v>
      </c>
    </row>
    <row r="12" spans="1:20" ht="15.75" customHeight="1">
      <c r="A12" s="2349" t="s">
        <v>230</v>
      </c>
      <c r="B12" s="2349"/>
      <c r="C12" s="2349"/>
      <c r="D12" s="2349"/>
      <c r="E12" s="2349"/>
      <c r="F12" s="2349"/>
      <c r="G12" s="2349"/>
      <c r="H12" s="2349"/>
      <c r="I12" s="2349"/>
      <c r="J12" s="2349"/>
      <c r="K12" s="2349"/>
      <c r="L12" s="2349"/>
      <c r="M12" s="2349"/>
      <c r="N12" s="2349"/>
      <c r="O12" s="2349"/>
      <c r="P12" s="2349"/>
      <c r="Q12" s="2349"/>
      <c r="R12" s="279"/>
    </row>
    <row r="13" spans="1:20" ht="15.75" customHeight="1">
      <c r="A13" s="2349"/>
      <c r="B13" s="2349"/>
      <c r="C13" s="2349"/>
      <c r="D13" s="2349"/>
      <c r="E13" s="2349"/>
      <c r="F13" s="2349"/>
      <c r="G13" s="2349"/>
      <c r="H13" s="2349"/>
      <c r="I13" s="2349"/>
      <c r="J13" s="2349"/>
      <c r="K13" s="2349"/>
      <c r="L13" s="2349"/>
      <c r="M13" s="2349"/>
      <c r="N13" s="2349"/>
      <c r="O13" s="2349"/>
      <c r="P13" s="2349"/>
      <c r="Q13" s="2349"/>
      <c r="R13" s="279"/>
    </row>
    <row r="14" spans="1:20" ht="15.75" customHeight="1"/>
    <row r="15" spans="1:20" ht="15.75" customHeight="1">
      <c r="A15" s="1499" t="s">
        <v>60</v>
      </c>
      <c r="B15" s="1499"/>
      <c r="C15" s="1499"/>
      <c r="D15" s="1499"/>
      <c r="E15" s="1499"/>
      <c r="F15" s="1499"/>
      <c r="G15" s="1499"/>
      <c r="H15" s="1499"/>
      <c r="I15" s="1499"/>
      <c r="J15" s="1499"/>
      <c r="K15" s="1499"/>
      <c r="L15" s="1499"/>
      <c r="M15" s="1499"/>
      <c r="N15" s="1499"/>
      <c r="O15" s="1499"/>
      <c r="P15" s="1499"/>
      <c r="Q15" s="1499"/>
      <c r="R15" s="322"/>
    </row>
    <row r="16" spans="1:20" ht="15.75" customHeight="1"/>
    <row r="17" spans="1:18" ht="15.75" customHeight="1">
      <c r="A17" s="1592" t="s">
        <v>61</v>
      </c>
      <c r="B17" s="1592"/>
      <c r="C17" s="1592"/>
      <c r="D17" s="1592"/>
      <c r="E17" s="2332">
        <f>発注者入力シート!C7</f>
        <v>43252</v>
      </c>
      <c r="F17" s="2333"/>
      <c r="G17" s="2333"/>
      <c r="H17" s="2333"/>
      <c r="I17" s="2333"/>
      <c r="J17" s="2333"/>
      <c r="K17" s="2333"/>
      <c r="L17" s="2333"/>
      <c r="M17" s="2333"/>
      <c r="N17" s="2333"/>
      <c r="O17" s="2333"/>
      <c r="P17" s="2333"/>
      <c r="Q17" s="2334"/>
      <c r="R17" s="197"/>
    </row>
    <row r="18" spans="1:18" ht="15.75" customHeight="1">
      <c r="A18" s="1664" t="s">
        <v>25</v>
      </c>
      <c r="B18" s="1665"/>
      <c r="C18" s="1665"/>
      <c r="D18" s="1665"/>
      <c r="E18" s="2336" t="str">
        <f>発注者入力シート!C10</f>
        <v>県道○線　道路改良工事</v>
      </c>
      <c r="F18" s="2337"/>
      <c r="G18" s="2337"/>
      <c r="H18" s="2337"/>
      <c r="I18" s="2337"/>
      <c r="J18" s="2337"/>
      <c r="K18" s="2337"/>
      <c r="L18" s="2337"/>
      <c r="M18" s="2337"/>
      <c r="N18" s="2337"/>
      <c r="O18" s="2337"/>
      <c r="P18" s="2337"/>
      <c r="Q18" s="2338"/>
      <c r="R18" s="321"/>
    </row>
    <row r="19" spans="1:18" ht="15.75" customHeight="1">
      <c r="A19" s="1507"/>
      <c r="B19" s="1671"/>
      <c r="C19" s="1671"/>
      <c r="D19" s="1671"/>
      <c r="E19" s="2339"/>
      <c r="F19" s="1638"/>
      <c r="G19" s="1638"/>
      <c r="H19" s="1638"/>
      <c r="I19" s="1638"/>
      <c r="J19" s="1638"/>
      <c r="K19" s="1638"/>
      <c r="L19" s="1638"/>
      <c r="M19" s="1638"/>
      <c r="N19" s="1638"/>
      <c r="O19" s="1638"/>
      <c r="P19" s="1638"/>
      <c r="Q19" s="2340"/>
      <c r="R19" s="321"/>
    </row>
    <row r="20" spans="1:18" ht="15.75" customHeight="1">
      <c r="A20" s="1505" t="s">
        <v>648</v>
      </c>
      <c r="B20" s="1666"/>
      <c r="C20" s="1666"/>
      <c r="D20" s="1666"/>
      <c r="E20" s="1666"/>
      <c r="F20" s="1666"/>
      <c r="G20" s="1666"/>
      <c r="H20" s="1666"/>
      <c r="I20" s="1666"/>
      <c r="J20" s="1666"/>
      <c r="K20" s="1666"/>
      <c r="L20" s="1666"/>
      <c r="M20" s="1666"/>
      <c r="N20" s="1666"/>
      <c r="O20" s="1666"/>
      <c r="P20" s="1666"/>
      <c r="Q20" s="1506"/>
      <c r="R20" s="198"/>
    </row>
    <row r="21" spans="1:18" ht="15.75" customHeight="1">
      <c r="A21" s="1678" t="s">
        <v>649</v>
      </c>
      <c r="B21" s="1679"/>
      <c r="C21" s="1679"/>
      <c r="D21" s="1676"/>
      <c r="E21" s="1678" t="s">
        <v>66</v>
      </c>
      <c r="F21" s="1679"/>
      <c r="G21" s="1679"/>
      <c r="H21" s="1679"/>
      <c r="I21" s="1679"/>
      <c r="J21" s="1679"/>
      <c r="K21" s="1679"/>
      <c r="L21" s="1679"/>
      <c r="M21" s="1679"/>
      <c r="N21" s="1679"/>
      <c r="O21" s="1679"/>
      <c r="P21" s="1679"/>
      <c r="Q21" s="1676"/>
      <c r="R21" s="198"/>
    </row>
    <row r="22" spans="1:18" ht="15.75" customHeight="1">
      <c r="A22" s="254" t="s">
        <v>108</v>
      </c>
      <c r="B22" s="1526"/>
      <c r="C22" s="1526"/>
      <c r="D22" s="1527"/>
      <c r="E22" s="1525"/>
      <c r="F22" s="1526"/>
      <c r="G22" s="1526"/>
      <c r="H22" s="1526"/>
      <c r="I22" s="1526"/>
      <c r="J22" s="1526"/>
      <c r="K22" s="1526"/>
      <c r="L22" s="1526"/>
      <c r="M22" s="1526"/>
      <c r="N22" s="1526"/>
      <c r="O22" s="1526"/>
      <c r="P22" s="1526"/>
      <c r="Q22" s="1527"/>
      <c r="R22" s="320"/>
    </row>
    <row r="23" spans="1:18" ht="15.75" customHeight="1">
      <c r="A23" s="254"/>
      <c r="B23" s="1529"/>
      <c r="C23" s="1529"/>
      <c r="D23" s="1530"/>
      <c r="E23" s="1528"/>
      <c r="F23" s="1529"/>
      <c r="G23" s="1529"/>
      <c r="H23" s="1529"/>
      <c r="I23" s="1529"/>
      <c r="J23" s="1529"/>
      <c r="K23" s="1529"/>
      <c r="L23" s="1529"/>
      <c r="M23" s="1529"/>
      <c r="N23" s="1529"/>
      <c r="O23" s="1529"/>
      <c r="P23" s="1529"/>
      <c r="Q23" s="1530"/>
      <c r="R23" s="320"/>
    </row>
    <row r="24" spans="1:18" ht="15.75" customHeight="1">
      <c r="A24" s="254"/>
      <c r="B24" s="1529"/>
      <c r="C24" s="1529"/>
      <c r="D24" s="1530"/>
      <c r="E24" s="1528"/>
      <c r="F24" s="1529"/>
      <c r="G24" s="1529"/>
      <c r="H24" s="1529"/>
      <c r="I24" s="1529"/>
      <c r="J24" s="1529"/>
      <c r="K24" s="1529"/>
      <c r="L24" s="1529"/>
      <c r="M24" s="1529"/>
      <c r="N24" s="1529"/>
      <c r="O24" s="1529"/>
      <c r="P24" s="1529"/>
      <c r="Q24" s="1530"/>
      <c r="R24" s="320"/>
    </row>
    <row r="25" spans="1:18" ht="15.75" customHeight="1">
      <c r="A25" s="254"/>
      <c r="B25" s="1529"/>
      <c r="C25" s="1529"/>
      <c r="D25" s="1530"/>
      <c r="E25" s="1528"/>
      <c r="F25" s="1529"/>
      <c r="G25" s="1529"/>
      <c r="H25" s="1529"/>
      <c r="I25" s="1529"/>
      <c r="J25" s="1529"/>
      <c r="K25" s="1529"/>
      <c r="L25" s="1529"/>
      <c r="M25" s="1529"/>
      <c r="N25" s="1529"/>
      <c r="O25" s="1529"/>
      <c r="P25" s="1529"/>
      <c r="Q25" s="1530"/>
      <c r="R25" s="320"/>
    </row>
    <row r="26" spans="1:18" ht="15.75" customHeight="1">
      <c r="A26" s="254"/>
      <c r="B26" s="1529"/>
      <c r="C26" s="1529"/>
      <c r="D26" s="1530"/>
      <c r="E26" s="1528"/>
      <c r="F26" s="1529"/>
      <c r="G26" s="1529"/>
      <c r="H26" s="1529"/>
      <c r="I26" s="1529"/>
      <c r="J26" s="1529"/>
      <c r="K26" s="1529"/>
      <c r="L26" s="1529"/>
      <c r="M26" s="1529"/>
      <c r="N26" s="1529"/>
      <c r="O26" s="1529"/>
      <c r="P26" s="1529"/>
      <c r="Q26" s="1530"/>
      <c r="R26" s="320"/>
    </row>
    <row r="27" spans="1:18" ht="15.75" customHeight="1">
      <c r="A27" s="254"/>
      <c r="B27" s="1529"/>
      <c r="C27" s="1529"/>
      <c r="D27" s="1530"/>
      <c r="E27" s="1528"/>
      <c r="F27" s="1529"/>
      <c r="G27" s="1529"/>
      <c r="H27" s="1529"/>
      <c r="I27" s="1529"/>
      <c r="J27" s="1529"/>
      <c r="K27" s="1529"/>
      <c r="L27" s="1529"/>
      <c r="M27" s="1529"/>
      <c r="N27" s="1529"/>
      <c r="O27" s="1529"/>
      <c r="P27" s="1529"/>
      <c r="Q27" s="1530"/>
      <c r="R27" s="320"/>
    </row>
    <row r="28" spans="1:18" ht="15.75" customHeight="1">
      <c r="A28" s="254"/>
      <c r="B28" s="1529"/>
      <c r="C28" s="1529"/>
      <c r="D28" s="1530"/>
      <c r="E28" s="1528"/>
      <c r="F28" s="1529"/>
      <c r="G28" s="1529"/>
      <c r="H28" s="1529"/>
      <c r="I28" s="1529"/>
      <c r="J28" s="1529"/>
      <c r="K28" s="1529"/>
      <c r="L28" s="1529"/>
      <c r="M28" s="1529"/>
      <c r="N28" s="1529"/>
      <c r="O28" s="1529"/>
      <c r="P28" s="1529"/>
      <c r="Q28" s="1530"/>
      <c r="R28" s="320"/>
    </row>
    <row r="29" spans="1:18" ht="15.75" customHeight="1">
      <c r="A29" s="254"/>
      <c r="B29" s="2343"/>
      <c r="C29" s="2343"/>
      <c r="D29" s="2344"/>
      <c r="E29" s="2345"/>
      <c r="F29" s="2343"/>
      <c r="G29" s="2343"/>
      <c r="H29" s="2343"/>
      <c r="I29" s="2343"/>
      <c r="J29" s="2343"/>
      <c r="K29" s="2343"/>
      <c r="L29" s="2343"/>
      <c r="M29" s="2343"/>
      <c r="N29" s="2343"/>
      <c r="O29" s="2343"/>
      <c r="P29" s="2343"/>
      <c r="Q29" s="2344"/>
      <c r="R29" s="320"/>
    </row>
    <row r="30" spans="1:18" ht="15.75" customHeight="1">
      <c r="A30" s="296" t="s">
        <v>109</v>
      </c>
      <c r="B30" s="2346"/>
      <c r="C30" s="2346"/>
      <c r="D30" s="2347"/>
      <c r="E30" s="2348"/>
      <c r="F30" s="2346"/>
      <c r="G30" s="2346"/>
      <c r="H30" s="2346"/>
      <c r="I30" s="2346"/>
      <c r="J30" s="2346"/>
      <c r="K30" s="2346"/>
      <c r="L30" s="2346"/>
      <c r="M30" s="2346"/>
      <c r="N30" s="2346"/>
      <c r="O30" s="2346"/>
      <c r="P30" s="2346"/>
      <c r="Q30" s="2347"/>
      <c r="R30" s="320"/>
    </row>
    <row r="31" spans="1:18" ht="15.75" customHeight="1">
      <c r="A31" s="254"/>
      <c r="B31" s="1529"/>
      <c r="C31" s="1529"/>
      <c r="D31" s="1530"/>
      <c r="E31" s="1528"/>
      <c r="F31" s="1529"/>
      <c r="G31" s="1529"/>
      <c r="H31" s="1529"/>
      <c r="I31" s="1529"/>
      <c r="J31" s="1529"/>
      <c r="K31" s="1529"/>
      <c r="L31" s="1529"/>
      <c r="M31" s="1529"/>
      <c r="N31" s="1529"/>
      <c r="O31" s="1529"/>
      <c r="P31" s="1529"/>
      <c r="Q31" s="1530"/>
      <c r="R31" s="320"/>
    </row>
    <row r="32" spans="1:18" ht="15.75" customHeight="1">
      <c r="A32" s="254"/>
      <c r="B32" s="1529"/>
      <c r="C32" s="1529"/>
      <c r="D32" s="1530"/>
      <c r="E32" s="1528"/>
      <c r="F32" s="1529"/>
      <c r="G32" s="1529"/>
      <c r="H32" s="1529"/>
      <c r="I32" s="1529"/>
      <c r="J32" s="1529"/>
      <c r="K32" s="1529"/>
      <c r="L32" s="1529"/>
      <c r="M32" s="1529"/>
      <c r="N32" s="1529"/>
      <c r="O32" s="1529"/>
      <c r="P32" s="1529"/>
      <c r="Q32" s="1530"/>
      <c r="R32" s="320"/>
    </row>
    <row r="33" spans="1:18" ht="15.75" customHeight="1">
      <c r="A33" s="254"/>
      <c r="B33" s="1529"/>
      <c r="C33" s="1529"/>
      <c r="D33" s="1530"/>
      <c r="E33" s="1528"/>
      <c r="F33" s="1529"/>
      <c r="G33" s="1529"/>
      <c r="H33" s="1529"/>
      <c r="I33" s="1529"/>
      <c r="J33" s="1529"/>
      <c r="K33" s="1529"/>
      <c r="L33" s="1529"/>
      <c r="M33" s="1529"/>
      <c r="N33" s="1529"/>
      <c r="O33" s="1529"/>
      <c r="P33" s="1529"/>
      <c r="Q33" s="1530"/>
      <c r="R33" s="320"/>
    </row>
    <row r="34" spans="1:18" ht="15.75" customHeight="1">
      <c r="A34" s="254"/>
      <c r="B34" s="1529"/>
      <c r="C34" s="1529"/>
      <c r="D34" s="1530"/>
      <c r="E34" s="1528"/>
      <c r="F34" s="1529"/>
      <c r="G34" s="1529"/>
      <c r="H34" s="1529"/>
      <c r="I34" s="1529"/>
      <c r="J34" s="1529"/>
      <c r="K34" s="1529"/>
      <c r="L34" s="1529"/>
      <c r="M34" s="1529"/>
      <c r="N34" s="1529"/>
      <c r="O34" s="1529"/>
      <c r="P34" s="1529"/>
      <c r="Q34" s="1530"/>
      <c r="R34" s="320"/>
    </row>
    <row r="35" spans="1:18" ht="15.75" customHeight="1">
      <c r="A35" s="254"/>
      <c r="B35" s="1529"/>
      <c r="C35" s="1529"/>
      <c r="D35" s="1530"/>
      <c r="E35" s="1528"/>
      <c r="F35" s="1529"/>
      <c r="G35" s="1529"/>
      <c r="H35" s="1529"/>
      <c r="I35" s="1529"/>
      <c r="J35" s="1529"/>
      <c r="K35" s="1529"/>
      <c r="L35" s="1529"/>
      <c r="M35" s="1529"/>
      <c r="N35" s="1529"/>
      <c r="O35" s="1529"/>
      <c r="P35" s="1529"/>
      <c r="Q35" s="1530"/>
      <c r="R35" s="320"/>
    </row>
    <row r="36" spans="1:18" ht="15.75" customHeight="1">
      <c r="A36" s="254"/>
      <c r="B36" s="1529"/>
      <c r="C36" s="1529"/>
      <c r="D36" s="1530"/>
      <c r="E36" s="1528"/>
      <c r="F36" s="1529"/>
      <c r="G36" s="1529"/>
      <c r="H36" s="1529"/>
      <c r="I36" s="1529"/>
      <c r="J36" s="1529"/>
      <c r="K36" s="1529"/>
      <c r="L36" s="1529"/>
      <c r="M36" s="1529"/>
      <c r="N36" s="1529"/>
      <c r="O36" s="1529"/>
      <c r="P36" s="1529"/>
      <c r="Q36" s="1530"/>
      <c r="R36" s="320"/>
    </row>
    <row r="37" spans="1:18" ht="15.75" customHeight="1">
      <c r="A37" s="297"/>
      <c r="B37" s="2343"/>
      <c r="C37" s="2343"/>
      <c r="D37" s="2344"/>
      <c r="E37" s="2345"/>
      <c r="F37" s="2343"/>
      <c r="G37" s="2343"/>
      <c r="H37" s="2343"/>
      <c r="I37" s="2343"/>
      <c r="J37" s="2343"/>
      <c r="K37" s="2343"/>
      <c r="L37" s="2343"/>
      <c r="M37" s="2343"/>
      <c r="N37" s="2343"/>
      <c r="O37" s="2343"/>
      <c r="P37" s="2343"/>
      <c r="Q37" s="2344"/>
      <c r="R37" s="320"/>
    </row>
    <row r="38" spans="1:18" ht="15.75" customHeight="1">
      <c r="A38" s="254" t="s">
        <v>110</v>
      </c>
      <c r="B38" s="2346"/>
      <c r="C38" s="2346"/>
      <c r="D38" s="2347"/>
      <c r="E38" s="2348"/>
      <c r="F38" s="2346"/>
      <c r="G38" s="2346"/>
      <c r="H38" s="2346"/>
      <c r="I38" s="2346"/>
      <c r="J38" s="2346"/>
      <c r="K38" s="2346"/>
      <c r="L38" s="2346"/>
      <c r="M38" s="2346"/>
      <c r="N38" s="2346"/>
      <c r="O38" s="2346"/>
      <c r="P38" s="2346"/>
      <c r="Q38" s="2347"/>
      <c r="R38" s="320"/>
    </row>
    <row r="39" spans="1:18" ht="15.75" customHeight="1">
      <c r="A39" s="254"/>
      <c r="B39" s="1529"/>
      <c r="C39" s="1529"/>
      <c r="D39" s="1530"/>
      <c r="E39" s="1528"/>
      <c r="F39" s="1529"/>
      <c r="G39" s="1529"/>
      <c r="H39" s="1529"/>
      <c r="I39" s="1529"/>
      <c r="J39" s="1529"/>
      <c r="K39" s="1529"/>
      <c r="L39" s="1529"/>
      <c r="M39" s="1529"/>
      <c r="N39" s="1529"/>
      <c r="O39" s="1529"/>
      <c r="P39" s="1529"/>
      <c r="Q39" s="1530"/>
      <c r="R39" s="320"/>
    </row>
    <row r="40" spans="1:18" ht="15.75" customHeight="1">
      <c r="A40" s="214"/>
      <c r="B40" s="1529"/>
      <c r="C40" s="1529"/>
      <c r="D40" s="1530"/>
      <c r="E40" s="1528"/>
      <c r="F40" s="1529"/>
      <c r="G40" s="1529"/>
      <c r="H40" s="1529"/>
      <c r="I40" s="1529"/>
      <c r="J40" s="1529"/>
      <c r="K40" s="1529"/>
      <c r="L40" s="1529"/>
      <c r="M40" s="1529"/>
      <c r="N40" s="1529"/>
      <c r="O40" s="1529"/>
      <c r="P40" s="1529"/>
      <c r="Q40" s="1530"/>
      <c r="R40" s="320"/>
    </row>
    <row r="41" spans="1:18" ht="15.75" customHeight="1">
      <c r="A41" s="214"/>
      <c r="B41" s="1529"/>
      <c r="C41" s="1529"/>
      <c r="D41" s="1530"/>
      <c r="E41" s="1528"/>
      <c r="F41" s="1529"/>
      <c r="G41" s="1529"/>
      <c r="H41" s="1529"/>
      <c r="I41" s="1529"/>
      <c r="J41" s="1529"/>
      <c r="K41" s="1529"/>
      <c r="L41" s="1529"/>
      <c r="M41" s="1529"/>
      <c r="N41" s="1529"/>
      <c r="O41" s="1529"/>
      <c r="P41" s="1529"/>
      <c r="Q41" s="1530"/>
      <c r="R41" s="320"/>
    </row>
    <row r="42" spans="1:18" ht="15.75" customHeight="1">
      <c r="A42" s="214"/>
      <c r="B42" s="1529"/>
      <c r="C42" s="1529"/>
      <c r="D42" s="1530"/>
      <c r="E42" s="1528"/>
      <c r="F42" s="1529"/>
      <c r="G42" s="1529"/>
      <c r="H42" s="1529"/>
      <c r="I42" s="1529"/>
      <c r="J42" s="1529"/>
      <c r="K42" s="1529"/>
      <c r="L42" s="1529"/>
      <c r="M42" s="1529"/>
      <c r="N42" s="1529"/>
      <c r="O42" s="1529"/>
      <c r="P42" s="1529"/>
      <c r="Q42" s="1530"/>
      <c r="R42" s="320"/>
    </row>
    <row r="43" spans="1:18" ht="15.75" customHeight="1">
      <c r="A43" s="214"/>
      <c r="B43" s="1529"/>
      <c r="C43" s="1529"/>
      <c r="D43" s="1530"/>
      <c r="E43" s="1528"/>
      <c r="F43" s="1529"/>
      <c r="G43" s="1529"/>
      <c r="H43" s="1529"/>
      <c r="I43" s="1529"/>
      <c r="J43" s="1529"/>
      <c r="K43" s="1529"/>
      <c r="L43" s="1529"/>
      <c r="M43" s="1529"/>
      <c r="N43" s="1529"/>
      <c r="O43" s="1529"/>
      <c r="P43" s="1529"/>
      <c r="Q43" s="1530"/>
      <c r="R43" s="320"/>
    </row>
    <row r="44" spans="1:18" ht="15.75" customHeight="1">
      <c r="A44" s="214"/>
      <c r="B44" s="1529"/>
      <c r="C44" s="1529"/>
      <c r="D44" s="1530"/>
      <c r="E44" s="1528"/>
      <c r="F44" s="1529"/>
      <c r="G44" s="1529"/>
      <c r="H44" s="1529"/>
      <c r="I44" s="1529"/>
      <c r="J44" s="1529"/>
      <c r="K44" s="1529"/>
      <c r="L44" s="1529"/>
      <c r="M44" s="1529"/>
      <c r="N44" s="1529"/>
      <c r="O44" s="1529"/>
      <c r="P44" s="1529"/>
      <c r="Q44" s="1530"/>
      <c r="R44" s="320"/>
    </row>
    <row r="45" spans="1:18" ht="15.75" customHeight="1">
      <c r="A45" s="214"/>
      <c r="B45" s="1529"/>
      <c r="C45" s="1529"/>
      <c r="D45" s="1530"/>
      <c r="E45" s="1528"/>
      <c r="F45" s="1529"/>
      <c r="G45" s="1529"/>
      <c r="H45" s="1529"/>
      <c r="I45" s="1529"/>
      <c r="J45" s="1529"/>
      <c r="K45" s="1529"/>
      <c r="L45" s="1529"/>
      <c r="M45" s="1529"/>
      <c r="N45" s="1529"/>
      <c r="O45" s="1529"/>
      <c r="P45" s="1529"/>
      <c r="Q45" s="1530"/>
      <c r="R45" s="320"/>
    </row>
    <row r="46" spans="1:18" ht="15.75" customHeight="1">
      <c r="A46" s="214"/>
      <c r="B46" s="1529"/>
      <c r="C46" s="1529"/>
      <c r="D46" s="1530"/>
      <c r="E46" s="1528"/>
      <c r="F46" s="1529"/>
      <c r="G46" s="1529"/>
      <c r="H46" s="1529"/>
      <c r="I46" s="1529"/>
      <c r="J46" s="1529"/>
      <c r="K46" s="1529"/>
      <c r="L46" s="1529"/>
      <c r="M46" s="1529"/>
      <c r="N46" s="1529"/>
      <c r="O46" s="1529"/>
      <c r="P46" s="1529"/>
      <c r="Q46" s="1530"/>
      <c r="R46" s="320"/>
    </row>
    <row r="47" spans="1:18" ht="15.75" customHeight="1">
      <c r="A47" s="214"/>
      <c r="B47" s="1529"/>
      <c r="C47" s="1529"/>
      <c r="D47" s="1530"/>
      <c r="E47" s="1528"/>
      <c r="F47" s="1529"/>
      <c r="G47" s="1529"/>
      <c r="H47" s="1529"/>
      <c r="I47" s="1529"/>
      <c r="J47" s="1529"/>
      <c r="K47" s="1529"/>
      <c r="L47" s="1529"/>
      <c r="M47" s="1529"/>
      <c r="N47" s="1529"/>
      <c r="O47" s="1529"/>
      <c r="P47" s="1529"/>
      <c r="Q47" s="1530"/>
      <c r="R47" s="320"/>
    </row>
    <row r="48" spans="1:18" ht="15.75" customHeight="1">
      <c r="A48" s="223"/>
      <c r="B48" s="1532"/>
      <c r="C48" s="1532"/>
      <c r="D48" s="1533"/>
      <c r="E48" s="1531"/>
      <c r="F48" s="1532"/>
      <c r="G48" s="1532"/>
      <c r="H48" s="1532"/>
      <c r="I48" s="1532"/>
      <c r="J48" s="1532"/>
      <c r="K48" s="1532"/>
      <c r="L48" s="1532"/>
      <c r="M48" s="1532"/>
      <c r="N48" s="1532"/>
      <c r="O48" s="1532"/>
      <c r="P48" s="1532"/>
      <c r="Q48" s="1533"/>
      <c r="R48" s="320"/>
    </row>
    <row r="49" ht="13.5" customHeight="1"/>
    <row r="50" ht="13.5" customHeight="1"/>
    <row r="51" ht="13.5" customHeight="1"/>
    <row r="52" ht="13.5" customHeight="1"/>
  </sheetData>
  <mergeCells count="20">
    <mergeCell ref="B38:D48"/>
    <mergeCell ref="E38:Q48"/>
    <mergeCell ref="A18:D19"/>
    <mergeCell ref="E17:Q17"/>
    <mergeCell ref="E21:Q21"/>
    <mergeCell ref="A20:Q20"/>
    <mergeCell ref="A17:D17"/>
    <mergeCell ref="E18:Q19"/>
    <mergeCell ref="A21:D21"/>
    <mergeCell ref="A1:F1"/>
    <mergeCell ref="B22:D29"/>
    <mergeCell ref="E22:Q29"/>
    <mergeCell ref="B30:D37"/>
    <mergeCell ref="E30:Q37"/>
    <mergeCell ref="A2:Q2"/>
    <mergeCell ref="A3:Q3"/>
    <mergeCell ref="A15:Q15"/>
    <mergeCell ref="A12:Q13"/>
    <mergeCell ref="A6:E6"/>
    <mergeCell ref="K9:P10"/>
  </mergeCells>
  <phoneticPr fontId="2"/>
  <pageMargins left="0.70866141732283472" right="0.70866141732283472" top="0.55118110236220474" bottom="0.74803149606299213" header="0.31496062992125984" footer="0.31496062992125984"/>
  <pageSetup paperSize="9" orientation="portrait" blackAndWhite="1"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48"/>
  <sheetViews>
    <sheetView view="pageBreakPreview" zoomScaleNormal="100" zoomScaleSheetLayoutView="100" workbookViewId="0">
      <selection activeCell="M5" sqref="M5"/>
    </sheetView>
  </sheetViews>
  <sheetFormatPr defaultRowHeight="13.5"/>
  <cols>
    <col min="1" max="17" width="5.125" style="4" customWidth="1"/>
    <col min="18" max="18" width="5.125" style="251" customWidth="1"/>
    <col min="19" max="16384" width="9" style="4"/>
  </cols>
  <sheetData>
    <row r="1" spans="1:20" ht="15.75" customHeight="1">
      <c r="A1" s="1495" t="str">
        <f>CONCATENATE("（様式－",発注者入力シート!E47,"）")</f>
        <v>（様式－１９）</v>
      </c>
      <c r="B1" s="1495"/>
      <c r="C1" s="1495"/>
      <c r="D1" s="1495"/>
      <c r="E1" s="1495"/>
      <c r="F1" s="1495"/>
      <c r="S1" s="4" t="s">
        <v>463</v>
      </c>
    </row>
    <row r="2" spans="1:20" ht="15.75" customHeight="1">
      <c r="A2" s="2341" t="s">
        <v>58</v>
      </c>
      <c r="B2" s="2341"/>
      <c r="C2" s="2341"/>
      <c r="D2" s="2341"/>
      <c r="E2" s="2341"/>
      <c r="F2" s="2341"/>
      <c r="G2" s="2341"/>
      <c r="H2" s="2341"/>
      <c r="I2" s="2341"/>
      <c r="J2" s="2341"/>
      <c r="K2" s="2341"/>
      <c r="L2" s="2341"/>
      <c r="M2" s="2341"/>
      <c r="N2" s="2341"/>
      <c r="O2" s="2341"/>
      <c r="P2" s="2341"/>
      <c r="Q2" s="2341"/>
      <c r="R2" s="338"/>
      <c r="S2" s="4" t="s">
        <v>464</v>
      </c>
    </row>
    <row r="3" spans="1:20" ht="15.75" customHeight="1">
      <c r="A3" s="1632" t="s">
        <v>650</v>
      </c>
      <c r="B3" s="1632"/>
      <c r="C3" s="1632"/>
      <c r="D3" s="1632"/>
      <c r="E3" s="1632"/>
      <c r="F3" s="1632"/>
      <c r="G3" s="1632"/>
      <c r="H3" s="1632"/>
      <c r="I3" s="1632"/>
      <c r="J3" s="1632"/>
      <c r="K3" s="1632"/>
      <c r="L3" s="1632"/>
      <c r="M3" s="1632"/>
      <c r="N3" s="1632"/>
      <c r="O3" s="1632"/>
      <c r="P3" s="1632"/>
      <c r="Q3" s="1632"/>
      <c r="R3" s="335"/>
      <c r="S3" s="205"/>
      <c r="T3" s="4" t="s">
        <v>475</v>
      </c>
    </row>
    <row r="4" spans="1:20" ht="15.75" customHeight="1">
      <c r="A4" s="274"/>
      <c r="B4" s="274"/>
      <c r="C4" s="274"/>
      <c r="D4" s="274"/>
      <c r="E4" s="274"/>
      <c r="F4" s="274"/>
      <c r="G4" s="274"/>
      <c r="H4" s="274"/>
      <c r="I4" s="274"/>
      <c r="J4" s="274"/>
      <c r="K4" s="274"/>
      <c r="L4" s="274"/>
      <c r="M4" s="274"/>
      <c r="N4" s="274"/>
      <c r="O4" s="274"/>
      <c r="P4" s="274"/>
      <c r="Q4" s="274"/>
      <c r="R4" s="335"/>
      <c r="S4" s="191"/>
      <c r="T4" s="4" t="s">
        <v>466</v>
      </c>
    </row>
    <row r="5" spans="1:20" ht="15.75" customHeight="1">
      <c r="A5" s="4" t="s">
        <v>65</v>
      </c>
      <c r="S5" s="251"/>
    </row>
    <row r="6" spans="1:20" ht="15.75" customHeight="1">
      <c r="A6" s="2342"/>
      <c r="B6" s="2342"/>
      <c r="C6" s="2342"/>
      <c r="D6" s="2342"/>
      <c r="E6" s="2342"/>
      <c r="F6" s="4" t="s">
        <v>107</v>
      </c>
      <c r="S6" s="4" t="s">
        <v>467</v>
      </c>
    </row>
    <row r="7" spans="1:20" ht="15.75" customHeight="1">
      <c r="A7" s="2342"/>
      <c r="B7" s="2342"/>
      <c r="C7" s="2342"/>
      <c r="D7" s="2342"/>
      <c r="E7" s="2342"/>
      <c r="S7" s="193"/>
      <c r="T7" s="4" t="s">
        <v>468</v>
      </c>
    </row>
    <row r="8" spans="1:20" ht="15.75" customHeight="1">
      <c r="K8" s="4" t="s">
        <v>59</v>
      </c>
      <c r="S8" s="194"/>
      <c r="T8" s="4" t="s">
        <v>466</v>
      </c>
    </row>
    <row r="9" spans="1:20" ht="15.75" customHeight="1">
      <c r="K9" s="2342"/>
      <c r="L9" s="2342"/>
      <c r="M9" s="2342"/>
      <c r="N9" s="2342"/>
      <c r="O9" s="2342"/>
      <c r="P9" s="2342"/>
      <c r="Q9" s="4" t="s">
        <v>106</v>
      </c>
      <c r="S9" s="251"/>
      <c r="T9" s="251"/>
    </row>
    <row r="10" spans="1:20" ht="15.75" customHeight="1">
      <c r="S10" s="207" t="s">
        <v>469</v>
      </c>
    </row>
    <row r="11" spans="1:20" ht="15.75" customHeight="1">
      <c r="S11" s="207" t="s">
        <v>470</v>
      </c>
    </row>
    <row r="12" spans="1:20" ht="15.75" customHeight="1">
      <c r="A12" s="1637" t="s">
        <v>651</v>
      </c>
      <c r="B12" s="1637"/>
      <c r="C12" s="1637"/>
      <c r="D12" s="1637"/>
      <c r="E12" s="1637"/>
      <c r="F12" s="1637"/>
      <c r="G12" s="1637"/>
      <c r="H12" s="1637"/>
      <c r="I12" s="1637"/>
      <c r="J12" s="1637"/>
      <c r="K12" s="1637"/>
      <c r="L12" s="1637"/>
      <c r="M12" s="1637"/>
      <c r="N12" s="1637"/>
      <c r="O12" s="1637"/>
      <c r="P12" s="1637"/>
      <c r="Q12" s="1637"/>
      <c r="R12" s="279"/>
    </row>
    <row r="13" spans="1:20" ht="15.75" customHeight="1">
      <c r="A13" s="1637"/>
      <c r="B13" s="1637"/>
      <c r="C13" s="1637"/>
      <c r="D13" s="1637"/>
      <c r="E13" s="1637"/>
      <c r="F13" s="1637"/>
      <c r="G13" s="1637"/>
      <c r="H13" s="1637"/>
      <c r="I13" s="1637"/>
      <c r="J13" s="1637"/>
      <c r="K13" s="1637"/>
      <c r="L13" s="1637"/>
      <c r="M13" s="1637"/>
      <c r="N13" s="1637"/>
      <c r="O13" s="1637"/>
      <c r="P13" s="1637"/>
      <c r="Q13" s="1637"/>
      <c r="R13" s="279"/>
    </row>
    <row r="14" spans="1:20" ht="15.75" customHeight="1"/>
    <row r="15" spans="1:20" ht="15.75" customHeight="1">
      <c r="A15" s="1499" t="s">
        <v>60</v>
      </c>
      <c r="B15" s="1499"/>
      <c r="C15" s="1499"/>
      <c r="D15" s="1499"/>
      <c r="E15" s="1499"/>
      <c r="F15" s="1499"/>
      <c r="G15" s="1499"/>
      <c r="H15" s="1499"/>
      <c r="I15" s="1499"/>
      <c r="J15" s="1499"/>
      <c r="K15" s="1499"/>
      <c r="L15" s="1499"/>
      <c r="M15" s="1499"/>
      <c r="N15" s="1499"/>
      <c r="O15" s="1499"/>
      <c r="P15" s="1499"/>
      <c r="Q15" s="1499"/>
      <c r="R15" s="322"/>
    </row>
    <row r="16" spans="1:20" ht="15.75" customHeight="1"/>
    <row r="17" spans="1:18" ht="15.75" customHeight="1">
      <c r="A17" s="1664" t="s">
        <v>61</v>
      </c>
      <c r="B17" s="1665"/>
      <c r="C17" s="1665"/>
      <c r="D17" s="1665"/>
      <c r="E17" s="2332">
        <f>発注者入力シート!C7</f>
        <v>43252</v>
      </c>
      <c r="F17" s="2333"/>
      <c r="G17" s="2333"/>
      <c r="H17" s="2333"/>
      <c r="I17" s="2333"/>
      <c r="J17" s="2333"/>
      <c r="K17" s="2333"/>
      <c r="L17" s="2333"/>
      <c r="M17" s="2333"/>
      <c r="N17" s="2333"/>
      <c r="O17" s="2333"/>
      <c r="P17" s="2333"/>
      <c r="Q17" s="2334"/>
      <c r="R17" s="197"/>
    </row>
    <row r="18" spans="1:18" ht="15.75" customHeight="1">
      <c r="A18" s="1664" t="s">
        <v>25</v>
      </c>
      <c r="B18" s="1665"/>
      <c r="C18" s="1665"/>
      <c r="D18" s="1665"/>
      <c r="E18" s="2336" t="str">
        <f>発注者入力シート!C10</f>
        <v>県道○線　道路改良工事</v>
      </c>
      <c r="F18" s="2337"/>
      <c r="G18" s="2337"/>
      <c r="H18" s="2337"/>
      <c r="I18" s="2337"/>
      <c r="J18" s="2337"/>
      <c r="K18" s="2337"/>
      <c r="L18" s="2337"/>
      <c r="M18" s="2337"/>
      <c r="N18" s="2337"/>
      <c r="O18" s="2337"/>
      <c r="P18" s="2337"/>
      <c r="Q18" s="2338"/>
      <c r="R18" s="321"/>
    </row>
    <row r="19" spans="1:18" ht="15.75" customHeight="1">
      <c r="A19" s="1507"/>
      <c r="B19" s="1671"/>
      <c r="C19" s="1671"/>
      <c r="D19" s="1671"/>
      <c r="E19" s="2339"/>
      <c r="F19" s="1638"/>
      <c r="G19" s="1638"/>
      <c r="H19" s="1638"/>
      <c r="I19" s="1638"/>
      <c r="J19" s="1638"/>
      <c r="K19" s="1638"/>
      <c r="L19" s="1638"/>
      <c r="M19" s="1638"/>
      <c r="N19" s="1638"/>
      <c r="O19" s="1638"/>
      <c r="P19" s="1638"/>
      <c r="Q19" s="2340"/>
      <c r="R19" s="321"/>
    </row>
    <row r="20" spans="1:18" ht="15.75" customHeight="1">
      <c r="A20" s="1505" t="s">
        <v>68</v>
      </c>
      <c r="B20" s="1666"/>
      <c r="C20" s="1666"/>
      <c r="D20" s="1666"/>
      <c r="E20" s="1666"/>
      <c r="F20" s="1666"/>
      <c r="G20" s="1666"/>
      <c r="H20" s="1666"/>
      <c r="I20" s="1666"/>
      <c r="J20" s="1666"/>
      <c r="K20" s="1666"/>
      <c r="L20" s="1666"/>
      <c r="M20" s="1666"/>
      <c r="N20" s="1666"/>
      <c r="O20" s="1666"/>
      <c r="P20" s="1666"/>
      <c r="Q20" s="1506"/>
      <c r="R20" s="198"/>
    </row>
    <row r="21" spans="1:18" ht="15.75" customHeight="1">
      <c r="A21" s="1678" t="s">
        <v>649</v>
      </c>
      <c r="B21" s="1679"/>
      <c r="C21" s="1679"/>
      <c r="D21" s="1679"/>
      <c r="E21" s="1678" t="s">
        <v>67</v>
      </c>
      <c r="F21" s="1679"/>
      <c r="G21" s="1679"/>
      <c r="H21" s="1679"/>
      <c r="I21" s="1679"/>
      <c r="J21" s="1679"/>
      <c r="K21" s="1679"/>
      <c r="L21" s="1679"/>
      <c r="M21" s="1679"/>
      <c r="N21" s="1679"/>
      <c r="O21" s="1679"/>
      <c r="P21" s="1679"/>
      <c r="Q21" s="1676"/>
      <c r="R21" s="198"/>
    </row>
    <row r="22" spans="1:18" ht="15.75" customHeight="1">
      <c r="A22" s="254" t="s">
        <v>108</v>
      </c>
      <c r="B22" s="1510"/>
      <c r="C22" s="1510"/>
      <c r="D22" s="1511"/>
      <c r="E22" s="1509"/>
      <c r="F22" s="1510"/>
      <c r="G22" s="1510"/>
      <c r="H22" s="1510"/>
      <c r="I22" s="1510"/>
      <c r="J22" s="1510"/>
      <c r="K22" s="1510"/>
      <c r="L22" s="1510"/>
      <c r="M22" s="1510"/>
      <c r="N22" s="1510"/>
      <c r="O22" s="1510"/>
      <c r="P22" s="1510"/>
      <c r="Q22" s="1511"/>
      <c r="R22" s="320"/>
    </row>
    <row r="23" spans="1:18" ht="15.75" customHeight="1">
      <c r="A23" s="227"/>
      <c r="B23" s="1513"/>
      <c r="C23" s="1513"/>
      <c r="D23" s="1514"/>
      <c r="E23" s="1512"/>
      <c r="F23" s="1513"/>
      <c r="G23" s="1513"/>
      <c r="H23" s="1513"/>
      <c r="I23" s="1513"/>
      <c r="J23" s="1513"/>
      <c r="K23" s="1513"/>
      <c r="L23" s="1513"/>
      <c r="M23" s="1513"/>
      <c r="N23" s="1513"/>
      <c r="O23" s="1513"/>
      <c r="P23" s="1513"/>
      <c r="Q23" s="1514"/>
      <c r="R23" s="320"/>
    </row>
    <row r="24" spans="1:18" ht="15.75" customHeight="1">
      <c r="A24" s="227"/>
      <c r="B24" s="1513"/>
      <c r="C24" s="1513"/>
      <c r="D24" s="1514"/>
      <c r="E24" s="1512"/>
      <c r="F24" s="1513"/>
      <c r="G24" s="1513"/>
      <c r="H24" s="1513"/>
      <c r="I24" s="1513"/>
      <c r="J24" s="1513"/>
      <c r="K24" s="1513"/>
      <c r="L24" s="1513"/>
      <c r="M24" s="1513"/>
      <c r="N24" s="1513"/>
      <c r="O24" s="1513"/>
      <c r="P24" s="1513"/>
      <c r="Q24" s="1514"/>
      <c r="R24" s="320"/>
    </row>
    <row r="25" spans="1:18" ht="15.75" customHeight="1">
      <c r="A25" s="227"/>
      <c r="B25" s="1513"/>
      <c r="C25" s="1513"/>
      <c r="D25" s="1514"/>
      <c r="E25" s="1512"/>
      <c r="F25" s="1513"/>
      <c r="G25" s="1513"/>
      <c r="H25" s="1513"/>
      <c r="I25" s="1513"/>
      <c r="J25" s="1513"/>
      <c r="K25" s="1513"/>
      <c r="L25" s="1513"/>
      <c r="M25" s="1513"/>
      <c r="N25" s="1513"/>
      <c r="O25" s="1513"/>
      <c r="P25" s="1513"/>
      <c r="Q25" s="1514"/>
      <c r="R25" s="320"/>
    </row>
    <row r="26" spans="1:18" ht="15.75" customHeight="1">
      <c r="A26" s="227"/>
      <c r="B26" s="1513"/>
      <c r="C26" s="1513"/>
      <c r="D26" s="1514"/>
      <c r="E26" s="1512"/>
      <c r="F26" s="1513"/>
      <c r="G26" s="1513"/>
      <c r="H26" s="1513"/>
      <c r="I26" s="1513"/>
      <c r="J26" s="1513"/>
      <c r="K26" s="1513"/>
      <c r="L26" s="1513"/>
      <c r="M26" s="1513"/>
      <c r="N26" s="1513"/>
      <c r="O26" s="1513"/>
      <c r="P26" s="1513"/>
      <c r="Q26" s="1514"/>
      <c r="R26" s="320"/>
    </row>
    <row r="27" spans="1:18" ht="15.75" customHeight="1">
      <c r="A27" s="227"/>
      <c r="B27" s="1513"/>
      <c r="C27" s="1513"/>
      <c r="D27" s="1514"/>
      <c r="E27" s="1512"/>
      <c r="F27" s="1513"/>
      <c r="G27" s="1513"/>
      <c r="H27" s="1513"/>
      <c r="I27" s="1513"/>
      <c r="J27" s="1513"/>
      <c r="K27" s="1513"/>
      <c r="L27" s="1513"/>
      <c r="M27" s="1513"/>
      <c r="N27" s="1513"/>
      <c r="O27" s="1513"/>
      <c r="P27" s="1513"/>
      <c r="Q27" s="1514"/>
      <c r="R27" s="320"/>
    </row>
    <row r="28" spans="1:18" ht="15.75" customHeight="1">
      <c r="A28" s="227"/>
      <c r="B28" s="1513"/>
      <c r="C28" s="1513"/>
      <c r="D28" s="1514"/>
      <c r="E28" s="1512"/>
      <c r="F28" s="1513"/>
      <c r="G28" s="1513"/>
      <c r="H28" s="1513"/>
      <c r="I28" s="1513"/>
      <c r="J28" s="1513"/>
      <c r="K28" s="1513"/>
      <c r="L28" s="1513"/>
      <c r="M28" s="1513"/>
      <c r="N28" s="1513"/>
      <c r="O28" s="1513"/>
      <c r="P28" s="1513"/>
      <c r="Q28" s="1514"/>
      <c r="R28" s="320"/>
    </row>
    <row r="29" spans="1:18" ht="15.75" customHeight="1">
      <c r="A29" s="227"/>
      <c r="B29" s="2350"/>
      <c r="C29" s="2350"/>
      <c r="D29" s="2351"/>
      <c r="E29" s="2352"/>
      <c r="F29" s="2350"/>
      <c r="G29" s="2350"/>
      <c r="H29" s="2350"/>
      <c r="I29" s="2350"/>
      <c r="J29" s="2350"/>
      <c r="K29" s="2350"/>
      <c r="L29" s="2350"/>
      <c r="M29" s="2350"/>
      <c r="N29" s="2350"/>
      <c r="O29" s="2350"/>
      <c r="P29" s="2350"/>
      <c r="Q29" s="2351"/>
      <c r="R29" s="320"/>
    </row>
    <row r="30" spans="1:18" ht="15.75" customHeight="1">
      <c r="A30" s="296" t="s">
        <v>109</v>
      </c>
      <c r="B30" s="2353"/>
      <c r="C30" s="2353"/>
      <c r="D30" s="2354"/>
      <c r="E30" s="2355"/>
      <c r="F30" s="2353"/>
      <c r="G30" s="2353"/>
      <c r="H30" s="2353"/>
      <c r="I30" s="2353"/>
      <c r="J30" s="2353"/>
      <c r="K30" s="2353"/>
      <c r="L30" s="2353"/>
      <c r="M30" s="2353"/>
      <c r="N30" s="2353"/>
      <c r="O30" s="2353"/>
      <c r="P30" s="2353"/>
      <c r="Q30" s="2354"/>
      <c r="R30" s="320"/>
    </row>
    <row r="31" spans="1:18" ht="15.75" customHeight="1">
      <c r="A31" s="227"/>
      <c r="B31" s="1513"/>
      <c r="C31" s="1513"/>
      <c r="D31" s="1514"/>
      <c r="E31" s="1512"/>
      <c r="F31" s="1513"/>
      <c r="G31" s="1513"/>
      <c r="H31" s="1513"/>
      <c r="I31" s="1513"/>
      <c r="J31" s="1513"/>
      <c r="K31" s="1513"/>
      <c r="L31" s="1513"/>
      <c r="M31" s="1513"/>
      <c r="N31" s="1513"/>
      <c r="O31" s="1513"/>
      <c r="P31" s="1513"/>
      <c r="Q31" s="1514"/>
      <c r="R31" s="320"/>
    </row>
    <row r="32" spans="1:18" ht="15.75" customHeight="1">
      <c r="A32" s="227"/>
      <c r="B32" s="1513"/>
      <c r="C32" s="1513"/>
      <c r="D32" s="1514"/>
      <c r="E32" s="1512"/>
      <c r="F32" s="1513"/>
      <c r="G32" s="1513"/>
      <c r="H32" s="1513"/>
      <c r="I32" s="1513"/>
      <c r="J32" s="1513"/>
      <c r="K32" s="1513"/>
      <c r="L32" s="1513"/>
      <c r="M32" s="1513"/>
      <c r="N32" s="1513"/>
      <c r="O32" s="1513"/>
      <c r="P32" s="1513"/>
      <c r="Q32" s="1514"/>
      <c r="R32" s="320"/>
    </row>
    <row r="33" spans="1:18" ht="15.75" customHeight="1">
      <c r="A33" s="227"/>
      <c r="B33" s="1513"/>
      <c r="C33" s="1513"/>
      <c r="D33" s="1514"/>
      <c r="E33" s="1512"/>
      <c r="F33" s="1513"/>
      <c r="G33" s="1513"/>
      <c r="H33" s="1513"/>
      <c r="I33" s="1513"/>
      <c r="J33" s="1513"/>
      <c r="K33" s="1513"/>
      <c r="L33" s="1513"/>
      <c r="M33" s="1513"/>
      <c r="N33" s="1513"/>
      <c r="O33" s="1513"/>
      <c r="P33" s="1513"/>
      <c r="Q33" s="1514"/>
      <c r="R33" s="320"/>
    </row>
    <row r="34" spans="1:18" ht="15.75" customHeight="1">
      <c r="A34" s="227"/>
      <c r="B34" s="1513"/>
      <c r="C34" s="1513"/>
      <c r="D34" s="1514"/>
      <c r="E34" s="1512"/>
      <c r="F34" s="1513"/>
      <c r="G34" s="1513"/>
      <c r="H34" s="1513"/>
      <c r="I34" s="1513"/>
      <c r="J34" s="1513"/>
      <c r="K34" s="1513"/>
      <c r="L34" s="1513"/>
      <c r="M34" s="1513"/>
      <c r="N34" s="1513"/>
      <c r="O34" s="1513"/>
      <c r="P34" s="1513"/>
      <c r="Q34" s="1514"/>
      <c r="R34" s="320"/>
    </row>
    <row r="35" spans="1:18" ht="15.75" customHeight="1">
      <c r="A35" s="227"/>
      <c r="B35" s="1513"/>
      <c r="C35" s="1513"/>
      <c r="D35" s="1514"/>
      <c r="E35" s="1512"/>
      <c r="F35" s="1513"/>
      <c r="G35" s="1513"/>
      <c r="H35" s="1513"/>
      <c r="I35" s="1513"/>
      <c r="J35" s="1513"/>
      <c r="K35" s="1513"/>
      <c r="L35" s="1513"/>
      <c r="M35" s="1513"/>
      <c r="N35" s="1513"/>
      <c r="O35" s="1513"/>
      <c r="P35" s="1513"/>
      <c r="Q35" s="1514"/>
      <c r="R35" s="320"/>
    </row>
    <row r="36" spans="1:18" ht="15.75" customHeight="1">
      <c r="A36" s="227"/>
      <c r="B36" s="1513"/>
      <c r="C36" s="1513"/>
      <c r="D36" s="1514"/>
      <c r="E36" s="1512"/>
      <c r="F36" s="1513"/>
      <c r="G36" s="1513"/>
      <c r="H36" s="1513"/>
      <c r="I36" s="1513"/>
      <c r="J36" s="1513"/>
      <c r="K36" s="1513"/>
      <c r="L36" s="1513"/>
      <c r="M36" s="1513"/>
      <c r="N36" s="1513"/>
      <c r="O36" s="1513"/>
      <c r="P36" s="1513"/>
      <c r="Q36" s="1514"/>
      <c r="R36" s="320"/>
    </row>
    <row r="37" spans="1:18" ht="15.75" customHeight="1">
      <c r="A37" s="297"/>
      <c r="B37" s="2350"/>
      <c r="C37" s="2350"/>
      <c r="D37" s="2351"/>
      <c r="E37" s="2352"/>
      <c r="F37" s="2350"/>
      <c r="G37" s="2350"/>
      <c r="H37" s="2350"/>
      <c r="I37" s="2350"/>
      <c r="J37" s="2350"/>
      <c r="K37" s="2350"/>
      <c r="L37" s="2350"/>
      <c r="M37" s="2350"/>
      <c r="N37" s="2350"/>
      <c r="O37" s="2350"/>
      <c r="P37" s="2350"/>
      <c r="Q37" s="2351"/>
      <c r="R37" s="320"/>
    </row>
    <row r="38" spans="1:18" ht="15.75" customHeight="1">
      <c r="A38" s="254" t="s">
        <v>110</v>
      </c>
      <c r="B38" s="2353"/>
      <c r="C38" s="2353"/>
      <c r="D38" s="2354"/>
      <c r="E38" s="2355"/>
      <c r="F38" s="2353"/>
      <c r="G38" s="2353"/>
      <c r="H38" s="2353"/>
      <c r="I38" s="2353"/>
      <c r="J38" s="2353"/>
      <c r="K38" s="2353"/>
      <c r="L38" s="2353"/>
      <c r="M38" s="2353"/>
      <c r="N38" s="2353"/>
      <c r="O38" s="2353"/>
      <c r="P38" s="2353"/>
      <c r="Q38" s="2354"/>
      <c r="R38" s="320"/>
    </row>
    <row r="39" spans="1:18" ht="15.75" customHeight="1">
      <c r="A39" s="214"/>
      <c r="B39" s="1513"/>
      <c r="C39" s="1513"/>
      <c r="D39" s="1514"/>
      <c r="E39" s="1512"/>
      <c r="F39" s="1513"/>
      <c r="G39" s="1513"/>
      <c r="H39" s="1513"/>
      <c r="I39" s="1513"/>
      <c r="J39" s="1513"/>
      <c r="K39" s="1513"/>
      <c r="L39" s="1513"/>
      <c r="M39" s="1513"/>
      <c r="N39" s="1513"/>
      <c r="O39" s="1513"/>
      <c r="P39" s="1513"/>
      <c r="Q39" s="1514"/>
      <c r="R39" s="320"/>
    </row>
    <row r="40" spans="1:18" ht="15.75" customHeight="1">
      <c r="A40" s="214"/>
      <c r="B40" s="1513"/>
      <c r="C40" s="1513"/>
      <c r="D40" s="1514"/>
      <c r="E40" s="1512"/>
      <c r="F40" s="1513"/>
      <c r="G40" s="1513"/>
      <c r="H40" s="1513"/>
      <c r="I40" s="1513"/>
      <c r="J40" s="1513"/>
      <c r="K40" s="1513"/>
      <c r="L40" s="1513"/>
      <c r="M40" s="1513"/>
      <c r="N40" s="1513"/>
      <c r="O40" s="1513"/>
      <c r="P40" s="1513"/>
      <c r="Q40" s="1514"/>
      <c r="R40" s="320"/>
    </row>
    <row r="41" spans="1:18" ht="15.75" customHeight="1">
      <c r="A41" s="214"/>
      <c r="B41" s="1513"/>
      <c r="C41" s="1513"/>
      <c r="D41" s="1514"/>
      <c r="E41" s="1512"/>
      <c r="F41" s="1513"/>
      <c r="G41" s="1513"/>
      <c r="H41" s="1513"/>
      <c r="I41" s="1513"/>
      <c r="J41" s="1513"/>
      <c r="K41" s="1513"/>
      <c r="L41" s="1513"/>
      <c r="M41" s="1513"/>
      <c r="N41" s="1513"/>
      <c r="O41" s="1513"/>
      <c r="P41" s="1513"/>
      <c r="Q41" s="1514"/>
      <c r="R41" s="320"/>
    </row>
    <row r="42" spans="1:18" ht="15.75" customHeight="1">
      <c r="A42" s="214"/>
      <c r="B42" s="1513"/>
      <c r="C42" s="1513"/>
      <c r="D42" s="1514"/>
      <c r="E42" s="1512"/>
      <c r="F42" s="1513"/>
      <c r="G42" s="1513"/>
      <c r="H42" s="1513"/>
      <c r="I42" s="1513"/>
      <c r="J42" s="1513"/>
      <c r="K42" s="1513"/>
      <c r="L42" s="1513"/>
      <c r="M42" s="1513"/>
      <c r="N42" s="1513"/>
      <c r="O42" s="1513"/>
      <c r="P42" s="1513"/>
      <c r="Q42" s="1514"/>
      <c r="R42" s="320"/>
    </row>
    <row r="43" spans="1:18" ht="15.75" customHeight="1">
      <c r="A43" s="214"/>
      <c r="B43" s="1513"/>
      <c r="C43" s="1513"/>
      <c r="D43" s="1514"/>
      <c r="E43" s="1512"/>
      <c r="F43" s="1513"/>
      <c r="G43" s="1513"/>
      <c r="H43" s="1513"/>
      <c r="I43" s="1513"/>
      <c r="J43" s="1513"/>
      <c r="K43" s="1513"/>
      <c r="L43" s="1513"/>
      <c r="M43" s="1513"/>
      <c r="N43" s="1513"/>
      <c r="O43" s="1513"/>
      <c r="P43" s="1513"/>
      <c r="Q43" s="1514"/>
      <c r="R43" s="320"/>
    </row>
    <row r="44" spans="1:18" ht="15.75" customHeight="1">
      <c r="A44" s="214"/>
      <c r="B44" s="1513"/>
      <c r="C44" s="1513"/>
      <c r="D44" s="1514"/>
      <c r="E44" s="1512"/>
      <c r="F44" s="1513"/>
      <c r="G44" s="1513"/>
      <c r="H44" s="1513"/>
      <c r="I44" s="1513"/>
      <c r="J44" s="1513"/>
      <c r="K44" s="1513"/>
      <c r="L44" s="1513"/>
      <c r="M44" s="1513"/>
      <c r="N44" s="1513"/>
      <c r="O44" s="1513"/>
      <c r="P44" s="1513"/>
      <c r="Q44" s="1514"/>
      <c r="R44" s="320"/>
    </row>
    <row r="45" spans="1:18" ht="15.75" customHeight="1">
      <c r="A45" s="214"/>
      <c r="B45" s="1513"/>
      <c r="C45" s="1513"/>
      <c r="D45" s="1514"/>
      <c r="E45" s="1512"/>
      <c r="F45" s="1513"/>
      <c r="G45" s="1513"/>
      <c r="H45" s="1513"/>
      <c r="I45" s="1513"/>
      <c r="J45" s="1513"/>
      <c r="K45" s="1513"/>
      <c r="L45" s="1513"/>
      <c r="M45" s="1513"/>
      <c r="N45" s="1513"/>
      <c r="O45" s="1513"/>
      <c r="P45" s="1513"/>
      <c r="Q45" s="1514"/>
      <c r="R45" s="320"/>
    </row>
    <row r="46" spans="1:18" ht="15.75" customHeight="1">
      <c r="A46" s="214"/>
      <c r="B46" s="1513"/>
      <c r="C46" s="1513"/>
      <c r="D46" s="1514"/>
      <c r="E46" s="1512"/>
      <c r="F46" s="1513"/>
      <c r="G46" s="1513"/>
      <c r="H46" s="1513"/>
      <c r="I46" s="1513"/>
      <c r="J46" s="1513"/>
      <c r="K46" s="1513"/>
      <c r="L46" s="1513"/>
      <c r="M46" s="1513"/>
      <c r="N46" s="1513"/>
      <c r="O46" s="1513"/>
      <c r="P46" s="1513"/>
      <c r="Q46" s="1514"/>
      <c r="R46" s="320"/>
    </row>
    <row r="47" spans="1:18" ht="15.75" customHeight="1">
      <c r="A47" s="214"/>
      <c r="B47" s="1513"/>
      <c r="C47" s="1513"/>
      <c r="D47" s="1514"/>
      <c r="E47" s="1512"/>
      <c r="F47" s="1513"/>
      <c r="G47" s="1513"/>
      <c r="H47" s="1513"/>
      <c r="I47" s="1513"/>
      <c r="J47" s="1513"/>
      <c r="K47" s="1513"/>
      <c r="L47" s="1513"/>
      <c r="M47" s="1513"/>
      <c r="N47" s="1513"/>
      <c r="O47" s="1513"/>
      <c r="P47" s="1513"/>
      <c r="Q47" s="1514"/>
      <c r="R47" s="320"/>
    </row>
    <row r="48" spans="1:18" ht="15.75" customHeight="1">
      <c r="A48" s="223"/>
      <c r="B48" s="1516"/>
      <c r="C48" s="1516"/>
      <c r="D48" s="1517"/>
      <c r="E48" s="1515"/>
      <c r="F48" s="1516"/>
      <c r="G48" s="1516"/>
      <c r="H48" s="1516"/>
      <c r="I48" s="1516"/>
      <c r="J48" s="1516"/>
      <c r="K48" s="1516"/>
      <c r="L48" s="1516"/>
      <c r="M48" s="1516"/>
      <c r="N48" s="1516"/>
      <c r="O48" s="1516"/>
      <c r="P48" s="1516"/>
      <c r="Q48" s="1517"/>
      <c r="R48" s="320"/>
    </row>
  </sheetData>
  <mergeCells count="20">
    <mergeCell ref="B38:D48"/>
    <mergeCell ref="E38:Q48"/>
    <mergeCell ref="A21:D21"/>
    <mergeCell ref="E21:Q21"/>
    <mergeCell ref="A2:Q2"/>
    <mergeCell ref="A3:Q3"/>
    <mergeCell ref="A15:Q15"/>
    <mergeCell ref="A20:Q20"/>
    <mergeCell ref="A18:D19"/>
    <mergeCell ref="A17:D17"/>
    <mergeCell ref="E17:Q17"/>
    <mergeCell ref="A12:Q13"/>
    <mergeCell ref="A6:E7"/>
    <mergeCell ref="K9:P9"/>
    <mergeCell ref="E18:Q19"/>
    <mergeCell ref="A1:F1"/>
    <mergeCell ref="B22:D29"/>
    <mergeCell ref="E22:Q29"/>
    <mergeCell ref="B30:D37"/>
    <mergeCell ref="E30:Q37"/>
  </mergeCells>
  <phoneticPr fontId="2"/>
  <pageMargins left="0.70866141732283472" right="0.70866141732283472" top="0.55118110236220474" bottom="0.74803149606299213"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C30"/>
  <sheetViews>
    <sheetView workbookViewId="0">
      <selection activeCell="H13" sqref="H13"/>
    </sheetView>
  </sheetViews>
  <sheetFormatPr defaultRowHeight="13.5"/>
  <cols>
    <col min="1" max="1" width="9" style="21"/>
    <col min="2" max="4" width="17.75" style="21" customWidth="1"/>
    <col min="5" max="16384" width="9" style="21"/>
  </cols>
  <sheetData>
    <row r="1" spans="1:133" s="116" customFormat="1" ht="18.75">
      <c r="A1" s="115" t="s">
        <v>847</v>
      </c>
      <c r="B1" s="112"/>
      <c r="C1" s="112"/>
      <c r="D1" s="112"/>
      <c r="E1" s="112"/>
      <c r="F1" s="112"/>
      <c r="G1" s="112"/>
      <c r="H1" s="112"/>
      <c r="I1" s="112"/>
      <c r="J1" s="112"/>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7"/>
      <c r="AV1" s="117"/>
      <c r="AW1" s="117"/>
      <c r="AX1" s="117"/>
      <c r="AY1" s="117"/>
      <c r="AZ1" s="117"/>
      <c r="BA1" s="117"/>
      <c r="BB1" s="117"/>
      <c r="BC1" s="117"/>
      <c r="BD1" s="117"/>
      <c r="BE1" s="117"/>
      <c r="BF1" s="117"/>
      <c r="BG1" s="117"/>
      <c r="BH1" s="117"/>
      <c r="BI1" s="117"/>
      <c r="BJ1" s="117"/>
      <c r="BK1" s="117"/>
      <c r="BL1" s="117"/>
      <c r="BM1" s="117"/>
      <c r="BN1" s="117"/>
      <c r="BO1" s="117"/>
      <c r="BP1" s="117"/>
      <c r="BQ1" s="117"/>
      <c r="BR1" s="117"/>
      <c r="BS1" s="117"/>
      <c r="BT1" s="117"/>
      <c r="BU1" s="117"/>
      <c r="BV1" s="117"/>
      <c r="BW1" s="117"/>
      <c r="BX1" s="117"/>
      <c r="BY1" s="117"/>
      <c r="BZ1" s="117"/>
      <c r="CA1" s="117"/>
      <c r="CB1" s="117"/>
      <c r="CC1" s="117"/>
      <c r="CD1" s="117"/>
      <c r="CE1" s="117"/>
      <c r="CF1" s="117"/>
      <c r="CG1" s="117"/>
      <c r="CH1" s="117"/>
      <c r="CI1" s="117"/>
      <c r="CJ1" s="117"/>
      <c r="CK1" s="117"/>
      <c r="CL1" s="117"/>
      <c r="CM1" s="117"/>
      <c r="CN1" s="117"/>
      <c r="CO1" s="117"/>
      <c r="CP1" s="117"/>
      <c r="CQ1" s="117"/>
      <c r="CR1" s="117"/>
      <c r="CS1" s="117"/>
      <c r="CT1" s="117"/>
      <c r="CU1" s="117"/>
      <c r="CV1" s="117"/>
      <c r="CW1" s="117"/>
      <c r="CX1" s="117"/>
      <c r="CY1" s="117"/>
      <c r="CZ1" s="117"/>
      <c r="DA1" s="117"/>
      <c r="DB1" s="117"/>
      <c r="DC1" s="117"/>
      <c r="DD1" s="117"/>
      <c r="DE1" s="117"/>
      <c r="DF1" s="117"/>
      <c r="DG1" s="117"/>
      <c r="DH1" s="117"/>
      <c r="DI1" s="117"/>
      <c r="DJ1" s="117"/>
      <c r="DK1" s="117"/>
      <c r="DL1" s="117"/>
      <c r="DM1" s="117"/>
      <c r="DN1" s="117"/>
      <c r="DO1" s="117"/>
      <c r="DP1" s="117"/>
      <c r="DQ1" s="117"/>
      <c r="DR1" s="117"/>
      <c r="DS1" s="117"/>
      <c r="DT1" s="117"/>
      <c r="DU1" s="117"/>
      <c r="DV1" s="117"/>
      <c r="DW1" s="117"/>
      <c r="DX1" s="117"/>
      <c r="DY1" s="117"/>
      <c r="DZ1" s="117"/>
      <c r="EA1" s="117"/>
      <c r="EB1" s="117"/>
      <c r="EC1" s="117"/>
    </row>
    <row r="2" spans="1:133" ht="27" customHeight="1">
      <c r="B2" s="1298" t="s">
        <v>280</v>
      </c>
      <c r="C2" s="1298"/>
      <c r="D2" s="1298"/>
    </row>
    <row r="3" spans="1:133" ht="67.5" customHeight="1">
      <c r="B3" s="15" t="s">
        <v>233</v>
      </c>
      <c r="C3" s="15" t="s">
        <v>234</v>
      </c>
      <c r="D3" s="15" t="s">
        <v>235</v>
      </c>
    </row>
    <row r="4" spans="1:133" ht="18.75" customHeight="1">
      <c r="B4" s="1299" t="str">
        <f>IF(発注者入力シート!C20="","",発注者入力シート!C20)</f>
        <v>コンクリートの品質管理</v>
      </c>
      <c r="C4" s="1299" t="str">
        <f>IF(発注者入力シート!C21="","",発注者入力シート!C21)</f>
        <v>現場周辺の環境対策</v>
      </c>
      <c r="D4" s="1299" t="str">
        <f>IF(発注者入力シート!C22="","",発注者入力シート!C22)</f>
        <v>工事期間中の安全対策</v>
      </c>
    </row>
    <row r="5" spans="1:133" ht="18.75" customHeight="1">
      <c r="B5" s="1299"/>
      <c r="C5" s="1299"/>
      <c r="D5" s="1299"/>
    </row>
    <row r="6" spans="1:133" ht="18.75" customHeight="1">
      <c r="B6" s="1299"/>
      <c r="C6" s="1299"/>
      <c r="D6" s="1299"/>
    </row>
    <row r="7" spans="1:133" ht="18.75" customHeight="1">
      <c r="B7" s="1299"/>
      <c r="C7" s="1299"/>
      <c r="D7" s="1299"/>
    </row>
    <row r="8" spans="1:133">
      <c r="A8" s="117" t="s">
        <v>848</v>
      </c>
      <c r="B8" s="754" t="str">
        <f>IF(施工上の留意点①!A18="","",施工上の留意点①!A18)</f>
        <v>①</v>
      </c>
      <c r="C8" s="754" t="str">
        <f>IF(施工上の留意点②!A18="","",施工上の留意点②!A18)</f>
        <v>①</v>
      </c>
      <c r="D8" s="754" t="str">
        <f>IF(施工上の留意点③!A18="","",施工上の留意点③!A18)</f>
        <v>①</v>
      </c>
    </row>
    <row r="9" spans="1:133">
      <c r="A9" s="117" t="s">
        <v>849</v>
      </c>
      <c r="B9" s="754" t="str">
        <f>IF(施工上の留意点①!A29="","",施工上の留意点①!A29)</f>
        <v>②</v>
      </c>
      <c r="C9" s="754" t="str">
        <f>IF(施工上の留意点②!A29="","",施工上の留意点②!A29)</f>
        <v>②</v>
      </c>
      <c r="D9" s="754" t="str">
        <f>IF(施工上の留意点③!A29="","",施工上の留意点③!A29)</f>
        <v>②</v>
      </c>
    </row>
    <row r="10" spans="1:133">
      <c r="A10" s="117" t="s">
        <v>850</v>
      </c>
      <c r="B10" s="754" t="str">
        <f>IF(施工上の留意点①!A40="","",施工上の留意点①!A40)</f>
        <v>③</v>
      </c>
      <c r="C10" s="754" t="str">
        <f>IF(施工上の留意点②!A40="","",施工上の留意点②!A40)</f>
        <v>③</v>
      </c>
      <c r="D10" s="754" t="str">
        <f>IF(施工上の留意点③!A40="","",施工上の留意点③!A40)</f>
        <v>③</v>
      </c>
    </row>
    <row r="30" ht="56.25" customHeight="1"/>
  </sheetData>
  <mergeCells count="4">
    <mergeCell ref="B2:D2"/>
    <mergeCell ref="B4:B7"/>
    <mergeCell ref="C4:C7"/>
    <mergeCell ref="D4:D7"/>
  </mergeCell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EK64"/>
  <sheetViews>
    <sheetView topLeftCell="A10" zoomScale="70" zoomScaleNormal="70" workbookViewId="0">
      <selection activeCell="J23" sqref="J23:K23"/>
    </sheetView>
  </sheetViews>
  <sheetFormatPr defaultRowHeight="13.5"/>
  <cols>
    <col min="1" max="1" width="7.75" style="12" customWidth="1"/>
    <col min="2" max="2" width="7" style="12" customWidth="1"/>
    <col min="3" max="3" width="20.25" style="12" customWidth="1"/>
    <col min="4" max="4" width="20.25" style="14" customWidth="1"/>
    <col min="5" max="5" width="9.125" style="12" bestFit="1" customWidth="1"/>
    <col min="6" max="6" width="20.25" style="117" customWidth="1"/>
    <col min="7" max="8" width="14.625" style="117" customWidth="1"/>
    <col min="9" max="9" width="20.25" style="12" customWidth="1"/>
    <col min="10" max="10" width="23" style="12" customWidth="1"/>
    <col min="11" max="11" width="22.5" style="12" customWidth="1"/>
    <col min="12" max="13" width="20.125" style="12" customWidth="1"/>
    <col min="14" max="14" width="20.125" style="23" customWidth="1"/>
    <col min="15" max="19" width="15.625" style="23" customWidth="1"/>
    <col min="20" max="20" width="15.375" style="23" customWidth="1"/>
    <col min="21" max="22" width="15.625" style="93" customWidth="1"/>
    <col min="23" max="23" width="9" style="12"/>
    <col min="24" max="24" width="10.125" style="14" bestFit="1" customWidth="1"/>
    <col min="25" max="25" width="9" style="14"/>
    <col min="26" max="26" width="15.625" style="12" customWidth="1"/>
    <col min="27" max="27" width="16.75" style="12" customWidth="1"/>
    <col min="28" max="28" width="15.625" style="14" customWidth="1"/>
    <col min="29" max="29" width="15.625" style="12" customWidth="1"/>
    <col min="30" max="30" width="21.875" style="12" customWidth="1"/>
    <col min="31" max="32" width="22.625" style="12" customWidth="1"/>
    <col min="33" max="33" width="20.875" style="12" customWidth="1"/>
    <col min="34" max="34" width="20.25" style="14" customWidth="1"/>
    <col min="35" max="37" width="20.25" style="23" customWidth="1"/>
    <col min="38" max="40" width="15.625" style="93" customWidth="1"/>
    <col min="41" max="41" width="9" style="13"/>
    <col min="42" max="42" width="9.5" style="14" bestFit="1" customWidth="1"/>
    <col min="43" max="43" width="9" style="14"/>
    <col min="44" max="44" width="15.625" style="13" customWidth="1"/>
    <col min="45" max="45" width="16.625" style="13" customWidth="1"/>
    <col min="46" max="46" width="15.625" style="14" customWidth="1"/>
    <col min="47" max="47" width="15.75" style="13" customWidth="1"/>
    <col min="48" max="48" width="20.75" style="13" customWidth="1"/>
    <col min="49" max="50" width="22.625" style="13" customWidth="1"/>
    <col min="51" max="51" width="22.125" style="13" customWidth="1"/>
    <col min="52" max="52" width="22.125" style="14" customWidth="1"/>
    <col min="53" max="53" width="22.125" style="23" customWidth="1"/>
    <col min="54" max="55" width="20.25" style="23" customWidth="1"/>
    <col min="56" max="58" width="15.625" style="93" customWidth="1"/>
    <col min="59" max="59" width="9" style="13"/>
    <col min="60" max="60" width="9.5" style="14" bestFit="1" customWidth="1"/>
    <col min="61" max="61" width="9" style="14"/>
    <col min="62" max="62" width="15.625" style="13" customWidth="1"/>
    <col min="63" max="63" width="16.75" style="13" customWidth="1"/>
    <col min="64" max="64" width="15.625" style="14" customWidth="1"/>
    <col min="65" max="65" width="15.75" style="13" customWidth="1"/>
    <col min="66" max="66" width="20.5" style="13" customWidth="1"/>
    <col min="67" max="68" width="23.625" style="13" customWidth="1"/>
    <col min="69" max="69" width="20.625" style="13" customWidth="1"/>
    <col min="70" max="70" width="20.625" style="14" customWidth="1"/>
    <col min="71" max="71" width="20.625" style="23" customWidth="1"/>
    <col min="72" max="73" width="20.125" style="23" customWidth="1"/>
    <col min="74" max="76" width="15.625" style="93" customWidth="1"/>
    <col min="77" max="77" width="15.625" style="12" customWidth="1"/>
    <col min="78" max="79" width="22.25" style="12" customWidth="1"/>
    <col min="80" max="80" width="15.625" style="12" customWidth="1"/>
    <col min="81" max="82" width="21.25" style="12" customWidth="1"/>
    <col min="83" max="83" width="15.625" style="12" customWidth="1"/>
    <col min="84" max="84" width="17.875" style="12" customWidth="1"/>
    <col min="85" max="85" width="16.5" style="12" customWidth="1"/>
    <col min="86" max="86" width="16.125" style="12" customWidth="1"/>
    <col min="87" max="88" width="15.625" style="12" customWidth="1"/>
    <col min="89" max="91" width="15.625" style="23" customWidth="1"/>
    <col min="92" max="94" width="16.125" style="12" customWidth="1"/>
    <col min="95" max="95" width="16" style="12" customWidth="1"/>
    <col min="96" max="96" width="16" style="14" customWidth="1"/>
    <col min="97" max="97" width="16" style="12" customWidth="1"/>
    <col min="98" max="99" width="15.75" style="12" customWidth="1"/>
    <col min="100" max="100" width="15.75" style="14" customWidth="1"/>
    <col min="101" max="101" width="9" style="23" customWidth="1"/>
    <col min="102" max="104" width="16" style="23" customWidth="1"/>
    <col min="105" max="110" width="16" style="93" customWidth="1"/>
    <col min="111" max="113" width="16" style="117" customWidth="1"/>
    <col min="114" max="115" width="15.625" style="93" customWidth="1"/>
    <col min="116" max="116" width="16" style="93" customWidth="1"/>
    <col min="117" max="119" width="16" style="117" customWidth="1"/>
    <col min="120" max="121" width="16" style="93" customWidth="1"/>
    <col min="122" max="122" width="16" style="12" customWidth="1"/>
    <col min="123" max="123" width="19.125" style="12" customWidth="1"/>
    <col min="124" max="125" width="22.25" style="12" customWidth="1"/>
    <col min="126" max="126" width="16.125" style="12" customWidth="1"/>
    <col min="127" max="127" width="16.125" style="19" customWidth="1"/>
    <col min="128" max="133" width="16.125" style="26" customWidth="1"/>
    <col min="134" max="134" width="9" style="20"/>
    <col min="135" max="136" width="16.125" style="117" customWidth="1"/>
    <col min="137" max="137" width="9" style="116"/>
    <col min="138" max="139" width="16.125" style="117" customWidth="1"/>
    <col min="140" max="140" width="9" style="116"/>
    <col min="141" max="16384" width="9" style="20"/>
  </cols>
  <sheetData>
    <row r="1" spans="1:140" s="54" customFormat="1" ht="18.75">
      <c r="A1" s="115" t="s">
        <v>728</v>
      </c>
      <c r="B1" s="112"/>
      <c r="C1" s="112"/>
      <c r="D1" s="112"/>
      <c r="E1" s="112"/>
      <c r="F1" s="112"/>
      <c r="G1" s="112"/>
      <c r="H1" s="112"/>
      <c r="I1" s="112"/>
      <c r="J1" s="112"/>
      <c r="K1" s="112"/>
      <c r="L1" s="55"/>
      <c r="M1" s="55"/>
      <c r="N1" s="55"/>
      <c r="O1" s="55"/>
      <c r="P1" s="55"/>
      <c r="Q1" s="55"/>
      <c r="R1" s="55"/>
      <c r="S1" s="55"/>
      <c r="T1" s="55"/>
      <c r="U1" s="93"/>
      <c r="V1" s="93"/>
      <c r="W1" s="55"/>
      <c r="X1" s="55"/>
      <c r="Y1" s="55"/>
      <c r="Z1" s="55"/>
      <c r="AA1" s="55"/>
      <c r="AB1" s="55"/>
      <c r="AC1" s="55"/>
      <c r="AD1" s="55"/>
      <c r="AE1" s="55"/>
      <c r="AF1" s="55"/>
      <c r="AG1" s="55"/>
      <c r="AH1" s="55"/>
      <c r="AI1" s="55"/>
      <c r="AJ1" s="55"/>
      <c r="AK1" s="55"/>
      <c r="AL1" s="93"/>
      <c r="AM1" s="93"/>
      <c r="AN1" s="93"/>
      <c r="AO1" s="55"/>
      <c r="AP1" s="55"/>
      <c r="AQ1" s="55"/>
      <c r="AR1" s="55"/>
      <c r="AS1" s="55"/>
      <c r="AT1" s="55"/>
      <c r="AU1" s="55"/>
      <c r="AV1" s="55"/>
      <c r="AW1" s="55"/>
      <c r="AX1" s="55"/>
      <c r="AY1" s="55"/>
      <c r="AZ1" s="55"/>
      <c r="BA1" s="55"/>
      <c r="BB1" s="55"/>
      <c r="BC1" s="55"/>
      <c r="BD1" s="93"/>
      <c r="BE1" s="93"/>
      <c r="BF1" s="93"/>
      <c r="BG1" s="55"/>
      <c r="BH1" s="55"/>
      <c r="BI1" s="55"/>
      <c r="BJ1" s="55"/>
      <c r="BK1" s="55"/>
      <c r="BL1" s="55"/>
      <c r="BM1" s="55"/>
      <c r="BN1" s="55"/>
      <c r="BO1" s="55"/>
      <c r="BP1" s="55"/>
      <c r="BQ1" s="55"/>
      <c r="BR1" s="55"/>
      <c r="BS1" s="55"/>
      <c r="BT1" s="55"/>
      <c r="BU1" s="55"/>
      <c r="BV1" s="93"/>
      <c r="BW1" s="93"/>
      <c r="BX1" s="93"/>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93"/>
      <c r="DB1" s="93"/>
      <c r="DC1" s="93"/>
      <c r="DD1" s="93"/>
      <c r="DE1" s="93"/>
      <c r="DF1" s="93"/>
      <c r="DG1" s="117"/>
      <c r="DH1" s="117"/>
      <c r="DI1" s="117"/>
      <c r="DJ1" s="93"/>
      <c r="DK1" s="93"/>
      <c r="DL1" s="93"/>
      <c r="DM1" s="117"/>
      <c r="DN1" s="117"/>
      <c r="DO1" s="117"/>
      <c r="DP1" s="93"/>
      <c r="DQ1" s="93"/>
      <c r="DR1" s="55"/>
      <c r="DS1" s="55"/>
      <c r="DT1" s="55"/>
      <c r="DU1" s="55"/>
      <c r="DV1" s="55"/>
      <c r="DW1" s="55"/>
      <c r="DX1" s="55"/>
      <c r="DY1" s="55"/>
      <c r="DZ1" s="55"/>
      <c r="EA1" s="55"/>
      <c r="EB1" s="55"/>
      <c r="EC1" s="55"/>
      <c r="EE1" s="117"/>
      <c r="EF1" s="117"/>
      <c r="EG1" s="116"/>
      <c r="EH1" s="117"/>
      <c r="EI1" s="117"/>
      <c r="EJ1" s="116"/>
    </row>
    <row r="2" spans="1:140" s="92" customFormat="1" ht="14.25" customHeight="1">
      <c r="A2" s="369" t="s">
        <v>592</v>
      </c>
      <c r="B2" s="370"/>
      <c r="C2" s="370"/>
      <c r="D2" s="370"/>
      <c r="E2" s="370"/>
      <c r="F2" s="370"/>
      <c r="G2" s="370"/>
      <c r="H2" s="370"/>
      <c r="I2" s="370"/>
      <c r="J2" s="370"/>
      <c r="K2" s="370"/>
      <c r="L2" s="370"/>
      <c r="M2" s="371"/>
      <c r="N2" s="370"/>
      <c r="O2" s="400"/>
      <c r="P2" s="400"/>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117"/>
      <c r="DH2" s="117"/>
      <c r="DI2" s="117"/>
      <c r="DJ2" s="93"/>
      <c r="DK2" s="93"/>
      <c r="DL2" s="93"/>
      <c r="DM2" s="117"/>
      <c r="DN2" s="117"/>
      <c r="DO2" s="117"/>
      <c r="DP2" s="93"/>
      <c r="DQ2" s="93"/>
      <c r="DR2" s="93"/>
      <c r="DS2" s="93"/>
      <c r="DT2" s="93"/>
      <c r="DU2" s="93"/>
      <c r="DV2" s="93"/>
      <c r="DW2" s="93"/>
      <c r="DX2" s="93"/>
      <c r="DY2" s="93"/>
      <c r="DZ2" s="93"/>
      <c r="EA2" s="93"/>
      <c r="EB2" s="93"/>
      <c r="EC2" s="93"/>
      <c r="EE2" s="117"/>
      <c r="EF2" s="117"/>
      <c r="EG2" s="116"/>
      <c r="EH2" s="117"/>
      <c r="EI2" s="117"/>
      <c r="EJ2" s="116"/>
    </row>
    <row r="3" spans="1:140" s="92" customFormat="1" ht="14.25" customHeight="1">
      <c r="A3" s="371"/>
      <c r="B3" s="372" t="s">
        <v>719</v>
      </c>
      <c r="C3" s="373"/>
      <c r="D3" s="373"/>
      <c r="E3" s="373"/>
      <c r="F3" s="373"/>
      <c r="G3" s="373"/>
      <c r="H3" s="373"/>
      <c r="I3" s="373"/>
      <c r="J3" s="373"/>
      <c r="K3" s="373"/>
      <c r="L3" s="373"/>
      <c r="M3" s="373"/>
      <c r="N3" s="373"/>
      <c r="O3" s="462"/>
      <c r="P3" s="462"/>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117"/>
      <c r="DH3" s="117"/>
      <c r="DI3" s="117"/>
      <c r="DJ3" s="93"/>
      <c r="DK3" s="93"/>
      <c r="DL3" s="93"/>
      <c r="DM3" s="117"/>
      <c r="DN3" s="117"/>
      <c r="DO3" s="117"/>
      <c r="DP3" s="93"/>
      <c r="DQ3" s="93"/>
      <c r="DR3" s="93"/>
      <c r="DS3" s="93"/>
      <c r="DT3" s="93"/>
      <c r="DU3" s="93"/>
      <c r="DV3" s="93"/>
      <c r="DW3" s="93"/>
      <c r="DX3" s="93"/>
      <c r="DY3" s="93"/>
      <c r="DZ3" s="93"/>
      <c r="EA3" s="93"/>
      <c r="EB3" s="93"/>
      <c r="EC3" s="93"/>
      <c r="ED3" s="93"/>
      <c r="EE3" s="117"/>
      <c r="EF3" s="117"/>
      <c r="EG3" s="117"/>
      <c r="EH3" s="117"/>
      <c r="EI3" s="117"/>
      <c r="EJ3" s="117"/>
    </row>
    <row r="4" spans="1:140" s="116" customFormat="1" ht="14.25" customHeight="1">
      <c r="A4" s="371"/>
      <c r="B4" s="372" t="s">
        <v>722</v>
      </c>
      <c r="C4" s="373"/>
      <c r="D4" s="373"/>
      <c r="E4" s="373"/>
      <c r="F4" s="373"/>
      <c r="G4" s="373"/>
      <c r="H4" s="373"/>
      <c r="I4" s="373"/>
      <c r="J4" s="373"/>
      <c r="K4" s="373"/>
      <c r="L4" s="373"/>
      <c r="M4" s="373"/>
      <c r="N4" s="373"/>
      <c r="O4" s="462"/>
      <c r="P4" s="462"/>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17"/>
      <c r="BS4" s="117"/>
      <c r="BT4" s="117"/>
      <c r="BU4" s="117"/>
      <c r="BV4" s="117"/>
      <c r="BW4" s="117"/>
      <c r="BX4" s="117"/>
      <c r="BY4" s="117"/>
      <c r="BZ4" s="117"/>
      <c r="CA4" s="117"/>
      <c r="CB4" s="117"/>
      <c r="CC4" s="117"/>
      <c r="CD4" s="117"/>
      <c r="CE4" s="117"/>
      <c r="CF4" s="117"/>
      <c r="CG4" s="117"/>
      <c r="CH4" s="117"/>
      <c r="CI4" s="117"/>
      <c r="CJ4" s="117"/>
      <c r="CK4" s="117"/>
      <c r="CL4" s="117"/>
      <c r="CM4" s="117"/>
      <c r="CN4" s="117"/>
      <c r="CO4" s="117"/>
      <c r="CP4" s="117"/>
      <c r="CQ4" s="117"/>
      <c r="CR4" s="117"/>
      <c r="CS4" s="117"/>
      <c r="CT4" s="117"/>
      <c r="CU4" s="117"/>
      <c r="CV4" s="117"/>
      <c r="CW4" s="117"/>
      <c r="CX4" s="117"/>
      <c r="CY4" s="117"/>
      <c r="CZ4" s="117"/>
      <c r="DA4" s="117"/>
      <c r="DB4" s="117"/>
      <c r="DC4" s="117"/>
      <c r="DD4" s="117"/>
      <c r="DE4" s="117"/>
      <c r="DF4" s="117"/>
      <c r="DG4" s="117"/>
      <c r="DH4" s="117"/>
      <c r="DI4" s="117"/>
      <c r="DJ4" s="117"/>
      <c r="DK4" s="117"/>
      <c r="DL4" s="117"/>
      <c r="DM4" s="117"/>
      <c r="DN4" s="117"/>
      <c r="DO4" s="117"/>
      <c r="DP4" s="117"/>
      <c r="DQ4" s="117"/>
      <c r="DR4" s="117"/>
      <c r="DS4" s="117"/>
      <c r="DT4" s="117"/>
      <c r="DU4" s="117"/>
      <c r="DV4" s="117"/>
      <c r="DW4" s="117"/>
      <c r="DX4" s="117"/>
      <c r="DY4" s="117"/>
      <c r="DZ4" s="117"/>
      <c r="EA4" s="117"/>
      <c r="EB4" s="117"/>
      <c r="EC4" s="117"/>
      <c r="ED4" s="117"/>
      <c r="EE4" s="117"/>
      <c r="EF4" s="117"/>
      <c r="EG4" s="117"/>
      <c r="EH4" s="117"/>
      <c r="EI4" s="117"/>
      <c r="EJ4" s="117"/>
    </row>
    <row r="5" spans="1:140" s="92" customFormat="1" ht="14.25" customHeight="1">
      <c r="A5" s="371"/>
      <c r="B5" s="372" t="s">
        <v>720</v>
      </c>
      <c r="C5" s="373"/>
      <c r="D5" s="373"/>
      <c r="E5" s="373"/>
      <c r="F5" s="373"/>
      <c r="G5" s="373"/>
      <c r="H5" s="373"/>
      <c r="I5" s="373"/>
      <c r="J5" s="373"/>
      <c r="K5" s="373"/>
      <c r="L5" s="373"/>
      <c r="M5" s="373"/>
      <c r="N5" s="373"/>
      <c r="O5" s="462"/>
      <c r="P5" s="462"/>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93"/>
      <c r="CG5" s="93"/>
      <c r="CH5" s="93"/>
      <c r="CI5" s="93"/>
      <c r="CJ5" s="93"/>
      <c r="CK5" s="93"/>
      <c r="CL5" s="93"/>
      <c r="CM5" s="93"/>
      <c r="CN5" s="93"/>
      <c r="CO5" s="93"/>
      <c r="CP5" s="93"/>
      <c r="CQ5" s="93"/>
      <c r="CR5" s="93"/>
      <c r="CS5" s="93"/>
      <c r="CT5" s="93"/>
      <c r="CU5" s="93"/>
      <c r="CV5" s="93"/>
      <c r="CW5" s="93"/>
      <c r="CX5" s="93"/>
      <c r="CY5" s="93"/>
      <c r="CZ5" s="93"/>
      <c r="DA5" s="93"/>
      <c r="DB5" s="93"/>
      <c r="DC5" s="93"/>
      <c r="DD5" s="93"/>
      <c r="DE5" s="93"/>
      <c r="DF5" s="93"/>
      <c r="DG5" s="117"/>
      <c r="DH5" s="117"/>
      <c r="DI5" s="117"/>
      <c r="DJ5" s="93"/>
      <c r="DK5" s="93"/>
      <c r="DL5" s="93"/>
      <c r="DM5" s="117"/>
      <c r="DN5" s="117"/>
      <c r="DO5" s="117"/>
      <c r="DP5" s="93"/>
      <c r="DQ5" s="93"/>
      <c r="DR5" s="93"/>
      <c r="DS5" s="93"/>
      <c r="DT5" s="93"/>
      <c r="DU5" s="93"/>
      <c r="DV5" s="93"/>
      <c r="DW5" s="93"/>
      <c r="DX5" s="93"/>
      <c r="DY5" s="93"/>
      <c r="DZ5" s="93"/>
      <c r="EA5" s="93"/>
      <c r="EB5" s="93"/>
      <c r="EC5" s="93"/>
      <c r="ED5" s="93"/>
      <c r="EE5" s="117"/>
      <c r="EF5" s="117"/>
      <c r="EG5" s="117"/>
      <c r="EH5" s="117"/>
      <c r="EI5" s="117"/>
      <c r="EJ5" s="117"/>
    </row>
    <row r="6" spans="1:140" s="92" customFormat="1" ht="14.25" customHeight="1">
      <c r="A6" s="371"/>
      <c r="B6" s="372" t="s">
        <v>726</v>
      </c>
      <c r="C6" s="373"/>
      <c r="D6" s="373"/>
      <c r="E6" s="373"/>
      <c r="F6" s="373"/>
      <c r="G6" s="373"/>
      <c r="H6" s="373"/>
      <c r="I6" s="373"/>
      <c r="J6" s="373"/>
      <c r="K6" s="373"/>
      <c r="L6" s="373"/>
      <c r="M6" s="373"/>
      <c r="N6" s="373"/>
      <c r="O6" s="462"/>
      <c r="P6" s="462"/>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117"/>
      <c r="DH6" s="117"/>
      <c r="DI6" s="117"/>
      <c r="DJ6" s="93"/>
      <c r="DK6" s="93"/>
      <c r="DL6" s="93"/>
      <c r="DM6" s="117"/>
      <c r="DN6" s="117"/>
      <c r="DO6" s="117"/>
      <c r="DP6" s="93"/>
      <c r="DQ6" s="93"/>
      <c r="DR6" s="93"/>
      <c r="DS6" s="93"/>
      <c r="DT6" s="93"/>
      <c r="DU6" s="93"/>
      <c r="DV6" s="93"/>
      <c r="DW6" s="93"/>
      <c r="DX6" s="93"/>
      <c r="DY6" s="93"/>
      <c r="DZ6" s="93"/>
      <c r="EA6" s="93"/>
      <c r="EB6" s="93"/>
      <c r="EC6" s="93"/>
      <c r="ED6" s="93"/>
      <c r="EE6" s="117"/>
      <c r="EF6" s="117"/>
      <c r="EG6" s="117"/>
      <c r="EH6" s="117"/>
      <c r="EI6" s="117"/>
      <c r="EJ6" s="117"/>
    </row>
    <row r="7" spans="1:140" s="54" customFormat="1" ht="14.25">
      <c r="A7" s="357" t="s">
        <v>713</v>
      </c>
      <c r="B7" s="359"/>
      <c r="C7" s="358"/>
      <c r="D7" s="358"/>
      <c r="E7" s="358"/>
      <c r="F7" s="358"/>
      <c r="G7" s="358"/>
      <c r="H7" s="358"/>
      <c r="I7" s="358"/>
      <c r="J7" s="358"/>
      <c r="K7" s="358"/>
      <c r="L7" s="358"/>
      <c r="M7" s="366"/>
      <c r="N7" s="358"/>
      <c r="O7" s="400"/>
      <c r="P7" s="400"/>
      <c r="Q7" s="55"/>
      <c r="R7" s="55"/>
      <c r="S7" s="55"/>
      <c r="T7" s="55"/>
      <c r="U7" s="93"/>
      <c r="V7" s="93"/>
      <c r="W7" s="55"/>
      <c r="X7" s="55"/>
      <c r="Y7" s="55"/>
      <c r="Z7" s="55"/>
      <c r="AA7" s="55"/>
      <c r="AB7" s="55"/>
      <c r="AC7" s="55"/>
      <c r="AD7" s="55"/>
      <c r="AE7" s="55"/>
      <c r="AF7" s="55"/>
      <c r="AG7" s="55"/>
      <c r="AH7" s="55"/>
      <c r="AI7" s="55"/>
      <c r="AJ7" s="55"/>
      <c r="AK7" s="55"/>
      <c r="AL7" s="93"/>
      <c r="AM7" s="93"/>
      <c r="AN7" s="93"/>
      <c r="AO7" s="55"/>
      <c r="AP7" s="55"/>
      <c r="AQ7" s="55"/>
      <c r="AR7" s="55"/>
      <c r="AS7" s="55"/>
      <c r="AT7" s="55"/>
      <c r="AU7" s="55"/>
      <c r="AV7" s="55"/>
      <c r="AW7" s="55"/>
      <c r="AX7" s="55"/>
      <c r="AY7" s="55"/>
      <c r="AZ7" s="55"/>
      <c r="BA7" s="55"/>
      <c r="BB7" s="55"/>
      <c r="BC7" s="55"/>
      <c r="BD7" s="93"/>
      <c r="BE7" s="93"/>
      <c r="BF7" s="93"/>
      <c r="BG7" s="55"/>
      <c r="BH7" s="55"/>
      <c r="BI7" s="55"/>
      <c r="BJ7" s="55"/>
      <c r="BK7" s="55"/>
      <c r="BL7" s="55"/>
      <c r="BM7" s="55"/>
      <c r="BN7" s="55"/>
      <c r="BO7" s="55"/>
      <c r="BP7" s="55"/>
      <c r="BQ7" s="55"/>
      <c r="BR7" s="55"/>
      <c r="BS7" s="55"/>
      <c r="BT7" s="55"/>
      <c r="BU7" s="55"/>
      <c r="BV7" s="93"/>
      <c r="BW7" s="93"/>
      <c r="BX7" s="93"/>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93"/>
      <c r="DB7" s="93"/>
      <c r="DC7" s="93"/>
      <c r="DD7" s="93"/>
      <c r="DE7" s="93"/>
      <c r="DF7" s="93"/>
      <c r="DG7" s="117"/>
      <c r="DH7" s="117"/>
      <c r="DI7" s="117"/>
      <c r="DJ7" s="93"/>
      <c r="DK7" s="93"/>
      <c r="DL7" s="93"/>
      <c r="DM7" s="117"/>
      <c r="DN7" s="117"/>
      <c r="DO7" s="117"/>
      <c r="DP7" s="93"/>
      <c r="DQ7" s="93"/>
      <c r="DR7" s="55"/>
      <c r="DS7" s="55"/>
      <c r="DT7" s="55"/>
      <c r="DU7" s="55"/>
      <c r="DV7" s="55"/>
      <c r="DW7" s="55"/>
      <c r="DX7" s="55"/>
      <c r="DY7" s="55"/>
      <c r="DZ7" s="55"/>
      <c r="EA7" s="55"/>
      <c r="EB7" s="55"/>
      <c r="EC7" s="55"/>
      <c r="EE7" s="117"/>
      <c r="EF7" s="117"/>
      <c r="EG7" s="116"/>
      <c r="EH7" s="117"/>
      <c r="EI7" s="117"/>
      <c r="EJ7" s="116"/>
    </row>
    <row r="8" spans="1:140" s="54" customFormat="1" ht="14.25" customHeight="1">
      <c r="A8" s="464" t="s">
        <v>724</v>
      </c>
      <c r="B8" s="368" t="s">
        <v>714</v>
      </c>
      <c r="C8" s="368"/>
      <c r="D8" s="368"/>
      <c r="E8" s="368"/>
      <c r="F8" s="368"/>
      <c r="G8" s="368"/>
      <c r="H8" s="368"/>
      <c r="I8" s="368"/>
      <c r="J8" s="368"/>
      <c r="K8" s="368"/>
      <c r="L8" s="368"/>
      <c r="M8" s="368"/>
      <c r="N8" s="368"/>
      <c r="O8" s="461"/>
      <c r="P8" s="461"/>
      <c r="Q8" s="55"/>
      <c r="R8" s="55"/>
      <c r="S8" s="55"/>
      <c r="T8" s="55"/>
      <c r="U8" s="93"/>
      <c r="V8" s="93"/>
      <c r="W8" s="93"/>
      <c r="X8" s="55"/>
      <c r="Y8" s="55"/>
      <c r="Z8" s="55"/>
      <c r="AA8" s="55"/>
      <c r="AB8" s="55"/>
      <c r="AC8" s="55"/>
      <c r="AD8" s="55"/>
      <c r="AE8" s="55"/>
      <c r="AF8" s="55"/>
      <c r="AG8" s="55"/>
      <c r="AH8" s="55"/>
      <c r="AI8" s="55"/>
      <c r="AJ8" s="55"/>
      <c r="AK8" s="55"/>
      <c r="AL8" s="55"/>
      <c r="AM8" s="93"/>
      <c r="AN8" s="93"/>
      <c r="AO8" s="93"/>
      <c r="AP8" s="55"/>
      <c r="AQ8" s="55"/>
      <c r="AR8" s="55"/>
      <c r="AS8" s="55"/>
      <c r="AT8" s="55"/>
      <c r="AU8" s="55"/>
      <c r="AV8" s="55"/>
      <c r="AW8" s="55"/>
      <c r="AX8" s="55"/>
      <c r="AY8" s="55"/>
      <c r="AZ8" s="55"/>
      <c r="BA8" s="55"/>
      <c r="BB8" s="55"/>
      <c r="BC8" s="55"/>
      <c r="BD8" s="55"/>
      <c r="BE8" s="93"/>
      <c r="BF8" s="93"/>
      <c r="BG8" s="93"/>
      <c r="BH8" s="55"/>
      <c r="BI8" s="55"/>
      <c r="BJ8" s="55"/>
      <c r="BK8" s="55"/>
      <c r="BL8" s="55"/>
      <c r="BM8" s="55"/>
      <c r="BN8" s="55"/>
      <c r="BO8" s="55"/>
      <c r="BP8" s="55"/>
      <c r="BQ8" s="55"/>
      <c r="BR8" s="55"/>
      <c r="BS8" s="55"/>
      <c r="BT8" s="55"/>
      <c r="BU8" s="55"/>
      <c r="BV8" s="55"/>
      <c r="BW8" s="93"/>
      <c r="BX8" s="93"/>
      <c r="BY8" s="93"/>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93"/>
      <c r="DB8" s="93"/>
      <c r="DC8" s="93"/>
      <c r="DD8" s="93"/>
      <c r="DE8" s="93"/>
      <c r="DF8" s="93"/>
      <c r="DG8" s="117"/>
      <c r="DH8" s="117"/>
      <c r="DI8" s="117"/>
      <c r="DJ8" s="93"/>
      <c r="DK8" s="93"/>
      <c r="DL8" s="93"/>
      <c r="DM8" s="117"/>
      <c r="DN8" s="117"/>
      <c r="DO8" s="117"/>
      <c r="DP8" s="93"/>
      <c r="DQ8" s="93"/>
      <c r="DR8" s="93"/>
      <c r="DS8" s="55"/>
      <c r="DT8" s="55"/>
      <c r="DU8" s="55"/>
      <c r="DV8" s="55"/>
      <c r="DW8" s="55"/>
      <c r="DX8" s="55"/>
      <c r="DY8" s="55"/>
      <c r="DZ8" s="55"/>
      <c r="EA8" s="55"/>
      <c r="EB8" s="55"/>
      <c r="EC8" s="55"/>
      <c r="ED8" s="55"/>
      <c r="EE8" s="117"/>
      <c r="EF8" s="117"/>
      <c r="EG8" s="117"/>
      <c r="EH8" s="117"/>
      <c r="EI8" s="117"/>
      <c r="EJ8" s="117"/>
    </row>
    <row r="9" spans="1:140" s="116" customFormat="1" ht="14.25" customHeight="1">
      <c r="A9" s="367"/>
      <c r="B9" s="368" t="s">
        <v>727</v>
      </c>
      <c r="C9" s="368"/>
      <c r="D9" s="368"/>
      <c r="E9" s="368"/>
      <c r="F9" s="368"/>
      <c r="G9" s="368"/>
      <c r="H9" s="368"/>
      <c r="I9" s="368"/>
      <c r="J9" s="368"/>
      <c r="K9" s="368"/>
      <c r="L9" s="368"/>
      <c r="M9" s="368"/>
      <c r="N9" s="368"/>
      <c r="O9" s="461"/>
      <c r="P9" s="461"/>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c r="BH9" s="117"/>
      <c r="BI9" s="117"/>
      <c r="BJ9" s="117"/>
      <c r="BK9" s="117"/>
      <c r="BL9" s="117"/>
      <c r="BM9" s="117"/>
      <c r="BN9" s="117"/>
      <c r="BO9" s="117"/>
      <c r="BP9" s="117"/>
      <c r="BQ9" s="117"/>
      <c r="BR9" s="117"/>
      <c r="BS9" s="117"/>
      <c r="BT9" s="117"/>
      <c r="BU9" s="117"/>
      <c r="BV9" s="117"/>
      <c r="BW9" s="117"/>
      <c r="BX9" s="117"/>
      <c r="BY9" s="117"/>
      <c r="BZ9" s="117"/>
      <c r="CA9" s="117"/>
      <c r="CB9" s="117"/>
      <c r="CC9" s="117"/>
      <c r="CD9" s="117"/>
      <c r="CE9" s="117"/>
      <c r="CF9" s="117"/>
      <c r="CG9" s="117"/>
      <c r="CH9" s="117"/>
      <c r="CI9" s="117"/>
      <c r="CJ9" s="117"/>
      <c r="CK9" s="117"/>
      <c r="CL9" s="117"/>
      <c r="CM9" s="117"/>
      <c r="CN9" s="117"/>
      <c r="CO9" s="117"/>
      <c r="CP9" s="117"/>
      <c r="CQ9" s="117"/>
      <c r="CR9" s="117"/>
      <c r="CS9" s="117"/>
      <c r="CT9" s="117"/>
      <c r="CU9" s="117"/>
      <c r="CV9" s="117"/>
      <c r="CW9" s="117"/>
      <c r="CX9" s="117"/>
      <c r="CY9" s="117"/>
      <c r="CZ9" s="117"/>
      <c r="DA9" s="117"/>
      <c r="DB9" s="117"/>
      <c r="DC9" s="117"/>
      <c r="DD9" s="117"/>
      <c r="DE9" s="117"/>
      <c r="DF9" s="117"/>
      <c r="DG9" s="117"/>
      <c r="DH9" s="117"/>
      <c r="DI9" s="117"/>
      <c r="DJ9" s="117"/>
      <c r="DK9" s="117"/>
      <c r="DL9" s="117"/>
      <c r="DM9" s="117"/>
      <c r="DN9" s="117"/>
      <c r="DO9" s="117"/>
      <c r="DP9" s="117"/>
      <c r="DQ9" s="117"/>
      <c r="DR9" s="117"/>
      <c r="DS9" s="117"/>
      <c r="DT9" s="117"/>
      <c r="DU9" s="117"/>
      <c r="DV9" s="117"/>
      <c r="DW9" s="117"/>
      <c r="DX9" s="117"/>
      <c r="DY9" s="117"/>
      <c r="DZ9" s="117"/>
      <c r="EA9" s="117"/>
      <c r="EB9" s="117"/>
      <c r="EC9" s="117"/>
      <c r="ED9" s="117"/>
      <c r="EE9" s="117"/>
      <c r="EF9" s="117"/>
      <c r="EG9" s="117"/>
      <c r="EH9" s="117"/>
      <c r="EI9" s="117"/>
      <c r="EJ9" s="117"/>
    </row>
    <row r="10" spans="1:140" s="116" customFormat="1" ht="14.25" customHeight="1">
      <c r="A10" s="367"/>
      <c r="B10" s="460" t="s">
        <v>715</v>
      </c>
      <c r="C10" s="368"/>
      <c r="D10" s="368"/>
      <c r="E10" s="368"/>
      <c r="F10" s="368"/>
      <c r="G10" s="368"/>
      <c r="H10" s="368"/>
      <c r="I10" s="368"/>
      <c r="J10" s="368"/>
      <c r="K10" s="368"/>
      <c r="L10" s="368"/>
      <c r="M10" s="368"/>
      <c r="N10" s="368"/>
      <c r="O10" s="461"/>
      <c r="P10" s="461"/>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7"/>
      <c r="CA10" s="117"/>
      <c r="CB10" s="117"/>
      <c r="CC10" s="117"/>
      <c r="CD10" s="117"/>
      <c r="CE10" s="117"/>
      <c r="CF10" s="117"/>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7"/>
      <c r="DU10" s="117"/>
      <c r="DV10" s="117"/>
      <c r="DW10" s="117"/>
      <c r="DX10" s="117"/>
      <c r="DY10" s="117"/>
      <c r="DZ10" s="117"/>
      <c r="EA10" s="117"/>
      <c r="EB10" s="117"/>
      <c r="EC10" s="117"/>
      <c r="ED10" s="117"/>
      <c r="EE10" s="117"/>
      <c r="EF10" s="117"/>
      <c r="EG10" s="117"/>
      <c r="EH10" s="117"/>
      <c r="EI10" s="117"/>
      <c r="EJ10" s="117"/>
    </row>
    <row r="11" spans="1:140" s="116" customFormat="1" ht="14.25" customHeight="1">
      <c r="A11" s="367"/>
      <c r="B11" s="460" t="s">
        <v>721</v>
      </c>
      <c r="C11" s="368"/>
      <c r="D11" s="368"/>
      <c r="E11" s="368"/>
      <c r="F11" s="368"/>
      <c r="G11" s="368"/>
      <c r="H11" s="368"/>
      <c r="I11" s="368"/>
      <c r="J11" s="368"/>
      <c r="K11" s="368"/>
      <c r="L11" s="368"/>
      <c r="M11" s="368"/>
      <c r="N11" s="368"/>
      <c r="O11" s="461"/>
      <c r="P11" s="461"/>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c r="BM11" s="117"/>
      <c r="BN11" s="117"/>
      <c r="BO11" s="117"/>
      <c r="BP11" s="117"/>
      <c r="BQ11" s="117"/>
      <c r="BR11" s="117"/>
      <c r="BS11" s="117"/>
      <c r="BT11" s="117"/>
      <c r="BU11" s="117"/>
      <c r="BV11" s="117"/>
      <c r="BW11" s="117"/>
      <c r="BX11" s="117"/>
      <c r="BY11" s="117"/>
      <c r="BZ11" s="117"/>
      <c r="CA11" s="117"/>
      <c r="CB11" s="117"/>
      <c r="CC11" s="117"/>
      <c r="CD11" s="117"/>
      <c r="CE11" s="117"/>
      <c r="CF11" s="117"/>
      <c r="CG11" s="117"/>
      <c r="CH11" s="117"/>
      <c r="CI11" s="117"/>
      <c r="CJ11" s="117"/>
      <c r="CK11" s="117"/>
      <c r="CL11" s="117"/>
      <c r="CM11" s="117"/>
      <c r="CN11" s="117"/>
      <c r="CO11" s="117"/>
      <c r="CP11" s="117"/>
      <c r="CQ11" s="117"/>
      <c r="CR11" s="117"/>
      <c r="CS11" s="117"/>
      <c r="CT11" s="117"/>
      <c r="CU11" s="117"/>
      <c r="CV11" s="117"/>
      <c r="CW11" s="117"/>
      <c r="CX11" s="117"/>
      <c r="CY11" s="117"/>
      <c r="CZ11" s="117"/>
      <c r="DA11" s="117"/>
      <c r="DB11" s="117"/>
      <c r="DC11" s="117"/>
      <c r="DD11" s="117"/>
      <c r="DE11" s="117"/>
      <c r="DF11" s="117"/>
      <c r="DG11" s="117"/>
      <c r="DH11" s="117"/>
      <c r="DI11" s="117"/>
      <c r="DJ11" s="117"/>
      <c r="DK11" s="117"/>
      <c r="DL11" s="117"/>
      <c r="DM11" s="117"/>
      <c r="DN11" s="117"/>
      <c r="DO11" s="117"/>
      <c r="DP11" s="117"/>
      <c r="DQ11" s="117"/>
      <c r="DR11" s="117"/>
      <c r="DS11" s="117"/>
      <c r="DT11" s="117"/>
      <c r="DU11" s="117"/>
      <c r="DV11" s="117"/>
      <c r="DW11" s="117"/>
      <c r="DX11" s="117"/>
      <c r="DY11" s="117"/>
      <c r="DZ11" s="117"/>
      <c r="EA11" s="117"/>
      <c r="EB11" s="117"/>
      <c r="EC11" s="117"/>
      <c r="ED11" s="117"/>
      <c r="EE11" s="117"/>
      <c r="EF11" s="117"/>
      <c r="EG11" s="117"/>
      <c r="EH11" s="117"/>
      <c r="EI11" s="117"/>
      <c r="EJ11" s="117"/>
    </row>
    <row r="12" spans="1:140" s="92" customFormat="1" ht="14.25" customHeight="1">
      <c r="A12" s="367"/>
      <c r="B12" s="113" t="s">
        <v>716</v>
      </c>
      <c r="C12" s="114"/>
      <c r="D12" s="114"/>
      <c r="E12" s="114"/>
      <c r="F12" s="114"/>
      <c r="G12" s="114"/>
      <c r="H12" s="114"/>
      <c r="I12" s="114"/>
      <c r="J12" s="114"/>
      <c r="K12" s="114"/>
      <c r="L12" s="368"/>
      <c r="M12" s="368"/>
      <c r="N12" s="368"/>
      <c r="O12" s="461"/>
      <c r="P12" s="461"/>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3"/>
      <c r="BQ12" s="93"/>
      <c r="BR12" s="93"/>
      <c r="BS12" s="93"/>
      <c r="BT12" s="93"/>
      <c r="BU12" s="93"/>
      <c r="BV12" s="93"/>
      <c r="BW12" s="93"/>
      <c r="BX12" s="93"/>
      <c r="BY12" s="93"/>
      <c r="BZ12" s="93"/>
      <c r="CA12" s="93"/>
      <c r="CB12" s="93"/>
      <c r="CC12" s="93"/>
      <c r="CD12" s="93"/>
      <c r="CE12" s="93"/>
      <c r="CF12" s="93"/>
      <c r="CG12" s="93"/>
      <c r="CH12" s="93"/>
      <c r="CI12" s="93"/>
      <c r="CJ12" s="93"/>
      <c r="CK12" s="93"/>
      <c r="CL12" s="93"/>
      <c r="CM12" s="93"/>
      <c r="CN12" s="93"/>
      <c r="CO12" s="93"/>
      <c r="CP12" s="93"/>
      <c r="CQ12" s="93"/>
      <c r="CR12" s="93"/>
      <c r="CS12" s="93"/>
      <c r="CT12" s="93"/>
      <c r="CU12" s="93"/>
      <c r="CV12" s="93"/>
      <c r="CW12" s="93"/>
      <c r="CX12" s="93"/>
      <c r="CY12" s="93"/>
      <c r="CZ12" s="93"/>
      <c r="DA12" s="93"/>
      <c r="DB12" s="93"/>
      <c r="DC12" s="93"/>
      <c r="DD12" s="93"/>
      <c r="DE12" s="93"/>
      <c r="DF12" s="93"/>
      <c r="DG12" s="117"/>
      <c r="DH12" s="117"/>
      <c r="DI12" s="117"/>
      <c r="DJ12" s="93"/>
      <c r="DK12" s="93"/>
      <c r="DL12" s="93"/>
      <c r="DM12" s="117"/>
      <c r="DN12" s="117"/>
      <c r="DO12" s="117"/>
      <c r="DP12" s="93"/>
      <c r="DQ12" s="93"/>
      <c r="DR12" s="93"/>
      <c r="DS12" s="93"/>
      <c r="DT12" s="93"/>
      <c r="DU12" s="93"/>
      <c r="DV12" s="93"/>
      <c r="DW12" s="93"/>
      <c r="DX12" s="93"/>
      <c r="DY12" s="93"/>
      <c r="DZ12" s="93"/>
      <c r="EA12" s="93"/>
      <c r="EB12" s="93"/>
      <c r="EC12" s="93"/>
      <c r="ED12" s="93"/>
      <c r="EE12" s="117"/>
      <c r="EF12" s="117"/>
      <c r="EG12" s="117"/>
      <c r="EH12" s="117"/>
      <c r="EI12" s="117"/>
      <c r="EJ12" s="117"/>
    </row>
    <row r="13" spans="1:140" s="92" customFormat="1" ht="14.25" customHeight="1">
      <c r="A13" s="367" t="s">
        <v>696</v>
      </c>
      <c r="B13" s="460" t="s">
        <v>730</v>
      </c>
      <c r="C13" s="368"/>
      <c r="D13" s="368"/>
      <c r="E13" s="368"/>
      <c r="F13" s="368"/>
      <c r="G13" s="368"/>
      <c r="H13" s="368"/>
      <c r="I13" s="368"/>
      <c r="J13" s="368"/>
      <c r="K13" s="368"/>
      <c r="L13" s="368"/>
      <c r="M13" s="368"/>
      <c r="N13" s="368"/>
      <c r="O13" s="461"/>
      <c r="P13" s="461"/>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3"/>
      <c r="CD13" s="93"/>
      <c r="CE13" s="93"/>
      <c r="CF13" s="93"/>
      <c r="CG13" s="93"/>
      <c r="CH13" s="93"/>
      <c r="CI13" s="93"/>
      <c r="CJ13" s="93"/>
      <c r="CK13" s="93"/>
      <c r="CL13" s="93"/>
      <c r="CM13" s="93"/>
      <c r="CN13" s="93"/>
      <c r="CO13" s="93"/>
      <c r="CP13" s="93"/>
      <c r="CQ13" s="93"/>
      <c r="CR13" s="93"/>
      <c r="CS13" s="93"/>
      <c r="CT13" s="93"/>
      <c r="CU13" s="93"/>
      <c r="CV13" s="93"/>
      <c r="CW13" s="93"/>
      <c r="CX13" s="93"/>
      <c r="CY13" s="93"/>
      <c r="CZ13" s="93"/>
      <c r="DA13" s="93"/>
      <c r="DB13" s="93"/>
      <c r="DC13" s="93"/>
      <c r="DD13" s="93"/>
      <c r="DE13" s="93"/>
      <c r="DF13" s="93"/>
      <c r="DG13" s="117"/>
      <c r="DH13" s="117"/>
      <c r="DI13" s="117"/>
      <c r="DJ13" s="93"/>
      <c r="DK13" s="93"/>
      <c r="DL13" s="93"/>
      <c r="DM13" s="117"/>
      <c r="DN13" s="117"/>
      <c r="DO13" s="117"/>
      <c r="DP13" s="93"/>
      <c r="DQ13" s="93"/>
      <c r="DR13" s="93"/>
      <c r="DS13" s="93"/>
      <c r="DT13" s="93"/>
      <c r="DU13" s="93"/>
      <c r="DV13" s="93"/>
      <c r="DW13" s="93"/>
      <c r="DX13" s="93"/>
      <c r="DY13" s="93"/>
      <c r="DZ13" s="93"/>
      <c r="EA13" s="93"/>
      <c r="EB13" s="93"/>
      <c r="EC13" s="93"/>
      <c r="ED13" s="93"/>
      <c r="EE13" s="117"/>
      <c r="EF13" s="117"/>
      <c r="EG13" s="117"/>
      <c r="EH13" s="117"/>
      <c r="EI13" s="117"/>
      <c r="EJ13" s="117"/>
    </row>
    <row r="14" spans="1:140" s="92" customFormat="1" ht="14.25" customHeight="1">
      <c r="A14" s="367" t="s">
        <v>697</v>
      </c>
      <c r="B14" s="368" t="s">
        <v>729</v>
      </c>
      <c r="C14" s="368"/>
      <c r="D14" s="368"/>
      <c r="E14" s="368"/>
      <c r="F14" s="368"/>
      <c r="G14" s="368"/>
      <c r="H14" s="368"/>
      <c r="I14" s="368"/>
      <c r="J14" s="368"/>
      <c r="K14" s="368"/>
      <c r="L14" s="368"/>
      <c r="M14" s="368"/>
      <c r="N14" s="368"/>
      <c r="O14" s="461"/>
      <c r="P14" s="461"/>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117"/>
      <c r="DH14" s="117"/>
      <c r="DI14" s="117"/>
      <c r="DJ14" s="93"/>
      <c r="DK14" s="93"/>
      <c r="DL14" s="93"/>
      <c r="DM14" s="117"/>
      <c r="DN14" s="117"/>
      <c r="DO14" s="117"/>
      <c r="DP14" s="93"/>
      <c r="DQ14" s="93"/>
      <c r="DR14" s="93"/>
      <c r="DS14" s="93"/>
      <c r="DT14" s="93"/>
      <c r="DU14" s="93"/>
      <c r="DV14" s="93"/>
      <c r="DW14" s="93"/>
      <c r="DX14" s="93"/>
      <c r="DY14" s="93"/>
      <c r="DZ14" s="93"/>
      <c r="EA14" s="93"/>
      <c r="EB14" s="93"/>
      <c r="EC14" s="93"/>
      <c r="ED14" s="93"/>
      <c r="EE14" s="117"/>
      <c r="EF14" s="117"/>
      <c r="EG14" s="117"/>
      <c r="EH14" s="117"/>
      <c r="EI14" s="117"/>
      <c r="EJ14" s="117"/>
    </row>
    <row r="15" spans="1:140" s="92" customFormat="1" ht="14.25" customHeight="1">
      <c r="A15" s="367" t="s">
        <v>698</v>
      </c>
      <c r="B15" s="368" t="s">
        <v>725</v>
      </c>
      <c r="C15" s="368"/>
      <c r="D15" s="368"/>
      <c r="E15" s="368"/>
      <c r="F15" s="368"/>
      <c r="G15" s="368"/>
      <c r="H15" s="368"/>
      <c r="I15" s="368"/>
      <c r="J15" s="368"/>
      <c r="K15" s="368"/>
      <c r="L15" s="368"/>
      <c r="M15" s="368"/>
      <c r="N15" s="368"/>
      <c r="O15" s="461"/>
      <c r="P15" s="461"/>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93"/>
      <c r="BT15" s="93"/>
      <c r="BU15" s="93"/>
      <c r="BV15" s="93"/>
      <c r="BW15" s="93"/>
      <c r="BX15" s="93"/>
      <c r="BY15" s="93"/>
      <c r="BZ15" s="93"/>
      <c r="CA15" s="93"/>
      <c r="CB15" s="93"/>
      <c r="CC15" s="93"/>
      <c r="CD15" s="93"/>
      <c r="CE15" s="93"/>
      <c r="CF15" s="93"/>
      <c r="CG15" s="93"/>
      <c r="CH15" s="93"/>
      <c r="CI15" s="93"/>
      <c r="CJ15" s="93"/>
      <c r="CK15" s="93"/>
      <c r="CL15" s="93"/>
      <c r="CM15" s="93"/>
      <c r="CN15" s="93"/>
      <c r="CO15" s="93"/>
      <c r="CP15" s="93"/>
      <c r="CQ15" s="93"/>
      <c r="CR15" s="93"/>
      <c r="CS15" s="93"/>
      <c r="CT15" s="93"/>
      <c r="CU15" s="93"/>
      <c r="CV15" s="93"/>
      <c r="CW15" s="93"/>
      <c r="CX15" s="93"/>
      <c r="CY15" s="93"/>
      <c r="CZ15" s="93"/>
      <c r="DA15" s="93"/>
      <c r="DB15" s="93"/>
      <c r="DC15" s="93"/>
      <c r="DD15" s="93"/>
      <c r="DE15" s="93"/>
      <c r="DF15" s="93"/>
      <c r="DG15" s="117"/>
      <c r="DH15" s="117"/>
      <c r="DI15" s="117"/>
      <c r="DJ15" s="93"/>
      <c r="DK15" s="93"/>
      <c r="DL15" s="93"/>
      <c r="DM15" s="117"/>
      <c r="DN15" s="117"/>
      <c r="DO15" s="117"/>
      <c r="DP15" s="93"/>
      <c r="DQ15" s="93"/>
      <c r="DR15" s="93"/>
      <c r="DS15" s="93"/>
      <c r="DT15" s="93"/>
      <c r="DU15" s="93"/>
      <c r="DV15" s="93"/>
      <c r="DW15" s="93"/>
      <c r="DX15" s="93"/>
      <c r="DY15" s="93"/>
      <c r="DZ15" s="93"/>
      <c r="EA15" s="93"/>
      <c r="EB15" s="93"/>
      <c r="EC15" s="93"/>
      <c r="ED15" s="93"/>
      <c r="EE15" s="117"/>
      <c r="EF15" s="117"/>
      <c r="EG15" s="117"/>
      <c r="EH15" s="117"/>
      <c r="EI15" s="117"/>
      <c r="EJ15" s="117"/>
    </row>
    <row r="16" spans="1:140" s="92" customFormat="1" ht="14.25">
      <c r="A16" s="82"/>
      <c r="B16" s="93"/>
      <c r="C16" s="93"/>
      <c r="D16" s="93"/>
      <c r="E16" s="93"/>
      <c r="F16" s="117"/>
      <c r="G16" s="117"/>
      <c r="H16" s="117"/>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M16" s="93"/>
      <c r="AN16" s="93"/>
      <c r="AO16" s="93"/>
      <c r="AP16" s="93"/>
      <c r="AQ16" s="93"/>
      <c r="AR16" s="93"/>
      <c r="AS16" s="93"/>
      <c r="AT16" s="93"/>
      <c r="AU16" s="93"/>
      <c r="AV16" s="93"/>
      <c r="AW16" s="93"/>
      <c r="AX16" s="93"/>
      <c r="AY16" s="93"/>
      <c r="AZ16" s="93"/>
      <c r="BA16" s="93"/>
      <c r="BB16" s="93"/>
      <c r="BC16" s="93"/>
      <c r="BE16" s="93"/>
      <c r="BF16" s="93"/>
      <c r="BG16" s="93"/>
      <c r="BH16" s="93"/>
      <c r="BI16" s="93"/>
      <c r="BJ16" s="93"/>
      <c r="BK16" s="93"/>
      <c r="BL16" s="93"/>
      <c r="BM16" s="93"/>
      <c r="BN16" s="93"/>
      <c r="BO16" s="93"/>
      <c r="BP16" s="93"/>
      <c r="BQ16" s="93"/>
      <c r="BR16" s="93"/>
      <c r="BS16" s="93"/>
      <c r="BT16" s="93"/>
      <c r="BU16" s="93"/>
      <c r="BW16" s="93"/>
      <c r="BX16" s="93"/>
      <c r="BY16" s="93"/>
      <c r="BZ16" s="93"/>
      <c r="CA16" s="93"/>
      <c r="CB16" s="93"/>
      <c r="CC16" s="93"/>
      <c r="CD16" s="93"/>
      <c r="CE16" s="93"/>
      <c r="CF16" s="93"/>
      <c r="CG16" s="93"/>
      <c r="CH16" s="93"/>
      <c r="CI16" s="93"/>
      <c r="CJ16" s="93"/>
      <c r="CK16" s="93"/>
      <c r="CL16" s="93"/>
      <c r="CM16" s="93"/>
      <c r="CN16" s="93"/>
      <c r="CO16" s="93"/>
      <c r="CP16" s="93"/>
      <c r="CQ16" s="93"/>
      <c r="CR16" s="93"/>
      <c r="CS16" s="93"/>
      <c r="CT16" s="93"/>
      <c r="CU16" s="93"/>
      <c r="CV16" s="93"/>
      <c r="CW16" s="93"/>
      <c r="CX16" s="93"/>
      <c r="CY16" s="93"/>
      <c r="CZ16" s="93"/>
      <c r="DA16" s="93"/>
      <c r="DB16" s="93"/>
      <c r="DC16" s="93"/>
      <c r="DD16" s="93"/>
      <c r="DE16" s="93"/>
      <c r="DF16" s="93"/>
      <c r="DG16" s="117"/>
      <c r="DH16" s="117"/>
      <c r="DI16" s="117"/>
      <c r="DJ16" s="93"/>
      <c r="DK16" s="93"/>
      <c r="DM16" s="116"/>
      <c r="DN16" s="116"/>
      <c r="DO16" s="116"/>
      <c r="DP16" s="93"/>
      <c r="DQ16" s="93"/>
      <c r="DR16" s="93"/>
      <c r="DS16" s="93"/>
      <c r="DT16" s="93"/>
      <c r="DU16" s="93"/>
      <c r="DV16" s="93"/>
      <c r="DW16" s="93"/>
      <c r="DX16" s="93"/>
      <c r="DY16" s="93"/>
      <c r="DZ16" s="93"/>
      <c r="EA16" s="93"/>
      <c r="EB16" s="93"/>
      <c r="EC16" s="93"/>
      <c r="EE16" s="117"/>
      <c r="EF16" s="117"/>
      <c r="EG16" s="116"/>
      <c r="EH16" s="117"/>
      <c r="EI16" s="117"/>
      <c r="EJ16" s="116"/>
    </row>
    <row r="17" spans="1:141" s="22" customFormat="1" ht="17.25">
      <c r="A17" s="25" t="s">
        <v>723</v>
      </c>
      <c r="B17" s="23"/>
      <c r="C17" s="23"/>
      <c r="D17" s="24"/>
      <c r="E17" s="23"/>
      <c r="F17" s="117"/>
      <c r="G17" s="117"/>
      <c r="H17" s="117"/>
      <c r="I17" s="23"/>
      <c r="J17" s="23"/>
      <c r="K17" s="23"/>
      <c r="L17" s="23"/>
      <c r="M17" s="23"/>
      <c r="N17" s="23"/>
      <c r="O17" s="23"/>
      <c r="P17" s="23"/>
      <c r="Q17" s="23"/>
      <c r="R17" s="23"/>
      <c r="S17" s="23"/>
      <c r="T17" s="23"/>
      <c r="U17" s="8" t="s">
        <v>591</v>
      </c>
      <c r="V17" s="93"/>
      <c r="W17" s="23"/>
      <c r="X17" s="23"/>
      <c r="Y17" s="23"/>
      <c r="Z17" s="23"/>
      <c r="AA17" s="23"/>
      <c r="AB17" s="23"/>
      <c r="AD17" s="23"/>
      <c r="AE17" s="23"/>
      <c r="AF17" s="23"/>
      <c r="AG17" s="23"/>
      <c r="AH17" s="23"/>
      <c r="AI17" s="23"/>
      <c r="AJ17" s="23"/>
      <c r="AK17" s="23"/>
      <c r="AM17" s="8" t="s">
        <v>591</v>
      </c>
      <c r="AN17" s="93"/>
      <c r="AO17" s="23"/>
      <c r="AP17" s="23"/>
      <c r="AQ17" s="23"/>
      <c r="AR17" s="23"/>
      <c r="AS17" s="23"/>
      <c r="AT17" s="23"/>
      <c r="AU17" s="23"/>
      <c r="AV17" s="23"/>
      <c r="AW17" s="23"/>
      <c r="AX17" s="23"/>
      <c r="AY17" s="23"/>
      <c r="AZ17" s="23"/>
      <c r="BA17" s="23"/>
      <c r="BB17" s="23"/>
      <c r="BC17" s="23"/>
      <c r="BE17" s="8" t="s">
        <v>591</v>
      </c>
      <c r="BF17" s="93"/>
      <c r="BG17" s="23"/>
      <c r="BH17" s="23"/>
      <c r="BI17" s="23"/>
      <c r="BJ17" s="23"/>
      <c r="BK17" s="23"/>
      <c r="BL17" s="23"/>
      <c r="BM17" s="23"/>
      <c r="BN17" s="23"/>
      <c r="BO17" s="23"/>
      <c r="BP17" s="23"/>
      <c r="BQ17" s="23"/>
      <c r="BR17" s="23"/>
      <c r="BS17" s="23"/>
      <c r="BT17" s="23"/>
      <c r="BU17" s="23"/>
      <c r="BW17" s="8" t="s">
        <v>591</v>
      </c>
      <c r="BX17" s="9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93"/>
      <c r="DB17" s="93"/>
      <c r="DC17" s="93"/>
      <c r="DD17" s="93"/>
      <c r="DE17" s="93"/>
      <c r="DF17" s="93"/>
      <c r="DG17" s="117"/>
      <c r="DH17" s="117"/>
      <c r="DI17" s="117"/>
      <c r="DJ17" s="93"/>
      <c r="DK17" s="93"/>
      <c r="DM17" s="116"/>
      <c r="DN17" s="116"/>
      <c r="DO17" s="116"/>
      <c r="DP17" s="8" t="s">
        <v>591</v>
      </c>
      <c r="DQ17" s="93"/>
      <c r="DR17" s="23"/>
      <c r="DS17" s="23"/>
      <c r="DT17" s="23"/>
      <c r="DU17" s="23"/>
      <c r="DV17" s="23"/>
      <c r="DW17" s="23"/>
      <c r="DX17" s="26"/>
      <c r="DY17" s="26"/>
      <c r="DZ17" s="26"/>
      <c r="EA17" s="26"/>
      <c r="EB17" s="26"/>
      <c r="EC17" s="26"/>
      <c r="EF17" s="117"/>
      <c r="EG17" s="116"/>
      <c r="EH17" s="8" t="s">
        <v>735</v>
      </c>
      <c r="EI17" s="117"/>
      <c r="EJ17" s="116"/>
    </row>
    <row r="18" spans="1:141" s="54" customFormat="1" ht="14.25" thickBot="1">
      <c r="A18" s="366"/>
      <c r="B18" s="359" t="s">
        <v>593</v>
      </c>
      <c r="C18" s="97" t="str">
        <f>CONCATENATE("様式-",INDEX(発注者入力シート!$B$23:$G$27,MATCH(発注者入力シート!L6,発注者入力シート!$C$23:$C$27,0),4))</f>
        <v>様式-３</v>
      </c>
      <c r="D18" s="358"/>
      <c r="E18" s="358"/>
      <c r="F18" s="97" t="str">
        <f>CONCATENATE("様式-",INDEX(発注者入力シート!$B$23:$G$27,MATCH(発注者入力シート!L6,発注者入力シート!$C$23:$C$27,0),4))</f>
        <v>様式-３</v>
      </c>
      <c r="G18" s="358"/>
      <c r="H18" s="358"/>
      <c r="I18" s="97" t="str">
        <f>CONCATENATE("様式-",INDEX(発注者入力シート!$B$23:$G$27,MATCH(発注者入力シート!L7,発注者入力シート!$C$23:$C$27,0),4))</f>
        <v>様式-４</v>
      </c>
      <c r="J18" s="358"/>
      <c r="K18" s="358"/>
      <c r="L18" s="97" t="str">
        <f>CONCATENATE("様式-",INDEX(発注者入力シート!$B$23:$G$27,MATCH(発注者入力シート!L8,発注者入力シート!$C$23:$C$27,0),4))</f>
        <v>様式-５</v>
      </c>
      <c r="M18" s="358"/>
      <c r="N18" s="358"/>
      <c r="O18" s="97" t="e">
        <f>CONCATENATE("様式-",INDEX(発注者入力シート!$B$23:$G$27,MATCH(発注者入力シート!L9,発注者入力シート!$C$23:$C$27,0),4))</f>
        <v>#N/A</v>
      </c>
      <c r="P18" s="358"/>
      <c r="Q18" s="358"/>
      <c r="R18" s="97" t="e">
        <f>CONCATENATE("様式-",INDEX(発注者入力シート!$B$23:$G$27,MATCH(発注者入力シート!L10,発注者入力シート!$C$23:$C$27,0),4))</f>
        <v>#N/A</v>
      </c>
      <c r="S18" s="358"/>
      <c r="T18" s="358"/>
      <c r="U18" s="97" t="e">
        <f>CONCATENATE("様式-",INDEX(発注者入力シート!$B$23:$G$27,MATCH(発注者入力シート!L13,発注者入力シート!$C$23:$C$27,0),4))</f>
        <v>#N/A</v>
      </c>
      <c r="V18" s="358"/>
      <c r="W18" s="358"/>
      <c r="X18" s="97" t="str">
        <f>CONCATENATE("様式-",INDEX(発注者入力シート!$B$28:$G$31,MATCH(発注者入力シート!M9,発注者入力シート!$C$28:$C$31,0),4))</f>
        <v>様式-６</v>
      </c>
      <c r="Y18" s="358"/>
      <c r="Z18" s="358"/>
      <c r="AA18" s="97" t="e">
        <f>CONCATENATE("様式-",INDEX(発注者入力シート!$B$28:$G$31,MATCH(発注者入力シート!M6,発注者入力シート!$C$28:$C$31,0),4))</f>
        <v>#N/A</v>
      </c>
      <c r="AB18" s="358"/>
      <c r="AC18" s="358"/>
      <c r="AD18" s="97" t="str">
        <f>CONCATENATE("様式-",INDEX(発注者入力シート!$B$28:$G$31,MATCH(発注者入力シート!M7,発注者入力シート!$C$28:$C$31,0),4))</f>
        <v>様式-７</v>
      </c>
      <c r="AE18" s="358"/>
      <c r="AF18" s="358"/>
      <c r="AG18" s="97" t="str">
        <f>CONCATENATE("様式-",INDEX(発注者入力シート!$B$28:$G$31,MATCH(発注者入力シート!M8,発注者入力シート!$C$28:$C$31,0),4))</f>
        <v>様式-８</v>
      </c>
      <c r="AH18" s="358"/>
      <c r="AI18" s="358"/>
      <c r="AJ18" s="97" t="e">
        <f>CONCATENATE("様式-",INDEX(発注者入力シート!$B$28:$G$31,MATCH(発注者入力シート!M10,発注者入力シート!$C$28:$C$31,0),4))</f>
        <v>#N/A</v>
      </c>
      <c r="AK18" s="358"/>
      <c r="AL18" s="358"/>
      <c r="AM18" s="97" t="e">
        <f>CONCATENATE("様式-",INDEX(発注者入力シート!$B$28:$G$31,MATCH(発注者入力シート!M12,発注者入力シート!$C$28:$C$31,0),4))</f>
        <v>#N/A</v>
      </c>
      <c r="AN18" s="358"/>
      <c r="AO18" s="358"/>
      <c r="AP18" s="97" t="str">
        <f>CONCATENATE("様式-",INDEX(発注者入力シート!$B$28:$G$31,MATCH(発注者入力シート!M9,発注者入力シート!$C$28:$C$31,0),4))</f>
        <v>様式-６</v>
      </c>
      <c r="AQ18" s="358"/>
      <c r="AR18" s="358"/>
      <c r="AS18" s="97" t="e">
        <f>CONCATENATE("様式-",INDEX(発注者入力シート!$B$28:$G$31,MATCH(発注者入力シート!M6,発注者入力シート!$C$28:$C$31,0),4))</f>
        <v>#N/A</v>
      </c>
      <c r="AT18" s="358"/>
      <c r="AU18" s="358"/>
      <c r="AV18" s="97" t="str">
        <f>CONCATENATE("様式-",INDEX(発注者入力シート!$B$28:$G$31,MATCH(発注者入力シート!M7,発注者入力シート!$C$28:$C$31,0),4))</f>
        <v>様式-７</v>
      </c>
      <c r="AW18" s="358"/>
      <c r="AX18" s="358"/>
      <c r="AY18" s="97" t="str">
        <f>CONCATENATE("様式-",INDEX(発注者入力シート!$B$28:$G$31,MATCH(発注者入力シート!M8,発注者入力シート!$C$28:$C$31,0),4))</f>
        <v>様式-８</v>
      </c>
      <c r="AZ18" s="358"/>
      <c r="BA18" s="358"/>
      <c r="BB18" s="97" t="e">
        <f>CONCATENATE("様式-",INDEX(発注者入力シート!$B$28:$G$31,MATCH(発注者入力シート!M10,発注者入力シート!$C$28:$C$31,0),4))</f>
        <v>#N/A</v>
      </c>
      <c r="BC18" s="358"/>
      <c r="BD18" s="358"/>
      <c r="BE18" s="97" t="e">
        <f>CONCATENATE("様式-",INDEX(発注者入力シート!$B$28:$G$31,MATCH(発注者入力シート!M12,発注者入力シート!$C$28:$C$31,0),4))</f>
        <v>#N/A</v>
      </c>
      <c r="BF18" s="358"/>
      <c r="BG18" s="358"/>
      <c r="BH18" s="97" t="str">
        <f>CONCATENATE("様式-",INDEX(発注者入力シート!$B$28:$G$31,MATCH(発注者入力シート!M9,発注者入力シート!$C$28:$C$31,0),4))</f>
        <v>様式-６</v>
      </c>
      <c r="BI18" s="358"/>
      <c r="BJ18" s="358"/>
      <c r="BK18" s="97" t="e">
        <f>CONCATENATE("様式-",INDEX(発注者入力シート!$B$28:$G$31,MATCH(発注者入力シート!M6,発注者入力シート!$C$28:$C$31,0),4))</f>
        <v>#N/A</v>
      </c>
      <c r="BL18" s="358"/>
      <c r="BM18" s="358"/>
      <c r="BN18" s="97" t="str">
        <f>CONCATENATE("様式-",INDEX(発注者入力シート!$B$28:$G$31,MATCH(発注者入力シート!M7,発注者入力シート!$C$28:$C$31,0),4))</f>
        <v>様式-７</v>
      </c>
      <c r="BO18" s="358"/>
      <c r="BP18" s="358"/>
      <c r="BQ18" s="97" t="str">
        <f>CONCATENATE("様式-",INDEX(発注者入力シート!$B$28:$G$31,MATCH(発注者入力シート!M8,発注者入力シート!$C$28:$C$31,0),4))</f>
        <v>様式-８</v>
      </c>
      <c r="BR18" s="358"/>
      <c r="BS18" s="358"/>
      <c r="BT18" s="97" t="e">
        <f>CONCATENATE("様式-",INDEX(発注者入力シート!$B$28:$G$31,MATCH(発注者入力シート!M10,発注者入力シート!$C$28:$C$31,0),4))</f>
        <v>#N/A</v>
      </c>
      <c r="BU18" s="358"/>
      <c r="BV18" s="358"/>
      <c r="BW18" s="97" t="e">
        <f>CONCATENATE("様式-",INDEX(発注者入力シート!$B$28:$G$31,MATCH(発注者入力シート!M12,発注者入力シート!$C$28:$C$31,0),4))</f>
        <v>#N/A</v>
      </c>
      <c r="BX18" s="358"/>
      <c r="BY18" s="358"/>
      <c r="BZ18" s="97" t="str">
        <f>CONCATENATE("様式-",INDEX(発注者入力シート!$B$32:$G$41,MATCH(発注者入力シート!N6,発注者入力シート!$C$32:$C$41,0),4))</f>
        <v>様式-９</v>
      </c>
      <c r="CA18" s="358"/>
      <c r="CB18" s="358"/>
      <c r="CC18" s="97" t="e">
        <f>CONCATENATE("様式-",INDEX(発注者入力シート!$B$32:$G$41,MATCH(発注者入力シート!N7,発注者入力シート!$C$32:$C$41,0),4))</f>
        <v>#N/A</v>
      </c>
      <c r="CD18" s="358"/>
      <c r="CE18" s="358"/>
      <c r="CF18" s="97" t="str">
        <f>CONCATENATE("様式-",INDEX(発注者入力シート!$B$32:$G$41,MATCH(発注者入力シート!N8,発注者入力シート!$C$32:$C$41,0),4))</f>
        <v>様式-１０</v>
      </c>
      <c r="CG18" s="358"/>
      <c r="CH18" s="358"/>
      <c r="CI18" s="97" t="str">
        <f>CONCATENATE("様式-",INDEX(発注者入力シート!$B$32:$G$41,MATCH(発注者入力シート!N9,発注者入力シート!$C$32:$C$41,0),4))</f>
        <v>様式-１１</v>
      </c>
      <c r="CJ18" s="358"/>
      <c r="CK18" s="358"/>
      <c r="CL18" s="97" t="str">
        <f>CONCATENATE("様式-",INDEX(発注者入力シート!$B$32:$G$41,MATCH(発注者入力シート!N9,発注者入力シート!$C$32:$C$41,0),4))</f>
        <v>様式-１１</v>
      </c>
      <c r="CM18" s="358"/>
      <c r="CN18" s="358"/>
      <c r="CO18" s="97" t="str">
        <f>CONCATENATE("様式-",INDEX(発注者入力シート!$B$32:$G$41,MATCH(発注者入力シート!N10,発注者入力シート!$C$32:$C$41,0),4))</f>
        <v>様式-１２</v>
      </c>
      <c r="CP18" s="358"/>
      <c r="CQ18" s="358"/>
      <c r="CR18" s="97" t="str">
        <f>CONCATENATE("様式-",INDEX(発注者入力シート!$B$32:$G$41,MATCH(発注者入力シート!N12,発注者入力シート!$C$32:$C$41,0),4),"など")</f>
        <v>様式-１３など</v>
      </c>
      <c r="CS18" s="358"/>
      <c r="CT18" s="358"/>
      <c r="CU18" s="97" t="e">
        <f>CONCATENATE("様式-",INDEX(発注者入力シート!$B$32:$G$41,MATCH(発注者入力シート!N16,発注者入力シート!$C$32:$C$41,0),4))</f>
        <v>#N/A</v>
      </c>
      <c r="CV18" s="358"/>
      <c r="CW18" s="358"/>
      <c r="CX18" s="97" t="e">
        <f>CONCATENATE("様式-",INDEX(発注者入力シート!$B$32:$G$41,MATCH(発注者入力シート!N17,発注者入力シート!$C$32:$C$41,0),4))</f>
        <v>#N/A</v>
      </c>
      <c r="CY18" s="358"/>
      <c r="CZ18" s="358"/>
      <c r="DA18" s="97" t="e">
        <f>CONCATENATE("様式-",INDEX(発注者入力シート!$B$32:$G$41,MATCH(発注者入力シート!N19,発注者入力シート!$C$32:$C$41,0),4))</f>
        <v>#N/A</v>
      </c>
      <c r="DB18" s="358"/>
      <c r="DC18" s="358"/>
      <c r="DD18" s="97" t="e">
        <f>CONCATENATE("様式-",INDEX(発注者入力シート!$B$32:$G$41,MATCH(発注者入力シート!N20,発注者入力シート!$C$32:$C$41,0),4))</f>
        <v>#N/A</v>
      </c>
      <c r="DE18" s="358"/>
      <c r="DF18" s="358"/>
      <c r="DG18" s="97" t="e">
        <f>CONCATENATE("様式-",INDEX(発注者入力シート!$B$32:$G$41,MATCH(発注者入力シート!N20,発注者入力シート!$C$32:$C$41,0),4))</f>
        <v>#N/A</v>
      </c>
      <c r="DH18" s="358"/>
      <c r="DI18" s="358"/>
      <c r="DJ18" s="97" t="e">
        <f>CONCATENATE("様式-",INDEX(発注者入力シート!$B$32:$G$41,MATCH(発注者入力シート!N22,発注者入力シート!$C$32:$C$41,0),4))</f>
        <v>#N/A</v>
      </c>
      <c r="DK18" s="358"/>
      <c r="DL18" s="358"/>
      <c r="DM18" s="97" t="e">
        <f>CONCATENATE("様式-",INDEX(発注者入力シート!$B$32:$G$41,MATCH(発注者入力シート!N23,発注者入力シート!$C$32:$C$41,0),4))</f>
        <v>#N/A</v>
      </c>
      <c r="DN18" s="358"/>
      <c r="DO18" s="358"/>
      <c r="DP18" s="97" t="e">
        <f>CONCATENATE("様式-",INDEX(発注者入力シート!$B$32:$G$41,MATCH(発注者入力シート!N24,発注者入力シート!$C$32:$C$41,0),4))</f>
        <v>#N/A</v>
      </c>
      <c r="DQ18" s="358"/>
      <c r="DR18" s="358"/>
      <c r="DS18" s="97" t="e">
        <f>CONCATENATE("様式-",INDEX(発注者入力シート!$B$42:$G$43,MATCH(発注者入力シート!O6,発注者入力シート!$C$42:$C$43,0),4))</f>
        <v>#N/A</v>
      </c>
      <c r="DT18" s="358"/>
      <c r="DU18" s="358"/>
      <c r="DV18" s="97" t="e">
        <f>CONCATENATE("様式-",INDEX(発注者入力シート!$B$42:$G$43,MATCH(発注者入力シート!O7,発注者入力シート!$C$42:$C$43,0),4))</f>
        <v>#N/A</v>
      </c>
      <c r="DW18" s="358"/>
      <c r="DX18" s="358"/>
      <c r="DY18" s="97" t="e">
        <f>CONCATENATE("様式-",INDEX(発注者入力シート!$B$42:$G$43,MATCH(発注者入力シート!O8,発注者入力シート!$C$42:$C$43,0),4))</f>
        <v>#N/A</v>
      </c>
      <c r="DZ18" s="358"/>
      <c r="EA18" s="358"/>
      <c r="EB18" s="97" t="e">
        <f>CONCATENATE("様式-",INDEX(発注者入力シート!$B$42:$G$43,MATCH(発注者入力シート!O9,発注者入力シート!$C$42:$C$43,0),4))</f>
        <v>#N/A</v>
      </c>
      <c r="EC18" s="358"/>
      <c r="ED18" s="358"/>
      <c r="EE18" s="97" t="e">
        <f>CONCATENATE("様式-",INDEX(発注者入力シート!$B$42:$G$43,MATCH(発注者入力シート!O11,発注者入力シート!$C$42:$C$43,0),4))</f>
        <v>#N/A</v>
      </c>
      <c r="EF18" s="358"/>
      <c r="EG18" s="358"/>
      <c r="EH18" s="97"/>
      <c r="EI18" s="358"/>
      <c r="EJ18" s="358"/>
      <c r="EK18" s="366"/>
    </row>
    <row r="19" spans="1:141" s="94" customFormat="1" ht="24" customHeight="1">
      <c r="A19" s="397" t="s">
        <v>712</v>
      </c>
      <c r="B19" s="401" t="s">
        <v>371</v>
      </c>
      <c r="C19" s="1425" t="s">
        <v>166</v>
      </c>
      <c r="D19" s="1426"/>
      <c r="E19" s="1427"/>
      <c r="F19" s="1425" t="s">
        <v>166</v>
      </c>
      <c r="G19" s="1426"/>
      <c r="H19" s="1427"/>
      <c r="I19" s="1425" t="s">
        <v>166</v>
      </c>
      <c r="J19" s="1426"/>
      <c r="K19" s="1427"/>
      <c r="L19" s="1425" t="s">
        <v>166</v>
      </c>
      <c r="M19" s="1426"/>
      <c r="N19" s="1427"/>
      <c r="O19" s="1449" t="s">
        <v>354</v>
      </c>
      <c r="P19" s="1426"/>
      <c r="Q19" s="1427"/>
      <c r="R19" s="1425" t="s">
        <v>354</v>
      </c>
      <c r="S19" s="1426"/>
      <c r="T19" s="1427"/>
      <c r="U19" s="1425" t="s">
        <v>584</v>
      </c>
      <c r="V19" s="1426"/>
      <c r="W19" s="1427"/>
      <c r="X19" s="1425" t="s">
        <v>372</v>
      </c>
      <c r="Y19" s="1426"/>
      <c r="Z19" s="1427"/>
      <c r="AA19" s="1425" t="s">
        <v>372</v>
      </c>
      <c r="AB19" s="1426"/>
      <c r="AC19" s="1427"/>
      <c r="AD19" s="1425" t="s">
        <v>372</v>
      </c>
      <c r="AE19" s="1426"/>
      <c r="AF19" s="1427"/>
      <c r="AG19" s="1425" t="s">
        <v>372</v>
      </c>
      <c r="AH19" s="1426"/>
      <c r="AI19" s="1427"/>
      <c r="AJ19" s="1425" t="s">
        <v>855</v>
      </c>
      <c r="AK19" s="1426"/>
      <c r="AL19" s="1427"/>
      <c r="AM19" s="1425" t="s">
        <v>203</v>
      </c>
      <c r="AN19" s="1426"/>
      <c r="AO19" s="1427"/>
      <c r="AP19" s="1425" t="s">
        <v>373</v>
      </c>
      <c r="AQ19" s="1426"/>
      <c r="AR19" s="1427"/>
      <c r="AS19" s="1425" t="s">
        <v>373</v>
      </c>
      <c r="AT19" s="1426"/>
      <c r="AU19" s="1427"/>
      <c r="AV19" s="1425" t="s">
        <v>373</v>
      </c>
      <c r="AW19" s="1426"/>
      <c r="AX19" s="1427"/>
      <c r="AY19" s="1425" t="s">
        <v>373</v>
      </c>
      <c r="AZ19" s="1426"/>
      <c r="BA19" s="1427"/>
      <c r="BB19" s="1425" t="s">
        <v>857</v>
      </c>
      <c r="BC19" s="1426"/>
      <c r="BD19" s="1427"/>
      <c r="BE19" s="1425" t="s">
        <v>588</v>
      </c>
      <c r="BF19" s="1426"/>
      <c r="BG19" s="1427"/>
      <c r="BH19" s="1425" t="s">
        <v>374</v>
      </c>
      <c r="BI19" s="1426"/>
      <c r="BJ19" s="1427"/>
      <c r="BK19" s="1425" t="s">
        <v>374</v>
      </c>
      <c r="BL19" s="1426"/>
      <c r="BM19" s="1427"/>
      <c r="BN19" s="1425" t="s">
        <v>374</v>
      </c>
      <c r="BO19" s="1426"/>
      <c r="BP19" s="1427"/>
      <c r="BQ19" s="1425" t="s">
        <v>374</v>
      </c>
      <c r="BR19" s="1426"/>
      <c r="BS19" s="1427"/>
      <c r="BT19" s="1425" t="s">
        <v>858</v>
      </c>
      <c r="BU19" s="1426"/>
      <c r="BV19" s="1427"/>
      <c r="BW19" s="1425" t="s">
        <v>205</v>
      </c>
      <c r="BX19" s="1426"/>
      <c r="BY19" s="1427"/>
      <c r="BZ19" s="1425" t="s">
        <v>190</v>
      </c>
      <c r="CA19" s="1426"/>
      <c r="CB19" s="1427"/>
      <c r="CC19" s="1425" t="s">
        <v>190</v>
      </c>
      <c r="CD19" s="1426"/>
      <c r="CE19" s="1427"/>
      <c r="CF19" s="1425" t="s">
        <v>190</v>
      </c>
      <c r="CG19" s="1426"/>
      <c r="CH19" s="1427"/>
      <c r="CI19" s="1425" t="s">
        <v>190</v>
      </c>
      <c r="CJ19" s="1426"/>
      <c r="CK19" s="1427"/>
      <c r="CL19" s="1425" t="s">
        <v>361</v>
      </c>
      <c r="CM19" s="1426"/>
      <c r="CN19" s="1427"/>
      <c r="CO19" s="1425" t="s">
        <v>190</v>
      </c>
      <c r="CP19" s="1426"/>
      <c r="CQ19" s="1427"/>
      <c r="CR19" s="1425" t="s">
        <v>190</v>
      </c>
      <c r="CS19" s="1426"/>
      <c r="CT19" s="1427"/>
      <c r="CU19" s="1425" t="s">
        <v>190</v>
      </c>
      <c r="CV19" s="1426"/>
      <c r="CW19" s="1427"/>
      <c r="CX19" s="1425" t="s">
        <v>363</v>
      </c>
      <c r="CY19" s="1426"/>
      <c r="CZ19" s="1427"/>
      <c r="DA19" s="1425" t="s">
        <v>590</v>
      </c>
      <c r="DB19" s="1426"/>
      <c r="DC19" s="1427"/>
      <c r="DD19" s="1425" t="s">
        <v>1269</v>
      </c>
      <c r="DE19" s="1426"/>
      <c r="DF19" s="1427"/>
      <c r="DG19" s="1425" t="s">
        <v>1269</v>
      </c>
      <c r="DH19" s="1426"/>
      <c r="DI19" s="1427"/>
      <c r="DJ19" s="1425" t="s">
        <v>590</v>
      </c>
      <c r="DK19" s="1426"/>
      <c r="DL19" s="1427"/>
      <c r="DM19" s="1425" t="s">
        <v>963</v>
      </c>
      <c r="DN19" s="1426"/>
      <c r="DO19" s="1427"/>
      <c r="DP19" s="1425" t="s">
        <v>590</v>
      </c>
      <c r="DQ19" s="1426"/>
      <c r="DR19" s="1427"/>
      <c r="DS19" s="1425" t="s">
        <v>375</v>
      </c>
      <c r="DT19" s="1426"/>
      <c r="DU19" s="1427"/>
      <c r="DV19" s="1423" t="s">
        <v>375</v>
      </c>
      <c r="DW19" s="1414"/>
      <c r="DX19" s="1415"/>
      <c r="DY19" s="1423" t="s">
        <v>297</v>
      </c>
      <c r="DZ19" s="1414"/>
      <c r="EA19" s="1415"/>
      <c r="EB19" s="1413" t="s">
        <v>297</v>
      </c>
      <c r="EC19" s="1414"/>
      <c r="ED19" s="1415"/>
      <c r="EE19" s="1413" t="s">
        <v>297</v>
      </c>
      <c r="EF19" s="1414"/>
      <c r="EG19" s="1415"/>
      <c r="EH19" s="1413" t="s">
        <v>297</v>
      </c>
      <c r="EI19" s="1414"/>
      <c r="EJ19" s="1415"/>
      <c r="EK19" s="397"/>
    </row>
    <row r="20" spans="1:141" s="22" customFormat="1" ht="24" customHeight="1" thickBot="1">
      <c r="A20" s="397" t="s">
        <v>712</v>
      </c>
      <c r="B20" s="402" t="s">
        <v>376</v>
      </c>
      <c r="C20" s="1428" t="s">
        <v>236</v>
      </c>
      <c r="D20" s="1429"/>
      <c r="E20" s="1430"/>
      <c r="F20" s="1428" t="s">
        <v>842</v>
      </c>
      <c r="G20" s="1429"/>
      <c r="H20" s="1430"/>
      <c r="I20" s="1428" t="s">
        <v>141</v>
      </c>
      <c r="J20" s="1429"/>
      <c r="K20" s="1430"/>
      <c r="L20" s="1428" t="s">
        <v>254</v>
      </c>
      <c r="M20" s="1429"/>
      <c r="N20" s="1430"/>
      <c r="O20" s="1450" t="s">
        <v>355</v>
      </c>
      <c r="P20" s="1429"/>
      <c r="Q20" s="1430"/>
      <c r="R20" s="1428" t="s">
        <v>357</v>
      </c>
      <c r="S20" s="1429"/>
      <c r="T20" s="1430"/>
      <c r="U20" s="1428" t="s">
        <v>585</v>
      </c>
      <c r="V20" s="1429"/>
      <c r="W20" s="1430"/>
      <c r="X20" s="1428" t="s">
        <v>257</v>
      </c>
      <c r="Y20" s="1429"/>
      <c r="Z20" s="1430"/>
      <c r="AA20" s="1428" t="s">
        <v>258</v>
      </c>
      <c r="AB20" s="1429"/>
      <c r="AC20" s="1430"/>
      <c r="AD20" s="1428" t="s">
        <v>145</v>
      </c>
      <c r="AE20" s="1429"/>
      <c r="AF20" s="1430"/>
      <c r="AG20" s="1428" t="s">
        <v>263</v>
      </c>
      <c r="AH20" s="1429"/>
      <c r="AI20" s="1430"/>
      <c r="AJ20" s="1428" t="s">
        <v>789</v>
      </c>
      <c r="AK20" s="1429"/>
      <c r="AL20" s="1430"/>
      <c r="AM20" s="1428" t="s">
        <v>585</v>
      </c>
      <c r="AN20" s="1429"/>
      <c r="AO20" s="1430"/>
      <c r="AP20" s="1428" t="s">
        <v>257</v>
      </c>
      <c r="AQ20" s="1429"/>
      <c r="AR20" s="1430"/>
      <c r="AS20" s="1428" t="s">
        <v>258</v>
      </c>
      <c r="AT20" s="1429"/>
      <c r="AU20" s="1430"/>
      <c r="AV20" s="1428" t="s">
        <v>145</v>
      </c>
      <c r="AW20" s="1429"/>
      <c r="AX20" s="1430"/>
      <c r="AY20" s="1428" t="s">
        <v>263</v>
      </c>
      <c r="AZ20" s="1429"/>
      <c r="BA20" s="1430"/>
      <c r="BB20" s="1428" t="s">
        <v>789</v>
      </c>
      <c r="BC20" s="1429"/>
      <c r="BD20" s="1430"/>
      <c r="BE20" s="1428" t="s">
        <v>585</v>
      </c>
      <c r="BF20" s="1429"/>
      <c r="BG20" s="1430"/>
      <c r="BH20" s="1428" t="s">
        <v>257</v>
      </c>
      <c r="BI20" s="1429"/>
      <c r="BJ20" s="1430"/>
      <c r="BK20" s="1428" t="s">
        <v>258</v>
      </c>
      <c r="BL20" s="1429"/>
      <c r="BM20" s="1430"/>
      <c r="BN20" s="1428" t="s">
        <v>145</v>
      </c>
      <c r="BO20" s="1429"/>
      <c r="BP20" s="1430"/>
      <c r="BQ20" s="1428" t="s">
        <v>263</v>
      </c>
      <c r="BR20" s="1429"/>
      <c r="BS20" s="1430"/>
      <c r="BT20" s="1428" t="s">
        <v>789</v>
      </c>
      <c r="BU20" s="1429"/>
      <c r="BV20" s="1430"/>
      <c r="BW20" s="1428" t="s">
        <v>585</v>
      </c>
      <c r="BX20" s="1429"/>
      <c r="BY20" s="1430"/>
      <c r="BZ20" s="1428" t="s">
        <v>264</v>
      </c>
      <c r="CA20" s="1429"/>
      <c r="CB20" s="1430"/>
      <c r="CC20" s="1428" t="s">
        <v>266</v>
      </c>
      <c r="CD20" s="1429"/>
      <c r="CE20" s="1430"/>
      <c r="CF20" s="1428" t="s">
        <v>699</v>
      </c>
      <c r="CG20" s="1429"/>
      <c r="CH20" s="1430"/>
      <c r="CI20" s="1428" t="s">
        <v>267</v>
      </c>
      <c r="CJ20" s="1429"/>
      <c r="CK20" s="1430"/>
      <c r="CL20" s="1428" t="s">
        <v>267</v>
      </c>
      <c r="CM20" s="1429"/>
      <c r="CN20" s="1430"/>
      <c r="CO20" s="1428" t="s">
        <v>700</v>
      </c>
      <c r="CP20" s="1429"/>
      <c r="CQ20" s="1430"/>
      <c r="CR20" s="1424" t="s">
        <v>269</v>
      </c>
      <c r="CS20" s="1417"/>
      <c r="CT20" s="1418"/>
      <c r="CU20" s="1424" t="s">
        <v>275</v>
      </c>
      <c r="CV20" s="1417"/>
      <c r="CW20" s="1418"/>
      <c r="CX20" s="1424" t="s">
        <v>1151</v>
      </c>
      <c r="CY20" s="1417"/>
      <c r="CZ20" s="1418"/>
      <c r="DA20" s="1428" t="s">
        <v>631</v>
      </c>
      <c r="DB20" s="1429"/>
      <c r="DC20" s="1430"/>
      <c r="DD20" s="1470" t="s">
        <v>1270</v>
      </c>
      <c r="DE20" s="1471"/>
      <c r="DF20" s="1472"/>
      <c r="DG20" s="1470" t="s">
        <v>1564</v>
      </c>
      <c r="DH20" s="1471"/>
      <c r="DI20" s="1472"/>
      <c r="DJ20" s="1428" t="s">
        <v>582</v>
      </c>
      <c r="DK20" s="1429"/>
      <c r="DL20" s="1430"/>
      <c r="DM20" s="1428" t="s">
        <v>959</v>
      </c>
      <c r="DN20" s="1429"/>
      <c r="DO20" s="1430"/>
      <c r="DP20" s="1428" t="s">
        <v>585</v>
      </c>
      <c r="DQ20" s="1429"/>
      <c r="DR20" s="1430"/>
      <c r="DS20" s="1424" t="s">
        <v>276</v>
      </c>
      <c r="DT20" s="1417"/>
      <c r="DU20" s="1418"/>
      <c r="DV20" s="1424" t="s">
        <v>278</v>
      </c>
      <c r="DW20" s="1417"/>
      <c r="DX20" s="1418"/>
      <c r="DY20" s="1424" t="s">
        <v>444</v>
      </c>
      <c r="DZ20" s="1417"/>
      <c r="EA20" s="1418"/>
      <c r="EB20" s="1416" t="s">
        <v>443</v>
      </c>
      <c r="EC20" s="1417"/>
      <c r="ED20" s="1418"/>
      <c r="EE20" s="1428" t="s">
        <v>733</v>
      </c>
      <c r="EF20" s="1429"/>
      <c r="EG20" s="1430"/>
      <c r="EH20" s="1428" t="s">
        <v>734</v>
      </c>
      <c r="EI20" s="1429"/>
      <c r="EJ20" s="1430"/>
      <c r="EK20" s="366"/>
    </row>
    <row r="21" spans="1:141" s="22" customFormat="1" ht="57" customHeight="1">
      <c r="A21" s="397" t="s">
        <v>712</v>
      </c>
      <c r="B21" s="402" t="s">
        <v>377</v>
      </c>
      <c r="C21" s="98" t="str">
        <f t="shared" ref="C21:T21" si="0">C39</f>
        <v>完成年度</v>
      </c>
      <c r="D21" s="1346" t="str">
        <f t="shared" si="0"/>
        <v>平成28年度及び平成29年度（完成及び引き渡しが完了）</v>
      </c>
      <c r="E21" s="1347">
        <f t="shared" si="0"/>
        <v>0</v>
      </c>
      <c r="F21" s="500" t="str">
        <f>F39</f>
        <v>完成年度</v>
      </c>
      <c r="G21" s="1451" t="str">
        <f t="shared" ref="G21:H21" si="1">G39</f>
        <v>平成25年度から平成29年度（完成及び引き渡しが完了）</v>
      </c>
      <c r="H21" s="1452">
        <f t="shared" si="1"/>
        <v>0</v>
      </c>
      <c r="I21" s="1148" t="str">
        <f t="shared" si="0"/>
        <v>対象期間</v>
      </c>
      <c r="J21" s="1334" t="str">
        <f t="shared" si="0"/>
        <v>平成20年度から入札公告日前日までに完成及び引き渡しが完了した島根県発注工事</v>
      </c>
      <c r="K21" s="1335"/>
      <c r="L21" s="1443" t="str">
        <f>L39</f>
        <v>対象年度・機関等</v>
      </c>
      <c r="M21" s="1445" t="str">
        <f t="shared" si="0"/>
        <v>　島根県内の公共事業において、平成25年度から平成29年度に、島根県及び中国地方整備局発注工事で受けた優良工事表彰（優良工事施工団体表彰）</v>
      </c>
      <c r="N21" s="1446"/>
      <c r="O21" s="1419" t="str">
        <f t="shared" si="0"/>
        <v>対象</v>
      </c>
      <c r="P21" s="1353" t="str">
        <f t="shared" si="0"/>
        <v>隠岐支庁県土整備局管内における企業のアスファルト合材プラントの自社保有</v>
      </c>
      <c r="Q21" s="1354">
        <f t="shared" si="0"/>
        <v>0</v>
      </c>
      <c r="R21" s="1357" t="str">
        <f t="shared" si="0"/>
        <v>対象</v>
      </c>
      <c r="S21" s="1353" t="str">
        <f t="shared" si="0"/>
        <v>隠岐支庁県土整備局管内における企業の○○機の保有</v>
      </c>
      <c r="T21" s="1354">
        <f t="shared" si="0"/>
        <v>0</v>
      </c>
      <c r="U21" s="98"/>
      <c r="V21" s="99"/>
      <c r="W21" s="106"/>
      <c r="X21" s="1357" t="str">
        <f t="shared" ref="X21:AL21" si="2">X39</f>
        <v>配置予定の主任（監理）技術者が保有するCPDSユニット</v>
      </c>
      <c r="Y21" s="1353">
        <f t="shared" si="2"/>
        <v>0</v>
      </c>
      <c r="Z21" s="1354">
        <f t="shared" si="2"/>
        <v>0</v>
      </c>
      <c r="AA21" s="1357" t="str">
        <f t="shared" si="2"/>
        <v>対象資格</v>
      </c>
      <c r="AB21" s="1353" t="str">
        <f t="shared" si="2"/>
        <v>1級土木施工管理技士又は1級建設機械施工技士</v>
      </c>
      <c r="AC21" s="1354">
        <f t="shared" si="2"/>
        <v>0</v>
      </c>
      <c r="AD21" s="1148" t="str">
        <f t="shared" si="2"/>
        <v>対象年度・機関等</v>
      </c>
      <c r="AE21" s="1334" t="str">
        <f t="shared" si="2"/>
        <v>平成20年度から入札公告日前日までに完成及び引き渡しが完了した島根県及び中国地方整備局発注工事</v>
      </c>
      <c r="AF21" s="1335"/>
      <c r="AG21" s="1443" t="str">
        <f t="shared" si="2"/>
        <v>対象年度・機関等</v>
      </c>
      <c r="AH21" s="1445" t="str">
        <f t="shared" si="2"/>
        <v>　島根県内の公共事業において、平成25年度から平成29年度に、島根県及び中国地方整備局発注工事で主任（監理）技術者または現場代理人として受けた優秀建設技術者表彰</v>
      </c>
      <c r="AI21" s="1446"/>
      <c r="AJ21" s="98" t="str">
        <f t="shared" si="2"/>
        <v>完成年度</v>
      </c>
      <c r="AK21" s="1346" t="str">
        <f t="shared" si="2"/>
        <v>平成25年度から平成29年度（完成及び引き渡しが完了）</v>
      </c>
      <c r="AL21" s="1347">
        <f t="shared" si="2"/>
        <v>0</v>
      </c>
      <c r="AM21" s="98"/>
      <c r="AN21" s="99"/>
      <c r="AO21" s="106"/>
      <c r="AP21" s="1357" t="str">
        <f t="shared" ref="AP21:BD21" si="3">AP39</f>
        <v>配置予定の主任（監理）技術者が保有するCPDSユニット</v>
      </c>
      <c r="AQ21" s="1353">
        <f t="shared" si="3"/>
        <v>0</v>
      </c>
      <c r="AR21" s="1354">
        <f t="shared" si="3"/>
        <v>0</v>
      </c>
      <c r="AS21" s="1357" t="str">
        <f t="shared" si="3"/>
        <v>対象資格</v>
      </c>
      <c r="AT21" s="1353" t="str">
        <f t="shared" si="3"/>
        <v>1級土木施工管理技士又は1級建設機械施工技士</v>
      </c>
      <c r="AU21" s="1354">
        <f t="shared" si="3"/>
        <v>0</v>
      </c>
      <c r="AV21" s="1148" t="str">
        <f t="shared" si="3"/>
        <v>対象年度・機関等</v>
      </c>
      <c r="AW21" s="1334" t="str">
        <f t="shared" si="3"/>
        <v>平成20年度から入札公告日前日までに完成及び引き渡しが完了した島根県及び中国地方整備局発注工事</v>
      </c>
      <c r="AX21" s="1335"/>
      <c r="AY21" s="1443" t="str">
        <f t="shared" si="3"/>
        <v>対象年度・機関等</v>
      </c>
      <c r="AZ21" s="1445" t="str">
        <f>AZ39</f>
        <v>　島根県内の公共事業において、平成25年度から平成29年度に、島根県及び中国地方整備局発注工事で主任（監理）技術者または現場代理人として受けた優秀建設技術者表彰</v>
      </c>
      <c r="BA21" s="1446"/>
      <c r="BB21" s="98" t="str">
        <f t="shared" si="3"/>
        <v>完成年度</v>
      </c>
      <c r="BC21" s="1346" t="str">
        <f t="shared" si="3"/>
        <v>平成25年度から平成29年度（完成及び引き渡しが完了）</v>
      </c>
      <c r="BD21" s="1347">
        <f t="shared" si="3"/>
        <v>0</v>
      </c>
      <c r="BE21" s="98"/>
      <c r="BF21" s="99"/>
      <c r="BG21" s="106"/>
      <c r="BH21" s="1357" t="str">
        <f t="shared" ref="BH21:BV21" si="4">BH39</f>
        <v>配置予定の主任（監理）技術者が保有するCPDSユニット</v>
      </c>
      <c r="BI21" s="1353">
        <f t="shared" si="4"/>
        <v>0</v>
      </c>
      <c r="BJ21" s="1354">
        <f t="shared" si="4"/>
        <v>0</v>
      </c>
      <c r="BK21" s="1357" t="str">
        <f t="shared" si="4"/>
        <v>対象資格</v>
      </c>
      <c r="BL21" s="1353" t="str">
        <f t="shared" si="4"/>
        <v>1級土木施工管理技士又は1級建設機械施工技士</v>
      </c>
      <c r="BM21" s="1354">
        <f t="shared" si="4"/>
        <v>0</v>
      </c>
      <c r="BN21" s="1148" t="str">
        <f t="shared" si="4"/>
        <v>対象年度・機関等</v>
      </c>
      <c r="BO21" s="1334" t="str">
        <f t="shared" si="4"/>
        <v>平成20年度から入札公告日前日までに完成及び引き渡しが完了した島根県及び中国地方整備局発注工事</v>
      </c>
      <c r="BP21" s="1335"/>
      <c r="BQ21" s="1443" t="str">
        <f t="shared" si="4"/>
        <v>対象年度・機関等</v>
      </c>
      <c r="BR21" s="1445" t="str">
        <f t="shared" si="4"/>
        <v>　島根県内の公共事業において、平成25年度から平成29年度に、島根県及び中国地方整備局発注工事で主任（監理）技術者または現場代理人として受けた優秀建設技術者表彰</v>
      </c>
      <c r="BS21" s="1446"/>
      <c r="BT21" s="98" t="str">
        <f t="shared" si="4"/>
        <v>完成年度</v>
      </c>
      <c r="BU21" s="1346" t="str">
        <f t="shared" si="4"/>
        <v>平成25年度から平成29年度（完成及び引き渡しが完了）</v>
      </c>
      <c r="BV21" s="1347">
        <f t="shared" si="4"/>
        <v>0</v>
      </c>
      <c r="BW21" s="98"/>
      <c r="BX21" s="99"/>
      <c r="BY21" s="106"/>
      <c r="BZ21" s="1357" t="str">
        <f t="shared" ref="BZ21:DA21" si="5">BZ39</f>
        <v>対象</v>
      </c>
      <c r="CA21" s="1353" t="str">
        <f t="shared" si="5"/>
        <v>平成28年度及び平成29年度における島根県との防災協定の締結実績</v>
      </c>
      <c r="CB21" s="1354">
        <f t="shared" si="5"/>
        <v>0</v>
      </c>
      <c r="CC21" s="1357" t="str">
        <f t="shared" si="5"/>
        <v>対象</v>
      </c>
      <c r="CD21" s="1353" t="str">
        <f t="shared" si="5"/>
        <v>平成28年度及び平成29年度における島根県との家畜伝染病防疫協定の締結実績</v>
      </c>
      <c r="CE21" s="1354">
        <f t="shared" si="5"/>
        <v>0</v>
      </c>
      <c r="CF21" s="1381" t="str">
        <f t="shared" si="5"/>
        <v>対象</v>
      </c>
      <c r="CG21" s="1371" t="str">
        <f t="shared" si="5"/>
        <v>平成28年度及び平成29年度の県管理公共土木施設に関する維持管理業務または海岸漂着物の回収業務の契約実績</v>
      </c>
      <c r="CH21" s="1372"/>
      <c r="CI21" s="1381" t="str">
        <f t="shared" si="5"/>
        <v>対象</v>
      </c>
      <c r="CJ21" s="1371" t="str">
        <f t="shared" si="5"/>
        <v>平成28年度及び平成29年度の県管理道路を含む除雪業務の契約実績</v>
      </c>
      <c r="CK21" s="1372"/>
      <c r="CL21" s="1357" t="str">
        <f t="shared" si="5"/>
        <v>対象</v>
      </c>
      <c r="CM21" s="1353" t="e">
        <f t="shared" si="5"/>
        <v>#REF!</v>
      </c>
      <c r="CN21" s="1354">
        <f t="shared" si="5"/>
        <v>0</v>
      </c>
      <c r="CO21" s="1381" t="str">
        <f t="shared" si="5"/>
        <v>対象</v>
      </c>
      <c r="CP21" s="1371" t="str">
        <f t="shared" si="5"/>
        <v>平成28年度及び平成29年度のボランティア活動又はハートフルしまねの参加実績</v>
      </c>
      <c r="CQ21" s="1372"/>
      <c r="CR21" s="1357" t="str">
        <f t="shared" si="5"/>
        <v>対象</v>
      </c>
      <c r="CS21" s="1353" t="str">
        <f t="shared" si="5"/>
        <v>入札公告日前日時点での取り組み状況</v>
      </c>
      <c r="CT21" s="1354">
        <f t="shared" si="5"/>
        <v>0</v>
      </c>
      <c r="CU21" s="1357" t="str">
        <f t="shared" si="5"/>
        <v>対象</v>
      </c>
      <c r="CV21" s="1353" t="str">
        <f t="shared" si="5"/>
        <v>入札公告日前日時点（平成30年5月31日時点）での消防団協力事業所の認定状況</v>
      </c>
      <c r="CW21" s="1354">
        <f t="shared" si="5"/>
        <v>0</v>
      </c>
      <c r="CX21" s="1357" t="str">
        <f t="shared" si="5"/>
        <v>対象</v>
      </c>
      <c r="CY21" s="1353" t="str">
        <f t="shared" si="5"/>
        <v>平成25年度から平成29年度における県内で発生した海難事故等に伴う海上援助活動の実績</v>
      </c>
      <c r="CZ21" s="1354">
        <f t="shared" si="5"/>
        <v>0</v>
      </c>
      <c r="DA21" s="1383" t="str">
        <f t="shared" si="5"/>
        <v>満４０歳未満の技術者を主任（監理）技術者として配置</v>
      </c>
      <c r="DB21" s="1384"/>
      <c r="DC21" s="1372"/>
      <c r="DD21" s="1383" t="str">
        <f>DD39</f>
        <v>入札公告日前日時点（平成30年5月31日時点）で建設機械を３台以上保有もしくは長期リース契約していること</v>
      </c>
      <c r="DE21" s="1384"/>
      <c r="DF21" s="1372"/>
      <c r="DG21" s="1383" t="str">
        <f>DG39</f>
        <v>入札公告日前日時点（平成30年5月31日時点）でモーターグレーダー（自重5t以上）を保有もしくは長期リース契約していること</v>
      </c>
      <c r="DH21" s="1384"/>
      <c r="DI21" s="1372"/>
      <c r="DJ21" s="1383" t="str">
        <f>DJ39</f>
        <v>登録○○○○基幹技能者の現場への配置</v>
      </c>
      <c r="DK21" s="1384"/>
      <c r="DL21" s="1372"/>
      <c r="DM21" s="1357" t="str">
        <f>DM39</f>
        <v>対象</v>
      </c>
      <c r="DN21" s="1435" t="e">
        <f>DN39</f>
        <v>#REF!</v>
      </c>
      <c r="DO21" s="1436"/>
      <c r="DP21" s="98"/>
      <c r="DQ21" s="99"/>
      <c r="DR21" s="106"/>
      <c r="DS21" s="1148" t="str">
        <f t="shared" ref="DS21:ED21" si="6">DS39</f>
        <v>対象</v>
      </c>
      <c r="DT21" s="1439" t="str">
        <f>DT39</f>
        <v>平成28年度及び平成29年度に完成及び引き渡しが完了した島根県（総務部営繕課、農林水産部、土木部）発注の下記工事</v>
      </c>
      <c r="DU21" s="1440"/>
      <c r="DV21" s="1381" t="str">
        <f t="shared" si="6"/>
        <v>対象</v>
      </c>
      <c r="DW21" s="1377" t="str">
        <f t="shared" si="6"/>
        <v>入札公告日前日において、評価対象地域内に建設業法で規定する主たる営業所（本店）または従たる営業所（支店、営業所）がある者</v>
      </c>
      <c r="DX21" s="1378"/>
      <c r="DY21" s="1357" t="str">
        <f t="shared" si="6"/>
        <v>対象</v>
      </c>
      <c r="DZ21" s="1353" t="str">
        <f t="shared" si="6"/>
        <v>島根県内における橋梁用桁製作の機能を有する工場がある者及び建設業法で規定する主たる営業所（本店）または従たる営業所（支店、営業所）がある者</v>
      </c>
      <c r="EA21" s="1354">
        <f t="shared" si="6"/>
        <v>0</v>
      </c>
      <c r="EB21" s="1419" t="str">
        <f t="shared" si="6"/>
        <v>対象</v>
      </c>
      <c r="EC21" s="1353" t="str">
        <f t="shared" si="6"/>
        <v>○○内におけるサポート拠点の所在と技術者の在籍</v>
      </c>
      <c r="ED21" s="1354">
        <f t="shared" si="6"/>
        <v>0</v>
      </c>
      <c r="EE21" s="1419"/>
      <c r="EF21" s="1353"/>
      <c r="EG21" s="1354"/>
      <c r="EH21" s="1419"/>
      <c r="EI21" s="1353"/>
      <c r="EJ21" s="1354"/>
      <c r="EK21" s="366"/>
    </row>
    <row r="22" spans="1:141" s="22" customFormat="1" ht="57" customHeight="1">
      <c r="A22" s="397" t="s">
        <v>712</v>
      </c>
      <c r="B22" s="402" t="s">
        <v>378</v>
      </c>
      <c r="C22" s="100" t="str">
        <f t="shared" ref="C22:T22" si="7">C40</f>
        <v>発注機関</v>
      </c>
      <c r="D22" s="1344" t="str">
        <f t="shared" si="7"/>
        <v>島根県（総務部、農林水産部、土木部）</v>
      </c>
      <c r="E22" s="1345">
        <f t="shared" si="7"/>
        <v>0</v>
      </c>
      <c r="F22" s="501" t="str">
        <f>F40</f>
        <v>発注機関</v>
      </c>
      <c r="G22" s="1453" t="str">
        <f t="shared" ref="G22:H22" si="8">G40</f>
        <v>島根県（総務部、農林水産部、土木部）</v>
      </c>
      <c r="H22" s="1454">
        <f t="shared" si="8"/>
        <v>0</v>
      </c>
      <c r="I22" s="994" t="str">
        <f t="shared" si="7"/>
        <v>同種工事</v>
      </c>
      <c r="J22" s="1336" t="str">
        <f t="shared" si="7"/>
        <v>　（例）杭基礎を有する直高５ｍ以上の橋梁下部工を含む完成及び引き渡しが完了した工事</v>
      </c>
      <c r="K22" s="1337"/>
      <c r="L22" s="1444"/>
      <c r="M22" s="1447"/>
      <c r="N22" s="1448"/>
      <c r="O22" s="1420">
        <f t="shared" si="7"/>
        <v>0</v>
      </c>
      <c r="P22" s="1355">
        <f t="shared" si="7"/>
        <v>0</v>
      </c>
      <c r="Q22" s="1356">
        <f t="shared" si="7"/>
        <v>0</v>
      </c>
      <c r="R22" s="1358">
        <f t="shared" si="7"/>
        <v>0</v>
      </c>
      <c r="S22" s="1355">
        <f t="shared" si="7"/>
        <v>0</v>
      </c>
      <c r="T22" s="1356">
        <f t="shared" si="7"/>
        <v>0</v>
      </c>
      <c r="U22" s="100"/>
      <c r="V22" s="35"/>
      <c r="W22" s="107"/>
      <c r="X22" s="1358">
        <f t="shared" ref="X22:AL22" si="9">X40</f>
        <v>0</v>
      </c>
      <c r="Y22" s="1355">
        <f t="shared" si="9"/>
        <v>0</v>
      </c>
      <c r="Z22" s="1356">
        <f t="shared" si="9"/>
        <v>0</v>
      </c>
      <c r="AA22" s="1358">
        <f t="shared" si="9"/>
        <v>0</v>
      </c>
      <c r="AB22" s="1355">
        <f t="shared" si="9"/>
        <v>0</v>
      </c>
      <c r="AC22" s="1356">
        <f t="shared" si="9"/>
        <v>0</v>
      </c>
      <c r="AD22" s="994" t="str">
        <f t="shared" si="9"/>
        <v>同種工事</v>
      </c>
      <c r="AE22" s="1336" t="str">
        <f t="shared" si="9"/>
        <v>杭基礎を有する橋梁下部工を含む完成及び引き渡しが完了した工事</v>
      </c>
      <c r="AF22" s="1337"/>
      <c r="AG22" s="1444"/>
      <c r="AH22" s="1447"/>
      <c r="AI22" s="1448"/>
      <c r="AJ22" s="100" t="str">
        <f t="shared" si="9"/>
        <v>発注機関</v>
      </c>
      <c r="AK22" s="1344" t="str">
        <f t="shared" si="9"/>
        <v>島根県（総務部、農林水産部、土木部）</v>
      </c>
      <c r="AL22" s="1345">
        <f t="shared" si="9"/>
        <v>0</v>
      </c>
      <c r="AM22" s="100"/>
      <c r="AN22" s="35"/>
      <c r="AO22" s="107"/>
      <c r="AP22" s="1358">
        <f t="shared" ref="AP22:BD22" si="10">AP40</f>
        <v>0</v>
      </c>
      <c r="AQ22" s="1355">
        <f t="shared" si="10"/>
        <v>0</v>
      </c>
      <c r="AR22" s="1356">
        <f t="shared" si="10"/>
        <v>0</v>
      </c>
      <c r="AS22" s="1358">
        <f t="shared" si="10"/>
        <v>0</v>
      </c>
      <c r="AT22" s="1355">
        <f t="shared" si="10"/>
        <v>0</v>
      </c>
      <c r="AU22" s="1356">
        <f t="shared" si="10"/>
        <v>0</v>
      </c>
      <c r="AV22" s="994" t="str">
        <f t="shared" si="10"/>
        <v>同種工事</v>
      </c>
      <c r="AW22" s="1336" t="str">
        <f t="shared" si="10"/>
        <v>杭基礎を有する橋梁下部工を含む完成及び引き渡しが完了した工事</v>
      </c>
      <c r="AX22" s="1337"/>
      <c r="AY22" s="1444"/>
      <c r="AZ22" s="1447"/>
      <c r="BA22" s="1448"/>
      <c r="BB22" s="100" t="str">
        <f t="shared" si="10"/>
        <v>発注機関</v>
      </c>
      <c r="BC22" s="1344" t="str">
        <f t="shared" si="10"/>
        <v>島根県（総務部、農林水産部、土木部）</v>
      </c>
      <c r="BD22" s="1345">
        <f t="shared" si="10"/>
        <v>0</v>
      </c>
      <c r="BE22" s="100"/>
      <c r="BF22" s="35"/>
      <c r="BG22" s="107"/>
      <c r="BH22" s="1358">
        <f t="shared" ref="BH22:BV22" si="11">BH40</f>
        <v>0</v>
      </c>
      <c r="BI22" s="1355">
        <f t="shared" si="11"/>
        <v>0</v>
      </c>
      <c r="BJ22" s="1356">
        <f t="shared" si="11"/>
        <v>0</v>
      </c>
      <c r="BK22" s="1358">
        <f t="shared" si="11"/>
        <v>0</v>
      </c>
      <c r="BL22" s="1355">
        <f t="shared" si="11"/>
        <v>0</v>
      </c>
      <c r="BM22" s="1356">
        <f t="shared" si="11"/>
        <v>0</v>
      </c>
      <c r="BN22" s="994" t="str">
        <f t="shared" si="11"/>
        <v>同種工事</v>
      </c>
      <c r="BO22" s="1336" t="str">
        <f t="shared" si="11"/>
        <v>杭基礎を有する橋梁下部工を含む完成及び引き渡しが完了した工事</v>
      </c>
      <c r="BP22" s="1337"/>
      <c r="BQ22" s="1444"/>
      <c r="BR22" s="1447"/>
      <c r="BS22" s="1448"/>
      <c r="BT22" s="100" t="str">
        <f t="shared" si="11"/>
        <v>発注機関</v>
      </c>
      <c r="BU22" s="1344" t="str">
        <f t="shared" si="11"/>
        <v>島根県（総務部、農林水産部、土木部）</v>
      </c>
      <c r="BV22" s="1345">
        <f t="shared" si="11"/>
        <v>0</v>
      </c>
      <c r="BW22" s="100"/>
      <c r="BX22" s="35"/>
      <c r="BY22" s="107"/>
      <c r="BZ22" s="1358">
        <f t="shared" ref="BZ22:CZ22" si="12">BZ40</f>
        <v>0</v>
      </c>
      <c r="CA22" s="1355">
        <f t="shared" si="12"/>
        <v>0</v>
      </c>
      <c r="CB22" s="1356">
        <f t="shared" si="12"/>
        <v>0</v>
      </c>
      <c r="CC22" s="1358">
        <f t="shared" si="12"/>
        <v>0</v>
      </c>
      <c r="CD22" s="1355">
        <f t="shared" si="12"/>
        <v>0</v>
      </c>
      <c r="CE22" s="1356">
        <f t="shared" si="12"/>
        <v>0</v>
      </c>
      <c r="CF22" s="1382"/>
      <c r="CG22" s="1373"/>
      <c r="CH22" s="1374"/>
      <c r="CI22" s="1382"/>
      <c r="CJ22" s="1373"/>
      <c r="CK22" s="1374"/>
      <c r="CL22" s="1358">
        <f t="shared" si="12"/>
        <v>0</v>
      </c>
      <c r="CM22" s="1355">
        <f t="shared" si="12"/>
        <v>0</v>
      </c>
      <c r="CN22" s="1356">
        <f t="shared" si="12"/>
        <v>0</v>
      </c>
      <c r="CO22" s="1382"/>
      <c r="CP22" s="1373"/>
      <c r="CQ22" s="1374"/>
      <c r="CR22" s="1358">
        <f t="shared" si="12"/>
        <v>0</v>
      </c>
      <c r="CS22" s="1355">
        <f t="shared" si="12"/>
        <v>0</v>
      </c>
      <c r="CT22" s="1356">
        <f t="shared" si="12"/>
        <v>0</v>
      </c>
      <c r="CU22" s="1358">
        <f t="shared" si="12"/>
        <v>0</v>
      </c>
      <c r="CV22" s="1355">
        <f t="shared" si="12"/>
        <v>0</v>
      </c>
      <c r="CW22" s="1356">
        <f t="shared" si="12"/>
        <v>0</v>
      </c>
      <c r="CX22" s="1358">
        <f t="shared" si="12"/>
        <v>0</v>
      </c>
      <c r="CY22" s="1355">
        <f t="shared" si="12"/>
        <v>0</v>
      </c>
      <c r="CZ22" s="1356">
        <f t="shared" si="12"/>
        <v>0</v>
      </c>
      <c r="DA22" s="1385"/>
      <c r="DB22" s="1386"/>
      <c r="DC22" s="1374"/>
      <c r="DD22" s="1385"/>
      <c r="DE22" s="1386"/>
      <c r="DF22" s="1374"/>
      <c r="DG22" s="1385"/>
      <c r="DH22" s="1386"/>
      <c r="DI22" s="1374"/>
      <c r="DJ22" s="1385"/>
      <c r="DK22" s="1386"/>
      <c r="DL22" s="1374"/>
      <c r="DM22" s="1358"/>
      <c r="DN22" s="1437"/>
      <c r="DO22" s="1438"/>
      <c r="DP22" s="100"/>
      <c r="DQ22" s="35"/>
      <c r="DR22" s="107"/>
      <c r="DS22" s="994" t="str">
        <f t="shared" ref="DS22:ED22" si="13">DS40</f>
        <v>対象工事</v>
      </c>
      <c r="DT22" s="1441" t="str">
        <f t="shared" si="13"/>
        <v>（例）○○県土整備事務所管内における請負金額５００万以上（税込）の工事</v>
      </c>
      <c r="DU22" s="1442"/>
      <c r="DV22" s="1382"/>
      <c r="DW22" s="1379"/>
      <c r="DX22" s="1380"/>
      <c r="DY22" s="1358">
        <f t="shared" si="13"/>
        <v>0</v>
      </c>
      <c r="DZ22" s="1355">
        <f t="shared" si="13"/>
        <v>0</v>
      </c>
      <c r="EA22" s="1356">
        <f t="shared" si="13"/>
        <v>0</v>
      </c>
      <c r="EB22" s="1420">
        <f t="shared" si="13"/>
        <v>0</v>
      </c>
      <c r="EC22" s="1355">
        <f t="shared" si="13"/>
        <v>0</v>
      </c>
      <c r="ED22" s="1356">
        <f t="shared" si="13"/>
        <v>0</v>
      </c>
      <c r="EE22" s="1420"/>
      <c r="EF22" s="1355"/>
      <c r="EG22" s="1356"/>
      <c r="EH22" s="1420"/>
      <c r="EI22" s="1355"/>
      <c r="EJ22" s="1356"/>
      <c r="EK22" s="366"/>
    </row>
    <row r="23" spans="1:141" s="22" customFormat="1" ht="64.5" customHeight="1">
      <c r="A23" s="397" t="s">
        <v>712</v>
      </c>
      <c r="B23" s="402" t="s">
        <v>379</v>
      </c>
      <c r="C23" s="100" t="str">
        <f t="shared" ref="C23:T23" si="14">C41</f>
        <v>工事種別</v>
      </c>
      <c r="D23" s="1344" t="str">
        <f t="shared" si="14"/>
        <v>一般土木工事、維持修繕工事</v>
      </c>
      <c r="E23" s="1345">
        <f t="shared" si="14"/>
        <v>0</v>
      </c>
      <c r="F23" s="501" t="str">
        <f>F41</f>
        <v>工事種別</v>
      </c>
      <c r="G23" s="1453" t="str">
        <f t="shared" ref="G23:H23" si="15">G41</f>
        <v>一般土木工事、維持修繕工事</v>
      </c>
      <c r="H23" s="1454">
        <f t="shared" si="15"/>
        <v>0</v>
      </c>
      <c r="I23" s="1172" t="str">
        <f>I41</f>
        <v>工事種別</v>
      </c>
      <c r="J23" s="1325" t="str">
        <f t="shared" si="14"/>
        <v>一般土木工事、維持修繕工事</v>
      </c>
      <c r="K23" s="1326"/>
      <c r="L23" s="1172" t="str">
        <f t="shared" si="14"/>
        <v>工事種別</v>
      </c>
      <c r="M23" s="1325" t="str">
        <f t="shared" si="14"/>
        <v>一般土木工事、維持修繕工事</v>
      </c>
      <c r="N23" s="1326"/>
      <c r="O23" s="1420">
        <f t="shared" si="14"/>
        <v>0</v>
      </c>
      <c r="P23" s="1355">
        <f t="shared" si="14"/>
        <v>0</v>
      </c>
      <c r="Q23" s="1356">
        <f t="shared" si="14"/>
        <v>0</v>
      </c>
      <c r="R23" s="1358">
        <f t="shared" si="14"/>
        <v>0</v>
      </c>
      <c r="S23" s="1355">
        <f t="shared" si="14"/>
        <v>0</v>
      </c>
      <c r="T23" s="1356">
        <f t="shared" si="14"/>
        <v>0</v>
      </c>
      <c r="U23" s="100"/>
      <c r="V23" s="35"/>
      <c r="W23" s="107"/>
      <c r="X23" s="1358">
        <f t="shared" ref="X23:AL23" si="16">X41</f>
        <v>0</v>
      </c>
      <c r="Y23" s="1355">
        <f t="shared" si="16"/>
        <v>0</v>
      </c>
      <c r="Z23" s="1356">
        <f t="shared" si="16"/>
        <v>0</v>
      </c>
      <c r="AA23" s="1358">
        <f t="shared" si="16"/>
        <v>0</v>
      </c>
      <c r="AB23" s="1355">
        <f t="shared" si="16"/>
        <v>0</v>
      </c>
      <c r="AC23" s="1356">
        <f t="shared" si="16"/>
        <v>0</v>
      </c>
      <c r="AD23" s="1172" t="str">
        <f t="shared" si="16"/>
        <v>工事種別</v>
      </c>
      <c r="AE23" s="1325" t="str">
        <f t="shared" si="16"/>
        <v>一般土木工事、維持修繕工事</v>
      </c>
      <c r="AF23" s="1326"/>
      <c r="AG23" s="1172" t="str">
        <f t="shared" si="16"/>
        <v>工事種別</v>
      </c>
      <c r="AH23" s="1325" t="str">
        <f t="shared" si="16"/>
        <v>一般土木工事、維持修繕工事</v>
      </c>
      <c r="AI23" s="1326"/>
      <c r="AJ23" s="100" t="str">
        <f t="shared" si="16"/>
        <v>工事種別</v>
      </c>
      <c r="AK23" s="1344" t="str">
        <f t="shared" si="16"/>
        <v>一般土木工事、維持修繕工事</v>
      </c>
      <c r="AL23" s="1345">
        <f t="shared" si="16"/>
        <v>0</v>
      </c>
      <c r="AM23" s="100"/>
      <c r="AN23" s="35"/>
      <c r="AO23" s="107"/>
      <c r="AP23" s="1358">
        <f t="shared" ref="AP23:BD23" si="17">AP41</f>
        <v>0</v>
      </c>
      <c r="AQ23" s="1355">
        <f t="shared" si="17"/>
        <v>0</v>
      </c>
      <c r="AR23" s="1356">
        <f t="shared" si="17"/>
        <v>0</v>
      </c>
      <c r="AS23" s="1358">
        <f t="shared" si="17"/>
        <v>0</v>
      </c>
      <c r="AT23" s="1355">
        <f t="shared" si="17"/>
        <v>0</v>
      </c>
      <c r="AU23" s="1356">
        <f t="shared" si="17"/>
        <v>0</v>
      </c>
      <c r="AV23" s="1172" t="str">
        <f t="shared" si="17"/>
        <v>工事種別</v>
      </c>
      <c r="AW23" s="1325" t="str">
        <f t="shared" si="17"/>
        <v>一般土木工事、維持修繕工事</v>
      </c>
      <c r="AX23" s="1326"/>
      <c r="AY23" s="1172" t="str">
        <f t="shared" si="17"/>
        <v>工事種別</v>
      </c>
      <c r="AZ23" s="1325" t="str">
        <f>AZ41</f>
        <v>一般土木工事、維持修繕工事</v>
      </c>
      <c r="BA23" s="1326"/>
      <c r="BB23" s="100" t="str">
        <f t="shared" si="17"/>
        <v>工事種別</v>
      </c>
      <c r="BC23" s="1344" t="str">
        <f t="shared" si="17"/>
        <v>一般土木工事、維持修繕工事</v>
      </c>
      <c r="BD23" s="1345">
        <f t="shared" si="17"/>
        <v>0</v>
      </c>
      <c r="BE23" s="100"/>
      <c r="BF23" s="35"/>
      <c r="BG23" s="107"/>
      <c r="BH23" s="1358">
        <f t="shared" ref="BH23:BV23" si="18">BH41</f>
        <v>0</v>
      </c>
      <c r="BI23" s="1355">
        <f t="shared" si="18"/>
        <v>0</v>
      </c>
      <c r="BJ23" s="1356">
        <f t="shared" si="18"/>
        <v>0</v>
      </c>
      <c r="BK23" s="1358">
        <f t="shared" si="18"/>
        <v>0</v>
      </c>
      <c r="BL23" s="1355">
        <f t="shared" si="18"/>
        <v>0</v>
      </c>
      <c r="BM23" s="1356">
        <f t="shared" si="18"/>
        <v>0</v>
      </c>
      <c r="BN23" s="1172" t="str">
        <f t="shared" si="18"/>
        <v>工事種別</v>
      </c>
      <c r="BO23" s="1325" t="str">
        <f t="shared" si="18"/>
        <v>一般土木工事、維持修繕工事</v>
      </c>
      <c r="BP23" s="1326"/>
      <c r="BQ23" s="1172" t="str">
        <f t="shared" si="18"/>
        <v>工事種別</v>
      </c>
      <c r="BR23" s="1325" t="str">
        <f t="shared" si="18"/>
        <v>一般土木工事、維持修繕工事</v>
      </c>
      <c r="BS23" s="1326"/>
      <c r="BT23" s="100" t="str">
        <f t="shared" si="18"/>
        <v>工事種別</v>
      </c>
      <c r="BU23" s="1344" t="str">
        <f t="shared" si="18"/>
        <v>一般土木工事、維持修繕工事</v>
      </c>
      <c r="BV23" s="1345">
        <f t="shared" si="18"/>
        <v>0</v>
      </c>
      <c r="BW23" s="100"/>
      <c r="BX23" s="35"/>
      <c r="BY23" s="107"/>
      <c r="BZ23" s="1358">
        <f t="shared" ref="BZ23:CZ23" si="19">BZ41</f>
        <v>0</v>
      </c>
      <c r="CA23" s="1355">
        <f t="shared" si="19"/>
        <v>0</v>
      </c>
      <c r="CB23" s="1356">
        <f t="shared" si="19"/>
        <v>0</v>
      </c>
      <c r="CC23" s="1358">
        <f t="shared" si="19"/>
        <v>0</v>
      </c>
      <c r="CD23" s="1355">
        <f t="shared" si="19"/>
        <v>0</v>
      </c>
      <c r="CE23" s="1356">
        <f t="shared" si="19"/>
        <v>0</v>
      </c>
      <c r="CF23" s="1382"/>
      <c r="CG23" s="1373"/>
      <c r="CH23" s="1374"/>
      <c r="CI23" s="1382"/>
      <c r="CJ23" s="1373"/>
      <c r="CK23" s="1374"/>
      <c r="CL23" s="1358">
        <f t="shared" si="19"/>
        <v>0</v>
      </c>
      <c r="CM23" s="1355">
        <f t="shared" si="19"/>
        <v>0</v>
      </c>
      <c r="CN23" s="1356">
        <f t="shared" si="19"/>
        <v>0</v>
      </c>
      <c r="CO23" s="1382"/>
      <c r="CP23" s="1373"/>
      <c r="CQ23" s="1374"/>
      <c r="CR23" s="1358">
        <f t="shared" si="19"/>
        <v>0</v>
      </c>
      <c r="CS23" s="1355">
        <f t="shared" si="19"/>
        <v>0</v>
      </c>
      <c r="CT23" s="1356">
        <f t="shared" si="19"/>
        <v>0</v>
      </c>
      <c r="CU23" s="1358">
        <f t="shared" si="19"/>
        <v>0</v>
      </c>
      <c r="CV23" s="1355">
        <f t="shared" si="19"/>
        <v>0</v>
      </c>
      <c r="CW23" s="1356">
        <f t="shared" si="19"/>
        <v>0</v>
      </c>
      <c r="CX23" s="1358">
        <f t="shared" si="19"/>
        <v>0</v>
      </c>
      <c r="CY23" s="1355">
        <f t="shared" si="19"/>
        <v>0</v>
      </c>
      <c r="CZ23" s="1356">
        <f t="shared" si="19"/>
        <v>0</v>
      </c>
      <c r="DA23" s="1385"/>
      <c r="DB23" s="1386"/>
      <c r="DC23" s="1374"/>
      <c r="DD23" s="1385"/>
      <c r="DE23" s="1386"/>
      <c r="DF23" s="1374"/>
      <c r="DG23" s="1385"/>
      <c r="DH23" s="1386"/>
      <c r="DI23" s="1374"/>
      <c r="DJ23" s="1385"/>
      <c r="DK23" s="1386"/>
      <c r="DL23" s="1374"/>
      <c r="DM23" s="1358"/>
      <c r="DN23" s="1437"/>
      <c r="DO23" s="1438"/>
      <c r="DP23" s="100"/>
      <c r="DQ23" s="35"/>
      <c r="DR23" s="107"/>
      <c r="DS23" s="1172" t="str">
        <f t="shared" ref="DS23:ED23" si="20">DS41</f>
        <v>工事種別</v>
      </c>
      <c r="DT23" s="1390" t="str">
        <f t="shared" si="20"/>
        <v>一般土木工事、維持修繕工事</v>
      </c>
      <c r="DU23" s="1391"/>
      <c r="DV23" s="1382"/>
      <c r="DW23" s="1379"/>
      <c r="DX23" s="1380"/>
      <c r="DY23" s="1358">
        <f t="shared" si="20"/>
        <v>0</v>
      </c>
      <c r="DZ23" s="1355">
        <f t="shared" si="20"/>
        <v>0</v>
      </c>
      <c r="EA23" s="1356">
        <f t="shared" si="20"/>
        <v>0</v>
      </c>
      <c r="EB23" s="1420">
        <f t="shared" si="20"/>
        <v>0</v>
      </c>
      <c r="EC23" s="1355">
        <f t="shared" si="20"/>
        <v>0</v>
      </c>
      <c r="ED23" s="1356">
        <f t="shared" si="20"/>
        <v>0</v>
      </c>
      <c r="EE23" s="1420"/>
      <c r="EF23" s="1355"/>
      <c r="EG23" s="1356"/>
      <c r="EH23" s="1420"/>
      <c r="EI23" s="1355"/>
      <c r="EJ23" s="1356"/>
      <c r="EK23" s="366"/>
    </row>
    <row r="24" spans="1:141" s="22" customFormat="1" ht="18.75" customHeight="1">
      <c r="A24" s="397" t="s">
        <v>712</v>
      </c>
      <c r="B24" s="402" t="s">
        <v>380</v>
      </c>
      <c r="C24" s="100" t="str">
        <f t="shared" ref="C24:T24" si="21">C42</f>
        <v>建設工事の種類</v>
      </c>
      <c r="D24" s="1332" t="str">
        <f t="shared" si="21"/>
        <v>土木一式工事、とび・土工・ｺﾝｸﾘｰﾄ工事、しゅんせつ工事</v>
      </c>
      <c r="E24" s="1333">
        <f t="shared" si="21"/>
        <v>0</v>
      </c>
      <c r="F24" s="501" t="str">
        <f t="shared" ref="F24:H24" si="22">F42</f>
        <v>建設工事の種類</v>
      </c>
      <c r="G24" s="1455" t="str">
        <f t="shared" si="22"/>
        <v>土木一式工事、とび・土工・ｺﾝｸﾘｰﾄ工事、しゅんせつ工事</v>
      </c>
      <c r="H24" s="1456">
        <f t="shared" si="22"/>
        <v>0</v>
      </c>
      <c r="I24" s="1172" t="str">
        <f t="shared" si="21"/>
        <v>建設工事の種類</v>
      </c>
      <c r="J24" s="1325" t="str">
        <f t="shared" si="21"/>
        <v>土木一式工事、とび・土工・ｺﾝｸﾘｰﾄ工事、しゅんせつ工事</v>
      </c>
      <c r="K24" s="1326"/>
      <c r="L24" s="1172" t="str">
        <f t="shared" si="21"/>
        <v>建設工事の種類</v>
      </c>
      <c r="M24" s="1325" t="str">
        <f t="shared" si="21"/>
        <v>土木一式工事、とび・土工・ｺﾝｸﾘｰﾄ工事、しゅんせつ工事</v>
      </c>
      <c r="N24" s="1326"/>
      <c r="O24" s="1420">
        <f t="shared" si="21"/>
        <v>0</v>
      </c>
      <c r="P24" s="1355">
        <f t="shared" si="21"/>
        <v>0</v>
      </c>
      <c r="Q24" s="1356">
        <f t="shared" si="21"/>
        <v>0</v>
      </c>
      <c r="R24" s="1358">
        <f t="shared" si="21"/>
        <v>0</v>
      </c>
      <c r="S24" s="1355">
        <f t="shared" si="21"/>
        <v>0</v>
      </c>
      <c r="T24" s="1356">
        <f t="shared" si="21"/>
        <v>0</v>
      </c>
      <c r="U24" s="100"/>
      <c r="V24" s="35"/>
      <c r="W24" s="107"/>
      <c r="X24" s="1358">
        <f t="shared" ref="X24:AL24" si="23">X42</f>
        <v>0</v>
      </c>
      <c r="Y24" s="1355">
        <f t="shared" si="23"/>
        <v>0</v>
      </c>
      <c r="Z24" s="1356">
        <f t="shared" si="23"/>
        <v>0</v>
      </c>
      <c r="AA24" s="1358">
        <f t="shared" si="23"/>
        <v>0</v>
      </c>
      <c r="AB24" s="1355">
        <f t="shared" si="23"/>
        <v>0</v>
      </c>
      <c r="AC24" s="1356">
        <f t="shared" si="23"/>
        <v>0</v>
      </c>
      <c r="AD24" s="1172" t="str">
        <f t="shared" si="23"/>
        <v>建設工事の種類</v>
      </c>
      <c r="AE24" s="1325" t="str">
        <f t="shared" si="23"/>
        <v>土木一式工事、とび・土工・ｺﾝｸﾘｰﾄ工事、しゅんせつ工事</v>
      </c>
      <c r="AF24" s="1326"/>
      <c r="AG24" s="1172" t="str">
        <f t="shared" si="23"/>
        <v>建設工事の種類</v>
      </c>
      <c r="AH24" s="1325" t="str">
        <f t="shared" si="23"/>
        <v>土木一式工事、とび・土工・ｺﾝｸﾘｰﾄ工事、しゅんせつ工事</v>
      </c>
      <c r="AI24" s="1326"/>
      <c r="AJ24" s="100" t="str">
        <f t="shared" si="23"/>
        <v>建設工事の種類</v>
      </c>
      <c r="AK24" s="1332" t="str">
        <f t="shared" si="23"/>
        <v>土木一式工事、とび・土工・ｺﾝｸﾘｰﾄ工事、しゅんせつ工事</v>
      </c>
      <c r="AL24" s="1333">
        <f t="shared" si="23"/>
        <v>0</v>
      </c>
      <c r="AM24" s="100"/>
      <c r="AN24" s="35"/>
      <c r="AO24" s="107"/>
      <c r="AP24" s="1358">
        <f t="shared" ref="AP24:BD24" si="24">AP42</f>
        <v>0</v>
      </c>
      <c r="AQ24" s="1355">
        <f t="shared" si="24"/>
        <v>0</v>
      </c>
      <c r="AR24" s="1356">
        <f t="shared" si="24"/>
        <v>0</v>
      </c>
      <c r="AS24" s="1358">
        <f t="shared" si="24"/>
        <v>0</v>
      </c>
      <c r="AT24" s="1355">
        <f t="shared" si="24"/>
        <v>0</v>
      </c>
      <c r="AU24" s="1356">
        <f t="shared" si="24"/>
        <v>0</v>
      </c>
      <c r="AV24" s="1172" t="str">
        <f t="shared" si="24"/>
        <v>建設工事の種類</v>
      </c>
      <c r="AW24" s="1325" t="str">
        <f t="shared" si="24"/>
        <v>土木一式工事、とび・土工・ｺﾝｸﾘｰﾄ工事、しゅんせつ工事</v>
      </c>
      <c r="AX24" s="1326"/>
      <c r="AY24" s="1172" t="str">
        <f t="shared" si="24"/>
        <v>建設工事の種類</v>
      </c>
      <c r="AZ24" s="1325" t="str">
        <f t="shared" si="24"/>
        <v>土木一式工事、とび・土工・ｺﾝｸﾘｰﾄ工事、しゅんせつ工事</v>
      </c>
      <c r="BA24" s="1326"/>
      <c r="BB24" s="100" t="str">
        <f t="shared" si="24"/>
        <v>建設工事の種類</v>
      </c>
      <c r="BC24" s="1332" t="str">
        <f t="shared" si="24"/>
        <v>土木一式工事、とび・土工・ｺﾝｸﾘｰﾄ工事、しゅんせつ工事</v>
      </c>
      <c r="BD24" s="1333">
        <f t="shared" si="24"/>
        <v>0</v>
      </c>
      <c r="BE24" s="100"/>
      <c r="BF24" s="35"/>
      <c r="BG24" s="107"/>
      <c r="BH24" s="1358">
        <f t="shared" ref="BH24:BV24" si="25">BH42</f>
        <v>0</v>
      </c>
      <c r="BI24" s="1355">
        <f t="shared" si="25"/>
        <v>0</v>
      </c>
      <c r="BJ24" s="1356">
        <f t="shared" si="25"/>
        <v>0</v>
      </c>
      <c r="BK24" s="1358">
        <f t="shared" si="25"/>
        <v>0</v>
      </c>
      <c r="BL24" s="1355">
        <f t="shared" si="25"/>
        <v>0</v>
      </c>
      <c r="BM24" s="1356">
        <f t="shared" si="25"/>
        <v>0</v>
      </c>
      <c r="BN24" s="1172" t="str">
        <f t="shared" si="25"/>
        <v>建設工事の種類</v>
      </c>
      <c r="BO24" s="1325" t="str">
        <f t="shared" si="25"/>
        <v>土木一式工事、とび・土工・ｺﾝｸﾘｰﾄ工事、しゅんせつ工事</v>
      </c>
      <c r="BP24" s="1326"/>
      <c r="BQ24" s="1172" t="str">
        <f t="shared" si="25"/>
        <v>建設工事の種類</v>
      </c>
      <c r="BR24" s="1325" t="str">
        <f t="shared" si="25"/>
        <v>土木一式工事、とび・土工・ｺﾝｸﾘｰﾄ工事、しゅんせつ工事</v>
      </c>
      <c r="BS24" s="1326"/>
      <c r="BT24" s="100" t="str">
        <f t="shared" si="25"/>
        <v>建設工事の種類</v>
      </c>
      <c r="BU24" s="1332" t="str">
        <f t="shared" si="25"/>
        <v>土木一式工事、とび・土工・ｺﾝｸﾘｰﾄ工事、しゅんせつ工事</v>
      </c>
      <c r="BV24" s="1333">
        <f t="shared" si="25"/>
        <v>0</v>
      </c>
      <c r="BW24" s="100"/>
      <c r="BX24" s="35"/>
      <c r="BY24" s="107"/>
      <c r="BZ24" s="1358">
        <f t="shared" ref="BZ24:CZ24" si="26">BZ42</f>
        <v>0</v>
      </c>
      <c r="CA24" s="1355">
        <f t="shared" si="26"/>
        <v>0</v>
      </c>
      <c r="CB24" s="1356">
        <f t="shared" si="26"/>
        <v>0</v>
      </c>
      <c r="CC24" s="1358">
        <f t="shared" si="26"/>
        <v>0</v>
      </c>
      <c r="CD24" s="1355">
        <f t="shared" si="26"/>
        <v>0</v>
      </c>
      <c r="CE24" s="1356">
        <f t="shared" si="26"/>
        <v>0</v>
      </c>
      <c r="CF24" s="962" t="str">
        <f t="shared" si="26"/>
        <v>評価地域</v>
      </c>
      <c r="CG24" s="1375" t="str">
        <f t="shared" si="26"/>
        <v>島根県内</v>
      </c>
      <c r="CH24" s="1376"/>
      <c r="CI24" s="962" t="str">
        <f t="shared" si="26"/>
        <v>評価地域</v>
      </c>
      <c r="CJ24" s="1375" t="str">
        <f t="shared" si="26"/>
        <v>島根県内</v>
      </c>
      <c r="CK24" s="1376"/>
      <c r="CL24" s="1358">
        <f t="shared" si="26"/>
        <v>0</v>
      </c>
      <c r="CM24" s="1355">
        <f t="shared" si="26"/>
        <v>0</v>
      </c>
      <c r="CN24" s="1356">
        <f t="shared" si="26"/>
        <v>0</v>
      </c>
      <c r="CO24" s="962" t="str">
        <f t="shared" si="26"/>
        <v>評価地域</v>
      </c>
      <c r="CP24" s="1375" t="str">
        <f t="shared" si="26"/>
        <v>島根県内</v>
      </c>
      <c r="CQ24" s="1376"/>
      <c r="CR24" s="1358">
        <f t="shared" si="26"/>
        <v>0</v>
      </c>
      <c r="CS24" s="1355">
        <f t="shared" si="26"/>
        <v>0</v>
      </c>
      <c r="CT24" s="1356">
        <f t="shared" si="26"/>
        <v>0</v>
      </c>
      <c r="CU24" s="1358">
        <f t="shared" si="26"/>
        <v>0</v>
      </c>
      <c r="CV24" s="1355">
        <f t="shared" si="26"/>
        <v>0</v>
      </c>
      <c r="CW24" s="1356">
        <f t="shared" si="26"/>
        <v>0</v>
      </c>
      <c r="CX24" s="1358">
        <f t="shared" si="26"/>
        <v>0</v>
      </c>
      <c r="CY24" s="1355">
        <f t="shared" si="26"/>
        <v>0</v>
      </c>
      <c r="CZ24" s="1356">
        <f t="shared" si="26"/>
        <v>0</v>
      </c>
      <c r="DA24" s="1387"/>
      <c r="DB24" s="1388"/>
      <c r="DC24" s="1389"/>
      <c r="DD24" s="1387"/>
      <c r="DE24" s="1388"/>
      <c r="DF24" s="1389"/>
      <c r="DG24" s="1387"/>
      <c r="DH24" s="1388"/>
      <c r="DI24" s="1389"/>
      <c r="DJ24" s="1387"/>
      <c r="DK24" s="1388"/>
      <c r="DL24" s="1389"/>
      <c r="DM24" s="1358"/>
      <c r="DN24" s="1437"/>
      <c r="DO24" s="1438"/>
      <c r="DP24" s="100"/>
      <c r="DQ24" s="35"/>
      <c r="DR24" s="107"/>
      <c r="DS24" s="1172" t="str">
        <f t="shared" ref="DS24:ED24" si="27">DS42</f>
        <v>建設工事の種類</v>
      </c>
      <c r="DT24" s="1390" t="str">
        <f t="shared" si="27"/>
        <v>土木一式工事、とび・土工・ｺﾝｸﾘｰﾄ工事、しゅんせつ工事</v>
      </c>
      <c r="DU24" s="1391"/>
      <c r="DV24" s="994" t="str">
        <f t="shared" si="27"/>
        <v>評価地域</v>
      </c>
      <c r="DW24" s="1473" t="str">
        <f t="shared" si="27"/>
        <v>○○県土整備事務所管内</v>
      </c>
      <c r="DX24" s="1474"/>
      <c r="DY24" s="1358">
        <f t="shared" si="27"/>
        <v>0</v>
      </c>
      <c r="DZ24" s="1355">
        <f t="shared" si="27"/>
        <v>0</v>
      </c>
      <c r="EA24" s="1356">
        <f t="shared" si="27"/>
        <v>0</v>
      </c>
      <c r="EB24" s="1420">
        <f t="shared" si="27"/>
        <v>0</v>
      </c>
      <c r="EC24" s="1355">
        <f t="shared" si="27"/>
        <v>0</v>
      </c>
      <c r="ED24" s="1356">
        <f t="shared" si="27"/>
        <v>0</v>
      </c>
      <c r="EE24" s="1420"/>
      <c r="EF24" s="1355"/>
      <c r="EG24" s="1356"/>
      <c r="EH24" s="1420"/>
      <c r="EI24" s="1355"/>
      <c r="EJ24" s="1356"/>
      <c r="EK24" s="366"/>
    </row>
    <row r="25" spans="1:141" s="22" customFormat="1" ht="19.5" thickBot="1">
      <c r="A25" s="397" t="s">
        <v>712</v>
      </c>
      <c r="B25" s="402" t="s">
        <v>369</v>
      </c>
      <c r="C25" s="101" t="str">
        <f t="shared" ref="C25:D27" si="28">C43</f>
        <v>該当件数</v>
      </c>
      <c r="D25" s="1359" t="str">
        <f t="shared" si="28"/>
        <v>平均点</v>
      </c>
      <c r="E25" s="1360"/>
      <c r="F25" s="101" t="str">
        <f t="shared" ref="F25:G25" si="29">F43</f>
        <v>該当件数</v>
      </c>
      <c r="G25" s="1459" t="str">
        <f t="shared" si="29"/>
        <v>平均点</v>
      </c>
      <c r="H25" s="1460"/>
      <c r="I25" s="101" t="str">
        <f>I43</f>
        <v>項目名</v>
      </c>
      <c r="J25" s="102" t="str">
        <f>J43</f>
        <v>工事①</v>
      </c>
      <c r="K25" s="104" t="str">
        <f>K43</f>
        <v>工事②</v>
      </c>
      <c r="L25" s="101" t="str">
        <f>L43</f>
        <v>表彰区分</v>
      </c>
      <c r="M25" s="1459" t="str">
        <f>M43</f>
        <v>実績</v>
      </c>
      <c r="N25" s="1460"/>
      <c r="O25" s="105" t="str">
        <f t="shared" ref="O25:P27" si="30">O43</f>
        <v>項目名</v>
      </c>
      <c r="P25" s="1359" t="str">
        <f t="shared" si="30"/>
        <v>状況</v>
      </c>
      <c r="Q25" s="1360"/>
      <c r="R25" s="101" t="str">
        <f t="shared" ref="R25:S27" si="31">R43</f>
        <v>項目名</v>
      </c>
      <c r="S25" s="1359" t="str">
        <f t="shared" si="31"/>
        <v>状況</v>
      </c>
      <c r="T25" s="1360"/>
      <c r="U25" s="108"/>
      <c r="V25" s="103"/>
      <c r="W25" s="109"/>
      <c r="X25" s="101" t="str">
        <f>X43</f>
        <v>項目名</v>
      </c>
      <c r="Y25" s="1359" t="str">
        <f>Y43</f>
        <v>ユニット数</v>
      </c>
      <c r="Z25" s="1360"/>
      <c r="AA25" s="101" t="str">
        <f t="shared" ref="AA25:AB27" si="32">AA43</f>
        <v>項目名</v>
      </c>
      <c r="AB25" s="1359" t="str">
        <f t="shared" si="32"/>
        <v>状況</v>
      </c>
      <c r="AC25" s="1360"/>
      <c r="AD25" s="101" t="str">
        <f t="shared" ref="AD25:AH26" si="33">AD43</f>
        <v>項目名</v>
      </c>
      <c r="AE25" s="102" t="str">
        <f t="shared" si="33"/>
        <v>工事①</v>
      </c>
      <c r="AF25" s="104" t="str">
        <f t="shared" si="33"/>
        <v>工事②</v>
      </c>
      <c r="AG25" s="101" t="str">
        <f t="shared" si="33"/>
        <v>項目名</v>
      </c>
      <c r="AH25" s="1359" t="str">
        <f t="shared" si="33"/>
        <v>実績</v>
      </c>
      <c r="AI25" s="1360"/>
      <c r="AJ25" s="101" t="str">
        <f>AJ43</f>
        <v>該当件数</v>
      </c>
      <c r="AK25" s="1359" t="str">
        <f>AK43</f>
        <v>平均点</v>
      </c>
      <c r="AL25" s="1360"/>
      <c r="AM25" s="108"/>
      <c r="AN25" s="103"/>
      <c r="AO25" s="109"/>
      <c r="AP25" s="101" t="str">
        <f>AP43</f>
        <v>項目名</v>
      </c>
      <c r="AQ25" s="1359" t="str">
        <f>AQ43</f>
        <v>ユニット数</v>
      </c>
      <c r="AR25" s="1360"/>
      <c r="AS25" s="101" t="str">
        <f t="shared" ref="AS25:AT27" si="34">AS43</f>
        <v>項目名</v>
      </c>
      <c r="AT25" s="1359" t="str">
        <f t="shared" si="34"/>
        <v>状況</v>
      </c>
      <c r="AU25" s="1360"/>
      <c r="AV25" s="101" t="str">
        <f t="shared" ref="AV25:AZ26" si="35">AV43</f>
        <v>項目名</v>
      </c>
      <c r="AW25" s="102" t="str">
        <f t="shared" si="35"/>
        <v>工事①</v>
      </c>
      <c r="AX25" s="104" t="str">
        <f t="shared" si="35"/>
        <v>工事②</v>
      </c>
      <c r="AY25" s="101" t="str">
        <f t="shared" si="35"/>
        <v>項目名</v>
      </c>
      <c r="AZ25" s="1359" t="str">
        <f t="shared" si="35"/>
        <v>実績</v>
      </c>
      <c r="BA25" s="1360"/>
      <c r="BB25" s="101" t="str">
        <f>BB43</f>
        <v>該当件数</v>
      </c>
      <c r="BC25" s="1359" t="str">
        <f>BC43</f>
        <v>平均点</v>
      </c>
      <c r="BD25" s="1360"/>
      <c r="BE25" s="108"/>
      <c r="BF25" s="103"/>
      <c r="BG25" s="109"/>
      <c r="BH25" s="101" t="str">
        <f>BH43</f>
        <v>項目名</v>
      </c>
      <c r="BI25" s="1359" t="str">
        <f>BI43</f>
        <v>ユニット数</v>
      </c>
      <c r="BJ25" s="1360"/>
      <c r="BK25" s="101" t="str">
        <f t="shared" ref="BK25:BL27" si="36">BK43</f>
        <v>項目名</v>
      </c>
      <c r="BL25" s="1359" t="str">
        <f t="shared" si="36"/>
        <v>状況</v>
      </c>
      <c r="BM25" s="1360"/>
      <c r="BN25" s="101" t="str">
        <f t="shared" ref="BN25:BR26" si="37">BN43</f>
        <v>項目名</v>
      </c>
      <c r="BO25" s="102" t="str">
        <f t="shared" si="37"/>
        <v>工事①</v>
      </c>
      <c r="BP25" s="104" t="str">
        <f t="shared" si="37"/>
        <v>工事②</v>
      </c>
      <c r="BQ25" s="101" t="str">
        <f t="shared" si="37"/>
        <v>項目名</v>
      </c>
      <c r="BR25" s="1359" t="str">
        <f t="shared" si="37"/>
        <v>実績</v>
      </c>
      <c r="BS25" s="1360"/>
      <c r="BT25" s="101" t="str">
        <f>BT43</f>
        <v>該当件数</v>
      </c>
      <c r="BU25" s="1359" t="str">
        <f>BU43</f>
        <v>平均点</v>
      </c>
      <c r="BV25" s="1360"/>
      <c r="BW25" s="108"/>
      <c r="BX25" s="103"/>
      <c r="BY25" s="109"/>
      <c r="BZ25" s="101" t="str">
        <f t="shared" ref="BZ25:CM25" si="38">BZ43</f>
        <v>項目名</v>
      </c>
      <c r="CA25" s="102" t="str">
        <f t="shared" si="38"/>
        <v>H28年度</v>
      </c>
      <c r="CB25" s="104" t="str">
        <f t="shared" si="38"/>
        <v>H29年度</v>
      </c>
      <c r="CC25" s="101" t="str">
        <f t="shared" si="38"/>
        <v>項目名</v>
      </c>
      <c r="CD25" s="102" t="str">
        <f t="shared" si="38"/>
        <v>H28年度</v>
      </c>
      <c r="CE25" s="104" t="str">
        <f t="shared" si="38"/>
        <v>H29年度</v>
      </c>
      <c r="CF25" s="101" t="str">
        <f t="shared" si="38"/>
        <v>項目名</v>
      </c>
      <c r="CG25" s="102" t="str">
        <f t="shared" si="38"/>
        <v>H28年度</v>
      </c>
      <c r="CH25" s="104" t="str">
        <f t="shared" si="38"/>
        <v>H29年度</v>
      </c>
      <c r="CI25" s="101" t="str">
        <f t="shared" si="38"/>
        <v>項目名</v>
      </c>
      <c r="CJ25" s="102" t="str">
        <f t="shared" si="38"/>
        <v>H28年度</v>
      </c>
      <c r="CK25" s="104" t="str">
        <f t="shared" si="38"/>
        <v>H29年度</v>
      </c>
      <c r="CL25" s="101" t="str">
        <f t="shared" si="38"/>
        <v>項目名</v>
      </c>
      <c r="CM25" s="1359" t="str">
        <f t="shared" si="38"/>
        <v>状況</v>
      </c>
      <c r="CN25" s="1360"/>
      <c r="CO25" s="101" t="str">
        <f>CO43</f>
        <v>項目名</v>
      </c>
      <c r="CP25" s="102" t="str">
        <f>CP43</f>
        <v>H28年度</v>
      </c>
      <c r="CQ25" s="104" t="str">
        <f>CQ43</f>
        <v>H29年度</v>
      </c>
      <c r="CR25" s="101" t="str">
        <f>CR43</f>
        <v>項目名</v>
      </c>
      <c r="CS25" s="1359" t="str">
        <f>CS43</f>
        <v>状況</v>
      </c>
      <c r="CT25" s="1360"/>
      <c r="CU25" s="101" t="str">
        <f>CU43</f>
        <v>項目名</v>
      </c>
      <c r="CV25" s="1359" t="str">
        <f>CV43</f>
        <v>状況</v>
      </c>
      <c r="CW25" s="1360"/>
      <c r="CX25" s="101" t="str">
        <f t="shared" ref="CX25:DD25" si="39">CX43</f>
        <v>項目名</v>
      </c>
      <c r="CY25" s="102" t="str">
        <f t="shared" si="39"/>
        <v>実績①</v>
      </c>
      <c r="CZ25" s="104" t="str">
        <f t="shared" si="39"/>
        <v>実績②</v>
      </c>
      <c r="DA25" s="108" t="str">
        <f t="shared" si="39"/>
        <v>項目名</v>
      </c>
      <c r="DB25" s="103" t="str">
        <f t="shared" si="39"/>
        <v>生年月日</v>
      </c>
      <c r="DC25" s="109" t="str">
        <f t="shared" si="39"/>
        <v>年齢</v>
      </c>
      <c r="DD25" s="1433" t="str">
        <f t="shared" si="39"/>
        <v>項目名</v>
      </c>
      <c r="DE25" s="1434"/>
      <c r="DF25" s="486" t="str">
        <f>DF43</f>
        <v>状況</v>
      </c>
      <c r="DG25" s="1433" t="str">
        <f t="shared" ref="DG25" si="40">DG43</f>
        <v>項目名</v>
      </c>
      <c r="DH25" s="1434"/>
      <c r="DI25" s="486" t="str">
        <f>DI43</f>
        <v>状況</v>
      </c>
      <c r="DJ25" s="101" t="s">
        <v>284</v>
      </c>
      <c r="DK25" s="487" t="s">
        <v>290</v>
      </c>
      <c r="DL25" s="374"/>
      <c r="DM25" s="108" t="s">
        <v>964</v>
      </c>
      <c r="DN25" s="852" t="s">
        <v>252</v>
      </c>
      <c r="DO25" s="853" t="s">
        <v>253</v>
      </c>
      <c r="DP25" s="108"/>
      <c r="DQ25" s="103"/>
      <c r="DR25" s="109"/>
      <c r="DS25" s="101" t="str">
        <f>DS43</f>
        <v>項目名</v>
      </c>
      <c r="DT25" s="102" t="str">
        <f>DT43</f>
        <v>工事①</v>
      </c>
      <c r="DU25" s="104" t="str">
        <f>DU43</f>
        <v>工事②</v>
      </c>
      <c r="DV25" s="101" t="str">
        <f>DV43</f>
        <v>項目名</v>
      </c>
      <c r="DW25" s="1421" t="str">
        <f>DW43</f>
        <v>状況</v>
      </c>
      <c r="DX25" s="1422"/>
      <c r="DY25" s="101" t="str">
        <f>DY43</f>
        <v>項目名</v>
      </c>
      <c r="DZ25" s="1421" t="str">
        <f>DZ43</f>
        <v>状況</v>
      </c>
      <c r="EA25" s="1422"/>
      <c r="EB25" s="105" t="str">
        <f t="shared" ref="EB25:EC27" si="41">EB43</f>
        <v>項目名</v>
      </c>
      <c r="EC25" s="1421" t="str">
        <f t="shared" si="41"/>
        <v>状況</v>
      </c>
      <c r="ED25" s="1422"/>
      <c r="EE25" s="105"/>
      <c r="EF25" s="1421"/>
      <c r="EG25" s="1422"/>
      <c r="EH25" s="105"/>
      <c r="EI25" s="1421"/>
      <c r="EJ25" s="1422"/>
      <c r="EK25" s="366"/>
    </row>
    <row r="26" spans="1:141" ht="39.75" customHeight="1">
      <c r="A26" s="397" t="s">
        <v>712</v>
      </c>
      <c r="B26" s="358">
        <v>1</v>
      </c>
      <c r="C26" s="118" t="str">
        <f>C44</f>
        <v/>
      </c>
      <c r="D26" s="1351" t="str">
        <f>D44</f>
        <v/>
      </c>
      <c r="E26" s="1352"/>
      <c r="F26" s="118" t="str">
        <f>F44</f>
        <v/>
      </c>
      <c r="G26" s="1351" t="str">
        <f>G44</f>
        <v/>
      </c>
      <c r="H26" s="1352"/>
      <c r="I26" s="119" t="str">
        <f t="shared" ref="I26:K27" si="42">I44</f>
        <v>工事名</v>
      </c>
      <c r="J26" s="120" t="str">
        <f t="shared" si="42"/>
        <v>申請なし</v>
      </c>
      <c r="K26" s="121" t="str">
        <f t="shared" si="42"/>
        <v>申請なし</v>
      </c>
      <c r="L26" s="1398" t="str">
        <f>L44</f>
        <v>申請なし</v>
      </c>
      <c r="M26" s="1327" t="str">
        <f>M44</f>
        <v/>
      </c>
      <c r="N26" s="1329"/>
      <c r="O26" s="122" t="str">
        <f t="shared" si="30"/>
        <v>保有状況</v>
      </c>
      <c r="P26" s="1327" t="str">
        <f t="shared" si="30"/>
        <v>申請なし</v>
      </c>
      <c r="Q26" s="1329"/>
      <c r="R26" s="123" t="str">
        <f t="shared" si="31"/>
        <v>保有状況</v>
      </c>
      <c r="S26" s="1327" t="str">
        <f t="shared" si="31"/>
        <v>申請なし</v>
      </c>
      <c r="T26" s="1329"/>
      <c r="U26" s="119"/>
      <c r="V26" s="124"/>
      <c r="W26" s="125"/>
      <c r="X26" s="123" t="str">
        <f>X44</f>
        <v>申請なし</v>
      </c>
      <c r="Y26" s="1400" t="str">
        <f>Y44</f>
        <v/>
      </c>
      <c r="Z26" s="1401"/>
      <c r="AA26" s="123" t="e">
        <f t="shared" si="32"/>
        <v>#N/A</v>
      </c>
      <c r="AB26" s="1327" t="e">
        <f t="shared" si="32"/>
        <v>#N/A</v>
      </c>
      <c r="AC26" s="1329"/>
      <c r="AD26" s="123" t="str">
        <f t="shared" si="33"/>
        <v>工事名</v>
      </c>
      <c r="AE26" s="124" t="str">
        <f t="shared" si="33"/>
        <v>申請なし</v>
      </c>
      <c r="AF26" s="125" t="str">
        <f t="shared" si="33"/>
        <v>申請なし</v>
      </c>
      <c r="AG26" s="1402" t="str">
        <f t="shared" si="33"/>
        <v>申請なし</v>
      </c>
      <c r="AH26" s="1327" t="str">
        <f t="shared" si="33"/>
        <v/>
      </c>
      <c r="AI26" s="1329"/>
      <c r="AJ26" s="118" t="e">
        <f>AJ44</f>
        <v>#N/A</v>
      </c>
      <c r="AK26" s="1351" t="e">
        <f>AK44</f>
        <v>#N/A</v>
      </c>
      <c r="AL26" s="1352"/>
      <c r="AM26" s="119"/>
      <c r="AN26" s="124"/>
      <c r="AO26" s="125"/>
      <c r="AP26" s="123" t="str">
        <f>AP44</f>
        <v>申請なし</v>
      </c>
      <c r="AQ26" s="1400" t="str">
        <f>AQ44</f>
        <v/>
      </c>
      <c r="AR26" s="1401"/>
      <c r="AS26" s="901" t="e">
        <f t="shared" si="34"/>
        <v>#N/A</v>
      </c>
      <c r="AT26" s="1327" t="e">
        <f t="shared" si="34"/>
        <v>#N/A</v>
      </c>
      <c r="AU26" s="1329"/>
      <c r="AV26" s="123" t="str">
        <f t="shared" si="35"/>
        <v>工事名</v>
      </c>
      <c r="AW26" s="124" t="str">
        <f t="shared" si="35"/>
        <v>申請なし</v>
      </c>
      <c r="AX26" s="125" t="str">
        <f t="shared" si="35"/>
        <v>申請なし</v>
      </c>
      <c r="AY26" s="1402" t="str">
        <f t="shared" si="35"/>
        <v>工事名</v>
      </c>
      <c r="AZ26" s="1327" t="str">
        <f t="shared" si="35"/>
        <v>ｊｊｓｐｐ</v>
      </c>
      <c r="BA26" s="1329"/>
      <c r="BB26" s="118" t="e">
        <f>BB44</f>
        <v>#N/A</v>
      </c>
      <c r="BC26" s="1351" t="e">
        <f>BC44</f>
        <v>#N/A</v>
      </c>
      <c r="BD26" s="1352"/>
      <c r="BE26" s="119"/>
      <c r="BF26" s="124"/>
      <c r="BG26" s="125"/>
      <c r="BH26" s="123" t="str">
        <f>BH44</f>
        <v>申請なし</v>
      </c>
      <c r="BI26" s="1400" t="str">
        <f>BI44</f>
        <v/>
      </c>
      <c r="BJ26" s="1401"/>
      <c r="BK26" s="901" t="e">
        <f t="shared" si="36"/>
        <v>#N/A</v>
      </c>
      <c r="BL26" s="1327" t="e">
        <f t="shared" si="36"/>
        <v>#N/A</v>
      </c>
      <c r="BM26" s="1329"/>
      <c r="BN26" s="123" t="str">
        <f t="shared" si="37"/>
        <v>工事名</v>
      </c>
      <c r="BO26" s="124" t="str">
        <f t="shared" si="37"/>
        <v>てすと１</v>
      </c>
      <c r="BP26" s="125" t="str">
        <f t="shared" si="37"/>
        <v>てすと２</v>
      </c>
      <c r="BQ26" s="1402" t="str">
        <f t="shared" si="37"/>
        <v>工事名</v>
      </c>
      <c r="BR26" s="1327" t="str">
        <f t="shared" si="37"/>
        <v>ｔｔｇｇｇｇ</v>
      </c>
      <c r="BS26" s="1329"/>
      <c r="BT26" s="118" t="e">
        <f>BT44</f>
        <v>#N/A</v>
      </c>
      <c r="BU26" s="1351" t="e">
        <f>BU44</f>
        <v>#N/A</v>
      </c>
      <c r="BV26" s="1352"/>
      <c r="BW26" s="119"/>
      <c r="BX26" s="124"/>
      <c r="BY26" s="125"/>
      <c r="BZ26" s="355" t="str">
        <f t="shared" ref="BZ26:CN26" si="43">BZ44</f>
        <v>協定実績</v>
      </c>
      <c r="CA26" s="384" t="str">
        <f>CA44</f>
        <v>申請なし</v>
      </c>
      <c r="CB26" s="383" t="str">
        <f>CB44</f>
        <v>申請なし</v>
      </c>
      <c r="CC26" s="379" t="str">
        <f t="shared" si="43"/>
        <v>協定実績</v>
      </c>
      <c r="CD26" s="384" t="str">
        <f>CD44</f>
        <v>申請なし</v>
      </c>
      <c r="CE26" s="383" t="str">
        <f>CE44</f>
        <v>申請なし</v>
      </c>
      <c r="CF26" s="1398" t="str">
        <f t="shared" si="43"/>
        <v/>
      </c>
      <c r="CG26" s="1327" t="str">
        <f>CG44</f>
        <v>申請なし</v>
      </c>
      <c r="CH26" s="1329" t="str">
        <f>CH44</f>
        <v>申請なし</v>
      </c>
      <c r="CI26" s="1398" t="str">
        <f t="shared" ref="CI26" si="44">CI44</f>
        <v/>
      </c>
      <c r="CJ26" s="1327" t="str">
        <f>CJ44</f>
        <v>申請なし</v>
      </c>
      <c r="CK26" s="1329" t="str">
        <f>CK44</f>
        <v>申請なし</v>
      </c>
      <c r="CL26" s="123" t="str">
        <f t="shared" si="43"/>
        <v>元請下請区分</v>
      </c>
      <c r="CM26" s="1327" t="e">
        <f t="shared" si="43"/>
        <v>#REF!</v>
      </c>
      <c r="CN26" s="1329">
        <f t="shared" si="43"/>
        <v>0</v>
      </c>
      <c r="CO26" s="916" t="str">
        <f>CO44</f>
        <v>ボランティア活動内容</v>
      </c>
      <c r="CP26" s="909" t="str">
        <f t="shared" ref="CP26:CQ26" si="45">CP44</f>
        <v>申請なし</v>
      </c>
      <c r="CQ26" s="910" t="str">
        <f t="shared" si="45"/>
        <v>申請なし</v>
      </c>
      <c r="CR26" s="1129"/>
      <c r="CS26" s="1404"/>
      <c r="CT26" s="1405"/>
      <c r="CU26" s="123" t="str">
        <f>CU44</f>
        <v>認定有無</v>
      </c>
      <c r="CV26" s="1327" t="str">
        <f>CV44</f>
        <v>申請なし</v>
      </c>
      <c r="CW26" s="1329"/>
      <c r="CX26" s="1398" t="e">
        <f>CX44</f>
        <v>#N/A</v>
      </c>
      <c r="CY26" s="1327" t="e">
        <f>IF(CY46="無","",CY44)</f>
        <v>#N/A</v>
      </c>
      <c r="CZ26" s="1329" t="e">
        <f>IF(CY46="無","",CZ44)</f>
        <v>#N/A</v>
      </c>
      <c r="DA26" s="119" t="str">
        <f t="shared" ref="DA26:DC27" si="46">DA44</f>
        <v>技術者①</v>
      </c>
      <c r="DB26" s="124" t="str">
        <f t="shared" si="46"/>
        <v>昭和年月日</v>
      </c>
      <c r="DC26" s="169">
        <f t="shared" si="46"/>
        <v>0</v>
      </c>
      <c r="DD26" s="1392" t="s">
        <v>765</v>
      </c>
      <c r="DE26" s="1393"/>
      <c r="DF26" s="488">
        <f>COUNTA(DE44,DE46,DE48)-COUNTBLANK(DE44)-COUNTBLANK(DE46)-COUNTBLANK(DE48)</f>
        <v>0</v>
      </c>
      <c r="DG26" s="1392" t="s">
        <v>765</v>
      </c>
      <c r="DH26" s="1393"/>
      <c r="DI26" s="488">
        <f>COUNTA(DH44)-COUNTBLANK(DH44)</f>
        <v>0</v>
      </c>
      <c r="DJ26" s="119" t="str">
        <f t="shared" ref="DJ26:DK26" si="47">DJ44</f>
        <v>配置の有無</v>
      </c>
      <c r="DK26" s="124" t="str">
        <f t="shared" si="47"/>
        <v>申請なし</v>
      </c>
      <c r="DL26" s="125"/>
      <c r="DM26" s="1475" t="e">
        <f>DM44</f>
        <v>#N/A</v>
      </c>
      <c r="DN26" s="1477" t="e">
        <f>DN44</f>
        <v>#N/A</v>
      </c>
      <c r="DO26" s="1479" t="e">
        <f>DO44</f>
        <v>#N/A</v>
      </c>
      <c r="DP26" s="119"/>
      <c r="DQ26" s="124"/>
      <c r="DR26" s="125"/>
      <c r="DS26" s="123" t="str">
        <f t="shared" ref="DS26:DW27" si="48">DS44</f>
        <v>工事名</v>
      </c>
      <c r="DT26" s="124" t="str">
        <f t="shared" si="48"/>
        <v>申請なし</v>
      </c>
      <c r="DU26" s="125" t="str">
        <f t="shared" si="48"/>
        <v>申請なし</v>
      </c>
      <c r="DV26" s="123" t="str">
        <f t="shared" si="48"/>
        <v>住所</v>
      </c>
      <c r="DW26" s="1327" t="str">
        <f t="shared" si="48"/>
        <v>申請なし</v>
      </c>
      <c r="DX26" s="1329"/>
      <c r="DY26" s="123" t="str">
        <f t="shared" ref="DY26:DZ27" si="49">DY44</f>
        <v>営業所住所</v>
      </c>
      <c r="DZ26" s="1327" t="str">
        <f t="shared" si="49"/>
        <v>申請なし</v>
      </c>
      <c r="EA26" s="1329"/>
      <c r="EB26" s="123" t="str">
        <f t="shared" si="41"/>
        <v>拠点名1</v>
      </c>
      <c r="EC26" s="1327" t="str">
        <f t="shared" si="41"/>
        <v>申請なし</v>
      </c>
      <c r="ED26" s="1329"/>
      <c r="EE26" s="123"/>
      <c r="EF26" s="1327"/>
      <c r="EG26" s="1329"/>
      <c r="EH26" s="123"/>
      <c r="EI26" s="1327"/>
      <c r="EJ26" s="1329"/>
      <c r="EK26" s="366"/>
    </row>
    <row r="27" spans="1:141" ht="18" customHeight="1">
      <c r="A27" s="397" t="s">
        <v>712</v>
      </c>
      <c r="B27" s="358">
        <v>2</v>
      </c>
      <c r="C27" s="800" t="str">
        <f t="shared" si="28"/>
        <v>申請あり</v>
      </c>
      <c r="D27" s="801" t="str">
        <f t="shared" si="28"/>
        <v/>
      </c>
      <c r="E27" s="126"/>
      <c r="F27" s="1237" t="str">
        <f>F45</f>
        <v>申請あり</v>
      </c>
      <c r="G27" s="801" t="str">
        <f>G45</f>
        <v/>
      </c>
      <c r="H27" s="502"/>
      <c r="I27" s="127" t="str">
        <f t="shared" si="42"/>
        <v>発注機関</v>
      </c>
      <c r="J27" s="128" t="str">
        <f t="shared" si="42"/>
        <v/>
      </c>
      <c r="K27" s="129" t="str">
        <f t="shared" si="42"/>
        <v/>
      </c>
      <c r="L27" s="1399"/>
      <c r="M27" s="1328"/>
      <c r="N27" s="1350"/>
      <c r="O27" s="130" t="str">
        <f t="shared" si="30"/>
        <v>住所</v>
      </c>
      <c r="P27" s="1328" t="str">
        <f t="shared" si="30"/>
        <v/>
      </c>
      <c r="Q27" s="1350"/>
      <c r="R27" s="131" t="str">
        <f t="shared" si="31"/>
        <v>規格</v>
      </c>
      <c r="S27" s="1328" t="str">
        <f t="shared" si="31"/>
        <v/>
      </c>
      <c r="T27" s="1350"/>
      <c r="U27" s="127"/>
      <c r="V27" s="132"/>
      <c r="W27" s="133"/>
      <c r="X27" s="134"/>
      <c r="Y27" s="135"/>
      <c r="Z27" s="136"/>
      <c r="AA27" s="131" t="e">
        <f t="shared" si="32"/>
        <v>#N/A</v>
      </c>
      <c r="AB27" s="1348" t="e">
        <f t="shared" si="32"/>
        <v>#N/A</v>
      </c>
      <c r="AC27" s="1349"/>
      <c r="AD27" s="127" t="str">
        <f t="shared" ref="AD27:AF27" si="50">AD45</f>
        <v>発注機関</v>
      </c>
      <c r="AE27" s="132" t="str">
        <f t="shared" si="50"/>
        <v/>
      </c>
      <c r="AF27" s="133" t="str">
        <f t="shared" si="50"/>
        <v/>
      </c>
      <c r="AG27" s="1403"/>
      <c r="AH27" s="1328"/>
      <c r="AI27" s="1350"/>
      <c r="AJ27" s="137" t="e">
        <f>AJ45</f>
        <v>#N/A</v>
      </c>
      <c r="AK27" s="756" t="e">
        <f>IF(AJ26="","",IF(AK26&lt;70,0,IF(AJ26&gt;1,HLOOKUP(AK26,発注者入力シート!$AM$3:$AV$5,2)*3/5,IF(AJ26=1,HLOOKUP(AK26,発注者入力シート!$AM$3:$AV$5,3)*3/5,""))))</f>
        <v>#N/A</v>
      </c>
      <c r="AL27" s="136"/>
      <c r="AM27" s="127"/>
      <c r="AN27" s="132"/>
      <c r="AO27" s="133"/>
      <c r="AP27" s="137"/>
      <c r="AQ27" s="135"/>
      <c r="AR27" s="136"/>
      <c r="AS27" s="902" t="e">
        <f t="shared" si="34"/>
        <v>#N/A</v>
      </c>
      <c r="AT27" s="1348" t="e">
        <f t="shared" si="34"/>
        <v>#N/A</v>
      </c>
      <c r="AU27" s="1349"/>
      <c r="AV27" s="127" t="str">
        <f t="shared" ref="AV27:AX27" si="51">AV45</f>
        <v>発注機関</v>
      </c>
      <c r="AW27" s="132" t="str">
        <f t="shared" si="51"/>
        <v/>
      </c>
      <c r="AX27" s="133" t="str">
        <f t="shared" si="51"/>
        <v/>
      </c>
      <c r="AY27" s="1403"/>
      <c r="AZ27" s="1328"/>
      <c r="BA27" s="1350"/>
      <c r="BB27" s="827" t="e">
        <f>BB45</f>
        <v>#N/A</v>
      </c>
      <c r="BC27" s="756" t="e">
        <f>IF(BB26="","",IF(BC26&lt;70,0,IF(BB26&gt;1,HLOOKUP(BC26,発注者入力シート!$AM$3:$AV$5,2)*3/5,IF(BB26=1,HLOOKUP(BC26,発注者入力シート!$AM$3:$AV$5,3)*3/5,""))))</f>
        <v>#N/A</v>
      </c>
      <c r="BD27" s="136"/>
      <c r="BE27" s="127"/>
      <c r="BF27" s="132"/>
      <c r="BG27" s="133"/>
      <c r="BH27" s="137"/>
      <c r="BI27" s="135"/>
      <c r="BJ27" s="136"/>
      <c r="BK27" s="902" t="e">
        <f t="shared" si="36"/>
        <v>#N/A</v>
      </c>
      <c r="BL27" s="1348" t="e">
        <f t="shared" si="36"/>
        <v>#N/A</v>
      </c>
      <c r="BM27" s="1349"/>
      <c r="BN27" s="127" t="str">
        <f t="shared" ref="BN27:BP27" si="52">BN45</f>
        <v>発注機関</v>
      </c>
      <c r="BO27" s="132">
        <f t="shared" si="52"/>
        <v>55</v>
      </c>
      <c r="BP27" s="133">
        <f t="shared" si="52"/>
        <v>66</v>
      </c>
      <c r="BQ27" s="1403"/>
      <c r="BR27" s="1328"/>
      <c r="BS27" s="1350"/>
      <c r="BT27" s="137" t="e">
        <f>BT45</f>
        <v>#N/A</v>
      </c>
      <c r="BU27" s="756" t="e">
        <f>IF(BT26="","",IF(BU26&lt;70,0,IF(BT26&gt;1,HLOOKUP(BU26,発注者入力シート!$AM$3:$AV$5,2)*3/5,IF(BT26=1,HLOOKUP(BU26,発注者入力シート!$AM$3:$AV$5,3)*3/5,""))))</f>
        <v>#N/A</v>
      </c>
      <c r="BV27" s="136"/>
      <c r="BW27" s="127"/>
      <c r="BX27" s="132"/>
      <c r="BY27" s="133"/>
      <c r="BZ27" s="137"/>
      <c r="CA27" s="869"/>
      <c r="CB27" s="870"/>
      <c r="CC27" s="137"/>
      <c r="CD27" s="869"/>
      <c r="CE27" s="870"/>
      <c r="CF27" s="1399"/>
      <c r="CG27" s="1328"/>
      <c r="CH27" s="1350"/>
      <c r="CI27" s="1399"/>
      <c r="CJ27" s="1328"/>
      <c r="CK27" s="1350"/>
      <c r="CL27" s="131" t="e">
        <f>CL45</f>
        <v>#REF!</v>
      </c>
      <c r="CM27" s="1328" t="e">
        <f>CM45</f>
        <v>#REF!</v>
      </c>
      <c r="CN27" s="1350">
        <f>CN45</f>
        <v>0</v>
      </c>
      <c r="CO27" s="917" t="str">
        <f t="shared" ref="CO27:CQ27" si="53">CO45</f>
        <v/>
      </c>
      <c r="CP27" s="854" t="str">
        <f t="shared" si="53"/>
        <v/>
      </c>
      <c r="CQ27" s="855" t="str">
        <f t="shared" si="53"/>
        <v/>
      </c>
      <c r="CR27" s="1399" t="str">
        <f>CR47</f>
        <v>障がい者</v>
      </c>
      <c r="CS27" s="132" t="str">
        <f>CS47</f>
        <v>障がい者雇用数</v>
      </c>
      <c r="CT27" s="732">
        <f>CT47</f>
        <v>0</v>
      </c>
      <c r="CU27" s="137"/>
      <c r="CV27" s="135"/>
      <c r="CW27" s="136"/>
      <c r="CX27" s="1399"/>
      <c r="CY27" s="1328"/>
      <c r="CZ27" s="1350"/>
      <c r="DA27" s="127" t="str">
        <f t="shared" si="46"/>
        <v>技術者②</v>
      </c>
      <c r="DB27" s="132" t="str">
        <f t="shared" si="46"/>
        <v>昭和年月日</v>
      </c>
      <c r="DC27" s="170">
        <f t="shared" si="46"/>
        <v>0</v>
      </c>
      <c r="DD27" s="1394" t="s">
        <v>766</v>
      </c>
      <c r="DE27" s="1395"/>
      <c r="DF27" s="489">
        <f>COUNTIF(DF44,"保有")+COUNTIF(DF46,"保有")+COUNTIF(DF48,"保有")</f>
        <v>0</v>
      </c>
      <c r="DG27" s="1394" t="s">
        <v>766</v>
      </c>
      <c r="DH27" s="1395"/>
      <c r="DI27" s="489">
        <f>COUNTIF(DH44,"保有")</f>
        <v>0</v>
      </c>
      <c r="DJ27" s="134"/>
      <c r="DK27" s="517"/>
      <c r="DL27" s="516"/>
      <c r="DM27" s="1476"/>
      <c r="DN27" s="1478"/>
      <c r="DO27" s="1480"/>
      <c r="DP27" s="127"/>
      <c r="DQ27" s="132"/>
      <c r="DR27" s="133"/>
      <c r="DS27" s="131" t="str">
        <f t="shared" si="48"/>
        <v>発注機関</v>
      </c>
      <c r="DT27" s="132" t="str">
        <f t="shared" si="48"/>
        <v/>
      </c>
      <c r="DU27" s="133" t="str">
        <f t="shared" si="48"/>
        <v/>
      </c>
      <c r="DV27" s="131" t="str">
        <f t="shared" si="48"/>
        <v>種類</v>
      </c>
      <c r="DW27" s="1328" t="str">
        <f t="shared" si="48"/>
        <v/>
      </c>
      <c r="DX27" s="1350"/>
      <c r="DY27" s="131" t="str">
        <f t="shared" si="49"/>
        <v>営業所種類</v>
      </c>
      <c r="DZ27" s="1328" t="str">
        <f t="shared" si="49"/>
        <v/>
      </c>
      <c r="EA27" s="1350"/>
      <c r="EB27" s="1399" t="str">
        <f t="shared" si="41"/>
        <v>所在地1</v>
      </c>
      <c r="EC27" s="1328" t="str">
        <f t="shared" si="41"/>
        <v/>
      </c>
      <c r="ED27" s="1350"/>
      <c r="EE27" s="1399"/>
      <c r="EF27" s="1328"/>
      <c r="EG27" s="1350"/>
      <c r="EH27" s="1399"/>
      <c r="EI27" s="1328"/>
      <c r="EJ27" s="1350"/>
      <c r="EK27" s="366"/>
    </row>
    <row r="28" spans="1:141" ht="68.25" customHeight="1">
      <c r="A28" s="397" t="s">
        <v>712</v>
      </c>
      <c r="B28" s="358">
        <v>3</v>
      </c>
      <c r="C28" s="802" t="str">
        <f>C46</f>
        <v/>
      </c>
      <c r="D28" s="803"/>
      <c r="E28" s="143"/>
      <c r="F28" s="802" t="str">
        <f>F46</f>
        <v/>
      </c>
      <c r="G28" s="804"/>
      <c r="H28" s="561"/>
      <c r="I28" s="127" t="str">
        <f t="shared" ref="I28:K29" si="54">I46</f>
        <v>工事種別</v>
      </c>
      <c r="J28" s="128" t="str">
        <f>J46</f>
        <v/>
      </c>
      <c r="K28" s="129" t="str">
        <f t="shared" si="54"/>
        <v/>
      </c>
      <c r="L28" s="1399"/>
      <c r="M28" s="1328"/>
      <c r="N28" s="1350"/>
      <c r="O28" s="135"/>
      <c r="P28" s="1457"/>
      <c r="Q28" s="1458"/>
      <c r="R28" s="144"/>
      <c r="S28" s="145"/>
      <c r="T28" s="146"/>
      <c r="U28" s="127"/>
      <c r="V28" s="132"/>
      <c r="W28" s="133"/>
      <c r="X28" s="147"/>
      <c r="Y28" s="148"/>
      <c r="Z28" s="143"/>
      <c r="AA28" s="923"/>
      <c r="AB28" s="924"/>
      <c r="AC28" s="925"/>
      <c r="AD28" s="131" t="str">
        <f t="shared" ref="AD28:AF29" si="55">AD46</f>
        <v>施工場所</v>
      </c>
      <c r="AE28" s="132" t="str">
        <f t="shared" si="55"/>
        <v/>
      </c>
      <c r="AF28" s="133" t="str">
        <f t="shared" si="55"/>
        <v/>
      </c>
      <c r="AG28" s="1403"/>
      <c r="AH28" s="1328"/>
      <c r="AI28" s="1350"/>
      <c r="AJ28" s="147"/>
      <c r="AK28" s="148"/>
      <c r="AL28" s="143"/>
      <c r="AM28" s="127"/>
      <c r="AN28" s="132"/>
      <c r="AO28" s="133"/>
      <c r="AP28" s="147"/>
      <c r="AQ28" s="148"/>
      <c r="AR28" s="143"/>
      <c r="AS28" s="923"/>
      <c r="AT28" s="924"/>
      <c r="AU28" s="925"/>
      <c r="AV28" s="131" t="str">
        <f t="shared" ref="AV28:AX29" si="56">AV46</f>
        <v>施工場所</v>
      </c>
      <c r="AW28" s="132" t="str">
        <f t="shared" si="56"/>
        <v/>
      </c>
      <c r="AX28" s="133" t="str">
        <f t="shared" si="56"/>
        <v/>
      </c>
      <c r="AY28" s="1403"/>
      <c r="AZ28" s="1328"/>
      <c r="BA28" s="1350"/>
      <c r="BB28" s="147"/>
      <c r="BC28" s="148"/>
      <c r="BD28" s="143"/>
      <c r="BE28" s="127"/>
      <c r="BF28" s="132"/>
      <c r="BG28" s="133"/>
      <c r="BH28" s="147"/>
      <c r="BI28" s="148"/>
      <c r="BJ28" s="143"/>
      <c r="BK28" s="923"/>
      <c r="BL28" s="924"/>
      <c r="BM28" s="925"/>
      <c r="BN28" s="131" t="str">
        <f t="shared" ref="BN28:BP29" si="57">BN46</f>
        <v>施工場所</v>
      </c>
      <c r="BO28" s="132">
        <f t="shared" si="57"/>
        <v>77</v>
      </c>
      <c r="BP28" s="133">
        <f t="shared" si="57"/>
        <v>88</v>
      </c>
      <c r="BQ28" s="1403"/>
      <c r="BR28" s="1328"/>
      <c r="BS28" s="1350"/>
      <c r="BT28" s="147"/>
      <c r="BU28" s="148"/>
      <c r="BV28" s="143"/>
      <c r="BW28" s="127"/>
      <c r="BX28" s="132"/>
      <c r="BY28" s="133"/>
      <c r="BZ28" s="147"/>
      <c r="CA28" s="514"/>
      <c r="CB28" s="515"/>
      <c r="CC28" s="147"/>
      <c r="CD28" s="514"/>
      <c r="CE28" s="515"/>
      <c r="CF28" s="1399"/>
      <c r="CG28" s="1328"/>
      <c r="CH28" s="1350"/>
      <c r="CI28" s="1399"/>
      <c r="CJ28" s="1328"/>
      <c r="CK28" s="1350"/>
      <c r="CL28" s="1490" t="e">
        <f>CL46</f>
        <v>#REF!</v>
      </c>
      <c r="CM28" s="1488" t="e">
        <f>CM46</f>
        <v>#REF!</v>
      </c>
      <c r="CN28" s="1489"/>
      <c r="CO28" s="917" t="str">
        <f>CO47&amp;CHAR(10)&amp;CO48</f>
        <v xml:space="preserve">
</v>
      </c>
      <c r="CP28" s="914" t="str">
        <f>IF(OR(CP44="",CP44="審査済・詳細省略",CP44="申請なし"),"","参加"&amp;CP47&amp;"人"&amp;CHAR(10)&amp;"従業員"&amp;CP48&amp;"人")</f>
        <v/>
      </c>
      <c r="CQ28" s="915" t="str">
        <f>IF(OR(CQ44="",CQ44="審査済・詳細省略",CQ44="申請なし"),"","参加"&amp;CQ47&amp;"人"&amp;CHAR(10)&amp;"従業員"&amp;CQ48&amp;"人")</f>
        <v/>
      </c>
      <c r="CR28" s="1399"/>
      <c r="CS28" s="132" t="str">
        <f>CS48</f>
        <v>法定雇用義務数</v>
      </c>
      <c r="CT28" s="140" t="str">
        <f>CT48</f>
        <v>法定雇用義務なし</v>
      </c>
      <c r="CU28" s="147"/>
      <c r="CV28" s="148"/>
      <c r="CW28" s="143"/>
      <c r="CX28" s="1399"/>
      <c r="CY28" s="1328"/>
      <c r="CZ28" s="1350"/>
      <c r="DA28" s="127" t="str">
        <f>DA46</f>
        <v>技術者③</v>
      </c>
      <c r="DB28" s="132" t="str">
        <f>DB46</f>
        <v>平成年月日</v>
      </c>
      <c r="DC28" s="170">
        <f>DC46</f>
        <v>0</v>
      </c>
      <c r="DD28" s="1394" t="s">
        <v>767</v>
      </c>
      <c r="DE28" s="1395"/>
      <c r="DF28" s="489">
        <f>COUNTIF(DF44,"リース契約")+COUNTIF(DF46,"リース契約")+COUNTIF(DF48,"リース契約")</f>
        <v>0</v>
      </c>
      <c r="DG28" s="1394" t="s">
        <v>767</v>
      </c>
      <c r="DH28" s="1395"/>
      <c r="DI28" s="489">
        <f>COUNTIF(DH44,"リース契約")</f>
        <v>0</v>
      </c>
      <c r="DJ28" s="387"/>
      <c r="DK28" s="514"/>
      <c r="DL28" s="515"/>
      <c r="DM28" s="1476"/>
      <c r="DN28" s="1478"/>
      <c r="DO28" s="1480"/>
      <c r="DP28" s="127"/>
      <c r="DQ28" s="132"/>
      <c r="DR28" s="133"/>
      <c r="DS28" s="131" t="str">
        <f t="shared" ref="DS28:DU29" si="58">DS46</f>
        <v>施工場所</v>
      </c>
      <c r="DT28" s="132" t="str">
        <f t="shared" si="58"/>
        <v/>
      </c>
      <c r="DU28" s="133" t="str">
        <f t="shared" si="58"/>
        <v/>
      </c>
      <c r="DV28" s="137"/>
      <c r="DW28" s="135"/>
      <c r="DX28" s="136"/>
      <c r="DY28" s="1399" t="str">
        <f>DY46</f>
        <v>工場住所</v>
      </c>
      <c r="DZ28" s="1328" t="str">
        <f>DZ46</f>
        <v/>
      </c>
      <c r="EA28" s="1350"/>
      <c r="EB28" s="1399"/>
      <c r="EC28" s="1328"/>
      <c r="ED28" s="1350"/>
      <c r="EE28" s="1399"/>
      <c r="EF28" s="1328"/>
      <c r="EG28" s="1350"/>
      <c r="EH28" s="1399"/>
      <c r="EI28" s="1328"/>
      <c r="EJ28" s="1350"/>
      <c r="EK28" s="366"/>
    </row>
    <row r="29" spans="1:141" ht="37.5" customHeight="1">
      <c r="A29" s="397" t="s">
        <v>712</v>
      </c>
      <c r="B29" s="358">
        <v>4</v>
      </c>
      <c r="C29" s="141"/>
      <c r="D29" s="142"/>
      <c r="E29" s="143"/>
      <c r="F29" s="147"/>
      <c r="G29" s="148"/>
      <c r="H29" s="143"/>
      <c r="I29" s="127" t="str">
        <f t="shared" si="54"/>
        <v>建設工事の種類</v>
      </c>
      <c r="J29" s="149" t="str">
        <f>J47</f>
        <v/>
      </c>
      <c r="K29" s="150" t="str">
        <f t="shared" si="54"/>
        <v/>
      </c>
      <c r="L29" s="850" t="str">
        <f>L45</f>
        <v/>
      </c>
      <c r="M29" s="1406" t="str">
        <f>M45</f>
        <v/>
      </c>
      <c r="N29" s="1407"/>
      <c r="O29" s="148"/>
      <c r="P29" s="148"/>
      <c r="Q29" s="143"/>
      <c r="R29" s="147"/>
      <c r="S29" s="148"/>
      <c r="T29" s="143"/>
      <c r="U29" s="127"/>
      <c r="V29" s="132"/>
      <c r="W29" s="133"/>
      <c r="X29" s="147"/>
      <c r="Y29" s="148"/>
      <c r="Z29" s="143"/>
      <c r="AA29" s="147"/>
      <c r="AB29" s="148"/>
      <c r="AC29" s="143"/>
      <c r="AD29" s="131" t="str">
        <f t="shared" si="55"/>
        <v>請負金額</v>
      </c>
      <c r="AE29" s="149" t="str">
        <f t="shared" si="55"/>
        <v/>
      </c>
      <c r="AF29" s="150" t="str">
        <f t="shared" si="55"/>
        <v/>
      </c>
      <c r="AG29" s="850" t="str">
        <f>AG45</f>
        <v/>
      </c>
      <c r="AH29" s="1469" t="str">
        <f>AH45</f>
        <v/>
      </c>
      <c r="AI29" s="1458"/>
      <c r="AJ29" s="147"/>
      <c r="AK29" s="148"/>
      <c r="AL29" s="143"/>
      <c r="AM29" s="127"/>
      <c r="AN29" s="132"/>
      <c r="AO29" s="133"/>
      <c r="AP29" s="147"/>
      <c r="AQ29" s="148"/>
      <c r="AR29" s="143"/>
      <c r="AS29" s="147"/>
      <c r="AT29" s="148"/>
      <c r="AU29" s="143"/>
      <c r="AV29" s="131" t="str">
        <f t="shared" si="56"/>
        <v>請負金額</v>
      </c>
      <c r="AW29" s="149" t="str">
        <f t="shared" si="56"/>
        <v/>
      </c>
      <c r="AX29" s="150" t="str">
        <f t="shared" si="56"/>
        <v/>
      </c>
      <c r="AY29" s="850" t="str">
        <f t="shared" ref="AY29:AZ32" si="59">AY45</f>
        <v>表彰種類</v>
      </c>
      <c r="AZ29" s="1469" t="str">
        <f t="shared" si="59"/>
        <v>知事表彰該当工事の表彰</v>
      </c>
      <c r="BA29" s="1458"/>
      <c r="BB29" s="147"/>
      <c r="BC29" s="148"/>
      <c r="BD29" s="143"/>
      <c r="BE29" s="127"/>
      <c r="BF29" s="132"/>
      <c r="BG29" s="133"/>
      <c r="BH29" s="147"/>
      <c r="BI29" s="148"/>
      <c r="BJ29" s="143"/>
      <c r="BK29" s="147"/>
      <c r="BL29" s="148"/>
      <c r="BM29" s="143"/>
      <c r="BN29" s="131" t="str">
        <f t="shared" si="57"/>
        <v>請負金額</v>
      </c>
      <c r="BO29" s="149">
        <f t="shared" si="57"/>
        <v>222222</v>
      </c>
      <c r="BP29" s="150">
        <f t="shared" si="57"/>
        <v>3333333</v>
      </c>
      <c r="BQ29" s="850" t="str">
        <f t="shared" ref="BQ29:BR32" si="60">BQ45</f>
        <v>表彰種類</v>
      </c>
      <c r="BR29" s="1469" t="str">
        <f t="shared" si="60"/>
        <v>県課長表彰該当工事の表彰</v>
      </c>
      <c r="BS29" s="1458"/>
      <c r="BT29" s="147"/>
      <c r="BU29" s="148"/>
      <c r="BV29" s="143"/>
      <c r="BW29" s="127"/>
      <c r="BX29" s="132"/>
      <c r="BY29" s="133"/>
      <c r="BZ29" s="147"/>
      <c r="CA29" s="728"/>
      <c r="CB29" s="729"/>
      <c r="CC29" s="147"/>
      <c r="CD29" s="728"/>
      <c r="CE29" s="729"/>
      <c r="CF29" s="850" t="str">
        <f t="shared" ref="CF29" si="61">CF45</f>
        <v/>
      </c>
      <c r="CG29" s="890" t="str">
        <f>CG45</f>
        <v/>
      </c>
      <c r="CH29" s="891" t="str">
        <f t="shared" ref="CH29:CI29" si="62">CH45</f>
        <v/>
      </c>
      <c r="CI29" s="850" t="str">
        <f t="shared" si="62"/>
        <v/>
      </c>
      <c r="CJ29" s="890" t="str">
        <f>CJ45</f>
        <v/>
      </c>
      <c r="CK29" s="891" t="str">
        <f t="shared" ref="CK29" si="63">CK45</f>
        <v/>
      </c>
      <c r="CL29" s="1490"/>
      <c r="CM29" s="1488"/>
      <c r="CN29" s="1489"/>
      <c r="CO29" s="151" t="str">
        <f>CO46</f>
        <v/>
      </c>
      <c r="CP29" s="914" t="str">
        <f t="shared" ref="CP29:CQ29" si="64">CP46</f>
        <v/>
      </c>
      <c r="CQ29" s="915" t="str">
        <f t="shared" si="64"/>
        <v/>
      </c>
      <c r="CR29" s="1431" t="str">
        <f>CR50</f>
        <v>育児介護</v>
      </c>
      <c r="CS29" s="1406" t="str">
        <f>IF(CT34="有","押印済資料提出：取組有",IF(AND(CT50="",CT51=""),"申請なし",IF(CT50="有",CS50,IF(CT51="有",CS51,"無"))))</f>
        <v>申請なし</v>
      </c>
      <c r="CT29" s="1407"/>
      <c r="CU29" s="147"/>
      <c r="CV29" s="148"/>
      <c r="CW29" s="143"/>
      <c r="CX29" s="913" t="e">
        <f>CX45</f>
        <v>#N/A</v>
      </c>
      <c r="CY29" s="138" t="e">
        <f>IF(CY46="無","",CY45)</f>
        <v>#N/A</v>
      </c>
      <c r="CZ29" s="139" t="e">
        <f>IF(CY46="無","",CZ45)</f>
        <v>#N/A</v>
      </c>
      <c r="DA29" s="134"/>
      <c r="DB29" s="378"/>
      <c r="DC29" s="375"/>
      <c r="DD29" s="1396" t="s">
        <v>768</v>
      </c>
      <c r="DE29" s="1397"/>
      <c r="DF29" s="489">
        <f>COUNTA(DF44,DF46,DF48)-COUNTBLANK(DE45)-COUNTBLANK(DE47)-COUNTBLANK(DE49)</f>
        <v>0</v>
      </c>
      <c r="DG29" s="1396" t="s">
        <v>768</v>
      </c>
      <c r="DH29" s="1397"/>
      <c r="DI29" s="489">
        <f>COUNTA(DI44)-COUNTBLANK(DI44)</f>
        <v>0</v>
      </c>
      <c r="DJ29" s="387"/>
      <c r="DK29" s="514"/>
      <c r="DL29" s="515"/>
      <c r="DM29" s="990" t="e">
        <f>DM45</f>
        <v>#N/A</v>
      </c>
      <c r="DN29" s="854" t="e">
        <f t="shared" ref="DN29:DO29" si="65">DN45</f>
        <v>#N/A</v>
      </c>
      <c r="DO29" s="855" t="e">
        <f t="shared" si="65"/>
        <v>#N/A</v>
      </c>
      <c r="DP29" s="127"/>
      <c r="DQ29" s="132"/>
      <c r="DR29" s="133"/>
      <c r="DS29" s="131" t="str">
        <f t="shared" si="58"/>
        <v>請負金額</v>
      </c>
      <c r="DT29" s="388" t="str">
        <f t="shared" si="58"/>
        <v/>
      </c>
      <c r="DU29" s="389" t="str">
        <f t="shared" si="58"/>
        <v/>
      </c>
      <c r="DV29" s="147"/>
      <c r="DW29" s="148"/>
      <c r="DX29" s="143"/>
      <c r="DY29" s="1399"/>
      <c r="DZ29" s="1328"/>
      <c r="EA29" s="1350"/>
      <c r="EB29" s="131" t="str">
        <f t="shared" ref="EB29:EC31" si="66">EB46</f>
        <v>技術者数1</v>
      </c>
      <c r="EC29" s="1408" t="str">
        <f t="shared" si="66"/>
        <v/>
      </c>
      <c r="ED29" s="1409"/>
      <c r="EE29" s="131"/>
      <c r="EF29" s="1408"/>
      <c r="EG29" s="1409"/>
      <c r="EH29" s="131"/>
      <c r="EI29" s="1408"/>
      <c r="EJ29" s="1409"/>
      <c r="EK29" s="366"/>
    </row>
    <row r="30" spans="1:141" ht="144" customHeight="1">
      <c r="A30" s="397" t="s">
        <v>712</v>
      </c>
      <c r="B30" s="358">
        <v>5</v>
      </c>
      <c r="C30" s="141"/>
      <c r="D30" s="142"/>
      <c r="E30" s="143"/>
      <c r="F30" s="147"/>
      <c r="G30" s="148"/>
      <c r="H30" s="143"/>
      <c r="I30" s="127" t="s">
        <v>597</v>
      </c>
      <c r="J30" s="1203" t="str">
        <f>J50&amp;CHAR(10)&amp;J51</f>
        <v xml:space="preserve">
</v>
      </c>
      <c r="K30" s="1203" t="str">
        <f>K50&amp;CHAR(10)&amp;K51</f>
        <v xml:space="preserve">
</v>
      </c>
      <c r="L30" s="841" t="str">
        <f>L46</f>
        <v/>
      </c>
      <c r="M30" s="1461" t="str">
        <f>M46</f>
        <v/>
      </c>
      <c r="N30" s="1407"/>
      <c r="O30" s="148"/>
      <c r="P30" s="148"/>
      <c r="Q30" s="143"/>
      <c r="R30" s="147"/>
      <c r="S30" s="148"/>
      <c r="T30" s="143"/>
      <c r="U30" s="127"/>
      <c r="V30" s="132"/>
      <c r="W30" s="133"/>
      <c r="X30" s="147"/>
      <c r="Y30" s="148"/>
      <c r="Z30" s="143"/>
      <c r="AA30" s="147"/>
      <c r="AB30" s="148"/>
      <c r="AC30" s="143"/>
      <c r="AD30" s="1180" t="s">
        <v>1560</v>
      </c>
      <c r="AE30" s="1181" t="str">
        <f>AE48&amp;CHAR(10)&amp;"("&amp;AE49&amp;")"</f>
        <v xml:space="preserve">
()</v>
      </c>
      <c r="AF30" s="1181" t="str">
        <f>AF48&amp;CHAR(10)&amp;"("&amp;AF49&amp;")"</f>
        <v xml:space="preserve">
()</v>
      </c>
      <c r="AG30" s="131" t="str">
        <f>AG46</f>
        <v/>
      </c>
      <c r="AH30" s="1348" t="str">
        <f>AH46</f>
        <v/>
      </c>
      <c r="AI30" s="1349"/>
      <c r="AJ30" s="147"/>
      <c r="AK30" s="148"/>
      <c r="AL30" s="143"/>
      <c r="AM30" s="127"/>
      <c r="AN30" s="132"/>
      <c r="AO30" s="133"/>
      <c r="AP30" s="147"/>
      <c r="AQ30" s="148"/>
      <c r="AR30" s="143"/>
      <c r="AS30" s="147"/>
      <c r="AT30" s="148"/>
      <c r="AU30" s="143"/>
      <c r="AV30" s="1180" t="s">
        <v>1561</v>
      </c>
      <c r="AW30" s="1181" t="str">
        <f>AW48&amp;CHAR(10)&amp;"("&amp;AW49&amp;")"</f>
        <v xml:space="preserve">
()</v>
      </c>
      <c r="AX30" s="1181" t="str">
        <f>AX48&amp;CHAR(10)&amp;"("&amp;AX49&amp;")"</f>
        <v xml:space="preserve">
()</v>
      </c>
      <c r="AY30" s="902" t="str">
        <f t="shared" si="59"/>
        <v>受賞年度</v>
      </c>
      <c r="AZ30" s="1348" t="str">
        <f t="shared" si="59"/>
        <v>平成28年度</v>
      </c>
      <c r="BA30" s="1349"/>
      <c r="BB30" s="147"/>
      <c r="BC30" s="148"/>
      <c r="BD30" s="143"/>
      <c r="BE30" s="127"/>
      <c r="BF30" s="132"/>
      <c r="BG30" s="133"/>
      <c r="BH30" s="147"/>
      <c r="BI30" s="148"/>
      <c r="BJ30" s="143"/>
      <c r="BK30" s="147"/>
      <c r="BL30" s="148"/>
      <c r="BM30" s="143"/>
      <c r="BN30" s="1180" t="s">
        <v>1561</v>
      </c>
      <c r="BO30" s="1181" t="str">
        <f>BO48&amp;CHAR(10)&amp;"("&amp;BO49&amp;")"</f>
        <v>平成a年b月c日～平成d年e月f日
(平成g年h月i日～平成j年k月l日)</v>
      </c>
      <c r="BP30" s="1181" t="str">
        <f>BP48&amp;CHAR(10)&amp;"("&amp;BP49&amp;")"</f>
        <v>平成m年n月o日～平成p年q月r日
(平成s年t月u日～平成v年w月x日)</v>
      </c>
      <c r="BQ30" s="902" t="str">
        <f t="shared" si="60"/>
        <v>受賞年度</v>
      </c>
      <c r="BR30" s="1348" t="str">
        <f t="shared" si="60"/>
        <v>平成29年度</v>
      </c>
      <c r="BS30" s="1349"/>
      <c r="BT30" s="147"/>
      <c r="BU30" s="148"/>
      <c r="BV30" s="143"/>
      <c r="BW30" s="127"/>
      <c r="BX30" s="132"/>
      <c r="BY30" s="133"/>
      <c r="BZ30" s="1330"/>
      <c r="CA30" s="1331"/>
      <c r="CB30" s="1487"/>
      <c r="CC30" s="1330"/>
      <c r="CD30" s="1331"/>
      <c r="CE30" s="1487"/>
      <c r="CF30" s="850" t="str">
        <f>CF46</f>
        <v/>
      </c>
      <c r="CG30" s="895" t="str">
        <f>CG46</f>
        <v/>
      </c>
      <c r="CH30" s="896" t="str">
        <f t="shared" ref="CH30:CI33" si="67">CH46</f>
        <v/>
      </c>
      <c r="CI30" s="850" t="str">
        <f t="shared" si="67"/>
        <v/>
      </c>
      <c r="CJ30" s="895" t="str">
        <f>CJ46</f>
        <v/>
      </c>
      <c r="CK30" s="896" t="str">
        <f t="shared" ref="CK30" si="68">CK46</f>
        <v/>
      </c>
      <c r="CL30" s="1399" t="e">
        <f>CL47</f>
        <v>#REF!</v>
      </c>
      <c r="CM30" s="1488" t="e">
        <f>CM47</f>
        <v>#REF!</v>
      </c>
      <c r="CN30" s="1489"/>
      <c r="CO30" s="917" t="str">
        <f>CO49</f>
        <v>ﾊｰﾄﾌﾙ活動</v>
      </c>
      <c r="CP30" s="914" t="str">
        <f t="shared" ref="CP30:CQ30" si="69">CP49</f>
        <v>申請なし</v>
      </c>
      <c r="CQ30" s="915" t="str">
        <f t="shared" si="69"/>
        <v>申請なし</v>
      </c>
      <c r="CR30" s="1432"/>
      <c r="CS30" s="132" t="str">
        <f>IF(CT51="有",CS52,"")</f>
        <v/>
      </c>
      <c r="CT30" s="139" t="str">
        <f>IF(CT51="有",CT52,"")</f>
        <v/>
      </c>
      <c r="CU30" s="147"/>
      <c r="CV30" s="148"/>
      <c r="CW30" s="143"/>
      <c r="CX30" s="147"/>
      <c r="CY30" s="148"/>
      <c r="CZ30" s="143"/>
      <c r="DA30" s="387"/>
      <c r="DB30" s="376"/>
      <c r="DC30" s="377"/>
      <c r="DD30" s="387"/>
      <c r="DE30" s="376"/>
      <c r="DF30" s="377"/>
      <c r="DG30" s="1039"/>
      <c r="DH30" s="514"/>
      <c r="DI30" s="515"/>
      <c r="DJ30" s="387"/>
      <c r="DK30" s="514"/>
      <c r="DL30" s="515"/>
      <c r="DM30" s="514"/>
      <c r="DN30" s="514"/>
      <c r="DO30" s="514"/>
      <c r="DP30" s="127"/>
      <c r="DQ30" s="132"/>
      <c r="DR30" s="133"/>
      <c r="DS30" s="131" t="s">
        <v>600</v>
      </c>
      <c r="DT30" s="138" t="str">
        <f>DT48&amp;CHAR(10)&amp;DT49</f>
        <v xml:space="preserve">
</v>
      </c>
      <c r="DU30" s="139" t="str">
        <f>DU48&amp;CHAR(10)&amp;DU49</f>
        <v xml:space="preserve">
</v>
      </c>
      <c r="DV30" s="147"/>
      <c r="DW30" s="148"/>
      <c r="DX30" s="143"/>
      <c r="DY30" s="137"/>
      <c r="DZ30" s="135"/>
      <c r="EA30" s="136"/>
      <c r="EB30" s="131" t="str">
        <f t="shared" si="66"/>
        <v>拠点名2</v>
      </c>
      <c r="EC30" s="1328" t="str">
        <f t="shared" si="66"/>
        <v>申請なし</v>
      </c>
      <c r="ED30" s="1350"/>
      <c r="EE30" s="131"/>
      <c r="EF30" s="1328"/>
      <c r="EG30" s="1350"/>
      <c r="EH30" s="131"/>
      <c r="EI30" s="1328"/>
      <c r="EJ30" s="1350"/>
      <c r="EK30" s="366"/>
    </row>
    <row r="31" spans="1:141" ht="69" customHeight="1">
      <c r="A31" s="397" t="s">
        <v>712</v>
      </c>
      <c r="B31" s="358">
        <v>6</v>
      </c>
      <c r="C31" s="141"/>
      <c r="D31" s="142"/>
      <c r="E31" s="143"/>
      <c r="F31" s="147"/>
      <c r="G31" s="148"/>
      <c r="H31" s="143"/>
      <c r="I31" s="127" t="s">
        <v>606</v>
      </c>
      <c r="J31" s="132" t="str">
        <f>J52&amp;" "&amp;J53&amp;" "&amp;J54&amp;" "&amp;J55&amp;" "&amp;J56</f>
        <v xml:space="preserve">    </v>
      </c>
      <c r="K31" s="1206" t="str">
        <f>K52&amp;" "&amp;K53&amp;" "&amp;K54&amp;" "&amp;K55&amp;" "&amp;K56</f>
        <v xml:space="preserve">    </v>
      </c>
      <c r="L31" s="1175" t="s">
        <v>1556</v>
      </c>
      <c r="M31" s="1361" t="str">
        <f>M47&amp;"／"&amp;M48</f>
        <v>／</v>
      </c>
      <c r="N31" s="1339"/>
      <c r="O31" s="148"/>
      <c r="P31" s="148"/>
      <c r="Q31" s="152"/>
      <c r="R31" s="153"/>
      <c r="S31" s="154"/>
      <c r="T31" s="152"/>
      <c r="U31" s="127"/>
      <c r="V31" s="132"/>
      <c r="W31" s="133"/>
      <c r="X31" s="147"/>
      <c r="Y31" s="148"/>
      <c r="Z31" s="143"/>
      <c r="AA31" s="147"/>
      <c r="AB31" s="148"/>
      <c r="AC31" s="143"/>
      <c r="AD31" s="1183" t="s">
        <v>1556</v>
      </c>
      <c r="AE31" s="1181" t="str">
        <f>AE50&amp;"/"&amp;AE51</f>
        <v>/</v>
      </c>
      <c r="AF31" s="1182" t="str">
        <f>AF50&amp;"/"&amp;AF51</f>
        <v>/</v>
      </c>
      <c r="AG31" s="1175" t="str">
        <f>AG47</f>
        <v/>
      </c>
      <c r="AH31" s="1338" t="str">
        <f>AH41</f>
        <v>一般土木工事、維持修繕工事</v>
      </c>
      <c r="AI31" s="1339"/>
      <c r="AJ31" s="147"/>
      <c r="AK31" s="148"/>
      <c r="AL31" s="143"/>
      <c r="AM31" s="127"/>
      <c r="AN31" s="132"/>
      <c r="AO31" s="133"/>
      <c r="AP31" s="147"/>
      <c r="AQ31" s="148"/>
      <c r="AR31" s="143"/>
      <c r="AS31" s="147"/>
      <c r="AT31" s="148"/>
      <c r="AU31" s="143"/>
      <c r="AV31" s="1175" t="s">
        <v>1556</v>
      </c>
      <c r="AW31" s="1189" t="str">
        <f>AW50&amp;"/"&amp;AW51</f>
        <v>/</v>
      </c>
      <c r="AX31" s="1190" t="str">
        <f>AX50&amp;"/"&amp;AX51</f>
        <v>/</v>
      </c>
      <c r="AY31" s="1175" t="str">
        <f>AY47</f>
        <v>工事種別</v>
      </c>
      <c r="AZ31" s="1491" t="str">
        <f>AZ47</f>
        <v>法面処理工事</v>
      </c>
      <c r="BA31" s="1339"/>
      <c r="BB31" s="147"/>
      <c r="BC31" s="148"/>
      <c r="BD31" s="143"/>
      <c r="BE31" s="127"/>
      <c r="BF31" s="132"/>
      <c r="BG31" s="133"/>
      <c r="BH31" s="147"/>
      <c r="BI31" s="148"/>
      <c r="BJ31" s="143"/>
      <c r="BK31" s="147"/>
      <c r="BL31" s="148"/>
      <c r="BM31" s="143"/>
      <c r="BN31" s="1183" t="s">
        <v>1562</v>
      </c>
      <c r="BO31" s="1189" t="str">
        <f>BO50&amp;CHAR(10)&amp;BO51</f>
        <v>港湾工事
機械器具設置工事</v>
      </c>
      <c r="BP31" s="1190" t="str">
        <f>BP50&amp;CHAR(10)&amp;BP51</f>
        <v>鋼橋上部工事
水道施設工事</v>
      </c>
      <c r="BQ31" s="1175" t="str">
        <f t="shared" si="60"/>
        <v>工事種別</v>
      </c>
      <c r="BR31" s="1493" t="str">
        <f t="shared" si="60"/>
        <v>鋼橋上部工事</v>
      </c>
      <c r="BS31" s="1339"/>
      <c r="BT31" s="147"/>
      <c r="BU31" s="148"/>
      <c r="BV31" s="143"/>
      <c r="BW31" s="127"/>
      <c r="BX31" s="132"/>
      <c r="BY31" s="133"/>
      <c r="BZ31" s="1330"/>
      <c r="CA31" s="1331"/>
      <c r="CB31" s="1487"/>
      <c r="CC31" s="1330"/>
      <c r="CD31" s="1331"/>
      <c r="CE31" s="1487"/>
      <c r="CF31" s="127" t="str">
        <f>CF47</f>
        <v/>
      </c>
      <c r="CG31" s="138" t="str">
        <f t="shared" ref="CG31" si="70">CG47</f>
        <v/>
      </c>
      <c r="CH31" s="139" t="str">
        <f t="shared" si="67"/>
        <v/>
      </c>
      <c r="CI31" s="913" t="str">
        <f t="shared" si="67"/>
        <v/>
      </c>
      <c r="CJ31" s="854" t="str">
        <f t="shared" ref="CJ31:CK31" si="71">CJ47</f>
        <v/>
      </c>
      <c r="CK31" s="855" t="str">
        <f t="shared" si="71"/>
        <v/>
      </c>
      <c r="CL31" s="1399"/>
      <c r="CM31" s="1488"/>
      <c r="CN31" s="1489"/>
      <c r="CO31" s="917" t="str">
        <f>CO51&amp;CHAR(10)&amp;CO52</f>
        <v xml:space="preserve">
</v>
      </c>
      <c r="CP31" s="914" t="str">
        <f>IF(CP50="","","参加"&amp;CP51&amp;"人"&amp;CHAR(10)&amp;"従業員"&amp;CP52&amp;"人")</f>
        <v/>
      </c>
      <c r="CQ31" s="915" t="str">
        <f>IF(CQ50="","","参加"&amp;CQ51&amp;"人"&amp;CHAR(10)&amp;"従業員"&amp;CQ52&amp;"人")</f>
        <v/>
      </c>
      <c r="CR31" s="134"/>
      <c r="CS31" s="727"/>
      <c r="CT31" s="725"/>
      <c r="CU31" s="147"/>
      <c r="CV31" s="148"/>
      <c r="CW31" s="143"/>
      <c r="CX31" s="147"/>
      <c r="CY31" s="148"/>
      <c r="CZ31" s="143"/>
      <c r="DA31" s="387"/>
      <c r="DB31" s="376"/>
      <c r="DC31" s="377"/>
      <c r="DD31" s="387"/>
      <c r="DE31" s="376"/>
      <c r="DF31" s="377"/>
      <c r="DG31" s="1039"/>
      <c r="DH31" s="514"/>
      <c r="DI31" s="515"/>
      <c r="DJ31" s="387"/>
      <c r="DK31" s="376"/>
      <c r="DL31" s="377"/>
      <c r="DM31" s="514"/>
      <c r="DN31" s="514"/>
      <c r="DO31" s="514"/>
      <c r="DP31" s="127"/>
      <c r="DQ31" s="132"/>
      <c r="DR31" s="133"/>
      <c r="DS31" s="131" t="str">
        <f>DS50</f>
        <v>工事成績</v>
      </c>
      <c r="DT31" s="155" t="str">
        <f>DT50</f>
        <v/>
      </c>
      <c r="DU31" s="156" t="str">
        <f>DU50</f>
        <v/>
      </c>
      <c r="DV31" s="147"/>
      <c r="DW31" s="148"/>
      <c r="DX31" s="143"/>
      <c r="DY31" s="147"/>
      <c r="DZ31" s="148"/>
      <c r="EA31" s="143"/>
      <c r="EB31" s="1399" t="str">
        <f t="shared" si="66"/>
        <v>所在地2</v>
      </c>
      <c r="EC31" s="1328" t="str">
        <f t="shared" si="66"/>
        <v/>
      </c>
      <c r="ED31" s="1350"/>
      <c r="EE31" s="1399"/>
      <c r="EF31" s="1328"/>
      <c r="EG31" s="1350"/>
      <c r="EH31" s="1399"/>
      <c r="EI31" s="1328"/>
      <c r="EJ31" s="1350"/>
      <c r="EK31" s="366"/>
    </row>
    <row r="32" spans="1:141" ht="48" customHeight="1">
      <c r="A32" s="397" t="s">
        <v>712</v>
      </c>
      <c r="B32" s="358">
        <v>7</v>
      </c>
      <c r="C32" s="141"/>
      <c r="D32" s="142"/>
      <c r="E32" s="143"/>
      <c r="F32" s="147"/>
      <c r="G32" s="148"/>
      <c r="H32" s="143"/>
      <c r="I32" s="127" t="str">
        <f>I57</f>
        <v>工事成績</v>
      </c>
      <c r="J32" s="155" t="str">
        <f>J57</f>
        <v/>
      </c>
      <c r="K32" s="156" t="str">
        <f>K55</f>
        <v/>
      </c>
      <c r="L32" s="147"/>
      <c r="M32" s="148"/>
      <c r="N32" s="143"/>
      <c r="O32" s="148"/>
      <c r="P32" s="148"/>
      <c r="Q32" s="143"/>
      <c r="R32" s="147"/>
      <c r="S32" s="148"/>
      <c r="T32" s="143"/>
      <c r="U32" s="131"/>
      <c r="V32" s="128"/>
      <c r="W32" s="129"/>
      <c r="X32" s="147"/>
      <c r="Y32" s="148"/>
      <c r="Z32" s="143"/>
      <c r="AA32" s="147"/>
      <c r="AB32" s="148"/>
      <c r="AC32" s="143"/>
      <c r="AD32" s="131" t="s">
        <v>614</v>
      </c>
      <c r="AE32" s="128" t="str">
        <f>IF(AE52="","",AE52&amp;CHAR(10)&amp;"("&amp;AE57&amp;"点)")</f>
        <v/>
      </c>
      <c r="AF32" s="129" t="str">
        <f>IF(AF52="","",AF52&amp;CHAR(10)&amp;"("&amp;AF57&amp;"点)")</f>
        <v/>
      </c>
      <c r="AG32" s="1199" t="str">
        <f>AG48</f>
        <v/>
      </c>
      <c r="AH32" s="1340" t="str">
        <f>AH42</f>
        <v>土木一式工事、とび・土工・ｺﾝｸﾘｰﾄ工事、しゅんせつ工事</v>
      </c>
      <c r="AI32" s="1341"/>
      <c r="AJ32" s="147"/>
      <c r="AK32" s="148"/>
      <c r="AL32" s="143"/>
      <c r="AM32" s="131"/>
      <c r="AN32" s="128"/>
      <c r="AO32" s="129"/>
      <c r="AP32" s="147"/>
      <c r="AQ32" s="148"/>
      <c r="AR32" s="143"/>
      <c r="AS32" s="147"/>
      <c r="AT32" s="148"/>
      <c r="AU32" s="143"/>
      <c r="AV32" s="131" t="s">
        <v>614</v>
      </c>
      <c r="AW32" s="157" t="str">
        <f>IF(AW52="","",AW52&amp;CHAR(10)&amp;"("&amp;AW57&amp;"点)")</f>
        <v/>
      </c>
      <c r="AX32" s="158" t="str">
        <f>IF(AX52="","",AX52&amp;CHAR(10)&amp;"("&amp;AX57&amp;"点)")</f>
        <v/>
      </c>
      <c r="AY32" s="1199" t="str">
        <f t="shared" si="59"/>
        <v>建設工事の種類</v>
      </c>
      <c r="AZ32" s="1492" t="str">
        <f t="shared" si="59"/>
        <v>とび・土工・コンクリート工事</v>
      </c>
      <c r="BA32" s="1341"/>
      <c r="BB32" s="147"/>
      <c r="BC32" s="148"/>
      <c r="BD32" s="143"/>
      <c r="BE32" s="131"/>
      <c r="BF32" s="128"/>
      <c r="BG32" s="129"/>
      <c r="BH32" s="147"/>
      <c r="BI32" s="148"/>
      <c r="BJ32" s="143"/>
      <c r="BK32" s="147"/>
      <c r="BL32" s="148"/>
      <c r="BM32" s="143"/>
      <c r="BN32" s="131" t="s">
        <v>614</v>
      </c>
      <c r="BO32" s="157" t="str">
        <f>IF(BO52="","",BO52&amp;CHAR(10)&amp;"("&amp;BO57&amp;"点)")</f>
        <v>主任技術者
(点)</v>
      </c>
      <c r="BP32" s="158" t="str">
        <f>IF(BP52="","",BP52&amp;CHAR(10)&amp;"("&amp;BP57&amp;"点)")</f>
        <v>現場代理人
(点)</v>
      </c>
      <c r="BQ32" s="1199" t="str">
        <f t="shared" si="60"/>
        <v>建設工事の種類</v>
      </c>
      <c r="BR32" s="1468" t="str">
        <f t="shared" si="60"/>
        <v>土木一式工事</v>
      </c>
      <c r="BS32" s="1341"/>
      <c r="BT32" s="147"/>
      <c r="BU32" s="148"/>
      <c r="BV32" s="143"/>
      <c r="BW32" s="131"/>
      <c r="BX32" s="128"/>
      <c r="BY32" s="129"/>
      <c r="BZ32" s="1330"/>
      <c r="CA32" s="1331"/>
      <c r="CB32" s="1487"/>
      <c r="CC32" s="1330"/>
      <c r="CD32" s="1331"/>
      <c r="CE32" s="1487"/>
      <c r="CF32" s="127" t="str">
        <f>CF48</f>
        <v/>
      </c>
      <c r="CG32" s="138" t="str">
        <f t="shared" ref="CG32" si="72">CG48</f>
        <v/>
      </c>
      <c r="CH32" s="139" t="str">
        <f t="shared" si="67"/>
        <v/>
      </c>
      <c r="CI32" s="913" t="str">
        <f t="shared" si="67"/>
        <v/>
      </c>
      <c r="CJ32" s="854" t="str">
        <f t="shared" ref="CJ32:CK32" si="73">CJ48</f>
        <v/>
      </c>
      <c r="CK32" s="855" t="str">
        <f t="shared" si="73"/>
        <v/>
      </c>
      <c r="CL32" s="137"/>
      <c r="CM32" s="135"/>
      <c r="CN32" s="136"/>
      <c r="CO32" s="917" t="str">
        <f t="shared" ref="CO32:CQ32" si="74">CO50</f>
        <v/>
      </c>
      <c r="CP32" s="911" t="str">
        <f t="shared" si="74"/>
        <v/>
      </c>
      <c r="CQ32" s="912" t="str">
        <f t="shared" si="74"/>
        <v/>
      </c>
      <c r="CR32" s="387"/>
      <c r="CS32" s="728"/>
      <c r="CT32" s="729"/>
      <c r="CU32" s="147"/>
      <c r="CV32" s="148"/>
      <c r="CW32" s="143"/>
      <c r="CX32" s="147"/>
      <c r="CY32" s="148"/>
      <c r="CZ32" s="143"/>
      <c r="DA32" s="147"/>
      <c r="DB32" s="148"/>
      <c r="DC32" s="143"/>
      <c r="DD32" s="147"/>
      <c r="DE32" s="148"/>
      <c r="DF32" s="143"/>
      <c r="DG32" s="147"/>
      <c r="DH32" s="148"/>
      <c r="DI32" s="143"/>
      <c r="DJ32" s="147"/>
      <c r="DK32" s="148"/>
      <c r="DL32" s="143"/>
      <c r="DM32" s="148"/>
      <c r="DN32" s="148"/>
      <c r="DO32" s="148"/>
      <c r="DP32" s="131"/>
      <c r="DQ32" s="128"/>
      <c r="DR32" s="129"/>
      <c r="DS32" s="1192" t="str">
        <f>DS53&amp;"/"&amp;DS54</f>
        <v>工事種別/建設工事の種類</v>
      </c>
      <c r="DT32" s="1146" t="str">
        <f>DT53&amp;"／"&amp;DT54</f>
        <v>／</v>
      </c>
      <c r="DU32" s="1193" t="str">
        <f>DU53&amp;"／"&amp;DU54</f>
        <v>／</v>
      </c>
      <c r="DV32" s="147"/>
      <c r="DW32" s="148"/>
      <c r="DX32" s="143"/>
      <c r="DY32" s="147"/>
      <c r="DZ32" s="148"/>
      <c r="EA32" s="143"/>
      <c r="EB32" s="1399"/>
      <c r="EC32" s="1328"/>
      <c r="ED32" s="1350"/>
      <c r="EE32" s="1399"/>
      <c r="EF32" s="1328"/>
      <c r="EG32" s="1350"/>
      <c r="EH32" s="1399"/>
      <c r="EI32" s="1328"/>
      <c r="EJ32" s="1350"/>
      <c r="EK32" s="366"/>
    </row>
    <row r="33" spans="1:141" ht="37.5">
      <c r="A33" s="397" t="s">
        <v>712</v>
      </c>
      <c r="B33" s="358">
        <v>8</v>
      </c>
      <c r="C33" s="159"/>
      <c r="D33" s="160"/>
      <c r="E33" s="161"/>
      <c r="F33" s="163"/>
      <c r="G33" s="164"/>
      <c r="H33" s="164"/>
      <c r="I33" s="1175"/>
      <c r="J33" s="1147"/>
      <c r="K33" s="1202"/>
      <c r="L33" s="164"/>
      <c r="M33" s="164"/>
      <c r="N33" s="161"/>
      <c r="O33" s="164"/>
      <c r="P33" s="164"/>
      <c r="Q33" s="161"/>
      <c r="R33" s="163"/>
      <c r="S33" s="164"/>
      <c r="T33" s="161"/>
      <c r="U33" s="131"/>
      <c r="V33" s="128"/>
      <c r="W33" s="129"/>
      <c r="X33" s="163"/>
      <c r="Y33" s="164"/>
      <c r="Z33" s="161"/>
      <c r="AA33" s="163"/>
      <c r="AB33" s="164"/>
      <c r="AC33" s="161"/>
      <c r="AD33" s="131" t="s">
        <v>615</v>
      </c>
      <c r="AE33" s="132" t="str">
        <f>AE53&amp;" "&amp;AE54&amp;" "&amp;AE55&amp;" "&amp;AE56</f>
        <v xml:space="preserve">   </v>
      </c>
      <c r="AF33" s="133" t="str">
        <f>AF53&amp;" "&amp;AF54&amp;" "&amp;AF55&amp;" "&amp;AF56</f>
        <v xml:space="preserve">   </v>
      </c>
      <c r="AG33" s="926"/>
      <c r="AH33" s="908"/>
      <c r="AI33" s="927"/>
      <c r="AJ33" s="163"/>
      <c r="AK33" s="164"/>
      <c r="AL33" s="161"/>
      <c r="AM33" s="131"/>
      <c r="AN33" s="128"/>
      <c r="AO33" s="129"/>
      <c r="AP33" s="163"/>
      <c r="AQ33" s="164"/>
      <c r="AR33" s="161"/>
      <c r="AS33" s="163"/>
      <c r="AT33" s="164"/>
      <c r="AU33" s="161"/>
      <c r="AV33" s="131" t="s">
        <v>615</v>
      </c>
      <c r="AW33" s="132" t="str">
        <f>AW53&amp;" "&amp;AW54&amp;" "&amp;AW55&amp;" "&amp;AW56</f>
        <v xml:space="preserve">   </v>
      </c>
      <c r="AX33" s="133" t="str">
        <f>AX53&amp;" "&amp;AX54&amp;" "&amp;AX55&amp;" "&amp;AX56</f>
        <v xml:space="preserve">   </v>
      </c>
      <c r="AY33" s="1201"/>
      <c r="AZ33" s="908"/>
      <c r="BA33" s="927"/>
      <c r="BB33" s="163"/>
      <c r="BC33" s="164"/>
      <c r="BD33" s="161"/>
      <c r="BE33" s="131"/>
      <c r="BF33" s="128"/>
      <c r="BG33" s="129"/>
      <c r="BH33" s="163"/>
      <c r="BI33" s="164"/>
      <c r="BJ33" s="161"/>
      <c r="BK33" s="163"/>
      <c r="BL33" s="164"/>
      <c r="BM33" s="161"/>
      <c r="BN33" s="131" t="s">
        <v>615</v>
      </c>
      <c r="BO33" s="132" t="str">
        <f>BO53&amp;" "&amp;BO54&amp;" "&amp;BO55&amp;" "&amp;BO56</f>
        <v xml:space="preserve">   </v>
      </c>
      <c r="BP33" s="133" t="str">
        <f>BP53&amp;" "&amp;BP54&amp;" "&amp;BP55&amp;" "&amp;BP56</f>
        <v xml:space="preserve">   </v>
      </c>
      <c r="BQ33" s="1201"/>
      <c r="BR33" s="908"/>
      <c r="BS33" s="927"/>
      <c r="BT33" s="163"/>
      <c r="BU33" s="164"/>
      <c r="BV33" s="161"/>
      <c r="BW33" s="131"/>
      <c r="BX33" s="128"/>
      <c r="BY33" s="129"/>
      <c r="BZ33" s="163"/>
      <c r="CA33" s="164"/>
      <c r="CB33" s="161"/>
      <c r="CC33" s="163"/>
      <c r="CD33" s="164"/>
      <c r="CE33" s="161"/>
      <c r="CF33" s="131" t="str">
        <f>CF49</f>
        <v/>
      </c>
      <c r="CG33" s="773" t="str">
        <f t="shared" ref="CG33" si="75">CG49</f>
        <v/>
      </c>
      <c r="CH33" s="774" t="str">
        <f t="shared" si="67"/>
        <v/>
      </c>
      <c r="CI33" s="917" t="str">
        <f t="shared" si="67"/>
        <v/>
      </c>
      <c r="CJ33" s="911" t="str">
        <f t="shared" ref="CJ33:CK33" si="76">CJ49</f>
        <v/>
      </c>
      <c r="CK33" s="912" t="str">
        <f t="shared" si="76"/>
        <v/>
      </c>
      <c r="CL33" s="163"/>
      <c r="CM33" s="164"/>
      <c r="CN33" s="161"/>
      <c r="CO33" s="162"/>
      <c r="CP33" s="770"/>
      <c r="CQ33" s="769"/>
      <c r="CR33" s="730"/>
      <c r="CS33" s="731"/>
      <c r="CT33" s="726"/>
      <c r="CU33" s="163"/>
      <c r="CV33" s="164"/>
      <c r="CW33" s="161"/>
      <c r="CX33" s="165"/>
      <c r="CY33" s="166"/>
      <c r="CZ33" s="167"/>
      <c r="DA33" s="163"/>
      <c r="DB33" s="164"/>
      <c r="DC33" s="161"/>
      <c r="DD33" s="163"/>
      <c r="DE33" s="164"/>
      <c r="DF33" s="161"/>
      <c r="DG33" s="163"/>
      <c r="DH33" s="164"/>
      <c r="DI33" s="161"/>
      <c r="DJ33" s="163"/>
      <c r="DK33" s="164"/>
      <c r="DL33" s="161"/>
      <c r="DM33" s="164"/>
      <c r="DN33" s="164"/>
      <c r="DO33" s="164"/>
      <c r="DP33" s="131"/>
      <c r="DQ33" s="128"/>
      <c r="DR33" s="129"/>
      <c r="DS33" s="163"/>
      <c r="DT33" s="164"/>
      <c r="DU33" s="161"/>
      <c r="DV33" s="163"/>
      <c r="DW33" s="164"/>
      <c r="DX33" s="161"/>
      <c r="DY33" s="163"/>
      <c r="DZ33" s="164"/>
      <c r="EA33" s="161"/>
      <c r="EB33" s="131" t="str">
        <f>EB49</f>
        <v>技術者数2</v>
      </c>
      <c r="EC33" s="1408" t="str">
        <f>EC49</f>
        <v/>
      </c>
      <c r="ED33" s="1409"/>
      <c r="EE33" s="131"/>
      <c r="EF33" s="1408"/>
      <c r="EG33" s="1409"/>
      <c r="EH33" s="131"/>
      <c r="EI33" s="1408"/>
      <c r="EJ33" s="1409"/>
      <c r="EK33" s="366"/>
    </row>
    <row r="34" spans="1:141" ht="67.5">
      <c r="A34" s="366"/>
      <c r="B34" s="359"/>
      <c r="C34" s="358" t="s">
        <v>949</v>
      </c>
      <c r="D34" s="97" t="str">
        <f>INDEX(発注者入力シート!$B$23:$J$27,MATCH(発注者入力シート!L6,発注者入力シート!$C$23:$C$27,0),7)</f>
        <v>無</v>
      </c>
      <c r="E34" s="358"/>
      <c r="F34" s="358" t="s">
        <v>949</v>
      </c>
      <c r="G34" s="97" t="str">
        <f>INDEX(発注者入力シート!$B$23:$J$27,MATCH(発注者入力シート!L6,発注者入力シート!$C$23:$C$27,0),7)</f>
        <v>無</v>
      </c>
      <c r="H34" s="358"/>
      <c r="I34" s="358"/>
      <c r="J34" s="358"/>
      <c r="K34" s="358"/>
      <c r="L34" s="358" t="s">
        <v>949</v>
      </c>
      <c r="M34" s="97" t="str">
        <f>INDEX(発注者入力シート!$B$23:$J$27,MATCH(発注者入力シート!L8,発注者入力シート!$C$23:$C$27,0),7)</f>
        <v>無</v>
      </c>
      <c r="N34" s="358"/>
      <c r="O34" s="358"/>
      <c r="P34" s="358"/>
      <c r="Q34" s="358"/>
      <c r="R34" s="358"/>
      <c r="S34" s="358"/>
      <c r="T34" s="358"/>
      <c r="U34" s="358"/>
      <c r="V34" s="358"/>
      <c r="W34" s="358"/>
      <c r="X34" s="358" t="s">
        <v>949</v>
      </c>
      <c r="Y34" s="97" t="str">
        <f>INDEX(発注者入力シート!$B$28:$J$31,MATCH(発注者入力シート!M9,発注者入力シート!$C$28:$C$31,0),7)</f>
        <v>無</v>
      </c>
      <c r="Z34" s="97" t="str">
        <f>IF(企業入力シート!C18="","配置なし","配置あり")</f>
        <v>配置あり</v>
      </c>
      <c r="AA34" s="358" t="s">
        <v>949</v>
      </c>
      <c r="AB34" s="97" t="e">
        <f>INDEX(発注者入力シート!$B$28:$J$31,MATCH(発注者入力シート!M6,発注者入力シート!$C$28:$C$31,0),7)</f>
        <v>#N/A</v>
      </c>
      <c r="AC34" s="97" t="str">
        <f>IF(企業入力シート!C18="","配置なし","配置あり")</f>
        <v>配置あり</v>
      </c>
      <c r="AD34" s="358"/>
      <c r="AE34" s="358"/>
      <c r="AF34" s="97" t="str">
        <f>IF(企業入力シート!C18="","配置なし","配置あり")</f>
        <v>配置あり</v>
      </c>
      <c r="AG34" s="358" t="s">
        <v>1311</v>
      </c>
      <c r="AH34" s="97" t="str">
        <f>INDEX(発注者入力シート!$B$28:$J$31,MATCH(発注者入力シート!M8,発注者入力シート!$C$28:$C$31,0),7)</f>
        <v>無</v>
      </c>
      <c r="AI34" s="97" t="str">
        <f>IF(企業入力シート!C18="","配置なし","配置あり")</f>
        <v>配置あり</v>
      </c>
      <c r="AJ34" s="358" t="s">
        <v>949</v>
      </c>
      <c r="AK34" s="97" t="e">
        <f>INDEX(発注者入力シート!$B$28:$J$31,MATCH(発注者入力シート!M10,発注者入力シート!$C$28:$C$31,0),7)</f>
        <v>#N/A</v>
      </c>
      <c r="AL34" s="97" t="str">
        <f>IF(企業入力シート!C18="","配置なし","配置あり")</f>
        <v>配置あり</v>
      </c>
      <c r="AM34" s="358"/>
      <c r="AN34" s="358"/>
      <c r="AO34" s="358"/>
      <c r="AP34" s="358" t="s">
        <v>949</v>
      </c>
      <c r="AQ34" s="97" t="str">
        <f>INDEX(発注者入力シート!$B$28:$J$31,MATCH(発注者入力シート!M9,発注者入力シート!$C$28:$C$31,0),8)</f>
        <v>無</v>
      </c>
      <c r="AR34" s="97" t="str">
        <f>IF(企業入力シート!C19="","配置なし","配置あり")</f>
        <v>配置あり</v>
      </c>
      <c r="AS34" s="358" t="s">
        <v>949</v>
      </c>
      <c r="AT34" s="97" t="e">
        <f>INDEX(発注者入力シート!$B$28:$J$31,MATCH(発注者入力シート!M6,発注者入力シート!$C$28:$C$31,0),8)</f>
        <v>#N/A</v>
      </c>
      <c r="AU34" s="97" t="str">
        <f>IF(企業入力シート!C19="","配置なし","配置あり")</f>
        <v>配置あり</v>
      </c>
      <c r="AV34" s="358"/>
      <c r="AW34" s="358"/>
      <c r="AX34" s="97" t="str">
        <f>IF(企業入力シート!C19="","配置なし","配置あり")</f>
        <v>配置あり</v>
      </c>
      <c r="AY34" s="358" t="s">
        <v>1311</v>
      </c>
      <c r="AZ34" s="97" t="str">
        <f>INDEX(発注者入力シート!$B$28:$J$31,MATCH(発注者入力シート!M8,発注者入力シート!$C$28:$C$31,0),8)</f>
        <v>無</v>
      </c>
      <c r="BA34" s="97" t="str">
        <f>IF(企業入力シート!C19="","配置なし","配置あり")</f>
        <v>配置あり</v>
      </c>
      <c r="BB34" s="358" t="s">
        <v>949</v>
      </c>
      <c r="BC34" s="97" t="e">
        <f>INDEX(発注者入力シート!$B$28:$J$31,MATCH(発注者入力シート!M10,発注者入力シート!$C$28:$C$31,0),8)</f>
        <v>#N/A</v>
      </c>
      <c r="BD34" s="97" t="str">
        <f>IF(企業入力シート!C19="","配置なし","配置あり")</f>
        <v>配置あり</v>
      </c>
      <c r="BE34" s="358"/>
      <c r="BF34" s="358"/>
      <c r="BG34" s="358"/>
      <c r="BH34" s="358" t="s">
        <v>949</v>
      </c>
      <c r="BI34" s="97" t="str">
        <f>INDEX(発注者入力シート!$B$28:$J$31,MATCH(発注者入力シート!M9,発注者入力シート!$C$28:$C$31,0),9)</f>
        <v>無</v>
      </c>
      <c r="BJ34" s="97" t="str">
        <f>IF(企業入力シート!C20="","配置なし","配置あり")</f>
        <v>配置あり</v>
      </c>
      <c r="BK34" s="358" t="s">
        <v>949</v>
      </c>
      <c r="BL34" s="97" t="e">
        <f>INDEX(発注者入力シート!$B$28:$J$31,MATCH(発注者入力シート!M6,発注者入力シート!$C$28:$C$31,0),9)</f>
        <v>#N/A</v>
      </c>
      <c r="BM34" s="97" t="str">
        <f>IF(企業入力シート!C20="","配置なし","配置あり")</f>
        <v>配置あり</v>
      </c>
      <c r="BN34" s="358"/>
      <c r="BO34" s="358"/>
      <c r="BP34" s="97" t="str">
        <f>IF(企業入力シート!C20="","配置なし","配置あり")</f>
        <v>配置あり</v>
      </c>
      <c r="BQ34" s="358" t="s">
        <v>1311</v>
      </c>
      <c r="BR34" s="97" t="str">
        <f>INDEX(発注者入力シート!$B$28:$J$31,MATCH(発注者入力シート!M8,発注者入力シート!$C$28:$C$31,0),9)</f>
        <v>無</v>
      </c>
      <c r="BS34" s="97" t="str">
        <f>IF(企業入力シート!C20="","配置なし","配置あり")</f>
        <v>配置あり</v>
      </c>
      <c r="BT34" s="358" t="s">
        <v>949</v>
      </c>
      <c r="BU34" s="97" t="e">
        <f>INDEX(発注者入力シート!$B$28:$J$31,MATCH(発注者入力シート!M10,発注者入力シート!$C$28:$C$31,0),9)</f>
        <v>#N/A</v>
      </c>
      <c r="BV34" s="97" t="str">
        <f>IF(企業入力シート!C20="","配置なし","配置あり")</f>
        <v>配置あり</v>
      </c>
      <c r="BW34" s="358"/>
      <c r="BX34" s="358"/>
      <c r="BY34" s="358"/>
      <c r="BZ34" s="358"/>
      <c r="CA34" s="358"/>
      <c r="CB34" s="358"/>
      <c r="CC34" s="358"/>
      <c r="CD34" s="358"/>
      <c r="CE34" s="358"/>
      <c r="CF34" s="358" t="s">
        <v>949</v>
      </c>
      <c r="CG34" s="97" t="str">
        <f>INDEX(発注者入力シート!$B$32:$J$41,MATCH(発注者入力シート!N8,発注者入力シート!$C$32:$C$41,0),7)</f>
        <v>無</v>
      </c>
      <c r="CH34" s="358"/>
      <c r="CI34" s="358" t="s">
        <v>949</v>
      </c>
      <c r="CJ34" s="97" t="str">
        <f>INDEX(発注者入力シート!$B$32:$J$41,MATCH(発注者入力シート!N9,発注者入力シート!$C$32:$C$41,0),7)</f>
        <v>無</v>
      </c>
      <c r="CK34" s="358"/>
      <c r="CL34" s="358" t="s">
        <v>949</v>
      </c>
      <c r="CM34" s="97" t="str">
        <f>INDEX(発注者入力シート!$B$32:$J$41,MATCH(発注者入力シート!N9,発注者入力シート!$C$32:$C$41,0),7)</f>
        <v>無</v>
      </c>
      <c r="CN34" s="358"/>
      <c r="CO34" s="358" t="s">
        <v>949</v>
      </c>
      <c r="CP34" s="97" t="str">
        <f>INDEX(発注者入力シート!$B$32:$J$41,MATCH(発注者入力シート!N10,発注者入力シート!$C$32:$C$41,0),7)</f>
        <v>無</v>
      </c>
      <c r="CQ34" s="358"/>
      <c r="CR34" s="358" t="s">
        <v>949</v>
      </c>
      <c r="CS34" s="97" t="e">
        <f>INDEX(発注者入力シート!$B$32:$J$41,MATCH(発注者入力シート!N11,発注者入力シート!$C$32:$C$41,0),7)</f>
        <v>#N/A</v>
      </c>
      <c r="CT34" s="97" t="str">
        <f>INDEX(発注者入力シート!$B$32:$J$41,MATCH(発注者入力シート!N13,発注者入力シート!$C$32:$C$41,0),7)</f>
        <v>無</v>
      </c>
      <c r="CU34" s="358"/>
      <c r="CV34" s="358"/>
      <c r="CW34" s="358"/>
      <c r="CX34" s="358" t="s">
        <v>949</v>
      </c>
      <c r="CY34" s="97" t="e">
        <f>INDEX(発注者入力シート!$B$32:$J$41,MATCH(発注者入力シート!N17,発注者入力シート!$C$32:$C$41,0),7)</f>
        <v>#N/A</v>
      </c>
      <c r="CZ34" s="358"/>
      <c r="DA34" s="358"/>
      <c r="DB34" s="358"/>
      <c r="DC34" s="358"/>
      <c r="DD34" s="358"/>
      <c r="DE34" s="358"/>
      <c r="DF34" s="358"/>
      <c r="DG34" s="358"/>
      <c r="DH34" s="358"/>
      <c r="DI34" s="358"/>
      <c r="DJ34" s="358"/>
      <c r="DK34" s="358"/>
      <c r="DL34" s="358"/>
      <c r="DM34" s="358" t="s">
        <v>949</v>
      </c>
      <c r="DN34" s="97" t="e">
        <f>INDEX(発注者入力シート!$B$32:$J$41,MATCH(発注者入力シート!N23,発注者入力シート!$C$32:$C$41,0),7)</f>
        <v>#N/A</v>
      </c>
      <c r="DO34" s="358"/>
      <c r="DP34" s="358"/>
      <c r="DQ34" s="358"/>
      <c r="DR34" s="358"/>
      <c r="DS34" s="358"/>
      <c r="DT34" s="358"/>
      <c r="DU34" s="358"/>
      <c r="DV34" s="358"/>
      <c r="DW34" s="358"/>
      <c r="DX34" s="358"/>
      <c r="DY34" s="358"/>
      <c r="DZ34" s="358"/>
      <c r="EA34" s="358"/>
      <c r="EB34" s="358"/>
      <c r="EC34" s="358"/>
      <c r="ED34" s="358"/>
      <c r="EE34" s="358"/>
      <c r="EF34" s="358"/>
      <c r="EG34" s="358"/>
      <c r="EH34" s="358"/>
      <c r="EI34" s="358"/>
      <c r="EJ34" s="358"/>
      <c r="EK34" s="366"/>
    </row>
    <row r="35" spans="1:141">
      <c r="A35" s="398"/>
      <c r="B35" s="20"/>
      <c r="D35" s="12"/>
      <c r="E35" s="14"/>
      <c r="N35" s="12"/>
      <c r="W35" s="93"/>
      <c r="X35" s="12"/>
      <c r="Z35" s="14"/>
      <c r="AB35" s="12"/>
      <c r="AC35" s="14"/>
      <c r="AH35" s="12"/>
      <c r="AI35" s="14"/>
      <c r="AL35" s="23"/>
      <c r="AO35" s="93"/>
      <c r="AP35" s="13"/>
      <c r="AR35" s="14"/>
      <c r="AT35" s="13"/>
      <c r="AU35" s="14"/>
      <c r="AZ35" s="13"/>
      <c r="BA35" s="14"/>
      <c r="BD35" s="23"/>
      <c r="BG35" s="93"/>
      <c r="BH35" s="13"/>
      <c r="BJ35" s="14"/>
      <c r="BL35" s="13"/>
      <c r="BM35" s="14"/>
      <c r="BR35" s="13"/>
      <c r="BS35" s="14"/>
      <c r="BV35" s="23"/>
      <c r="BY35" s="93"/>
      <c r="CK35" s="12"/>
      <c r="CN35" s="23"/>
      <c r="CR35" s="12"/>
      <c r="CS35" s="14"/>
      <c r="CV35" s="12"/>
      <c r="CW35" s="14"/>
      <c r="DR35" s="93"/>
      <c r="DW35" s="12"/>
      <c r="DX35" s="19"/>
      <c r="ED35" s="26"/>
      <c r="EG35" s="117"/>
      <c r="EJ35" s="117"/>
    </row>
    <row r="36" spans="1:141" ht="37.5" customHeight="1">
      <c r="A36" s="25" t="s">
        <v>717</v>
      </c>
      <c r="B36" s="20"/>
      <c r="D36" s="12"/>
      <c r="E36" s="14"/>
      <c r="N36" s="12"/>
      <c r="W36" s="93"/>
      <c r="X36" s="12"/>
      <c r="Z36" s="14"/>
      <c r="AB36" s="12"/>
      <c r="AC36" s="14"/>
      <c r="AH36" s="12"/>
      <c r="AI36" s="14"/>
      <c r="AL36" s="23"/>
      <c r="AO36" s="93"/>
      <c r="AP36" s="13"/>
      <c r="AR36" s="14"/>
      <c r="AT36" s="13"/>
      <c r="AU36" s="14"/>
      <c r="AZ36" s="13"/>
      <c r="BA36" s="14"/>
      <c r="BD36" s="23"/>
      <c r="BG36" s="93"/>
      <c r="BH36" s="13"/>
      <c r="BJ36" s="14"/>
      <c r="BL36" s="13"/>
      <c r="BM36" s="14"/>
      <c r="BR36" s="13"/>
      <c r="BS36" s="14"/>
      <c r="BV36" s="23"/>
      <c r="BY36" s="93"/>
      <c r="CK36" s="12"/>
      <c r="CN36" s="23"/>
      <c r="CR36" s="12"/>
      <c r="CS36" s="14"/>
      <c r="CV36" s="12"/>
      <c r="CW36" s="14"/>
      <c r="DR36" s="93"/>
      <c r="DW36" s="12"/>
      <c r="DX36" s="19"/>
      <c r="ED36" s="26"/>
      <c r="EG36" s="117"/>
      <c r="EJ36" s="117"/>
    </row>
    <row r="37" spans="1:141" s="56" customFormat="1" ht="27" customHeight="1">
      <c r="A37" s="399"/>
      <c r="B37" s="81" t="s">
        <v>518</v>
      </c>
      <c r="C37" s="1310" t="s">
        <v>292</v>
      </c>
      <c r="D37" s="1311"/>
      <c r="E37" s="1311"/>
      <c r="F37" s="1310" t="s">
        <v>166</v>
      </c>
      <c r="G37" s="1311"/>
      <c r="H37" s="1311"/>
      <c r="I37" s="1310" t="s">
        <v>292</v>
      </c>
      <c r="J37" s="1311"/>
      <c r="K37" s="1311"/>
      <c r="L37" s="1310" t="s">
        <v>292</v>
      </c>
      <c r="M37" s="1311"/>
      <c r="N37" s="1312"/>
      <c r="O37" s="1310" t="s">
        <v>354</v>
      </c>
      <c r="P37" s="1311"/>
      <c r="Q37" s="1312"/>
      <c r="R37" s="1310" t="s">
        <v>354</v>
      </c>
      <c r="S37" s="1311"/>
      <c r="T37" s="1312"/>
      <c r="U37" s="1310" t="s">
        <v>166</v>
      </c>
      <c r="V37" s="1311"/>
      <c r="W37" s="1312"/>
      <c r="X37" s="1310" t="s">
        <v>293</v>
      </c>
      <c r="Y37" s="1311"/>
      <c r="Z37" s="1311"/>
      <c r="AA37" s="1310" t="s">
        <v>293</v>
      </c>
      <c r="AB37" s="1311"/>
      <c r="AC37" s="1311"/>
      <c r="AD37" s="1310" t="s">
        <v>293</v>
      </c>
      <c r="AE37" s="1311"/>
      <c r="AF37" s="1311"/>
      <c r="AG37" s="1310" t="s">
        <v>293</v>
      </c>
      <c r="AH37" s="1311"/>
      <c r="AI37" s="1312"/>
      <c r="AJ37" s="1310" t="s">
        <v>856</v>
      </c>
      <c r="AK37" s="1311"/>
      <c r="AL37" s="1312"/>
      <c r="AM37" s="1310" t="s">
        <v>586</v>
      </c>
      <c r="AN37" s="1311"/>
      <c r="AO37" s="1312"/>
      <c r="AP37" s="1310" t="s">
        <v>294</v>
      </c>
      <c r="AQ37" s="1311"/>
      <c r="AR37" s="1312"/>
      <c r="AS37" s="1310" t="s">
        <v>294</v>
      </c>
      <c r="AT37" s="1311"/>
      <c r="AU37" s="1311"/>
      <c r="AV37" s="1310" t="s">
        <v>294</v>
      </c>
      <c r="AW37" s="1311"/>
      <c r="AX37" s="1311"/>
      <c r="AY37" s="1310" t="s">
        <v>294</v>
      </c>
      <c r="AZ37" s="1311"/>
      <c r="BA37" s="1311"/>
      <c r="BB37" s="1310" t="s">
        <v>857</v>
      </c>
      <c r="BC37" s="1311"/>
      <c r="BD37" s="1312"/>
      <c r="BE37" s="1310" t="s">
        <v>587</v>
      </c>
      <c r="BF37" s="1311"/>
      <c r="BG37" s="1312"/>
      <c r="BH37" s="1310" t="s">
        <v>295</v>
      </c>
      <c r="BI37" s="1311"/>
      <c r="BJ37" s="1312"/>
      <c r="BK37" s="1310" t="s">
        <v>295</v>
      </c>
      <c r="BL37" s="1311"/>
      <c r="BM37" s="1311"/>
      <c r="BN37" s="1310" t="s">
        <v>295</v>
      </c>
      <c r="BO37" s="1311"/>
      <c r="BP37" s="1311"/>
      <c r="BQ37" s="1310" t="s">
        <v>295</v>
      </c>
      <c r="BR37" s="1311"/>
      <c r="BS37" s="1311"/>
      <c r="BT37" s="1310" t="s">
        <v>858</v>
      </c>
      <c r="BU37" s="1311"/>
      <c r="BV37" s="1312"/>
      <c r="BW37" s="1310" t="s">
        <v>589</v>
      </c>
      <c r="BX37" s="1311"/>
      <c r="BY37" s="1312"/>
      <c r="BZ37" s="1310" t="s">
        <v>296</v>
      </c>
      <c r="CA37" s="1311"/>
      <c r="CB37" s="1311"/>
      <c r="CC37" s="1310" t="s">
        <v>296</v>
      </c>
      <c r="CD37" s="1311"/>
      <c r="CE37" s="1311"/>
      <c r="CF37" s="1310" t="s">
        <v>296</v>
      </c>
      <c r="CG37" s="1311"/>
      <c r="CH37" s="1311"/>
      <c r="CI37" s="1310" t="s">
        <v>296</v>
      </c>
      <c r="CJ37" s="1311"/>
      <c r="CK37" s="1311"/>
      <c r="CL37" s="1310" t="s">
        <v>361</v>
      </c>
      <c r="CM37" s="1311"/>
      <c r="CN37" s="1311"/>
      <c r="CO37" s="1310" t="s">
        <v>296</v>
      </c>
      <c r="CP37" s="1311"/>
      <c r="CQ37" s="1311"/>
      <c r="CR37" s="1310" t="s">
        <v>296</v>
      </c>
      <c r="CS37" s="1311"/>
      <c r="CT37" s="1311"/>
      <c r="CU37" s="1310" t="s">
        <v>296</v>
      </c>
      <c r="CV37" s="1311"/>
      <c r="CW37" s="1311"/>
      <c r="CX37" s="1310" t="s">
        <v>363</v>
      </c>
      <c r="CY37" s="1311"/>
      <c r="CZ37" s="1311"/>
      <c r="DA37" s="1310" t="s">
        <v>190</v>
      </c>
      <c r="DB37" s="1311"/>
      <c r="DC37" s="1312"/>
      <c r="DD37" s="1310" t="s">
        <v>190</v>
      </c>
      <c r="DE37" s="1311"/>
      <c r="DF37" s="1312"/>
      <c r="DG37" s="1310" t="s">
        <v>190</v>
      </c>
      <c r="DH37" s="1311"/>
      <c r="DI37" s="1312"/>
      <c r="DJ37" s="1310" t="s">
        <v>190</v>
      </c>
      <c r="DK37" s="1311"/>
      <c r="DL37" s="1312"/>
      <c r="DM37" s="1310" t="s">
        <v>190</v>
      </c>
      <c r="DN37" s="1311"/>
      <c r="DO37" s="1312"/>
      <c r="DP37" s="1310" t="s">
        <v>190</v>
      </c>
      <c r="DQ37" s="1311"/>
      <c r="DR37" s="1312"/>
      <c r="DS37" s="1310" t="s">
        <v>297</v>
      </c>
      <c r="DT37" s="1311"/>
      <c r="DU37" s="1311"/>
      <c r="DV37" s="1410" t="s">
        <v>297</v>
      </c>
      <c r="DW37" s="1410"/>
      <c r="DX37" s="1410"/>
      <c r="DY37" s="1410" t="s">
        <v>297</v>
      </c>
      <c r="DZ37" s="1410"/>
      <c r="EA37" s="1410"/>
      <c r="EB37" s="1410" t="s">
        <v>297</v>
      </c>
      <c r="EC37" s="1410"/>
      <c r="ED37" s="1410"/>
      <c r="EE37" s="1410" t="s">
        <v>297</v>
      </c>
      <c r="EF37" s="1410"/>
      <c r="EG37" s="1410"/>
      <c r="EH37" s="1410" t="s">
        <v>297</v>
      </c>
      <c r="EI37" s="1410"/>
      <c r="EJ37" s="1410"/>
    </row>
    <row r="38" spans="1:141" ht="67.5" customHeight="1">
      <c r="A38" s="398"/>
      <c r="B38" s="15" t="s">
        <v>519</v>
      </c>
      <c r="C38" s="1313" t="s">
        <v>236</v>
      </c>
      <c r="D38" s="1314"/>
      <c r="E38" s="1314"/>
      <c r="F38" s="1313" t="s">
        <v>842</v>
      </c>
      <c r="G38" s="1314"/>
      <c r="H38" s="1314"/>
      <c r="I38" s="1313" t="s">
        <v>244</v>
      </c>
      <c r="J38" s="1314"/>
      <c r="K38" s="1314"/>
      <c r="L38" s="1313" t="s">
        <v>254</v>
      </c>
      <c r="M38" s="1314"/>
      <c r="N38" s="1315"/>
      <c r="O38" s="1313" t="s">
        <v>355</v>
      </c>
      <c r="P38" s="1314"/>
      <c r="Q38" s="1315"/>
      <c r="R38" s="1313" t="s">
        <v>357</v>
      </c>
      <c r="S38" s="1314"/>
      <c r="T38" s="1315"/>
      <c r="U38" s="1313" t="s">
        <v>583</v>
      </c>
      <c r="V38" s="1314"/>
      <c r="W38" s="1315"/>
      <c r="X38" s="1313" t="s">
        <v>257</v>
      </c>
      <c r="Y38" s="1314"/>
      <c r="Z38" s="1314"/>
      <c r="AA38" s="1313" t="s">
        <v>258</v>
      </c>
      <c r="AB38" s="1314"/>
      <c r="AC38" s="1314"/>
      <c r="AD38" s="1313" t="s">
        <v>259</v>
      </c>
      <c r="AE38" s="1314"/>
      <c r="AF38" s="1314"/>
      <c r="AG38" s="1313" t="s">
        <v>263</v>
      </c>
      <c r="AH38" s="1314"/>
      <c r="AI38" s="1315"/>
      <c r="AJ38" s="1313" t="s">
        <v>789</v>
      </c>
      <c r="AK38" s="1314"/>
      <c r="AL38" s="1315"/>
      <c r="AM38" s="1313" t="s">
        <v>583</v>
      </c>
      <c r="AN38" s="1314"/>
      <c r="AO38" s="1315"/>
      <c r="AP38" s="1313" t="s">
        <v>257</v>
      </c>
      <c r="AQ38" s="1314"/>
      <c r="AR38" s="1314"/>
      <c r="AS38" s="1313" t="s">
        <v>258</v>
      </c>
      <c r="AT38" s="1314"/>
      <c r="AU38" s="1314"/>
      <c r="AV38" s="1313" t="s">
        <v>145</v>
      </c>
      <c r="AW38" s="1314"/>
      <c r="AX38" s="1314"/>
      <c r="AY38" s="1313" t="s">
        <v>263</v>
      </c>
      <c r="AZ38" s="1314"/>
      <c r="BA38" s="1314"/>
      <c r="BB38" s="1313" t="s">
        <v>789</v>
      </c>
      <c r="BC38" s="1314"/>
      <c r="BD38" s="1315"/>
      <c r="BE38" s="1313" t="s">
        <v>583</v>
      </c>
      <c r="BF38" s="1314"/>
      <c r="BG38" s="1315"/>
      <c r="BH38" s="1313" t="s">
        <v>257</v>
      </c>
      <c r="BI38" s="1314"/>
      <c r="BJ38" s="1314"/>
      <c r="BK38" s="1313" t="s">
        <v>258</v>
      </c>
      <c r="BL38" s="1314"/>
      <c r="BM38" s="1314"/>
      <c r="BN38" s="1313" t="s">
        <v>145</v>
      </c>
      <c r="BO38" s="1314"/>
      <c r="BP38" s="1314"/>
      <c r="BQ38" s="1313" t="s">
        <v>263</v>
      </c>
      <c r="BR38" s="1314"/>
      <c r="BS38" s="1314"/>
      <c r="BT38" s="1313" t="s">
        <v>789</v>
      </c>
      <c r="BU38" s="1314"/>
      <c r="BV38" s="1315"/>
      <c r="BW38" s="1313" t="s">
        <v>583</v>
      </c>
      <c r="BX38" s="1314"/>
      <c r="BY38" s="1315"/>
      <c r="BZ38" s="1313" t="s">
        <v>264</v>
      </c>
      <c r="CA38" s="1314"/>
      <c r="CB38" s="1314"/>
      <c r="CC38" s="1313" t="s">
        <v>266</v>
      </c>
      <c r="CD38" s="1314"/>
      <c r="CE38" s="1314"/>
      <c r="CF38" s="1313" t="s">
        <v>681</v>
      </c>
      <c r="CG38" s="1314"/>
      <c r="CH38" s="1314"/>
      <c r="CI38" s="1313" t="s">
        <v>267</v>
      </c>
      <c r="CJ38" s="1314"/>
      <c r="CK38" s="1314"/>
      <c r="CL38" s="1313" t="s">
        <v>267</v>
      </c>
      <c r="CM38" s="1314"/>
      <c r="CN38" s="1314"/>
      <c r="CO38" s="1313" t="s">
        <v>682</v>
      </c>
      <c r="CP38" s="1314"/>
      <c r="CQ38" s="1314"/>
      <c r="CR38" s="1309" t="s">
        <v>269</v>
      </c>
      <c r="CS38" s="1309"/>
      <c r="CT38" s="1313"/>
      <c r="CU38" s="1309" t="s">
        <v>275</v>
      </c>
      <c r="CV38" s="1309"/>
      <c r="CW38" s="1309"/>
      <c r="CX38" s="1309" t="s">
        <v>1151</v>
      </c>
      <c r="CY38" s="1309"/>
      <c r="CZ38" s="1313"/>
      <c r="DA38" s="1313" t="s">
        <v>617</v>
      </c>
      <c r="DB38" s="1314"/>
      <c r="DC38" s="1315"/>
      <c r="DD38" s="1310" t="s">
        <v>1267</v>
      </c>
      <c r="DE38" s="1311"/>
      <c r="DF38" s="1312"/>
      <c r="DG38" s="1310" t="s">
        <v>1565</v>
      </c>
      <c r="DH38" s="1311"/>
      <c r="DI38" s="1312"/>
      <c r="DJ38" s="1313" t="s">
        <v>582</v>
      </c>
      <c r="DK38" s="1314"/>
      <c r="DL38" s="1315"/>
      <c r="DM38" s="1313" t="s">
        <v>959</v>
      </c>
      <c r="DN38" s="1314"/>
      <c r="DO38" s="1315"/>
      <c r="DP38" s="1313" t="s">
        <v>583</v>
      </c>
      <c r="DQ38" s="1314"/>
      <c r="DR38" s="1315"/>
      <c r="DS38" s="1309" t="s">
        <v>276</v>
      </c>
      <c r="DT38" s="1309"/>
      <c r="DU38" s="1309"/>
      <c r="DV38" s="1309" t="s">
        <v>278</v>
      </c>
      <c r="DW38" s="1309"/>
      <c r="DX38" s="1309"/>
      <c r="DY38" s="1309" t="s">
        <v>444</v>
      </c>
      <c r="DZ38" s="1309"/>
      <c r="EA38" s="1309"/>
      <c r="EB38" s="1309" t="s">
        <v>443</v>
      </c>
      <c r="EC38" s="1309"/>
      <c r="ED38" s="1309"/>
      <c r="EE38" s="1309"/>
      <c r="EF38" s="1309"/>
      <c r="EG38" s="1309"/>
      <c r="EH38" s="1309"/>
      <c r="EI38" s="1309"/>
      <c r="EJ38" s="1309"/>
    </row>
    <row r="39" spans="1:141" s="398" customFormat="1" ht="46.5" customHeight="1">
      <c r="B39" s="403" t="s">
        <v>334</v>
      </c>
      <c r="C39" s="403" t="s">
        <v>237</v>
      </c>
      <c r="D39" s="1464" t="str">
        <f>IF(企業成績評定点!G6="","",企業成績評定点!G6)</f>
        <v>平成28年度及び平成29年度（完成及び引き渡しが完了）</v>
      </c>
      <c r="E39" s="1464"/>
      <c r="F39" s="403" t="s">
        <v>139</v>
      </c>
      <c r="G39" s="1464" t="str">
        <f>IF('企業成績評定点 (5年間用)'!D7="","",'企業成績評定点 (5年間用)'!D7)</f>
        <v>平成25年度から平成29年度（完成及び引き渡しが完了）</v>
      </c>
      <c r="H39" s="1464"/>
      <c r="I39" s="403" t="s">
        <v>245</v>
      </c>
      <c r="J39" s="1411" t="str">
        <f>IF(同種工事施工実績!E6="","",同種工事施工実績!E6)</f>
        <v>平成20年度から入札公告日前日までに完成及び引き渡しが完了した島根県発注工事</v>
      </c>
      <c r="K39" s="1412"/>
      <c r="L39" s="1362" t="s">
        <v>255</v>
      </c>
      <c r="M39" s="1364" t="str">
        <f>IF(優良工事表彰!E6="","",優良工事表彰!E6)</f>
        <v>　島根県内の公共事業において、平成25年度から平成29年度に、島根県及び中国地方整備局発注工事で受けた優良工事表彰（優良工事施工団体表彰）</v>
      </c>
      <c r="N39" s="1365"/>
      <c r="O39" s="1317" t="s">
        <v>265</v>
      </c>
      <c r="P39" s="1303" t="str">
        <f>IF(【隠岐県土】アスファルト合材!B8="","",【隠岐県土】アスファルト合材!B8)</f>
        <v>隠岐支庁県土整備局管内における企業のアスファルト合材プラントの自社保有</v>
      </c>
      <c r="Q39" s="1318"/>
      <c r="R39" s="1317" t="s">
        <v>265</v>
      </c>
      <c r="S39" s="1303" t="str">
        <f>IF('【隠岐県土】法面機械保有 '!B8="","",'【隠岐県土】法面機械保有 '!B8)</f>
        <v>隠岐支庁県土整備局管内における企業の○○機の保有</v>
      </c>
      <c r="T39" s="1318"/>
      <c r="U39" s="1370"/>
      <c r="V39" s="1370"/>
      <c r="W39" s="1370"/>
      <c r="X39" s="1316" t="str">
        <f>IF(技術者継続学習!B8="","",技術者継続学習!B8)</f>
        <v>配置予定の主任（監理）技術者が保有するCPDSユニット</v>
      </c>
      <c r="Y39" s="1316"/>
      <c r="Z39" s="1316"/>
      <c r="AA39" s="1317" t="s">
        <v>288</v>
      </c>
      <c r="AB39" s="1316" t="str">
        <f>IF(技術者資格!B9="","",技術者資格!B9)</f>
        <v>1級土木施工管理技士又は1級建設機械施工技士</v>
      </c>
      <c r="AC39" s="1316"/>
      <c r="AD39" s="1179" t="s">
        <v>255</v>
      </c>
      <c r="AE39" s="1411" t="str">
        <f>IF(同種工事施工経験!E6="","",同種工事施工経験!E6)</f>
        <v>平成20年度から入札公告日前日までに完成及び引き渡しが完了した島根県及び中国地方整備局発注工事</v>
      </c>
      <c r="AF39" s="1412"/>
      <c r="AG39" s="1362" t="s">
        <v>255</v>
      </c>
      <c r="AH39" s="1364" t="str">
        <f>IF(優秀技術者表彰!E6="","",優秀技術者表彰!E6)</f>
        <v>　島根県内の公共事業において、平成25年度から平成29年度に、島根県及び中国地方整備局発注工事で主任（監理）技術者または現場代理人として受けた優秀建設技術者表彰</v>
      </c>
      <c r="AI39" s="1365"/>
      <c r="AJ39" s="403" t="s">
        <v>139</v>
      </c>
      <c r="AK39" s="1462" t="str">
        <f>IF(技術者成績評定点!F9="","",技術者成績評定点!F9)</f>
        <v>平成25年度から平成29年度（完成及び引き渡しが完了）</v>
      </c>
      <c r="AL39" s="1463"/>
      <c r="AM39" s="1370"/>
      <c r="AN39" s="1370"/>
      <c r="AO39" s="1370"/>
      <c r="AP39" s="1303" t="str">
        <f>IF(技術者継続学習!B8="","",技術者継続学習!B8)</f>
        <v>配置予定の主任（監理）技術者が保有するCPDSユニット</v>
      </c>
      <c r="AQ39" s="1304"/>
      <c r="AR39" s="1318"/>
      <c r="AS39" s="1317" t="s">
        <v>288</v>
      </c>
      <c r="AT39" s="1316" t="str">
        <f>IF(技術者資格!B9="","",技術者資格!B9)</f>
        <v>1級土木施工管理技士又は1級建設機械施工技士</v>
      </c>
      <c r="AU39" s="1316"/>
      <c r="AV39" s="403" t="s">
        <v>255</v>
      </c>
      <c r="AW39" s="1411" t="str">
        <f>IF(同種工事施工経験!E6="","",同種工事施工経験!E6)</f>
        <v>平成20年度から入札公告日前日までに完成及び引き渡しが完了した島根県及び中国地方整備局発注工事</v>
      </c>
      <c r="AX39" s="1412"/>
      <c r="AY39" s="1362" t="s">
        <v>255</v>
      </c>
      <c r="AZ39" s="1364" t="str">
        <f>IF(優秀技術者表彰!E6="","",優秀技術者表彰!E6)</f>
        <v>　島根県内の公共事業において、平成25年度から平成29年度に、島根県及び中国地方整備局発注工事で主任（監理）技術者または現場代理人として受けた優秀建設技術者表彰</v>
      </c>
      <c r="BA39" s="1365"/>
      <c r="BB39" s="403" t="s">
        <v>139</v>
      </c>
      <c r="BC39" s="1462" t="str">
        <f>IF(技術者成績評定点!F9="","",技術者成績評定点!F9)</f>
        <v>平成25年度から平成29年度（完成及び引き渡しが完了）</v>
      </c>
      <c r="BD39" s="1463"/>
      <c r="BE39" s="1370"/>
      <c r="BF39" s="1370"/>
      <c r="BG39" s="1370"/>
      <c r="BH39" s="1303" t="str">
        <f>IF(技術者継続学習!B8="","",技術者継続学習!B8)</f>
        <v>配置予定の主任（監理）技術者が保有するCPDSユニット</v>
      </c>
      <c r="BI39" s="1304"/>
      <c r="BJ39" s="1318"/>
      <c r="BK39" s="1317" t="s">
        <v>288</v>
      </c>
      <c r="BL39" s="1316" t="str">
        <f>IF(技術者資格!B9="","",技術者資格!B9)</f>
        <v>1級土木施工管理技士又は1級建設機械施工技士</v>
      </c>
      <c r="BM39" s="1316"/>
      <c r="BN39" s="403" t="s">
        <v>255</v>
      </c>
      <c r="BO39" s="1411" t="str">
        <f>IF(同種工事施工経験!E6="","",同種工事施工経験!E6)</f>
        <v>平成20年度から入札公告日前日までに完成及び引き渡しが完了した島根県及び中国地方整備局発注工事</v>
      </c>
      <c r="BP39" s="1412"/>
      <c r="BQ39" s="1362" t="s">
        <v>255</v>
      </c>
      <c r="BR39" s="1364" t="str">
        <f>IF(優秀技術者表彰!E6="","",優秀技術者表彰!E6)</f>
        <v>　島根県内の公共事業において、平成25年度から平成29年度に、島根県及び中国地方整備局発注工事で主任（監理）技術者または現場代理人として受けた優秀建設技術者表彰</v>
      </c>
      <c r="BS39" s="1365"/>
      <c r="BT39" s="403" t="s">
        <v>139</v>
      </c>
      <c r="BU39" s="1462" t="str">
        <f>IF(技術者成績評定点!F9="","",技術者成績評定点!F9)</f>
        <v>平成25年度から平成29年度（完成及び引き渡しが完了）</v>
      </c>
      <c r="BV39" s="1467"/>
      <c r="BW39" s="1370"/>
      <c r="BX39" s="1370"/>
      <c r="BY39" s="1370"/>
      <c r="BZ39" s="1317" t="s">
        <v>265</v>
      </c>
      <c r="CA39" s="1316" t="str">
        <f>IF(防災協定!B8="","",防災協定!B8)</f>
        <v>平成28年度及び平成29年度における島根県との防災協定の締結実績</v>
      </c>
      <c r="CB39" s="1316"/>
      <c r="CC39" s="1317" t="s">
        <v>265</v>
      </c>
      <c r="CD39" s="1316" t="str">
        <f>IF(家畜伝染防疫協定!B8="","",家畜伝染防疫協定!B8)</f>
        <v>平成28年度及び平成29年度における島根県との家畜伝染病防疫協定の締結実績</v>
      </c>
      <c r="CE39" s="1316"/>
      <c r="CF39" s="1323" t="s">
        <v>265</v>
      </c>
      <c r="CG39" s="1303" t="str">
        <f>IF(維持管理業務!B7="","",維持管理業務!B7)</f>
        <v>平成28年度及び平成29年度の県管理公共土木施設に関する維持管理業務または海岸漂着物の回収業務の契約実績</v>
      </c>
      <c r="CH39" s="1318"/>
      <c r="CI39" s="1323" t="s">
        <v>265</v>
      </c>
      <c r="CJ39" s="1303" t="str">
        <f>IF(除雪業務!B8="","",除雪業務!B8)</f>
        <v>平成28年度及び平成29年度の県管理道路を含む除雪業務の契約実績</v>
      </c>
      <c r="CK39" s="1318"/>
      <c r="CL39" s="1317" t="s">
        <v>265</v>
      </c>
      <c r="CM39" s="1316" t="e">
        <f>IF(#REF!="","",#REF!)</f>
        <v>#REF!</v>
      </c>
      <c r="CN39" s="1321"/>
      <c r="CO39" s="1323" t="s">
        <v>265</v>
      </c>
      <c r="CP39" s="1303" t="str">
        <f>IF(ボランティア!B6="","",ボランティア!B6)</f>
        <v>平成28年度及び平成29年度のボランティア活動又はハートフルしまねの参加実績</v>
      </c>
      <c r="CQ39" s="1318"/>
      <c r="CR39" s="1317" t="s">
        <v>265</v>
      </c>
      <c r="CS39" s="1317" t="s">
        <v>291</v>
      </c>
      <c r="CT39" s="1317"/>
      <c r="CU39" s="1317" t="s">
        <v>265</v>
      </c>
      <c r="CV39" s="1303" t="str">
        <f>IF(消防団!B9="","",消防団!B9)</f>
        <v>入札公告日前日時点（平成30年5月31日時点）での消防団協力事業所の認定状況</v>
      </c>
      <c r="CW39" s="1318"/>
      <c r="CX39" s="1317" t="s">
        <v>265</v>
      </c>
      <c r="CY39" s="1303" t="str">
        <f>IF(【水産】海上援助活動!B8="","",【水産】海上援助活動!B8)</f>
        <v>平成25年度から平成29年度における県内で発生した海難事故等に伴う海上援助活動の実績</v>
      </c>
      <c r="CZ39" s="1304"/>
      <c r="DA39" s="1316" t="str">
        <f>IF(若手・中堅技術者の配置状況!B9="","",若手・中堅技術者の配置状況!B9)</f>
        <v>満４０歳未満の技術者を主任（監理）技術者として配置</v>
      </c>
      <c r="DB39" s="1316"/>
      <c r="DC39" s="1316"/>
      <c r="DD39" s="1316" t="str">
        <f>IF('建設機械の保有状況（土木一式用）'!B6="","",'建設機械の保有状況（土木一式用）'!B6)</f>
        <v>入札公告日前日時点（平成30年5月31日時点）で建設機械を３台以上保有もしくは長期リース契約していること</v>
      </c>
      <c r="DE39" s="1316"/>
      <c r="DF39" s="1316"/>
      <c r="DG39" s="1316" t="str">
        <f>IF('建設機械の保有状況 (舗装用)'!B6="","",'建設機械の保有状況 (舗装用)'!B6)</f>
        <v>入札公告日前日時点（平成30年5月31日時点）でモーターグレーダー（自重5t以上）を保有もしくは長期リース契約していること</v>
      </c>
      <c r="DH39" s="1316"/>
      <c r="DI39" s="1316"/>
      <c r="DJ39" s="1316" t="str">
        <f>IF(登録基幹技能者!B9="","",登録基幹技能者!B9)</f>
        <v>登録○○○○基幹技能者の現場への配置</v>
      </c>
      <c r="DK39" s="1316"/>
      <c r="DL39" s="1316"/>
      <c r="DM39" s="1300" t="s">
        <v>265</v>
      </c>
      <c r="DN39" s="1303" t="e">
        <f>IF(#REF!="","",#REF!)</f>
        <v>#REF!</v>
      </c>
      <c r="DO39" s="1304"/>
      <c r="DP39" s="1370"/>
      <c r="DQ39" s="1370"/>
      <c r="DR39" s="1370"/>
      <c r="DS39" s="403" t="s">
        <v>265</v>
      </c>
      <c r="DT39" s="1411" t="str">
        <f>IF(近隣施工実績!B10="","",近隣施工実績!B10)</f>
        <v>平成28年度及び平成29年度に完成及び引き渡しが完了した島根県（総務部営繕課、農林水産部、土木部）発注の下記工事</v>
      </c>
      <c r="DU39" s="1412"/>
      <c r="DV39" s="1370" t="s">
        <v>265</v>
      </c>
      <c r="DW39" s="1316" t="str">
        <f>IF(会社所在地!B10="","",会社所在地!B10)</f>
        <v>入札公告日前日において、評価対象地域内に建設業法で規定する主たる営業所（本店）または従たる営業所（支店、営業所）がある者</v>
      </c>
      <c r="DX39" s="1316"/>
      <c r="DY39" s="1317" t="s">
        <v>265</v>
      </c>
      <c r="DZ39" s="1303" t="str">
        <f>IF(【鋼橋上部】工場会社所在地!B10="","",【鋼橋上部】工場会社所在地!B10)</f>
        <v>島根県内における橋梁用桁製作の機能を有する工場がある者及び建設業法で規定する主たる営業所（本店）または従たる営業所（支店、営業所）がある者</v>
      </c>
      <c r="EA39" s="1318"/>
      <c r="EB39" s="1317" t="s">
        <v>265</v>
      </c>
      <c r="EC39" s="1303" t="str">
        <f>IF(サポート拠点!B9="","",サポート拠点!B9)</f>
        <v>○○内におけるサポート拠点の所在と技術者の在籍</v>
      </c>
      <c r="ED39" s="1318"/>
      <c r="EE39" s="1317"/>
      <c r="EF39" s="1481"/>
      <c r="EG39" s="1482"/>
      <c r="EH39" s="1317"/>
      <c r="EI39" s="1481"/>
      <c r="EJ39" s="1482"/>
    </row>
    <row r="40" spans="1:141" s="398" customFormat="1" ht="46.5" customHeight="1">
      <c r="B40" s="403" t="s">
        <v>366</v>
      </c>
      <c r="C40" s="403" t="s">
        <v>238</v>
      </c>
      <c r="D40" s="1464" t="str">
        <f>IF(企業成績評定点!G7="","",企業成績評定点!G7)</f>
        <v>島根県（総務部、農林水産部、土木部）</v>
      </c>
      <c r="E40" s="1464"/>
      <c r="F40" s="403" t="s">
        <v>197</v>
      </c>
      <c r="G40" s="1464" t="str">
        <f>IF('企業成績評定点 (5年間用)'!D8="","",'企業成績評定点 (5年間用)'!D8)</f>
        <v>島根県（総務部、農林水産部、土木部）</v>
      </c>
      <c r="H40" s="1464"/>
      <c r="I40" s="403" t="s">
        <v>246</v>
      </c>
      <c r="J40" s="1411" t="str">
        <f>IF(同種工事施工実績!E10="","",同種工事施工実績!E10)</f>
        <v>　（例）杭基礎を有する直高５ｍ以上の橋梁下部工を含む完成及び引き渡しが完了した工事</v>
      </c>
      <c r="K40" s="1412"/>
      <c r="L40" s="1363"/>
      <c r="M40" s="1366"/>
      <c r="N40" s="1367"/>
      <c r="O40" s="1317"/>
      <c r="P40" s="1305"/>
      <c r="Q40" s="1319"/>
      <c r="R40" s="1317"/>
      <c r="S40" s="1305"/>
      <c r="T40" s="1319"/>
      <c r="U40" s="1370"/>
      <c r="V40" s="1370"/>
      <c r="W40" s="1370"/>
      <c r="X40" s="1316"/>
      <c r="Y40" s="1316"/>
      <c r="Z40" s="1316"/>
      <c r="AA40" s="1317"/>
      <c r="AB40" s="1316"/>
      <c r="AC40" s="1316"/>
      <c r="AD40" s="1179" t="s">
        <v>246</v>
      </c>
      <c r="AE40" s="1411" t="str">
        <f>IF(同種工事施工経験!E8="","",同種工事施工経験!E8)</f>
        <v>杭基礎を有する橋梁下部工を含む完成及び引き渡しが完了した工事</v>
      </c>
      <c r="AF40" s="1412"/>
      <c r="AG40" s="1363"/>
      <c r="AH40" s="1366"/>
      <c r="AI40" s="1367"/>
      <c r="AJ40" s="403" t="s">
        <v>197</v>
      </c>
      <c r="AK40" s="1462" t="str">
        <f>IF(技術者成績評定点!F10="","",技術者成績評定点!F10)</f>
        <v>島根県（総務部、農林水産部、土木部）</v>
      </c>
      <c r="AL40" s="1463"/>
      <c r="AM40" s="1370"/>
      <c r="AN40" s="1370"/>
      <c r="AO40" s="1370"/>
      <c r="AP40" s="1305"/>
      <c r="AQ40" s="1306"/>
      <c r="AR40" s="1319"/>
      <c r="AS40" s="1317"/>
      <c r="AT40" s="1316"/>
      <c r="AU40" s="1316"/>
      <c r="AV40" s="1184" t="s">
        <v>246</v>
      </c>
      <c r="AW40" s="1411" t="str">
        <f>IF(同種工事施工経験!E8="","",同種工事施工経験!E8)</f>
        <v>杭基礎を有する橋梁下部工を含む完成及び引き渡しが完了した工事</v>
      </c>
      <c r="AX40" s="1412"/>
      <c r="AY40" s="1363"/>
      <c r="AZ40" s="1366"/>
      <c r="BA40" s="1367"/>
      <c r="BB40" s="403" t="s">
        <v>197</v>
      </c>
      <c r="BC40" s="1462" t="str">
        <f>IF(技術者成績評定点!F10="","",技術者成績評定点!F10)</f>
        <v>島根県（総務部、農林水産部、土木部）</v>
      </c>
      <c r="BD40" s="1463"/>
      <c r="BE40" s="1370"/>
      <c r="BF40" s="1370"/>
      <c r="BG40" s="1370"/>
      <c r="BH40" s="1305"/>
      <c r="BI40" s="1306"/>
      <c r="BJ40" s="1319"/>
      <c r="BK40" s="1317"/>
      <c r="BL40" s="1316"/>
      <c r="BM40" s="1316"/>
      <c r="BN40" s="403" t="s">
        <v>246</v>
      </c>
      <c r="BO40" s="1411" t="str">
        <f>IF(同種工事施工経験!E8="","",同種工事施工経験!E8)</f>
        <v>杭基礎を有する橋梁下部工を含む完成及び引き渡しが完了した工事</v>
      </c>
      <c r="BP40" s="1412"/>
      <c r="BQ40" s="1363"/>
      <c r="BR40" s="1366"/>
      <c r="BS40" s="1367"/>
      <c r="BT40" s="403" t="s">
        <v>197</v>
      </c>
      <c r="BU40" s="1462" t="str">
        <f>IF(技術者成績評定点!F10="","",技術者成績評定点!F10)</f>
        <v>島根県（総務部、農林水産部、土木部）</v>
      </c>
      <c r="BV40" s="1467"/>
      <c r="BW40" s="1370"/>
      <c r="BX40" s="1370"/>
      <c r="BY40" s="1370"/>
      <c r="BZ40" s="1317"/>
      <c r="CA40" s="1316"/>
      <c r="CB40" s="1316"/>
      <c r="CC40" s="1317"/>
      <c r="CD40" s="1316"/>
      <c r="CE40" s="1316"/>
      <c r="CF40" s="1324"/>
      <c r="CG40" s="1305"/>
      <c r="CH40" s="1319"/>
      <c r="CI40" s="1324"/>
      <c r="CJ40" s="1305"/>
      <c r="CK40" s="1319"/>
      <c r="CL40" s="1317"/>
      <c r="CM40" s="1316"/>
      <c r="CN40" s="1321"/>
      <c r="CO40" s="1324"/>
      <c r="CP40" s="1305"/>
      <c r="CQ40" s="1319"/>
      <c r="CR40" s="1317"/>
      <c r="CS40" s="1317"/>
      <c r="CT40" s="1317"/>
      <c r="CU40" s="1317"/>
      <c r="CV40" s="1305"/>
      <c r="CW40" s="1319"/>
      <c r="CX40" s="1317"/>
      <c r="CY40" s="1305"/>
      <c r="CZ40" s="1306"/>
      <c r="DA40" s="1316"/>
      <c r="DB40" s="1316"/>
      <c r="DC40" s="1316"/>
      <c r="DD40" s="1316"/>
      <c r="DE40" s="1316"/>
      <c r="DF40" s="1316"/>
      <c r="DG40" s="1316"/>
      <c r="DH40" s="1316"/>
      <c r="DI40" s="1316"/>
      <c r="DJ40" s="1316"/>
      <c r="DK40" s="1316"/>
      <c r="DL40" s="1316"/>
      <c r="DM40" s="1301"/>
      <c r="DN40" s="1305"/>
      <c r="DO40" s="1306"/>
      <c r="DP40" s="1370"/>
      <c r="DQ40" s="1370"/>
      <c r="DR40" s="1370"/>
      <c r="DS40" s="403" t="s">
        <v>277</v>
      </c>
      <c r="DT40" s="1411" t="str">
        <f>IF(近隣施工実績!F12="","",近隣施工実績!F12)</f>
        <v>（例）○○県土整備事務所管内における請負金額５００万以上（税込）の工事</v>
      </c>
      <c r="DU40" s="1412"/>
      <c r="DV40" s="1370"/>
      <c r="DW40" s="1316"/>
      <c r="DX40" s="1316"/>
      <c r="DY40" s="1317"/>
      <c r="DZ40" s="1305"/>
      <c r="EA40" s="1319"/>
      <c r="EB40" s="1317"/>
      <c r="EC40" s="1305"/>
      <c r="ED40" s="1319"/>
      <c r="EE40" s="1317"/>
      <c r="EF40" s="1483"/>
      <c r="EG40" s="1484"/>
      <c r="EH40" s="1317"/>
      <c r="EI40" s="1483"/>
      <c r="EJ40" s="1484"/>
    </row>
    <row r="41" spans="1:141" s="398" customFormat="1" ht="46.5" customHeight="1">
      <c r="B41" s="403" t="s">
        <v>367</v>
      </c>
      <c r="C41" s="403" t="s">
        <v>239</v>
      </c>
      <c r="D41" s="1464" t="str">
        <f>IF(企業成績評定点!G8="","",企業成績評定点!G8)</f>
        <v>一般土木工事、維持修繕工事</v>
      </c>
      <c r="E41" s="1464"/>
      <c r="F41" s="403" t="s">
        <v>140</v>
      </c>
      <c r="G41" s="1464" t="str">
        <f>IF('企業成績評定点 (5年間用)'!D9="","",'企業成績評定点 (5年間用)'!D9)</f>
        <v>一般土木工事、維持修繕工事</v>
      </c>
      <c r="H41" s="1464"/>
      <c r="I41" s="1149" t="s">
        <v>1475</v>
      </c>
      <c r="J41" s="1465" t="str">
        <f>IF(同種工事施工実績!E8="","",同種工事施工実績!E8)</f>
        <v>一般土木工事、維持修繕工事</v>
      </c>
      <c r="K41" s="1466"/>
      <c r="L41" s="1149" t="s">
        <v>140</v>
      </c>
      <c r="M41" s="1342" t="str">
        <f>IF(優良工事表彰!E9="","",優良工事表彰!E9)</f>
        <v>一般土木工事、維持修繕工事</v>
      </c>
      <c r="N41" s="1343"/>
      <c r="O41" s="1317"/>
      <c r="P41" s="1305"/>
      <c r="Q41" s="1319"/>
      <c r="R41" s="1317"/>
      <c r="S41" s="1305"/>
      <c r="T41" s="1319"/>
      <c r="U41" s="1370"/>
      <c r="V41" s="1370"/>
      <c r="W41" s="1370"/>
      <c r="X41" s="1316"/>
      <c r="Y41" s="1316"/>
      <c r="Z41" s="1316"/>
      <c r="AA41" s="1317"/>
      <c r="AB41" s="1316"/>
      <c r="AC41" s="1316"/>
      <c r="AD41" s="1149" t="s">
        <v>140</v>
      </c>
      <c r="AE41" s="1342" t="str">
        <f>IF(同種工事施工経験!E11="","",同種工事施工経験!E11)</f>
        <v>一般土木工事、維持修繕工事</v>
      </c>
      <c r="AF41" s="1343"/>
      <c r="AG41" s="1149" t="s">
        <v>140</v>
      </c>
      <c r="AH41" s="1342" t="str">
        <f>IF(優秀技術者表彰!E9="","",優秀技術者表彰!E9)</f>
        <v>一般土木工事、維持修繕工事</v>
      </c>
      <c r="AI41" s="1343"/>
      <c r="AJ41" s="403" t="s">
        <v>140</v>
      </c>
      <c r="AK41" s="1462" t="str">
        <f>IF(技術者成績評定点!F11="","",技術者成績評定点!F11)</f>
        <v>一般土木工事、維持修繕工事</v>
      </c>
      <c r="AL41" s="1463"/>
      <c r="AM41" s="1370"/>
      <c r="AN41" s="1370"/>
      <c r="AO41" s="1370"/>
      <c r="AP41" s="1305"/>
      <c r="AQ41" s="1306"/>
      <c r="AR41" s="1319"/>
      <c r="AS41" s="1317"/>
      <c r="AT41" s="1316"/>
      <c r="AU41" s="1316"/>
      <c r="AV41" s="1149" t="s">
        <v>140</v>
      </c>
      <c r="AW41" s="1342" t="str">
        <f>IF(同種工事施工経験!E11="","",同種工事施工経験!E11)</f>
        <v>一般土木工事、維持修繕工事</v>
      </c>
      <c r="AX41" s="1343"/>
      <c r="AY41" s="1149" t="s">
        <v>140</v>
      </c>
      <c r="AZ41" s="1342" t="str">
        <f>IF(優秀技術者表彰!E9="","",優秀技術者表彰!E9)</f>
        <v>一般土木工事、維持修繕工事</v>
      </c>
      <c r="BA41" s="1343"/>
      <c r="BB41" s="403" t="s">
        <v>140</v>
      </c>
      <c r="BC41" s="1462" t="str">
        <f>IF(技術者成績評定点!F11="","",技術者成績評定点!F11)</f>
        <v>一般土木工事、維持修繕工事</v>
      </c>
      <c r="BD41" s="1463"/>
      <c r="BE41" s="1370"/>
      <c r="BF41" s="1370"/>
      <c r="BG41" s="1370"/>
      <c r="BH41" s="1305"/>
      <c r="BI41" s="1306"/>
      <c r="BJ41" s="1319"/>
      <c r="BK41" s="1317"/>
      <c r="BL41" s="1316"/>
      <c r="BM41" s="1316"/>
      <c r="BN41" s="1149" t="s">
        <v>140</v>
      </c>
      <c r="BO41" s="1368" t="str">
        <f>IF(同種工事施工経験!E11="","",同種工事施工経験!E11)</f>
        <v>一般土木工事、維持修繕工事</v>
      </c>
      <c r="BP41" s="1369"/>
      <c r="BQ41" s="1149" t="s">
        <v>140</v>
      </c>
      <c r="BR41" s="1342" t="str">
        <f>IF(優秀技術者表彰!E9="","",優秀技術者表彰!E9)</f>
        <v>一般土木工事、維持修繕工事</v>
      </c>
      <c r="BS41" s="1343"/>
      <c r="BT41" s="403" t="s">
        <v>140</v>
      </c>
      <c r="BU41" s="1462" t="str">
        <f>IF(技術者成績評定点!F11="","",技術者成績評定点!F11)</f>
        <v>一般土木工事、維持修繕工事</v>
      </c>
      <c r="BV41" s="1467"/>
      <c r="BW41" s="1370"/>
      <c r="BX41" s="1370"/>
      <c r="BY41" s="1370"/>
      <c r="BZ41" s="1317"/>
      <c r="CA41" s="1316"/>
      <c r="CB41" s="1316"/>
      <c r="CC41" s="1317"/>
      <c r="CD41" s="1316"/>
      <c r="CE41" s="1316"/>
      <c r="CF41" s="1324"/>
      <c r="CG41" s="1305"/>
      <c r="CH41" s="1319"/>
      <c r="CI41" s="1324"/>
      <c r="CJ41" s="1305"/>
      <c r="CK41" s="1319"/>
      <c r="CL41" s="1317"/>
      <c r="CM41" s="1316"/>
      <c r="CN41" s="1321"/>
      <c r="CO41" s="1324"/>
      <c r="CP41" s="1305"/>
      <c r="CQ41" s="1319"/>
      <c r="CR41" s="1317"/>
      <c r="CS41" s="1317"/>
      <c r="CT41" s="1317"/>
      <c r="CU41" s="1317"/>
      <c r="CV41" s="1305"/>
      <c r="CW41" s="1319"/>
      <c r="CX41" s="1317"/>
      <c r="CY41" s="1305"/>
      <c r="CZ41" s="1306"/>
      <c r="DA41" s="1316"/>
      <c r="DB41" s="1316"/>
      <c r="DC41" s="1316"/>
      <c r="DD41" s="1316"/>
      <c r="DE41" s="1316"/>
      <c r="DF41" s="1316"/>
      <c r="DG41" s="1316"/>
      <c r="DH41" s="1316"/>
      <c r="DI41" s="1316"/>
      <c r="DJ41" s="1316"/>
      <c r="DK41" s="1316"/>
      <c r="DL41" s="1316"/>
      <c r="DM41" s="1301"/>
      <c r="DN41" s="1305"/>
      <c r="DO41" s="1306"/>
      <c r="DP41" s="1370"/>
      <c r="DQ41" s="1370"/>
      <c r="DR41" s="1370"/>
      <c r="DS41" s="1191" t="s">
        <v>140</v>
      </c>
      <c r="DT41" s="1342" t="str">
        <f>IF(近隣施工実績!F14="","",近隣施工実績!F14)</f>
        <v>一般土木工事、維持修繕工事</v>
      </c>
      <c r="DU41" s="1343"/>
      <c r="DV41" s="1370"/>
      <c r="DW41" s="1316"/>
      <c r="DX41" s="1316"/>
      <c r="DY41" s="1317"/>
      <c r="DZ41" s="1305"/>
      <c r="EA41" s="1319"/>
      <c r="EB41" s="1317"/>
      <c r="EC41" s="1305"/>
      <c r="ED41" s="1319"/>
      <c r="EE41" s="1317"/>
      <c r="EF41" s="1483"/>
      <c r="EG41" s="1484"/>
      <c r="EH41" s="1317"/>
      <c r="EI41" s="1483"/>
      <c r="EJ41" s="1484"/>
    </row>
    <row r="42" spans="1:141" s="398" customFormat="1" ht="18.75" customHeight="1">
      <c r="B42" s="403" t="s">
        <v>368</v>
      </c>
      <c r="C42" s="403" t="s">
        <v>240</v>
      </c>
      <c r="D42" s="1464" t="str">
        <f>IF(企業成績評定点!G9="","",企業成績評定点!G9)</f>
        <v>土木一式工事、とび・土工・ｺﾝｸﾘｰﾄ工事、しゅんせつ工事</v>
      </c>
      <c r="E42" s="1464"/>
      <c r="F42" s="403" t="s">
        <v>240</v>
      </c>
      <c r="G42" s="1464" t="str">
        <f>IF('企業成績評定点 (5年間用)'!D10="","",'企業成績評定点 (5年間用)'!D10)</f>
        <v>土木一式工事、とび・土工・ｺﾝｸﾘｰﾄ工事、しゅんせつ工事</v>
      </c>
      <c r="H42" s="1464"/>
      <c r="I42" s="1150" t="s">
        <v>1476</v>
      </c>
      <c r="J42" s="1342" t="str">
        <f>IF(同種工事施工実績!E9="","",同種工事施工実績!E9)</f>
        <v>土木一式工事、とび・土工・ｺﾝｸﾘｰﾄ工事、しゅんせつ工事</v>
      </c>
      <c r="K42" s="1343"/>
      <c r="L42" s="1150" t="s">
        <v>240</v>
      </c>
      <c r="M42" s="1342" t="str">
        <f>IF(優良工事表彰!E10="","",優良工事表彰!E10)</f>
        <v>土木一式工事、とび・土工・ｺﾝｸﾘｰﾄ工事、しゅんせつ工事</v>
      </c>
      <c r="N42" s="1343"/>
      <c r="O42" s="1317"/>
      <c r="P42" s="1307"/>
      <c r="Q42" s="1320"/>
      <c r="R42" s="1317"/>
      <c r="S42" s="1307"/>
      <c r="T42" s="1320"/>
      <c r="U42" s="1370"/>
      <c r="V42" s="1370"/>
      <c r="W42" s="1370"/>
      <c r="X42" s="1316"/>
      <c r="Y42" s="1316"/>
      <c r="Z42" s="1316"/>
      <c r="AA42" s="1317"/>
      <c r="AB42" s="1316"/>
      <c r="AC42" s="1316"/>
      <c r="AD42" s="1150" t="s">
        <v>240</v>
      </c>
      <c r="AE42" s="1342" t="str">
        <f>IF(同種工事施工経験!E12="","",同種工事施工経験!E12)</f>
        <v>土木一式工事、とび・土工・ｺﾝｸﾘｰﾄ工事、しゅんせつ工事</v>
      </c>
      <c r="AF42" s="1343"/>
      <c r="AG42" s="1150" t="s">
        <v>240</v>
      </c>
      <c r="AH42" s="1342" t="str">
        <f>IF(優秀技術者表彰!E10="","",優秀技術者表彰!E10)</f>
        <v>土木一式工事、とび・土工・ｺﾝｸﾘｰﾄ工事、しゅんせつ工事</v>
      </c>
      <c r="AI42" s="1343"/>
      <c r="AJ42" s="403" t="s">
        <v>240</v>
      </c>
      <c r="AK42" s="1462" t="str">
        <f>IF(技術者成績評定点!F12="","",技術者成績評定点!F12)</f>
        <v>土木一式工事、とび・土工・ｺﾝｸﾘｰﾄ工事、しゅんせつ工事</v>
      </c>
      <c r="AL42" s="1463"/>
      <c r="AM42" s="1370"/>
      <c r="AN42" s="1370"/>
      <c r="AO42" s="1370"/>
      <c r="AP42" s="1307"/>
      <c r="AQ42" s="1308"/>
      <c r="AR42" s="1320"/>
      <c r="AS42" s="1317"/>
      <c r="AT42" s="1316"/>
      <c r="AU42" s="1316"/>
      <c r="AV42" s="1150" t="s">
        <v>240</v>
      </c>
      <c r="AW42" s="1342" t="str">
        <f>IF(同種工事施工経験!E12="","",同種工事施工経験!E12)</f>
        <v>土木一式工事、とび・土工・ｺﾝｸﾘｰﾄ工事、しゅんせつ工事</v>
      </c>
      <c r="AX42" s="1343"/>
      <c r="AY42" s="1150" t="s">
        <v>240</v>
      </c>
      <c r="AZ42" s="1342" t="str">
        <f>IF(優秀技術者表彰!E10="","",優秀技術者表彰!E10)</f>
        <v>土木一式工事、とび・土工・ｺﾝｸﾘｰﾄ工事、しゅんせつ工事</v>
      </c>
      <c r="BA42" s="1343"/>
      <c r="BB42" s="403" t="s">
        <v>240</v>
      </c>
      <c r="BC42" s="1462" t="str">
        <f>IF(技術者成績評定点!F12="","",技術者成績評定点!F12)</f>
        <v>土木一式工事、とび・土工・ｺﾝｸﾘｰﾄ工事、しゅんせつ工事</v>
      </c>
      <c r="BD42" s="1463"/>
      <c r="BE42" s="1370"/>
      <c r="BF42" s="1370"/>
      <c r="BG42" s="1370"/>
      <c r="BH42" s="1307"/>
      <c r="BI42" s="1308"/>
      <c r="BJ42" s="1320"/>
      <c r="BK42" s="1317"/>
      <c r="BL42" s="1316"/>
      <c r="BM42" s="1316"/>
      <c r="BN42" s="1150" t="s">
        <v>1563</v>
      </c>
      <c r="BO42" s="1368" t="str">
        <f>IF(同種工事施工経験!E12="","",同種工事施工経験!E12)</f>
        <v>土木一式工事、とび・土工・ｺﾝｸﾘｰﾄ工事、しゅんせつ工事</v>
      </c>
      <c r="BP42" s="1369"/>
      <c r="BQ42" s="1150" t="s">
        <v>240</v>
      </c>
      <c r="BR42" s="1342" t="str">
        <f>IF(優秀技術者表彰!E10="","",優秀技術者表彰!E10)</f>
        <v>土木一式工事、とび・土工・ｺﾝｸﾘｰﾄ工事、しゅんせつ工事</v>
      </c>
      <c r="BS42" s="1343"/>
      <c r="BT42" s="403" t="s">
        <v>240</v>
      </c>
      <c r="BU42" s="1462" t="str">
        <f>IF(技術者成績評定点!F12="","",技術者成績評定点!F12)</f>
        <v>土木一式工事、とび・土工・ｺﾝｸﾘｰﾄ工事、しゅんせつ工事</v>
      </c>
      <c r="BV42" s="1467"/>
      <c r="BW42" s="1370"/>
      <c r="BX42" s="1370"/>
      <c r="BY42" s="1370"/>
      <c r="BZ42" s="1317"/>
      <c r="CA42" s="1316"/>
      <c r="CB42" s="1316"/>
      <c r="CC42" s="1317"/>
      <c r="CD42" s="1316"/>
      <c r="CE42" s="1316"/>
      <c r="CF42" s="403" t="s">
        <v>1064</v>
      </c>
      <c r="CG42" s="1321" t="str">
        <f>IF(維持管理業務!D10="","",維持管理業務!D10)</f>
        <v>島根県内</v>
      </c>
      <c r="CH42" s="1322"/>
      <c r="CI42" s="403" t="s">
        <v>1064</v>
      </c>
      <c r="CJ42" s="1321" t="str">
        <f>IF(除雪業務!D11="","",除雪業務!D11)</f>
        <v>島根県内</v>
      </c>
      <c r="CK42" s="1322"/>
      <c r="CL42" s="1317"/>
      <c r="CM42" s="1316"/>
      <c r="CN42" s="1321"/>
      <c r="CO42" s="403" t="s">
        <v>1064</v>
      </c>
      <c r="CP42" s="1321" t="str">
        <f>IF(ボランティア!D8="","",ボランティア!D8)</f>
        <v>島根県内</v>
      </c>
      <c r="CQ42" s="1322"/>
      <c r="CR42" s="1317"/>
      <c r="CS42" s="1317"/>
      <c r="CT42" s="1317"/>
      <c r="CU42" s="1317"/>
      <c r="CV42" s="1307"/>
      <c r="CW42" s="1320"/>
      <c r="CX42" s="1317"/>
      <c r="CY42" s="1307"/>
      <c r="CZ42" s="1308"/>
      <c r="DA42" s="1316"/>
      <c r="DB42" s="1316"/>
      <c r="DC42" s="1316"/>
      <c r="DD42" s="1316"/>
      <c r="DE42" s="1316"/>
      <c r="DF42" s="1316"/>
      <c r="DG42" s="1316"/>
      <c r="DH42" s="1316"/>
      <c r="DI42" s="1316"/>
      <c r="DJ42" s="1316"/>
      <c r="DK42" s="1316"/>
      <c r="DL42" s="1316"/>
      <c r="DM42" s="1302"/>
      <c r="DN42" s="1307"/>
      <c r="DO42" s="1308"/>
      <c r="DP42" s="1370"/>
      <c r="DQ42" s="1370"/>
      <c r="DR42" s="1370"/>
      <c r="DS42" s="1150" t="s">
        <v>240</v>
      </c>
      <c r="DT42" s="1342" t="str">
        <f>IF(近隣施工実績!F15="","",近隣施工実績!F15)</f>
        <v>土木一式工事、とび・土工・ｺﾝｸﾘｰﾄ工事、しゅんせつ工事</v>
      </c>
      <c r="DU42" s="1343"/>
      <c r="DV42" s="403" t="s">
        <v>1064</v>
      </c>
      <c r="DW42" s="1316" t="str">
        <f>IF(会社所在地!D13="","",会社所在地!D13)</f>
        <v>○○県土整備事務所管内</v>
      </c>
      <c r="DX42" s="1316"/>
      <c r="DY42" s="1317"/>
      <c r="DZ42" s="1307"/>
      <c r="EA42" s="1320"/>
      <c r="EB42" s="1317"/>
      <c r="EC42" s="1307"/>
      <c r="ED42" s="1320"/>
      <c r="EE42" s="1317"/>
      <c r="EF42" s="1485"/>
      <c r="EG42" s="1486"/>
      <c r="EH42" s="1317"/>
      <c r="EI42" s="1485"/>
      <c r="EJ42" s="1486"/>
    </row>
    <row r="43" spans="1:141" s="398" customFormat="1">
      <c r="B43" s="403" t="s">
        <v>369</v>
      </c>
      <c r="C43" s="404" t="s">
        <v>241</v>
      </c>
      <c r="D43" s="405" t="s">
        <v>243</v>
      </c>
      <c r="E43" s="405"/>
      <c r="F43" s="404" t="s">
        <v>241</v>
      </c>
      <c r="G43" s="405" t="s">
        <v>243</v>
      </c>
      <c r="H43" s="499"/>
      <c r="I43" s="406" t="s">
        <v>284</v>
      </c>
      <c r="J43" s="405" t="s">
        <v>252</v>
      </c>
      <c r="K43" s="407" t="s">
        <v>253</v>
      </c>
      <c r="L43" s="404" t="s">
        <v>289</v>
      </c>
      <c r="M43" s="405" t="s">
        <v>285</v>
      </c>
      <c r="N43" s="408"/>
      <c r="O43" s="404" t="s">
        <v>284</v>
      </c>
      <c r="P43" s="405" t="s">
        <v>290</v>
      </c>
      <c r="Q43" s="408"/>
      <c r="R43" s="406" t="s">
        <v>284</v>
      </c>
      <c r="S43" s="405" t="s">
        <v>290</v>
      </c>
      <c r="T43" s="409"/>
      <c r="U43" s="406"/>
      <c r="V43" s="405"/>
      <c r="W43" s="409"/>
      <c r="X43" s="406" t="s">
        <v>284</v>
      </c>
      <c r="Y43" s="405" t="s">
        <v>287</v>
      </c>
      <c r="Z43" s="409"/>
      <c r="AA43" s="406" t="s">
        <v>284</v>
      </c>
      <c r="AB43" s="405" t="s">
        <v>290</v>
      </c>
      <c r="AC43" s="409"/>
      <c r="AD43" s="406" t="s">
        <v>284</v>
      </c>
      <c r="AE43" s="405" t="s">
        <v>252</v>
      </c>
      <c r="AF43" s="409" t="s">
        <v>253</v>
      </c>
      <c r="AG43" s="406" t="s">
        <v>284</v>
      </c>
      <c r="AH43" s="405" t="s">
        <v>285</v>
      </c>
      <c r="AI43" s="409"/>
      <c r="AJ43" s="406" t="s">
        <v>241</v>
      </c>
      <c r="AK43" s="405" t="s">
        <v>243</v>
      </c>
      <c r="AL43" s="410"/>
      <c r="AM43" s="406"/>
      <c r="AN43" s="405"/>
      <c r="AO43" s="409"/>
      <c r="AP43" s="406" t="s">
        <v>284</v>
      </c>
      <c r="AQ43" s="405" t="s">
        <v>287</v>
      </c>
      <c r="AR43" s="409"/>
      <c r="AS43" s="406" t="s">
        <v>284</v>
      </c>
      <c r="AT43" s="405" t="s">
        <v>290</v>
      </c>
      <c r="AU43" s="409"/>
      <c r="AV43" s="406" t="s">
        <v>284</v>
      </c>
      <c r="AW43" s="405" t="s">
        <v>252</v>
      </c>
      <c r="AX43" s="409" t="s">
        <v>253</v>
      </c>
      <c r="AY43" s="406" t="s">
        <v>284</v>
      </c>
      <c r="AZ43" s="405" t="s">
        <v>285</v>
      </c>
      <c r="BA43" s="410"/>
      <c r="BB43" s="406" t="s">
        <v>241</v>
      </c>
      <c r="BC43" s="405" t="s">
        <v>243</v>
      </c>
      <c r="BD43" s="410"/>
      <c r="BE43" s="406"/>
      <c r="BF43" s="405"/>
      <c r="BG43" s="409"/>
      <c r="BH43" s="406" t="s">
        <v>284</v>
      </c>
      <c r="BI43" s="405" t="s">
        <v>287</v>
      </c>
      <c r="BJ43" s="409"/>
      <c r="BK43" s="406" t="s">
        <v>284</v>
      </c>
      <c r="BL43" s="405" t="s">
        <v>290</v>
      </c>
      <c r="BM43" s="409"/>
      <c r="BN43" s="406" t="s">
        <v>284</v>
      </c>
      <c r="BO43" s="405" t="s">
        <v>252</v>
      </c>
      <c r="BP43" s="409" t="s">
        <v>253</v>
      </c>
      <c r="BQ43" s="406" t="s">
        <v>284</v>
      </c>
      <c r="BR43" s="405" t="s">
        <v>285</v>
      </c>
      <c r="BS43" s="410"/>
      <c r="BT43" s="406" t="s">
        <v>241</v>
      </c>
      <c r="BU43" s="405" t="s">
        <v>243</v>
      </c>
      <c r="BV43" s="410"/>
      <c r="BW43" s="406"/>
      <c r="BX43" s="405"/>
      <c r="BY43" s="409"/>
      <c r="BZ43" s="404" t="s">
        <v>284</v>
      </c>
      <c r="CA43" s="405" t="s">
        <v>1468</v>
      </c>
      <c r="CB43" s="408" t="s">
        <v>1608</v>
      </c>
      <c r="CC43" s="404" t="s">
        <v>284</v>
      </c>
      <c r="CD43" s="405" t="s">
        <v>1468</v>
      </c>
      <c r="CE43" s="408" t="s">
        <v>1608</v>
      </c>
      <c r="CF43" s="404" t="s">
        <v>284</v>
      </c>
      <c r="CG43" s="405" t="s">
        <v>1468</v>
      </c>
      <c r="CH43" s="408" t="s">
        <v>1608</v>
      </c>
      <c r="CI43" s="404" t="s">
        <v>284</v>
      </c>
      <c r="CJ43" s="405" t="s">
        <v>1468</v>
      </c>
      <c r="CK43" s="408" t="s">
        <v>1608</v>
      </c>
      <c r="CL43" s="406" t="s">
        <v>284</v>
      </c>
      <c r="CM43" s="405" t="s">
        <v>362</v>
      </c>
      <c r="CN43" s="409"/>
      <c r="CO43" s="404" t="s">
        <v>284</v>
      </c>
      <c r="CP43" s="405" t="s">
        <v>1468</v>
      </c>
      <c r="CQ43" s="408" t="s">
        <v>1608</v>
      </c>
      <c r="CR43" s="404" t="s">
        <v>284</v>
      </c>
      <c r="CS43" s="405" t="s">
        <v>362</v>
      </c>
      <c r="CT43" s="408"/>
      <c r="CU43" s="404" t="s">
        <v>284</v>
      </c>
      <c r="CV43" s="405" t="s">
        <v>290</v>
      </c>
      <c r="CW43" s="408"/>
      <c r="CX43" s="404" t="s">
        <v>284</v>
      </c>
      <c r="CY43" s="410" t="s">
        <v>364</v>
      </c>
      <c r="CZ43" s="410" t="s">
        <v>365</v>
      </c>
      <c r="DA43" s="406" t="s">
        <v>284</v>
      </c>
      <c r="DB43" s="405" t="s">
        <v>629</v>
      </c>
      <c r="DC43" s="409" t="s">
        <v>630</v>
      </c>
      <c r="DD43" s="406" t="s">
        <v>284</v>
      </c>
      <c r="DE43" s="405"/>
      <c r="DF43" s="409" t="s">
        <v>769</v>
      </c>
      <c r="DG43" s="406" t="s">
        <v>284</v>
      </c>
      <c r="DH43" s="405"/>
      <c r="DI43" s="409" t="s">
        <v>769</v>
      </c>
      <c r="DJ43" s="406" t="s">
        <v>284</v>
      </c>
      <c r="DK43" s="405" t="s">
        <v>290</v>
      </c>
      <c r="DL43" s="409"/>
      <c r="DM43" s="406" t="s">
        <v>964</v>
      </c>
      <c r="DN43" s="405" t="s">
        <v>252</v>
      </c>
      <c r="DO43" s="409" t="s">
        <v>253</v>
      </c>
      <c r="DP43" s="406"/>
      <c r="DQ43" s="405"/>
      <c r="DR43" s="409"/>
      <c r="DS43" s="404" t="s">
        <v>284</v>
      </c>
      <c r="DT43" s="405" t="s">
        <v>252</v>
      </c>
      <c r="DU43" s="408" t="s">
        <v>253</v>
      </c>
      <c r="DV43" s="404" t="s">
        <v>284</v>
      </c>
      <c r="DW43" s="405" t="s">
        <v>290</v>
      </c>
      <c r="DX43" s="408"/>
      <c r="DY43" s="404" t="s">
        <v>284</v>
      </c>
      <c r="DZ43" s="405" t="s">
        <v>290</v>
      </c>
      <c r="EA43" s="408"/>
      <c r="EB43" s="404" t="s">
        <v>445</v>
      </c>
      <c r="EC43" s="405" t="s">
        <v>290</v>
      </c>
      <c r="ED43" s="408"/>
      <c r="EE43" s="404"/>
      <c r="EF43" s="405"/>
      <c r="EG43" s="408"/>
      <c r="EH43" s="404"/>
      <c r="EI43" s="405"/>
      <c r="EJ43" s="408"/>
    </row>
    <row r="44" spans="1:141" s="398" customFormat="1" ht="27">
      <c r="B44" s="411">
        <v>1</v>
      </c>
      <c r="C44" s="795" t="str">
        <f>IF(D34="有","",IF(企業成績評定点!G24="","",企業成績評定点!G24))</f>
        <v/>
      </c>
      <c r="D44" s="796" t="str">
        <f>IF(D34="有","",IF(企業成績評定点!J24="","",企業成績評定点!J24))</f>
        <v/>
      </c>
      <c r="E44" s="412"/>
      <c r="F44" s="799" t="str">
        <f>IF(G34="有","",IF('企業成績評定点 (5年間用)'!G18="","",'企業成績評定点 (5年間用)'!G18))</f>
        <v/>
      </c>
      <c r="G44" s="796" t="str">
        <f>IF(G34="有","",IF('企業成績評定点 (5年間用)'!J18="","",'企業成績評定点 (5年間用)'!J18))</f>
        <v/>
      </c>
      <c r="H44" s="503"/>
      <c r="I44" s="413" t="s">
        <v>247</v>
      </c>
      <c r="J44" s="1207" t="str">
        <f>IF(同種工事施工実績!F14="","申請なし",同種工事施工実績!F14)</f>
        <v>申請なし</v>
      </c>
      <c r="K44" s="1208" t="str">
        <f>IF(同種工事施工実績!M14="","申請なし",同種工事施工実績!M14)</f>
        <v>申請なし</v>
      </c>
      <c r="L44" s="813" t="str">
        <f>IF(M34="有","押印済資料提出",IF(M45="","申請なし","工事名"))</f>
        <v>申請なし</v>
      </c>
      <c r="M44" s="805" t="str">
        <f>IF(M34="有","審査済・詳細省略",IF(M45="","",IF(優良工事表彰!E16="","",優良工事表彰!E16)))</f>
        <v/>
      </c>
      <c r="N44" s="415"/>
      <c r="O44" s="416" t="s">
        <v>356</v>
      </c>
      <c r="P44" s="805" t="str">
        <f>IF(【隠岐県土】アスファルト合材!H9="","申請なし",【隠岐県土】アスファルト合材!H9)</f>
        <v>申請なし</v>
      </c>
      <c r="Q44" s="415"/>
      <c r="R44" s="417" t="s">
        <v>356</v>
      </c>
      <c r="S44" s="805" t="str">
        <f>IF('【隠岐県土】法面機械保有 '!H9="","申請なし",'【隠岐県土】法面機械保有 '!H9)</f>
        <v>申請なし</v>
      </c>
      <c r="T44" s="418"/>
      <c r="U44" s="416"/>
      <c r="V44" s="419"/>
      <c r="W44" s="415"/>
      <c r="X44" s="813" t="str">
        <f>IF(Y34="有","押印済資料提出",IF(Z34="配置なし","配置なし",IF(Y44="","申請なし","ﾕﾆｯﾄ数")))</f>
        <v>申請なし</v>
      </c>
      <c r="Y44" s="815" t="str">
        <f>IF(Y34="有","審査済・詳細省略",IF(Z34="配置なし","",IF(技術者継続学習!F11="","",技術者継続学習!F11)))</f>
        <v/>
      </c>
      <c r="Z44" s="415"/>
      <c r="AA44" s="813" t="e">
        <f>IF(AB34="有","押印済資料提出",IF(AC34="配置なし","配置なし",IF(AB44="","申請なし","名称")))</f>
        <v>#N/A</v>
      </c>
      <c r="AB44" s="805" t="e">
        <f>IF(AB34="有","審査済・詳細省略",IF(AC34="配置なし","",IF(技術者資格!F12="","",技術者資格!F12)))</f>
        <v>#N/A</v>
      </c>
      <c r="AC44" s="415"/>
      <c r="AD44" s="416" t="s">
        <v>247</v>
      </c>
      <c r="AE44" s="1207" t="str">
        <f>IF(AF34="配置なし","配置なし",IF(同種工事施工経験!F15="","申請なし",同種工事施工経験!F15))</f>
        <v>申請なし</v>
      </c>
      <c r="AF44" s="1208" t="str">
        <f>IF(AF34="配置なし","",IF(同種工事施工経験!M15="","申請なし",同種工事施工経験!M15))</f>
        <v>申請なし</v>
      </c>
      <c r="AG44" s="813" t="str">
        <f>IF(AH34="有","押印済資料提出",IF(AI34="配置なし","配置なし",IF(AH45="","申請なし","工事名")))</f>
        <v>申請なし</v>
      </c>
      <c r="AH44" s="805" t="str">
        <f>IF(AH34="有","審査済・詳細省略",IF(AI34="配置なし","",IF(AH45="","",IF(優秀技術者表彰!F17="","",優秀技術者表彰!F17))))</f>
        <v/>
      </c>
      <c r="AI44" s="415"/>
      <c r="AJ44" s="825" t="e">
        <f>IF(OR(AK34="有",AL34="配置なし"),"",IF(技術者成績評定点!F14="","",技術者成績評定点!F14))</f>
        <v>#N/A</v>
      </c>
      <c r="AK44" s="796" t="e">
        <f>IF(OR(AK34="有",AL34="配置なし"),"",IF(技術者成績評定点!J14="","",技術者成績評定点!J14))</f>
        <v>#N/A</v>
      </c>
      <c r="AL44" s="418"/>
      <c r="AM44" s="416"/>
      <c r="AN44" s="419"/>
      <c r="AO44" s="415"/>
      <c r="AP44" s="813" t="str">
        <f>IF(AQ34="有","押印済資料提出",IF(AR34="配置なし","配置なし",IF(AQ44="","申請なし","ﾕﾆｯﾄ数")))</f>
        <v>申請なし</v>
      </c>
      <c r="AQ44" s="826" t="str">
        <f>IF(AQ34="有","審査済・詳細省略",IF(AR34="配置なし","",IF(技術者継続学習!F13="","",技術者継続学習!F13)))</f>
        <v/>
      </c>
      <c r="AR44" s="420"/>
      <c r="AS44" s="813" t="e">
        <f>IF(AT34="有","押印済資料提出",IF(AU34="配置なし","配置なし",IF(AT44="","申請なし","名称")))</f>
        <v>#N/A</v>
      </c>
      <c r="AT44" s="805" t="e">
        <f>IF(AT34="有","審査済・詳細省略",IF(AU34="配置なし","",IF(技術者資格!F14="","",技術者資格!F14)))</f>
        <v>#N/A</v>
      </c>
      <c r="AU44" s="415"/>
      <c r="AV44" s="421" t="s">
        <v>130</v>
      </c>
      <c r="AW44" s="1207" t="str">
        <f>IF(AX34="配置なし","配置なし",IF(同種工事施工経験!F142="","申請なし",同種工事施工経験!F142))</f>
        <v>申請なし</v>
      </c>
      <c r="AX44" s="1208" t="str">
        <f>IF(AX34="配置なし","",IF(同種工事施工経験!M142="","申請なし",同種工事施工経験!M142))</f>
        <v>申請なし</v>
      </c>
      <c r="AY44" s="813" t="str">
        <f>IF(AZ34="有","押印済資料提出",IF(BA34="配置なし","配置なし",IF(AZ45="","申請なし","工事名")))</f>
        <v>工事名</v>
      </c>
      <c r="AZ44" s="805" t="str">
        <f>IF(AZ34="有","審査済・詳細省略",IF(BA34="配置なし","",IF(AZ45="","",IF(優秀技術者表彰!F72="","",優秀技術者表彰!F72))))</f>
        <v>ｊｊｓｐｐ</v>
      </c>
      <c r="BA44" s="415"/>
      <c r="BB44" s="825" t="e">
        <f>IF(OR(BC34="有",BD34="配置なし"),"",IF(技術者成績評定点!F74="","",技術者成績評定点!F74))</f>
        <v>#N/A</v>
      </c>
      <c r="BC44" s="796" t="e">
        <f>IF(OR(BC34="有",BD34="配置なし"),"",IF(技術者成績評定点!J74="","",技術者成績評定点!J74))</f>
        <v>#N/A</v>
      </c>
      <c r="BD44" s="418"/>
      <c r="BE44" s="416"/>
      <c r="BF44" s="419"/>
      <c r="BG44" s="415"/>
      <c r="BH44" s="813" t="str">
        <f>IF(BI34="有","押印済資料提出",IF(BJ34="配置なし","配置なし",IF(BI44="","申請なし","ﾕﾆｯﾄ数")))</f>
        <v>申請なし</v>
      </c>
      <c r="BI44" s="815" t="str">
        <f>IF(BI34="有","審査済・詳細省略",IF(BJ34="配置なし","",IF(技術者継続学習!F15="","",技術者継続学習!F15)))</f>
        <v/>
      </c>
      <c r="BJ44" s="420"/>
      <c r="BK44" s="813" t="e">
        <f>IF(BL34="有","押印済資料提出",IF(BM34="配置なし","配置なし",IF(BL44="","申請なし","名称")))</f>
        <v>#N/A</v>
      </c>
      <c r="BL44" s="805" t="e">
        <f>IF(BL34="有","審査済・詳細省略",IF(BM34="配置なし","",IF(技術者資格!F16="","",技術者資格!F16)))</f>
        <v>#N/A</v>
      </c>
      <c r="BM44" s="415"/>
      <c r="BN44" s="421" t="s">
        <v>130</v>
      </c>
      <c r="BO44" s="805" t="str">
        <f>IF(BP34="配置なし","配置なし",IF(同種工事施工経験!F195="","申請なし",同種工事施工経験!F195))</f>
        <v>てすと１</v>
      </c>
      <c r="BP44" s="806" t="str">
        <f>IF(BP34="配置なし","",IF(同種工事施工経験!M195="","申請なし",同種工事施工経験!M195))</f>
        <v>てすと２</v>
      </c>
      <c r="BQ44" s="813" t="str">
        <f>IF(BR34="有","押印済資料提出",IF(BS34="配置なし","配置なし",IF(BR45="","申請なし","工事名")))</f>
        <v>工事名</v>
      </c>
      <c r="BR44" s="805" t="str">
        <f>IF(BR34="有","審査済・詳細省略",IF(BS34="配置なし","",IF(BR45="","",IF(優秀技術者表彰!F126="","",優秀技術者表彰!F126))))</f>
        <v>ｔｔｇｇｇｇ</v>
      </c>
      <c r="BS44" s="415"/>
      <c r="BT44" s="825" t="e">
        <f>IF(OR(BU34="有",BV34="配置なし"),"",IF(技術者成績評定点!F134="","",技術者成績評定点!F134))</f>
        <v>#N/A</v>
      </c>
      <c r="BU44" s="796" t="e">
        <f>IF(OR(BU34="有",BV34="配置なし"),"",IF(技術者成績評定点!J134="","",技術者成績評定点!J134))</f>
        <v>#N/A</v>
      </c>
      <c r="BV44" s="511"/>
      <c r="BW44" s="416"/>
      <c r="BX44" s="419"/>
      <c r="BY44" s="415"/>
      <c r="BZ44" s="1059" t="s">
        <v>1297</v>
      </c>
      <c r="CA44" s="828" t="str">
        <f>IF(防災協定!G10="","申請なし",防災協定!G10)</f>
        <v>申請なし</v>
      </c>
      <c r="CB44" s="829" t="str">
        <f>IF(防災協定!G11="","申請なし",防災協定!G11)</f>
        <v>申請なし</v>
      </c>
      <c r="CC44" s="1059" t="s">
        <v>1297</v>
      </c>
      <c r="CD44" s="828" t="str">
        <f>IF(家畜伝染防疫協定!G10="","申請なし",家畜伝染防疫協定!G10)</f>
        <v>申請なし</v>
      </c>
      <c r="CE44" s="829" t="str">
        <f>IF(家畜伝染防疫協定!G11="","申請なし",家畜伝染防疫協定!G11)</f>
        <v>申請なし</v>
      </c>
      <c r="CF44" s="813" t="str">
        <f>IF(CG34="有","押印済資料提出",IF(AND(CG46="",CH46=""),"","業務名"))</f>
        <v/>
      </c>
      <c r="CG44" s="805" t="str">
        <f>IF(CG34="有","審査済・詳細省略",IF(CG46="","申請なし",IF(維持管理業務!I15="","",維持管理業務!I15)))</f>
        <v>申請なし</v>
      </c>
      <c r="CH44" s="806" t="str">
        <f>IF(CG34="有","",IF(CH46="","申請なし",IF(維持管理業務!I20="","",維持管理業務!I20)))</f>
        <v>申請なし</v>
      </c>
      <c r="CI44" s="813" t="str">
        <f>IF(CJ34="有","押印済資料提出",IF(AND(CJ46="",CK46=""),"","業務名"))</f>
        <v/>
      </c>
      <c r="CJ44" s="805" t="str">
        <f>IF(CJ34="有","審査済・詳細省略",IF(CJ46="","申請なし",IF(除雪業務!I16="","",除雪業務!I16)))</f>
        <v>申請なし</v>
      </c>
      <c r="CK44" s="806" t="str">
        <f>IF(CJ34="有","",IF(CK46="","申請なし",IF(除雪業務!I21="","",除雪業務!I21)))</f>
        <v>申請なし</v>
      </c>
      <c r="CL44" s="813" t="str">
        <f>IF(CM34="有","押印済資料提出","元請下請区分")</f>
        <v>元請下請区分</v>
      </c>
      <c r="CM44" s="805" t="e">
        <f>IF(CM34="有","審査済・詳細省略",IF(#REF!="","申請なし",#REF!))</f>
        <v>#REF!</v>
      </c>
      <c r="CN44" s="415"/>
      <c r="CO44" s="813" t="str">
        <f>IF(CP34="有","押印済資料提出","ボランティア活動内容")</f>
        <v>ボランティア活動内容</v>
      </c>
      <c r="CP44" s="805" t="str">
        <f>IF(CP34="有","審査済・詳細省略",IF(CP46="","申請なし",IF(ボランティア!F12="","",ボランティア!F12)))</f>
        <v>申請なし</v>
      </c>
      <c r="CQ44" s="806" t="str">
        <f>IF(CP34="有","",IF(CQ46="","申請なし",IF(ボランティア!F15="","",ボランティア!F15)))</f>
        <v>申請なし</v>
      </c>
      <c r="CR44" s="416"/>
      <c r="CS44" s="422"/>
      <c r="CT44" s="415"/>
      <c r="CU44" s="416" t="s">
        <v>306</v>
      </c>
      <c r="CV44" s="805" t="str">
        <f>IF(消防団!L10="","申請なし",消防団!L10)</f>
        <v>申請なし</v>
      </c>
      <c r="CW44" s="415"/>
      <c r="CX44" s="813" t="e">
        <f>IF(CY34="有","押印済資料提出","活動内容")</f>
        <v>#N/A</v>
      </c>
      <c r="CY44" s="805" t="e">
        <f>IF(CY34="有","審査済・詳細省略",IF(【水産】海上援助活動!G12="","申請なし",【水産】海上援助活動!G12))</f>
        <v>#N/A</v>
      </c>
      <c r="CZ44" s="806" t="e">
        <f>IF(CY34="有","",IF(【水産】海上援助活動!G13="","申請なし",【水産】海上援助活動!G13))</f>
        <v>#N/A</v>
      </c>
      <c r="DA44" s="416" t="s">
        <v>626</v>
      </c>
      <c r="DB44" s="815" t="str">
        <f>IF(若手・中堅技術者の配置状況!B12="","配置なし",若手・中堅技術者の配置状況!F12&amp;若手・中堅技術者の配置状況!G12&amp;若手・中堅技術者の配置状況!H12&amp;若手・中堅技術者の配置状況!I12&amp;若手・中堅技術者の配置状況!J12&amp;若手・中堅技術者の配置状況!K12&amp;若手・中堅技術者の配置状況!L12)</f>
        <v>昭和年月日</v>
      </c>
      <c r="DC44" s="837">
        <f>IF(若手・中堅技術者の配置状況!B12="","",若手・中堅技術者の配置状況!M12)</f>
        <v>0</v>
      </c>
      <c r="DD44" s="416" t="s">
        <v>1264</v>
      </c>
      <c r="DE44" s="839" t="str">
        <f>IF('建設機械の保有状況（土木一式用）'!B12="","",'建設機械の保有状況（土木一式用）'!B12)</f>
        <v/>
      </c>
      <c r="DF44" s="806" t="str">
        <f>IF('建設機械の保有状況（土木一式用）'!E12="","",'建設機械の保有状況（土木一式用）'!E12)</f>
        <v/>
      </c>
      <c r="DG44" s="416" t="s">
        <v>1264</v>
      </c>
      <c r="DH44" s="839" t="str">
        <f>IF('建設機械の保有状況 (舗装用)'!E12="","",'建設機械の保有状況 (舗装用)'!E12)</f>
        <v/>
      </c>
      <c r="DI44" s="806" t="str">
        <f>IF('建設機械の保有状況 (舗装用)'!K139="","",'建設機械の保有状況 (舗装用)'!K139)</f>
        <v/>
      </c>
      <c r="DJ44" s="416" t="s">
        <v>796</v>
      </c>
      <c r="DK44" s="839" t="str">
        <f>IF(登録基幹技能者!E10="","申請なし",登録基幹技能者!E10)</f>
        <v>申請なし</v>
      </c>
      <c r="DL44" s="415"/>
      <c r="DM44" s="930" t="e">
        <f>IF(DN34="有","押印済資料提出","契約工事名")</f>
        <v>#N/A</v>
      </c>
      <c r="DN44" s="866" t="e">
        <f>IF(DN34="有","審査済・詳細省略",IF(#REF!="","申請なし",#REF!))</f>
        <v>#N/A</v>
      </c>
      <c r="DO44" s="867" t="e">
        <f>IF(DN34="有","",IF(#REF!="","申請なし",#REF!))</f>
        <v>#N/A</v>
      </c>
      <c r="DP44" s="416"/>
      <c r="DQ44" s="419"/>
      <c r="DR44" s="415"/>
      <c r="DS44" s="416" t="s">
        <v>130</v>
      </c>
      <c r="DT44" s="805" t="str">
        <f>IF(近隣施工実績!F18="","申請なし",近隣施工実績!F18)</f>
        <v>申請なし</v>
      </c>
      <c r="DU44" s="806" t="str">
        <f>IF(近隣施工実績!M18="","申請なし",近隣施工実績!M18)</f>
        <v>申請なし</v>
      </c>
      <c r="DV44" s="416" t="s">
        <v>137</v>
      </c>
      <c r="DW44" s="805" t="str">
        <f>IF(DW45="","申請なし",IF(会社所在地!F16="","",会社所在地!F16))</f>
        <v>申請なし</v>
      </c>
      <c r="DX44" s="415"/>
      <c r="DY44" s="416" t="s">
        <v>450</v>
      </c>
      <c r="DZ44" s="805" t="str">
        <f>IF(DZ45="","申請なし",IF(【鋼橋上部】工場会社所在地!F13="","",【鋼橋上部】工場会社所在地!F13))</f>
        <v>申請なし</v>
      </c>
      <c r="EA44" s="415"/>
      <c r="EB44" s="416" t="s">
        <v>453</v>
      </c>
      <c r="EC44" s="805" t="str">
        <f>IF(サポート拠点!A11="","申請なし",サポート拠点!A11)</f>
        <v>申請なし</v>
      </c>
      <c r="ED44" s="415"/>
      <c r="EE44" s="416"/>
      <c r="EF44" s="414"/>
      <c r="EG44" s="415"/>
      <c r="EH44" s="416"/>
      <c r="EI44" s="414"/>
      <c r="EJ44" s="415"/>
    </row>
    <row r="45" spans="1:141" s="398" customFormat="1" ht="27">
      <c r="B45" s="423">
        <v>2</v>
      </c>
      <c r="C45" s="797" t="str">
        <f>IF(D34="有","↑件数直接入力",IF(D34="無","申請あり",""))</f>
        <v>申請あり</v>
      </c>
      <c r="D45" s="798" t="str">
        <f>IF(D34="有","↑平均点直接入力","")</f>
        <v/>
      </c>
      <c r="E45" s="426"/>
      <c r="F45" s="797" t="str">
        <f>IF(G34="有","↑件数直接入力",IF(G34="無","申請あり",""))</f>
        <v>申請あり</v>
      </c>
      <c r="G45" s="798" t="str">
        <f>IF(G34="有","↑平均点直接入力","")</f>
        <v/>
      </c>
      <c r="H45" s="504"/>
      <c r="I45" s="427" t="s">
        <v>197</v>
      </c>
      <c r="J45" s="866" t="str">
        <f>IF(J44="申請なし","",IF(同種工事施工実績!F19="","",同種工事施工実績!F19))</f>
        <v/>
      </c>
      <c r="K45" s="1209" t="str">
        <f>IF(K44="申請なし","",IF(同種工事施工実績!M19="","",同種工事施工実績!M19))</f>
        <v/>
      </c>
      <c r="L45" s="816" t="str">
        <f>IF(OR(M34="有",M45=""),"","表彰種類")</f>
        <v/>
      </c>
      <c r="M45" s="807" t="str">
        <f>IF(M34="有","",IF(優良工事表彰!E13="","",優良工事表彰!E13))</f>
        <v/>
      </c>
      <c r="N45" s="429"/>
      <c r="O45" s="430" t="s">
        <v>313</v>
      </c>
      <c r="P45" s="807" t="str">
        <f>IF(OR(P44="申請なし",P44="無"),"",IF(【隠岐県土】アスファルト合材!H11="","",【隠岐県土】アスファルト合材!H11))</f>
        <v/>
      </c>
      <c r="Q45" s="429"/>
      <c r="R45" s="431" t="s">
        <v>358</v>
      </c>
      <c r="S45" s="807" t="str">
        <f>IF(OR(S44="申請なし",S44="無"),"",IF('【隠岐県土】法面機械保有 '!H11="","",'【隠岐県土】法面機械保有 '!H11))</f>
        <v/>
      </c>
      <c r="T45" s="432"/>
      <c r="U45" s="427"/>
      <c r="V45" s="428"/>
      <c r="W45" s="429"/>
      <c r="X45" s="427"/>
      <c r="Y45" s="428"/>
      <c r="Z45" s="429"/>
      <c r="AA45" s="816" t="e">
        <f>IF(OR(AB34="有",AC34="配置なし",AB44=""),"","取得年")</f>
        <v>#N/A</v>
      </c>
      <c r="AB45" s="814" t="e">
        <f>IF(OR(AB34="有",AC34="配置なし",AB44=""),"",IF(技術者資格!J12="","",技術者資格!J12))</f>
        <v>#N/A</v>
      </c>
      <c r="AC45" s="429"/>
      <c r="AD45" s="427" t="s">
        <v>197</v>
      </c>
      <c r="AE45" s="866" t="str">
        <f>IF(OR(AE44="配置なし",AE44="申請なし"),"",IF(同種工事施工経験!F20="","",同種工事施工経験!F20))</f>
        <v/>
      </c>
      <c r="AF45" s="1209" t="str">
        <f>IF(OR(AF44="",AF44="申請なし"),"",IF(同種工事施工経験!M20="","",同種工事施工経験!M20))</f>
        <v/>
      </c>
      <c r="AG45" s="816" t="str">
        <f>IF(OR(AH34="有",AI34="配置なし",AH45=""),"","表彰種類")</f>
        <v/>
      </c>
      <c r="AH45" s="807" t="str">
        <f>IF(OR(AH34="有",AI34="配置なし"),"",IF(優秀技術者表彰!F14="","",優秀技術者表彰!F14))</f>
        <v/>
      </c>
      <c r="AI45" s="429"/>
      <c r="AJ45" s="797" t="e">
        <f>IF(AK34="有","押印済資料提出",IF(AL34="配置なし","配置なし",IF(AND(OR(AK34="無",AK34="未記入"),AL34="配置あり",NOT(AJ44="")),"申請あり",IF(AND(OR(AK34="無",AK34="未記入"),AL34="配置あり",AJ44=""),"申請なし",""))))</f>
        <v>#N/A</v>
      </c>
      <c r="AK45" s="428"/>
      <c r="AL45" s="432"/>
      <c r="AM45" s="427"/>
      <c r="AN45" s="428"/>
      <c r="AO45" s="429"/>
      <c r="AP45" s="430"/>
      <c r="AQ45" s="428"/>
      <c r="AR45" s="429"/>
      <c r="AS45" s="816" t="e">
        <f>IF(OR(AT34="有",AU34="配置なし",AT44=""),"","取得年")</f>
        <v>#N/A</v>
      </c>
      <c r="AT45" s="814" t="e">
        <f>IF(OR(AT34="有",AU34="配置なし",AT44=""),"",IF(技術者資格!J14="","",技術者資格!J14))</f>
        <v>#N/A</v>
      </c>
      <c r="AU45" s="429"/>
      <c r="AV45" s="433" t="s">
        <v>197</v>
      </c>
      <c r="AW45" s="866" t="str">
        <f>IF(OR(AW44="配置なし",AW44="申請なし"),"",IF(同種工事施工経験!F147="","",同種工事施工経験!F147))</f>
        <v/>
      </c>
      <c r="AX45" s="1209" t="str">
        <f>IF(OR(AX44="",AX44="申請なし"),"",IF(同種工事施工経験!M147="","",同種工事施工経験!M147))</f>
        <v/>
      </c>
      <c r="AY45" s="816" t="str">
        <f>IF(OR(AZ34="有",BA34="配置なし",AZ45=""),"","表彰種類")</f>
        <v>表彰種類</v>
      </c>
      <c r="AZ45" s="807" t="str">
        <f>IF(OR(AZ34="有",BA34="配置なし"),"",IF(優秀技術者表彰!F69="","",優秀技術者表彰!F69))</f>
        <v>知事表彰該当工事の表彰</v>
      </c>
      <c r="BA45" s="429"/>
      <c r="BB45" s="797" t="e">
        <f>IF(BC34="有","押印済資料提出",IF(BD34="配置なし","配置なし",IF(AND(OR(BC34="無",BC34="未記入"),BD34="配置あり",NOT(BB44="")),"申請あり",IF(AND(OR(BC34="無",BC34="未記入"),BD34="配置あり",BB44=""),"申請なし",""))))</f>
        <v>#N/A</v>
      </c>
      <c r="BC45" s="428"/>
      <c r="BD45" s="432"/>
      <c r="BE45" s="427"/>
      <c r="BF45" s="428"/>
      <c r="BG45" s="429"/>
      <c r="BH45" s="430"/>
      <c r="BI45" s="428"/>
      <c r="BJ45" s="429"/>
      <c r="BK45" s="816" t="e">
        <f>IF(OR(BL34="有",BM34="配置なし",BL44=""),"","取得年")</f>
        <v>#N/A</v>
      </c>
      <c r="BL45" s="814" t="e">
        <f>IF(OR(BL34="有",BM34="配置なし",BL44=""),"",IF(技術者資格!J16="","",技術者資格!J16))</f>
        <v>#N/A</v>
      </c>
      <c r="BM45" s="429"/>
      <c r="BN45" s="433" t="s">
        <v>197</v>
      </c>
      <c r="BO45" s="807">
        <f>IF(OR(BO44="配置なし",BO44="申請なし"),"",IF(同種工事施工経験!F200="","",同種工事施工経験!F200))</f>
        <v>55</v>
      </c>
      <c r="BP45" s="808">
        <f>IF(OR(BP44="",BP44="申請なし"),"",IF(同種工事施工経験!M200="","",同種工事施工経験!M200))</f>
        <v>66</v>
      </c>
      <c r="BQ45" s="816" t="str">
        <f>IF(OR(BR34="有",BS34="配置なし",BR45=""),"","表彰種類")</f>
        <v>表彰種類</v>
      </c>
      <c r="BR45" s="807" t="str">
        <f>IF(OR(BR34="有",BS34="配置なし"),"",IF(優秀技術者表彰!F123="","",優秀技術者表彰!F123))</f>
        <v>県課長表彰該当工事の表彰</v>
      </c>
      <c r="BS45" s="429"/>
      <c r="BT45" s="797" t="e">
        <f>IF(BU34="有","押印済資料提出",IF(BV34="配置なし","配置なし",IF(AND(OR(BU34="無",BU34="未記入"),BV34="配置あり",NOT(BT44="")),"申請あり",IF(AND(OR(BU34="無",BU34="未記入"),BV34="配置あり",BT44=""),"申請なし",""))))</f>
        <v>#N/A</v>
      </c>
      <c r="BU45" s="428"/>
      <c r="BV45" s="497"/>
      <c r="BW45" s="427"/>
      <c r="BX45" s="428"/>
      <c r="BY45" s="429"/>
      <c r="BZ45" s="430"/>
      <c r="CA45" s="871"/>
      <c r="CB45" s="872"/>
      <c r="CC45" s="430"/>
      <c r="CD45" s="871"/>
      <c r="CE45" s="872"/>
      <c r="CF45" s="816" t="str">
        <f>IF(CG34="有","",IF(AND(CG46="",CH46=""),"","発注機関"))</f>
        <v/>
      </c>
      <c r="CG45" s="807" t="str">
        <f>IF(OR(CG34="有",CG46=""),"",IF(維持管理業務!A15="","",維持管理業務!A15))</f>
        <v/>
      </c>
      <c r="CH45" s="808" t="str">
        <f>IF(OR(CG34="有",CH46=""),"",IF(維持管理業務!A20="","",維持管理業務!A20))</f>
        <v/>
      </c>
      <c r="CI45" s="816" t="str">
        <f>IF(CJ34="有","",IF(AND(CJ46="",CK46=""),"","発注機関"))</f>
        <v/>
      </c>
      <c r="CJ45" s="807" t="str">
        <f>IF(OR(CJ34="有",CJ46=""),"",IF(除雪業務!A16="","",除雪業務!A16))</f>
        <v/>
      </c>
      <c r="CK45" s="898" t="str">
        <f>IF(OR(CJ34="有",CK46=""),"",IF(除雪業務!A21="","",除雪業務!A21))</f>
        <v/>
      </c>
      <c r="CL45" s="816" t="e">
        <f>IF(OR(CM34="有",CM44="申請なし"),"","受注内容")</f>
        <v>#REF!</v>
      </c>
      <c r="CM45" s="807" t="e">
        <f>IF(OR(CM34="有",CM44="申請なし"),"",IF(#REF!="","",#REF!))</f>
        <v>#REF!</v>
      </c>
      <c r="CN45" s="429"/>
      <c r="CO45" s="816" t="str">
        <f>IF(CP34="有","",IF(AND(CP46="",CQ46=""),"","活動日"))</f>
        <v/>
      </c>
      <c r="CP45" s="819" t="str">
        <f>IF(OR(CP34="有",CP46=""),"",IF(ボランティア!C12="","",ボランティア!C12))</f>
        <v/>
      </c>
      <c r="CQ45" s="820" t="str">
        <f>IF(OR(CP34="有",CQ46=""),"",IF(ボランティア!C15="","",ボランティア!C15))</f>
        <v/>
      </c>
      <c r="CR45" s="430"/>
      <c r="CS45" s="428"/>
      <c r="CT45" s="429"/>
      <c r="CU45" s="430"/>
      <c r="CV45" s="428"/>
      <c r="CW45" s="429"/>
      <c r="CX45" s="816" t="e">
        <f>IF(CY34="有","",IF(AND(CY44="申請なし",CZ44="申請なし"),"","活動日"))</f>
        <v>#N/A</v>
      </c>
      <c r="CY45" s="819" t="e">
        <f>IF(OR(CY34="有",CY44="",CY44="申請なし"),"",IF(【水産】海上援助活動!C12="","",【水産】海上援助活動!C12))</f>
        <v>#N/A</v>
      </c>
      <c r="CZ45" s="820" t="e">
        <f>IF(OR(CY34="有",CZ44="",CZ44="申請なし"),"",IF(【水産】海上援助活動!C13="","",【水産】海上援助活動!C13))</f>
        <v>#N/A</v>
      </c>
      <c r="DA45" s="427" t="s">
        <v>627</v>
      </c>
      <c r="DB45" s="807" t="str">
        <f>IF(若手・中堅技術者の配置状況!B13="","配置なし",若手・中堅技術者の配置状況!F13&amp;若手・中堅技術者の配置状況!G13&amp;若手・中堅技術者の配置状況!H13&amp;若手・中堅技術者の配置状況!I13&amp;若手・中堅技術者の配置状況!J13&amp;若手・中堅技術者の配置状況!K13&amp;若手・中堅技術者の配置状況!L13)</f>
        <v>昭和年月日</v>
      </c>
      <c r="DC45" s="838">
        <f>IF(若手・中堅技術者の配置状況!B13="","",若手・中堅技術者の配置状況!M13)</f>
        <v>0</v>
      </c>
      <c r="DD45" s="430"/>
      <c r="DE45" s="840" t="str">
        <f>IF('建設機械の保有状況（土木一式用）'!K137="","",'建設機械の保有状況（土木一式用）'!K137)</f>
        <v/>
      </c>
      <c r="DF45" s="429"/>
      <c r="DG45" s="430"/>
      <c r="DH45" s="482"/>
      <c r="DI45" s="429"/>
      <c r="DJ45" s="427"/>
      <c r="DK45" s="437"/>
      <c r="DL45" s="429"/>
      <c r="DM45" s="930" t="e">
        <f>IF(DN34="有","",IF(AND(DN44="申請なし",DO44="申請なし"),"","当初契約日"))</f>
        <v>#N/A</v>
      </c>
      <c r="DN45" s="864" t="e">
        <f>IF(OR(DN34="有",DN44="申請なし"),"",IF(#REF!="","",#REF!))</f>
        <v>#N/A</v>
      </c>
      <c r="DO45" s="865" t="e">
        <f>IF(OR(DN34="有",DO44="申請なし"),"",IF(#REF!="","",#REF!))</f>
        <v>#N/A</v>
      </c>
      <c r="DP45" s="427"/>
      <c r="DQ45" s="428"/>
      <c r="DR45" s="429"/>
      <c r="DS45" s="430" t="s">
        <v>197</v>
      </c>
      <c r="DT45" s="807" t="str">
        <f>IF(DT44="申請なし","",IF(近隣施工実績!F23="","",近隣施工実績!F23))</f>
        <v/>
      </c>
      <c r="DU45" s="808" t="str">
        <f>IF(DU44="申請なし","",IF(近隣施工実績!M23="","",近隣施工実績!M23))</f>
        <v/>
      </c>
      <c r="DV45" s="430" t="s">
        <v>279</v>
      </c>
      <c r="DW45" s="807" t="str">
        <f>IF(会社所在地!A16="","",会社所在地!A16)</f>
        <v/>
      </c>
      <c r="DX45" s="429"/>
      <c r="DY45" s="430" t="s">
        <v>451</v>
      </c>
      <c r="DZ45" s="807" t="str">
        <f>IF(【鋼橋上部】工場会社所在地!A13="","",【鋼橋上部】工場会社所在地!A13)</f>
        <v/>
      </c>
      <c r="EA45" s="429"/>
      <c r="EB45" s="430" t="s">
        <v>446</v>
      </c>
      <c r="EC45" s="807" t="str">
        <f>IF(EC44="申請なし","",IF(サポート拠点!F11="","",サポート拠点!F11))</f>
        <v/>
      </c>
      <c r="ED45" s="429"/>
      <c r="EE45" s="430"/>
      <c r="EF45" s="428"/>
      <c r="EG45" s="429"/>
      <c r="EH45" s="430"/>
      <c r="EI45" s="428"/>
      <c r="EJ45" s="429"/>
    </row>
    <row r="46" spans="1:141" s="398" customFormat="1">
      <c r="B46" s="423">
        <v>3</v>
      </c>
      <c r="C46" s="797" t="str">
        <f>IF(D34="有","押印済資料提出","")</f>
        <v/>
      </c>
      <c r="D46" s="425"/>
      <c r="E46" s="429"/>
      <c r="F46" s="797" t="str">
        <f>IF(G34="有","押印済資料提出","")</f>
        <v/>
      </c>
      <c r="G46" s="425"/>
      <c r="H46" s="504"/>
      <c r="I46" s="1173" t="s">
        <v>140</v>
      </c>
      <c r="J46" s="1228" t="str">
        <f>IF(J44="申請なし","",IF(同種工事施工実績!F20="","",同種工事施工実績!F20))</f>
        <v/>
      </c>
      <c r="K46" s="1229" t="str">
        <f>IF(J44="申請なし","",IF(同種工事施工実績!M20="","",同種工事施工実績!M20))</f>
        <v/>
      </c>
      <c r="L46" s="816" t="str">
        <f>IF(OR(M34="有",M45=""),"","受賞年度")</f>
        <v/>
      </c>
      <c r="M46" s="814" t="str">
        <f>IF(OR(M34="有",M45=""),"",IF(優良工事表彰!E14="","",優良工事表彰!E14))</f>
        <v/>
      </c>
      <c r="N46" s="429"/>
      <c r="O46" s="430"/>
      <c r="P46" s="428"/>
      <c r="Q46" s="435"/>
      <c r="R46" s="438"/>
      <c r="S46" s="434"/>
      <c r="T46" s="436"/>
      <c r="U46" s="430"/>
      <c r="V46" s="428"/>
      <c r="W46" s="429"/>
      <c r="X46" s="430"/>
      <c r="Y46" s="428"/>
      <c r="Z46" s="429"/>
      <c r="AA46" s="430"/>
      <c r="AB46" s="428"/>
      <c r="AC46" s="429"/>
      <c r="AD46" s="430" t="s">
        <v>248</v>
      </c>
      <c r="AE46" s="866" t="str">
        <f>IF(OR(AE44="配置なし",AE44="申請なし"),"",IF(同種工事施工経験!F21="","",同種工事施工経験!F21))</f>
        <v/>
      </c>
      <c r="AF46" s="1209" t="str">
        <f>IF(OR(AF44="",AF44="申請なし"),"",IF(同種工事施工経験!M21="","",同種工事施工経験!M21))</f>
        <v/>
      </c>
      <c r="AG46" s="816" t="str">
        <f>IF(OR(AH34="有",AI34="配置なし",AH45=""),"","受賞年度")</f>
        <v/>
      </c>
      <c r="AH46" s="814" t="str">
        <f>IF(OR(AH34="有",AI34="配置なし",AH45=""),"",IF(優秀技術者表彰!F15="","",優秀技術者表彰!F15))</f>
        <v/>
      </c>
      <c r="AI46" s="429"/>
      <c r="AJ46" s="431"/>
      <c r="AK46" s="428"/>
      <c r="AL46" s="432"/>
      <c r="AM46" s="430"/>
      <c r="AN46" s="428"/>
      <c r="AO46" s="429"/>
      <c r="AP46" s="430"/>
      <c r="AQ46" s="428"/>
      <c r="AR46" s="429"/>
      <c r="AS46" s="430"/>
      <c r="AT46" s="428"/>
      <c r="AU46" s="429"/>
      <c r="AV46" s="431" t="s">
        <v>142</v>
      </c>
      <c r="AW46" s="866" t="str">
        <f>IF(OR(AW44="配置なし",AW44="申請なし"),"",IF(同種工事施工経験!F148="","",同種工事施工経験!F148))</f>
        <v/>
      </c>
      <c r="AX46" s="1209" t="str">
        <f>IF(OR(AX44="",AX44="申請なし"),"",IF(同種工事施工経験!M148="","",同種工事施工経験!M148))</f>
        <v/>
      </c>
      <c r="AY46" s="816" t="str">
        <f>IF(OR(AZ34="有",BA34="配置なし",AZ45=""),"","受賞年度")</f>
        <v>受賞年度</v>
      </c>
      <c r="AZ46" s="814" t="str">
        <f>IF(OR(AZ34="有",BA34="配置なし",AZ45=""),"",IF(優秀技術者表彰!F70="","",優秀技術者表彰!F70))</f>
        <v>平成28年度</v>
      </c>
      <c r="BA46" s="429"/>
      <c r="BB46" s="431"/>
      <c r="BC46" s="428"/>
      <c r="BD46" s="432"/>
      <c r="BE46" s="430"/>
      <c r="BF46" s="428"/>
      <c r="BG46" s="429"/>
      <c r="BH46" s="430"/>
      <c r="BI46" s="428"/>
      <c r="BJ46" s="429"/>
      <c r="BK46" s="430"/>
      <c r="BL46" s="428"/>
      <c r="BM46" s="429"/>
      <c r="BN46" s="431" t="s">
        <v>142</v>
      </c>
      <c r="BO46" s="807">
        <f>IF(OR(BO44="配置なし",BO44="申請なし"),"",IF(同種工事施工経験!F201="","",同種工事施工経験!F201))</f>
        <v>77</v>
      </c>
      <c r="BP46" s="808">
        <f>IF(OR(BP44="",BP44="申請なし"),"",IF(同種工事施工経験!M201="","",同種工事施工経験!M201))</f>
        <v>88</v>
      </c>
      <c r="BQ46" s="816" t="str">
        <f>IF(OR(BR34="有",BS34="配置なし",BR45=""),"","受賞年度")</f>
        <v>受賞年度</v>
      </c>
      <c r="BR46" s="814" t="str">
        <f>IF(OR(BR34="有",BS34="配置なし",BR45=""),"",IF(優秀技術者表彰!F124="","",優秀技術者表彰!F124))</f>
        <v>平成29年度</v>
      </c>
      <c r="BS46" s="429"/>
      <c r="BT46" s="431"/>
      <c r="BU46" s="428"/>
      <c r="BV46" s="497"/>
      <c r="BW46" s="430"/>
      <c r="BX46" s="428"/>
      <c r="BY46" s="429"/>
      <c r="BZ46" s="430"/>
      <c r="CA46" s="428"/>
      <c r="CB46" s="429"/>
      <c r="CC46" s="430"/>
      <c r="CD46" s="428"/>
      <c r="CE46" s="429"/>
      <c r="CF46" s="892" t="str">
        <f>IF(CG34="有","",IF(AND(CG46="",CH46=""),"","元請・下請区分"))</f>
        <v/>
      </c>
      <c r="CG46" s="893" t="str">
        <f>IF(CG34="有","",IF(維持管理業務!D15="","",維持管理業務!D15))</f>
        <v/>
      </c>
      <c r="CH46" s="894" t="str">
        <f>IF(CG34="有","",IF(維持管理業務!D20="","",維持管理業務!D20))</f>
        <v/>
      </c>
      <c r="CI46" s="892" t="str">
        <f>IF(CJ34="有","",IF(AND(CJ46="",CK46=""),"","元請・下請区分"))</f>
        <v/>
      </c>
      <c r="CJ46" s="900" t="str">
        <f>IF(CJ34="有","",IF(除雪業務!D16="","",除雪業務!D16))</f>
        <v/>
      </c>
      <c r="CK46" s="874" t="str">
        <f>IF(CJ34="有","",IF(除雪業務!D21="","",除雪業務!D21))</f>
        <v/>
      </c>
      <c r="CL46" s="831" t="e">
        <f>IF(OR(CM34="有",CM44="申請なし"),"","借上契約の場合の機械予約台数")</f>
        <v>#REF!</v>
      </c>
      <c r="CM46" s="832" t="e">
        <f>IF(OR(CM34="有",CM44="申請なし"),"",IF(#REF!="","",#REF!))</f>
        <v>#REF!</v>
      </c>
      <c r="CN46" s="435"/>
      <c r="CO46" s="816" t="str">
        <f>IF(CP34="有","",IF(AND(CP46="",CQ46=""),"","活動箇所"))</f>
        <v/>
      </c>
      <c r="CP46" s="807" t="str">
        <f>IF(CP34="有","",IF(ボランティア!K12="","",ボランティア!K12))</f>
        <v/>
      </c>
      <c r="CQ46" s="808" t="str">
        <f>IF(CP34="有","",IF(ボランティア!K15="","",ボランティア!K15))</f>
        <v/>
      </c>
      <c r="CR46" s="430"/>
      <c r="CS46" s="428"/>
      <c r="CT46" s="429"/>
      <c r="CU46" s="430"/>
      <c r="CV46" s="428"/>
      <c r="CW46" s="429"/>
      <c r="CX46" s="430"/>
      <c r="CY46" s="428"/>
      <c r="CZ46" s="429"/>
      <c r="DA46" s="430" t="s">
        <v>628</v>
      </c>
      <c r="DB46" s="807" t="str">
        <f>IF(若手・中堅技術者の配置状況!B14="","配置なし",若手・中堅技術者の配置状況!F14&amp;若手・中堅技術者の配置状況!G14&amp;若手・中堅技術者の配置状況!H14&amp;若手・中堅技術者の配置状況!I14&amp;若手・中堅技術者の配置状況!J14&amp;若手・中堅技術者の配置状況!K14&amp;若手・中堅技術者の配置状況!L14)</f>
        <v>平成年月日</v>
      </c>
      <c r="DC46" s="838">
        <f>IF(若手・中堅技術者の配置状況!B14="","",若手・中堅技術者の配置状況!M14)</f>
        <v>0</v>
      </c>
      <c r="DD46" s="427" t="s">
        <v>1265</v>
      </c>
      <c r="DE46" s="840" t="str">
        <f>IF('建設機械の保有状況（土木一式用）'!B13="","",'建設機械の保有状況（土木一式用）'!B13)</f>
        <v/>
      </c>
      <c r="DF46" s="808" t="str">
        <f>IF('建設機械の保有状況（土木一式用）'!E13="","",'建設機械の保有状況（土木一式用）'!E13)</f>
        <v/>
      </c>
      <c r="DG46" s="427"/>
      <c r="DH46" s="482"/>
      <c r="DI46" s="429"/>
      <c r="DJ46" s="430"/>
      <c r="DK46" s="437"/>
      <c r="DL46" s="429"/>
      <c r="DM46" s="497"/>
      <c r="DN46" s="428"/>
      <c r="DO46" s="497"/>
      <c r="DP46" s="430"/>
      <c r="DQ46" s="428"/>
      <c r="DR46" s="429"/>
      <c r="DS46" s="430" t="s">
        <v>142</v>
      </c>
      <c r="DT46" s="807" t="str">
        <f>IF(DT44="申請なし","",IF(近隣施工実績!F26="","",近隣施工実績!F26))</f>
        <v/>
      </c>
      <c r="DU46" s="808" t="str">
        <f>IF(DU44="申請なし","",IF(近隣施工実績!M26="","",近隣施工実績!M26))</f>
        <v/>
      </c>
      <c r="DV46" s="430"/>
      <c r="DW46" s="428"/>
      <c r="DX46" s="429"/>
      <c r="DY46" s="430" t="s">
        <v>452</v>
      </c>
      <c r="DZ46" s="807" t="str">
        <f>IF(DZ45="","",IF(【鋼橋上部】工場会社所在地!F16="","",【鋼橋上部】工場会社所在地!F16))</f>
        <v/>
      </c>
      <c r="EA46" s="429"/>
      <c r="EB46" s="430" t="s">
        <v>447</v>
      </c>
      <c r="EC46" s="807" t="str">
        <f>IF(EC44="申請なし","",IF(サポート拠点!N11="","",サポート拠点!N11))</f>
        <v/>
      </c>
      <c r="ED46" s="429"/>
      <c r="EE46" s="430"/>
      <c r="EF46" s="428"/>
      <c r="EG46" s="429"/>
      <c r="EH46" s="430"/>
      <c r="EI46" s="428"/>
      <c r="EJ46" s="429"/>
    </row>
    <row r="47" spans="1:141" s="398" customFormat="1" ht="45.75" customHeight="1">
      <c r="B47" s="423">
        <v>4</v>
      </c>
      <c r="C47" s="424"/>
      <c r="D47" s="482"/>
      <c r="E47" s="429"/>
      <c r="F47" s="431"/>
      <c r="G47" s="428"/>
      <c r="H47" s="432"/>
      <c r="I47" s="1174" t="s">
        <v>240</v>
      </c>
      <c r="J47" s="1230" t="str">
        <f>IF(J44="申請なし","",IF(同種工事施工実績!F21="","",同種工事施工実績!F21))</f>
        <v/>
      </c>
      <c r="K47" s="1231" t="str">
        <f>IF(J44="申請なし","",IF(同種工事施工実績!M21="","",同種工事施工実績!M21))</f>
        <v/>
      </c>
      <c r="L47" s="1197" t="str">
        <f>IF(OR(M34="有",M45=""),"","工事種別")</f>
        <v/>
      </c>
      <c r="M47" s="1198" t="str">
        <f>IF(OR(M34="有",M45=""),"",IF(優良工事表彰!E18="","",優良工事表彰!E18))</f>
        <v/>
      </c>
      <c r="N47" s="435"/>
      <c r="O47" s="430"/>
      <c r="P47" s="428"/>
      <c r="Q47" s="429"/>
      <c r="R47" s="431"/>
      <c r="S47" s="428"/>
      <c r="T47" s="432"/>
      <c r="U47" s="430"/>
      <c r="V47" s="428"/>
      <c r="W47" s="429"/>
      <c r="X47" s="430"/>
      <c r="Y47" s="428"/>
      <c r="Z47" s="429"/>
      <c r="AA47" s="430"/>
      <c r="AB47" s="428"/>
      <c r="AC47" s="429"/>
      <c r="AD47" s="430" t="s">
        <v>249</v>
      </c>
      <c r="AE47" s="1210" t="str">
        <f>IF(OR(AE44="配置なし",AE44="申請なし"),"",IF(同種工事施工経験!F23="","",同種工事施工経験!F23))</f>
        <v/>
      </c>
      <c r="AF47" s="1211" t="str">
        <f>IF(OR(AF44="",AF44="申請なし"),"",IF(同種工事施工経験!M23="","",同種工事施工経験!M23))</f>
        <v/>
      </c>
      <c r="AG47" s="1197" t="str">
        <f>IF(OR(AH34="有",AI34="配置なし",AH45=""),"","工事種別")</f>
        <v/>
      </c>
      <c r="AH47" s="1198" t="str">
        <f>IF(OR(AH34="有",AI34="配置なし",AH45=""),"",IF(優秀技術者表彰!F19="","",優秀技術者表彰!F19))</f>
        <v/>
      </c>
      <c r="AI47" s="429"/>
      <c r="AJ47" s="431"/>
      <c r="AK47" s="428"/>
      <c r="AL47" s="432"/>
      <c r="AM47" s="430"/>
      <c r="AN47" s="428"/>
      <c r="AO47" s="429"/>
      <c r="AP47" s="430"/>
      <c r="AQ47" s="428"/>
      <c r="AR47" s="429"/>
      <c r="AS47" s="430"/>
      <c r="AT47" s="428"/>
      <c r="AU47" s="429"/>
      <c r="AV47" s="431" t="s">
        <v>146</v>
      </c>
      <c r="AW47" s="1210" t="str">
        <f>IF(OR(AW44="配置なし",AW44="申請なし"),"",IF(同種工事施工経験!F150="","",同種工事施工経験!F150))</f>
        <v/>
      </c>
      <c r="AX47" s="1211" t="str">
        <f>IF(OR(AX44="",AX44="申請なし"),"",IF(同種工事施工経験!M150="","",同種工事施工経験!M150))</f>
        <v/>
      </c>
      <c r="AY47" s="1197" t="str">
        <f>IF(OR(AZ34="有",BA34="配置なし",AZ45=""),"","工事種別")</f>
        <v>工事種別</v>
      </c>
      <c r="AZ47" s="1200" t="str">
        <f>IF(OR(AZ34="有",BA34="配置なし",AZ45=""),"",IF(優秀技術者表彰!F74="","",優秀技術者表彰!F74))</f>
        <v>法面処理工事</v>
      </c>
      <c r="BA47" s="429"/>
      <c r="BB47" s="431"/>
      <c r="BC47" s="428"/>
      <c r="BD47" s="432"/>
      <c r="BE47" s="430"/>
      <c r="BF47" s="428"/>
      <c r="BG47" s="429"/>
      <c r="BH47" s="430"/>
      <c r="BI47" s="428"/>
      <c r="BJ47" s="429"/>
      <c r="BK47" s="430"/>
      <c r="BL47" s="428"/>
      <c r="BM47" s="429"/>
      <c r="BN47" s="431" t="s">
        <v>146</v>
      </c>
      <c r="BO47" s="817">
        <f>IF(OR(BO44="配置なし",BO44="申請なし"),"",IF(同種工事施工経験!F203="","",同種工事施工経験!F203))</f>
        <v>222222</v>
      </c>
      <c r="BP47" s="818">
        <f>IF(OR(BP44="",BP44="申請なし"),"",IF(同種工事施工経験!M203="","",同種工事施工経験!M203))</f>
        <v>3333333</v>
      </c>
      <c r="BQ47" s="1197" t="str">
        <f>IF(OR(BR34="有",BS34="配置なし",BR45=""),"","工事種別")</f>
        <v>工事種別</v>
      </c>
      <c r="BR47" s="1200" t="str">
        <f>IF(OR(BR34="有",BS34="配置なし",BR45=""),"",IF(優秀技術者表彰!F128="","",優秀技術者表彰!F128))</f>
        <v>鋼橋上部工事</v>
      </c>
      <c r="BS47" s="429"/>
      <c r="BT47" s="431"/>
      <c r="BU47" s="428"/>
      <c r="BV47" s="497"/>
      <c r="BW47" s="430"/>
      <c r="BX47" s="428"/>
      <c r="BY47" s="429"/>
      <c r="BZ47" s="430"/>
      <c r="CA47" s="437"/>
      <c r="CB47" s="873"/>
      <c r="CC47" s="430"/>
      <c r="CD47" s="437"/>
      <c r="CE47" s="873"/>
      <c r="CF47" s="816" t="str">
        <f>IF(CG34="有","",IF(AND(CG46="",CH46=""),"","契約(始)"))</f>
        <v/>
      </c>
      <c r="CG47" s="814" t="str">
        <f>IF(OR(CG34="有",CG46=""),"",IF(維持管理業務!F15="","",維持管理業務!F15))</f>
        <v/>
      </c>
      <c r="CH47" s="830" t="str">
        <f>IF(OR(CG34="有",CH46=""),"",IF(維持管理業務!F20="","",維持管理業務!F20))</f>
        <v/>
      </c>
      <c r="CI47" s="816" t="str">
        <f>IF(CJ34="有","",IF(AND(CJ46="",CK46=""),"","契約(始)"))</f>
        <v/>
      </c>
      <c r="CJ47" s="819" t="str">
        <f>IF(OR(CJ34="有",CJ46=""),"",IF(除雪業務!F16="","",除雪業務!F16))</f>
        <v/>
      </c>
      <c r="CK47" s="899" t="str">
        <f>IF(OR(CJ34="有",CK46=""),"",IF(除雪業務!F21="","",除雪業務!F21))</f>
        <v/>
      </c>
      <c r="CL47" s="831" t="e">
        <f>IF(OR(CM34="有",CM44="申請なし"),"","貸与契約の場合の機械予約台数")</f>
        <v>#REF!</v>
      </c>
      <c r="CM47" s="832" t="e">
        <f>IF(OR(CM34="有",CM44="申請なし"),"",IF(#REF!="","",#REF!))</f>
        <v>#REF!</v>
      </c>
      <c r="CN47" s="429"/>
      <c r="CO47" s="816" t="str">
        <f>IF(CP34="有","",IF(AND(CP46="",CQ46=""),"","参加人数"))</f>
        <v/>
      </c>
      <c r="CP47" s="833" t="str">
        <f>IF(OR(CP34="有",CP46=""),"",IF(ボランティア!O12="","",ボランティア!O12))</f>
        <v/>
      </c>
      <c r="CQ47" s="834" t="str">
        <f>IF(OR(CP34="有",CQ46=""),"",IF(ボランティア!O15="","",ボランティア!O15))</f>
        <v/>
      </c>
      <c r="CR47" s="430" t="s">
        <v>304</v>
      </c>
      <c r="CS47" s="428" t="s">
        <v>273</v>
      </c>
      <c r="CT47" s="835">
        <f>障がい者雇用!M49</f>
        <v>0</v>
      </c>
      <c r="CU47" s="430"/>
      <c r="CV47" s="428"/>
      <c r="CW47" s="429"/>
      <c r="CX47" s="430"/>
      <c r="CY47" s="428"/>
      <c r="CZ47" s="429"/>
      <c r="DA47" s="430"/>
      <c r="DB47" s="428"/>
      <c r="DC47" s="429"/>
      <c r="DD47" s="427"/>
      <c r="DE47" s="840" t="str">
        <f>IF('建設機械の保有状況（土木一式用）'!K139="","",'建設機械の保有状況（土木一式用）'!K139)</f>
        <v/>
      </c>
      <c r="DF47" s="429"/>
      <c r="DG47" s="427"/>
      <c r="DH47" s="482"/>
      <c r="DI47" s="429"/>
      <c r="DJ47" s="430"/>
      <c r="DK47" s="428"/>
      <c r="DL47" s="429"/>
      <c r="DM47" s="497"/>
      <c r="DN47" s="428"/>
      <c r="DO47" s="497"/>
      <c r="DP47" s="430"/>
      <c r="DQ47" s="428"/>
      <c r="DR47" s="429"/>
      <c r="DS47" s="430" t="s">
        <v>146</v>
      </c>
      <c r="DT47" s="817" t="str">
        <f>IF(DT44="申請なし","",IF(近隣施工実績!F28="","",近隣施工実績!F28))</f>
        <v/>
      </c>
      <c r="DU47" s="818" t="str">
        <f>IF(DU44="申請なし","",IF(近隣施工実績!M28="","",近隣施工実績!M28))</f>
        <v/>
      </c>
      <c r="DV47" s="430"/>
      <c r="DW47" s="428"/>
      <c r="DX47" s="429"/>
      <c r="DY47" s="430"/>
      <c r="DZ47" s="428"/>
      <c r="EA47" s="429"/>
      <c r="EB47" s="430" t="s">
        <v>454</v>
      </c>
      <c r="EC47" s="807" t="str">
        <f>IF(サポート拠点!A13="","申請なし",サポート拠点!A13)</f>
        <v>申請なし</v>
      </c>
      <c r="ED47" s="429"/>
      <c r="EE47" s="430"/>
      <c r="EF47" s="428"/>
      <c r="EG47" s="429"/>
      <c r="EH47" s="430"/>
      <c r="EI47" s="428"/>
      <c r="EJ47" s="429"/>
    </row>
    <row r="48" spans="1:141" s="398" customFormat="1" ht="35.25" customHeight="1">
      <c r="B48" s="423">
        <v>5</v>
      </c>
      <c r="C48" s="424"/>
      <c r="D48" s="425"/>
      <c r="E48" s="429"/>
      <c r="F48" s="431"/>
      <c r="G48" s="428"/>
      <c r="H48" s="432"/>
      <c r="I48" s="427" t="s">
        <v>142</v>
      </c>
      <c r="J48" s="1220" t="str">
        <f>IF(J44="申請なし","",IF(同種工事施工実績!F22="","",同種工事施工実績!F22))</f>
        <v/>
      </c>
      <c r="K48" s="1221" t="str">
        <f>IF(K44="申請なし","",IF(同種工事施工実績!M22="","",同種工事施工実績!M22))</f>
        <v/>
      </c>
      <c r="L48" s="1197" t="str">
        <f>IF(OR(M34="有",M45=""),"","建設工事の種類")</f>
        <v/>
      </c>
      <c r="M48" s="1198" t="str">
        <f>IF(OR(M34="有",M45=""),"",IF(優良工事表彰!E19="","",優良工事表彰!E19))</f>
        <v/>
      </c>
      <c r="N48" s="429"/>
      <c r="O48" s="430"/>
      <c r="P48" s="428"/>
      <c r="Q48" s="429"/>
      <c r="R48" s="431"/>
      <c r="S48" s="428"/>
      <c r="T48" s="432"/>
      <c r="U48" s="430"/>
      <c r="V48" s="428"/>
      <c r="W48" s="429"/>
      <c r="X48" s="430"/>
      <c r="Y48" s="428"/>
      <c r="Z48" s="429"/>
      <c r="AA48" s="430"/>
      <c r="AB48" s="428"/>
      <c r="AC48" s="429"/>
      <c r="AD48" s="1177" t="s">
        <v>597</v>
      </c>
      <c r="AE48" s="1212" t="str">
        <f>IF(OR(AE44="配置なし",AE44="申請なし"),"",IF(同種工事施工経験!G24="","",同種工事施工経験!F24&amp;同種工事施工経験!G24&amp;同種工事施工経験!H24&amp;同種工事施工経験!I24&amp;同種工事施工経験!J24&amp;同種工事施工経験!K24&amp;同種工事施工経験!L24&amp;"～"))&amp;IF(OR(AE44="配置なし",AE44="申請なし"),"",IF(同種工事施工経験!G25="","",同種工事施工経験!F25&amp;同種工事施工経験!G25&amp;同種工事施工経験!H25&amp;同種工事施工経験!I25&amp;同種工事施工経験!J25&amp;同種工事施工経験!K25&amp;同種工事施工経験!L25))</f>
        <v/>
      </c>
      <c r="AF48" s="1213" t="str">
        <f>IF(OR(AF44="",AF44="申請なし"),"",IF(同種工事施工経験!N24="","",同種工事施工経験!M24&amp;同種工事施工経験!N24&amp;同種工事施工経験!O24&amp;同種工事施工経験!P24&amp;同種工事施工経験!Q24&amp;同種工事施工経験!R24&amp;同種工事施工経験!S24&amp;"～"))&amp;IF(OR(AF44="",AF44="申請なし"),"",IF(同種工事施工経験!N25="","",同種工事施工経験!M25&amp;同種工事施工経験!N25&amp;同種工事施工経験!O25&amp;同種工事施工経験!P25&amp;同種工事施工経験!Q25&amp;同種工事施工経験!R25&amp;同種工事施工経験!S25))</f>
        <v/>
      </c>
      <c r="AG48" s="1197" t="str">
        <f>IF(OR(AH34="有",AI34="配置なし",AH45=""),"","建設工事の種類")</f>
        <v/>
      </c>
      <c r="AH48" s="1198" t="str">
        <f>IF(OR(AH35="有",AI35="配置なし",AH46=""),"",IF(優秀技術者表彰!F20="","",優秀技術者表彰!F20))</f>
        <v/>
      </c>
      <c r="AI48" s="429"/>
      <c r="AJ48" s="431"/>
      <c r="AK48" s="428"/>
      <c r="AL48" s="432"/>
      <c r="AM48" s="430"/>
      <c r="AN48" s="428"/>
      <c r="AO48" s="429"/>
      <c r="AP48" s="430"/>
      <c r="AQ48" s="428"/>
      <c r="AR48" s="429"/>
      <c r="AS48" s="430"/>
      <c r="AT48" s="428"/>
      <c r="AU48" s="429"/>
      <c r="AV48" s="1187" t="s">
        <v>597</v>
      </c>
      <c r="AW48" s="1212" t="str">
        <f>IF(OR(AW44="配置なし",AW44="申請なし"),"",IF(OR(同種工事施工経験!G151="",同種工事施工経験!G151="○"),"",同種工事施工経験!F151&amp;同種工事施工経験!G151&amp;同種工事施工経験!H151&amp;同種工事施工経験!I151&amp;同種工事施工経験!J151&amp;同種工事施工経験!K151&amp;同種工事施工経験!L151&amp;"～"))&amp;IF(OR(AW44="配置なし",AW44="申請なし"),"",IF(同種工事施工経験!G152="","",同種工事施工経験!F152&amp;同種工事施工経験!G152&amp;同種工事施工経験!H152&amp;同種工事施工経験!I152&amp;同種工事施工経験!J152&amp;同種工事施工経験!K152&amp;同種工事施工経験!L152))</f>
        <v/>
      </c>
      <c r="AX48" s="1213" t="str">
        <f>IF(OR(AX44="",AX44="申請なし"),"",IF(同種工事施工経験!N151="","",同種工事施工経験!M151&amp;同種工事施工経験!N151&amp;同種工事施工経験!O151&amp;同種工事施工経験!P151&amp;同種工事施工経験!Q151&amp;同種工事施工経験!R151&amp;同種工事施工経験!S151&amp;"～"))&amp;IF(OR(AX44="",AX44="申請なし"),"",IF(同種工事施工経験!N152="","",同種工事施工経験!M152&amp;同種工事施工経験!N152&amp;同種工事施工経験!O152&amp;同種工事施工経験!P152&amp;同種工事施工経験!Q152&amp;同種工事施工経験!R152&amp;同種工事施工経験!S152))</f>
        <v/>
      </c>
      <c r="AY48" s="1197" t="str">
        <f>IF(OR(AZ34="有",BA34="配置なし",AZ45=""),"","建設工事の種類")</f>
        <v>建設工事の種類</v>
      </c>
      <c r="AZ48" s="1200" t="str">
        <f>IF(OR(AZ34="有",BA34="配置なし",AZ45=""),"",IF(優秀技術者表彰!F75="","",優秀技術者表彰!F75))</f>
        <v>とび・土工・コンクリート工事</v>
      </c>
      <c r="BA48" s="429"/>
      <c r="BB48" s="431"/>
      <c r="BC48" s="428"/>
      <c r="BD48" s="432"/>
      <c r="BE48" s="430"/>
      <c r="BF48" s="428"/>
      <c r="BG48" s="429"/>
      <c r="BH48" s="430"/>
      <c r="BI48" s="428"/>
      <c r="BJ48" s="429"/>
      <c r="BK48" s="430"/>
      <c r="BL48" s="428"/>
      <c r="BM48" s="429"/>
      <c r="BN48" s="1187" t="s">
        <v>597</v>
      </c>
      <c r="BO48" s="1185" t="str">
        <f>IF(OR(BO44="配置なし",BO44="申請なし"),"",IF(同種工事施工経験!G204="","",同種工事施工経験!F204&amp;同種工事施工経験!G204&amp;同種工事施工経験!H204&amp;同種工事施工経験!I204&amp;同種工事施工経験!J204&amp;同種工事施工経験!K204&amp;同種工事施工経験!L204&amp;"～"))&amp;IF(OR(BO44="配置なし",BO44="申請なし"),"",IF(同種工事施工経験!G205="","",同種工事施工経験!F205&amp;同種工事施工経験!G205&amp;同種工事施工経験!H205&amp;同種工事施工経験!I205&amp;同種工事施工経験!J205&amp;同種工事施工経験!K205&amp;同種工事施工経験!L205))</f>
        <v>平成a年b月c日～平成d年e月f日</v>
      </c>
      <c r="BP48" s="1186" t="str">
        <f>IF(OR(BP44="",BP44="申請なし"),"",IF(同種工事施工経験!N204="","",同種工事施工経験!M204&amp;同種工事施工経験!N204&amp;同種工事施工経験!O204&amp;同種工事施工経験!P204&amp;同種工事施工経験!Q204&amp;同種工事施工経験!R204&amp;同種工事施工経験!S204&amp;"～"))&amp;IF(OR(BP44="",BP44="申請なし"),"",IF(同種工事施工経験!N205="","",同種工事施工経験!M205&amp;同種工事施工経験!N205&amp;同種工事施工経験!O205&amp;同種工事施工経験!P205&amp;同種工事施工経験!Q205&amp;同種工事施工経験!R205&amp;同種工事施工経験!S205))</f>
        <v>平成m年n月o日～平成p年q月r日</v>
      </c>
      <c r="BQ48" s="1197" t="str">
        <f>IF(OR(BR34="有",BS34="配置なし",BR45=""),"","建設工事の種類")</f>
        <v>建設工事の種類</v>
      </c>
      <c r="BR48" s="1200" t="str">
        <f>IF(OR(BR34="有",BS34="配置なし",BR45=""),"",IF(優秀技術者表彰!F129="","",優秀技術者表彰!F129))</f>
        <v>土木一式工事</v>
      </c>
      <c r="BS48" s="429"/>
      <c r="BT48" s="431"/>
      <c r="BU48" s="428"/>
      <c r="BV48" s="497"/>
      <c r="BW48" s="430"/>
      <c r="BX48" s="428"/>
      <c r="BY48" s="429"/>
      <c r="BZ48" s="430"/>
      <c r="CA48" s="428"/>
      <c r="CB48" s="429"/>
      <c r="CC48" s="430"/>
      <c r="CD48" s="428"/>
      <c r="CE48" s="429"/>
      <c r="CF48" s="816" t="str">
        <f>IF(CG34="有","",IF(AND(CG46="",CH46=""),"","契約(終)"))</f>
        <v/>
      </c>
      <c r="CG48" s="814" t="str">
        <f>IF(OR(CG34="有",CG46=""),"",IF(維持管理業務!F16="","",維持管理業務!F16))</f>
        <v/>
      </c>
      <c r="CH48" s="830" t="str">
        <f>IF(OR(CG34="有",CH46=""),"",IF(維持管理業務!F21="","",維持管理業務!F21))</f>
        <v/>
      </c>
      <c r="CI48" s="816" t="str">
        <f>IF(CJ34="有","",IF(AND(CJ46="",CK46=""),"","契約(終)"))</f>
        <v/>
      </c>
      <c r="CJ48" s="819" t="str">
        <f>IF(OR(CJ34="有",CJ46=""),"",IF(除雪業務!F17="","",除雪業務!F17))</f>
        <v/>
      </c>
      <c r="CK48" s="820" t="str">
        <f>IF(OR(CJ34="有",CK46=""),"",IF(除雪業務!F22="","",除雪業務!F22))</f>
        <v/>
      </c>
      <c r="CL48" s="431"/>
      <c r="CM48" s="428"/>
      <c r="CN48" s="432"/>
      <c r="CO48" s="897" t="str">
        <f>IF(CP34="有","",IF(AND(CP46="",CQ46=""),"","従業員数"))</f>
        <v/>
      </c>
      <c r="CP48" s="833" t="str">
        <f>IF(OR(CP34="有",CP46=""),"",IF(ボランティア!Q12="","",ボランティア!Q12))</f>
        <v/>
      </c>
      <c r="CQ48" s="834" t="str">
        <f>IF(OR(CP34="有",CQ46=""),"",IF(ボランティア!Q15="","",ボランティア!Q15))</f>
        <v/>
      </c>
      <c r="CR48" s="430"/>
      <c r="CS48" s="428" t="s">
        <v>274</v>
      </c>
      <c r="CT48" s="834" t="str">
        <f>障がい者雇用!M47</f>
        <v>法定雇用義務なし</v>
      </c>
      <c r="CU48" s="430"/>
      <c r="CV48" s="428"/>
      <c r="CW48" s="429"/>
      <c r="CX48" s="430"/>
      <c r="CY48" s="428"/>
      <c r="CZ48" s="429"/>
      <c r="DA48" s="430"/>
      <c r="DB48" s="428"/>
      <c r="DC48" s="429"/>
      <c r="DD48" s="430" t="s">
        <v>1266</v>
      </c>
      <c r="DE48" s="840" t="str">
        <f>IF('建設機械の保有状況（土木一式用）'!B14="","",'建設機械の保有状況（土木一式用）'!B14)</f>
        <v/>
      </c>
      <c r="DF48" s="808" t="str">
        <f>IF('建設機械の保有状況（土木一式用）'!E14="","",'建設機械の保有状況（土木一式用）'!E14)</f>
        <v/>
      </c>
      <c r="DG48" s="430"/>
      <c r="DH48" s="482"/>
      <c r="DI48" s="429"/>
      <c r="DJ48" s="430"/>
      <c r="DK48" s="428"/>
      <c r="DL48" s="429"/>
      <c r="DM48" s="497"/>
      <c r="DN48" s="428"/>
      <c r="DO48" s="497"/>
      <c r="DP48" s="430"/>
      <c r="DQ48" s="428"/>
      <c r="DR48" s="429"/>
      <c r="DS48" s="430" t="s">
        <v>301</v>
      </c>
      <c r="DT48" s="819" t="str">
        <f>IF(DT44="申請なし","",IF(近隣施工実績!G29="","",近隣施工実績!F29&amp;近隣施工実績!G29&amp;近隣施工実績!H29&amp;近隣施工実績!I29&amp;近隣施工実績!J29&amp;近隣施工実績!K29&amp;近隣施工実績!L29&amp;"～"))</f>
        <v/>
      </c>
      <c r="DU48" s="820" t="str">
        <f>IF(DU44="申請なし","",IF(近隣施工実績!N29="","",近隣施工実績!M29&amp;近隣施工実績!N29&amp;近隣施工実績!O29&amp;近隣施工実績!P29&amp;近隣施工実績!Q29&amp;近隣施工実績!R29&amp;近隣施工実績!S29&amp;"～"))</f>
        <v/>
      </c>
      <c r="DV48" s="430"/>
      <c r="DW48" s="428"/>
      <c r="DX48" s="429"/>
      <c r="DY48" s="430"/>
      <c r="DZ48" s="428"/>
      <c r="EA48" s="429"/>
      <c r="EB48" s="430" t="s">
        <v>448</v>
      </c>
      <c r="EC48" s="807" t="str">
        <f>IF(EC47="申請なし","",IF(サポート拠点!F13="","",サポート拠点!F13))</f>
        <v/>
      </c>
      <c r="ED48" s="429"/>
      <c r="EE48" s="430"/>
      <c r="EF48" s="428"/>
      <c r="EG48" s="429"/>
      <c r="EH48" s="430"/>
      <c r="EI48" s="428"/>
      <c r="EJ48" s="429"/>
    </row>
    <row r="49" spans="1:140" s="398" customFormat="1" ht="42" customHeight="1">
      <c r="B49" s="423">
        <v>6</v>
      </c>
      <c r="C49" s="424"/>
      <c r="D49" s="425"/>
      <c r="E49" s="429"/>
      <c r="F49" s="431"/>
      <c r="G49" s="428"/>
      <c r="H49" s="432"/>
      <c r="I49" s="427" t="s">
        <v>146</v>
      </c>
      <c r="J49" s="1222" t="str">
        <f>IF(J44="申請なし","",IF(同種工事施工実績!F24="","",同種工事施工実績!F24))</f>
        <v/>
      </c>
      <c r="K49" s="1223" t="str">
        <f>IF(K44="申請なし","",IF(同種工事施工実績!M24="","",同種工事施工実績!M24))</f>
        <v/>
      </c>
      <c r="L49" s="430"/>
      <c r="M49" s="428"/>
      <c r="N49" s="435"/>
      <c r="O49" s="430"/>
      <c r="P49" s="428"/>
      <c r="Q49" s="435"/>
      <c r="R49" s="438"/>
      <c r="S49" s="434"/>
      <c r="T49" s="436"/>
      <c r="U49" s="430"/>
      <c r="V49" s="428"/>
      <c r="W49" s="429"/>
      <c r="X49" s="430"/>
      <c r="Y49" s="428"/>
      <c r="Z49" s="429"/>
      <c r="AA49" s="430"/>
      <c r="AB49" s="428"/>
      <c r="AC49" s="429"/>
      <c r="AD49" s="1177" t="s">
        <v>1558</v>
      </c>
      <c r="AE49" s="1212" t="str">
        <f>IF(OR(AE44="配置なし",AE44="申請なし"),"",IF(同種工事施工経験!G26="","",同種工事施工経験!F26&amp;同種工事施工経験!G26&amp;同種工事施工経験!H26&amp;同種工事施工経験!I26&amp;同種工事施工経験!J26&amp;同種工事施工経験!K26&amp;同種工事施工経験!L26&amp;"～"))&amp;IF(OR(AE44="配置なし",AE44="申請なし"),"",IF(同種工事施工経験!G27="","",同種工事施工経験!F27&amp;同種工事施工経験!G27&amp;同種工事施工経験!H27&amp;同種工事施工経験!I27&amp;同種工事施工経験!J27&amp;同種工事施工経験!K27&amp;同種工事施工経験!L27))</f>
        <v/>
      </c>
      <c r="AF49" s="1213" t="str">
        <f>IF(OR(AF44="",AF44="申請なし"),"",IF(同種工事施工経験!N26="","",同種工事施工経験!M26&amp;同種工事施工経験!N26&amp;同種工事施工経験!O26&amp;同種工事施工経験!P26&amp;同種工事施工経験!Q26&amp;同種工事施工経験!R26&amp;同種工事施工経験!S26&amp;"～"))&amp;IF(OR(AF44="",AF44="申請なし"),"",IF(同種工事施工経験!N27="","",同種工事施工経験!M27&amp;同種工事施工経験!N27&amp;同種工事施工経験!O27&amp;同種工事施工経験!P27&amp;同種工事施工経験!Q27&amp;同種工事施工経験!R27&amp;同種工事施工経験!S27))</f>
        <v/>
      </c>
      <c r="AG49" s="430"/>
      <c r="AH49" s="428"/>
      <c r="AI49" s="429"/>
      <c r="AJ49" s="431"/>
      <c r="AK49" s="428"/>
      <c r="AL49" s="432"/>
      <c r="AM49" s="430"/>
      <c r="AN49" s="428"/>
      <c r="AO49" s="429"/>
      <c r="AP49" s="430"/>
      <c r="AQ49" s="428"/>
      <c r="AR49" s="429"/>
      <c r="AS49" s="430"/>
      <c r="AT49" s="428"/>
      <c r="AU49" s="429"/>
      <c r="AV49" s="1187" t="s">
        <v>1558</v>
      </c>
      <c r="AW49" s="1212" t="str">
        <f>IF(OR(AW44="配置なし",AW44="申請なし"),"",IF(同種工事施工経験!G153="","",同種工事施工経験!F153&amp;同種工事施工経験!G153&amp;同種工事施工経験!H153&amp;同種工事施工経験!I153&amp;同種工事施工経験!J153&amp;同種工事施工経験!K153&amp;同種工事施工経験!L153&amp;"～"))&amp;IF(OR(AW44="配置なし",AW44="申請なし"),"",IF(同種工事施工経験!G154="","",同種工事施工経験!F154&amp;同種工事施工経験!G154&amp;同種工事施工経験!H154&amp;同種工事施工経験!I154&amp;同種工事施工経験!J154&amp;同種工事施工経験!K154&amp;同種工事施工経験!L154))</f>
        <v/>
      </c>
      <c r="AX49" s="1213" t="str">
        <f>IF(OR(AX44="",AX44="申請なし"),"",IF(同種工事施工経験!N153="","",同種工事施工経験!M153&amp;同種工事施工経験!N153&amp;同種工事施工経験!O153&amp;同種工事施工経験!P153&amp;同種工事施工経験!Q153&amp;同種工事施工経験!R153&amp;同種工事施工経験!S153&amp;"～"))&amp;IF(OR(AX44="",AX44="申請なし"),"",IF(同種工事施工経験!N154="","",同種工事施工経験!M154&amp;同種工事施工経験!N154&amp;同種工事施工経験!O154&amp;同種工事施工経験!P154&amp;同種工事施工経験!Q154&amp;同種工事施工経験!R154&amp;同種工事施工経験!S154))</f>
        <v/>
      </c>
      <c r="AY49" s="430"/>
      <c r="AZ49" s="428"/>
      <c r="BA49" s="429"/>
      <c r="BB49" s="431"/>
      <c r="BC49" s="428"/>
      <c r="BD49" s="432"/>
      <c r="BE49" s="430"/>
      <c r="BF49" s="428"/>
      <c r="BG49" s="429"/>
      <c r="BH49" s="430"/>
      <c r="BI49" s="428"/>
      <c r="BJ49" s="429"/>
      <c r="BK49" s="430"/>
      <c r="BL49" s="428"/>
      <c r="BM49" s="429"/>
      <c r="BN49" s="1187" t="s">
        <v>1558</v>
      </c>
      <c r="BO49" s="1185" t="str">
        <f>IF(OR(BO44="配置なし",BO44="申請なし"),"",IF(同種工事施工経験!G206="","",同種工事施工経験!F206&amp;同種工事施工経験!G206&amp;同種工事施工経験!H206&amp;同種工事施工経験!I206&amp;同種工事施工経験!J206&amp;同種工事施工経験!K206&amp;同種工事施工経験!L206&amp;"～"))&amp;IF(OR(BO44="配置なし",BO44="申請なし"),"",IF(同種工事施工経験!G207="","",同種工事施工経験!F207&amp;同種工事施工経験!G207&amp;同種工事施工経験!H207&amp;同種工事施工経験!I207&amp;同種工事施工経験!J207&amp;同種工事施工経験!K207&amp;同種工事施工経験!L207))</f>
        <v>平成g年h月i日～平成j年k月l日</v>
      </c>
      <c r="BP49" s="1186" t="str">
        <f>IF(OR(BP44="",BP44="申請なし"),"",IF(同種工事施工経験!N206="","",同種工事施工経験!M206&amp;同種工事施工経験!N206&amp;同種工事施工経験!O206&amp;同種工事施工経験!P206&amp;同種工事施工経験!Q206&amp;同種工事施工経験!R206&amp;同種工事施工経験!S206&amp;"～"))&amp;IF(OR(BP44="",BP44="申請なし"),"",IF(同種工事施工経験!N207="","",同種工事施工経験!M207&amp;同種工事施工経験!N207&amp;同種工事施工経験!O207&amp;同種工事施工経験!P207&amp;同種工事施工経験!Q207&amp;同種工事施工経験!R207&amp;同種工事施工経験!S207))</f>
        <v>平成s年t月u日～平成v年w月x日</v>
      </c>
      <c r="BQ49" s="430"/>
      <c r="BR49" s="428"/>
      <c r="BS49" s="429"/>
      <c r="BT49" s="431"/>
      <c r="BU49" s="428"/>
      <c r="BV49" s="497"/>
      <c r="BW49" s="430"/>
      <c r="BX49" s="428"/>
      <c r="BY49" s="429"/>
      <c r="BZ49" s="430"/>
      <c r="CA49" s="428"/>
      <c r="CB49" s="429"/>
      <c r="CC49" s="430"/>
      <c r="CD49" s="428"/>
      <c r="CE49" s="429"/>
      <c r="CF49" s="816" t="str">
        <f>IF(CG34="有","",IF(AND(CG46="",CH46=""),"","施工箇所"))</f>
        <v/>
      </c>
      <c r="CG49" s="807" t="str">
        <f>IF(OR(CG34="有",CG46=""),"",IF(維持管理業務!N15="","",維持管理業務!N15))</f>
        <v/>
      </c>
      <c r="CH49" s="808" t="str">
        <f>IF(OR(CG34="有",CH46=""),"",IF(維持管理業務!N20="","",維持管理業務!N20))</f>
        <v/>
      </c>
      <c r="CI49" s="816" t="str">
        <f>IF(CJ34="有","",IF(AND(CJ46="",CK46=""),"","施工箇所"))</f>
        <v/>
      </c>
      <c r="CJ49" s="807" t="str">
        <f>IF(OR(CJ34="有",CJ46=""),"",IF(除雪業務!N16="","",除雪業務!N16))</f>
        <v/>
      </c>
      <c r="CK49" s="808" t="str">
        <f>IF(OR(CJ34="有",CK46=""),"",IF(除雪業務!N21="","",除雪業務!N21))</f>
        <v/>
      </c>
      <c r="CL49" s="431"/>
      <c r="CM49" s="428"/>
      <c r="CN49" s="432"/>
      <c r="CO49" s="892" t="str">
        <f>IF(CP34="有","","ﾊｰﾄﾌﾙ活動")</f>
        <v>ﾊｰﾄﾌﾙ活動</v>
      </c>
      <c r="CP49" s="811" t="str">
        <f>IF(CP34="有","",IF(CP50="","申請なし",""))</f>
        <v>申請なし</v>
      </c>
      <c r="CQ49" s="812" t="str">
        <f>IF(CP34="有","",IF(CQ50="","申請なし",""))</f>
        <v>申請なし</v>
      </c>
      <c r="CR49" s="440"/>
      <c r="CS49" s="441" t="s">
        <v>701</v>
      </c>
      <c r="CT49" s="836">
        <f>障がい者雇用!M36</f>
        <v>0</v>
      </c>
      <c r="CU49" s="430"/>
      <c r="CV49" s="428"/>
      <c r="CW49" s="429"/>
      <c r="CX49" s="430"/>
      <c r="CY49" s="428"/>
      <c r="CZ49" s="429"/>
      <c r="DA49" s="430"/>
      <c r="DB49" s="428"/>
      <c r="DC49" s="429"/>
      <c r="DD49" s="430"/>
      <c r="DE49" s="840" t="str">
        <f>IF('建設機械の保有状況（土木一式用）'!K141="","",'建設機械の保有状況（土木一式用）'!K141)</f>
        <v/>
      </c>
      <c r="DF49" s="429"/>
      <c r="DG49" s="430"/>
      <c r="DH49" s="482"/>
      <c r="DI49" s="429"/>
      <c r="DJ49" s="430"/>
      <c r="DK49" s="428"/>
      <c r="DL49" s="429"/>
      <c r="DM49" s="497"/>
      <c r="DN49" s="428"/>
      <c r="DO49" s="497"/>
      <c r="DP49" s="430"/>
      <c r="DQ49" s="428"/>
      <c r="DR49" s="429"/>
      <c r="DS49" s="430" t="s">
        <v>307</v>
      </c>
      <c r="DT49" s="819" t="str">
        <f>IF(DT44="申請なし","",IF(近隣施工実績!G30="","",近隣施工実績!F30&amp;近隣施工実績!G30&amp;近隣施工実績!H30&amp;近隣施工実績!I30&amp;近隣施工実績!J30&amp;近隣施工実績!K30&amp;近隣施工実績!L30))</f>
        <v/>
      </c>
      <c r="DU49" s="820" t="str">
        <f>IF(DU44="申請なし","",IF(近隣施工実績!N30="","",近隣施工実績!M30&amp;近隣施工実績!N30&amp;近隣施工実績!O30&amp;近隣施工実績!P30&amp;近隣施工実績!Q30&amp;近隣施工実績!R30&amp;近隣施工実績!S30))</f>
        <v/>
      </c>
      <c r="DV49" s="430"/>
      <c r="DW49" s="428"/>
      <c r="DX49" s="429"/>
      <c r="DY49" s="430"/>
      <c r="DZ49" s="428"/>
      <c r="EA49" s="429"/>
      <c r="EB49" s="430" t="s">
        <v>449</v>
      </c>
      <c r="EC49" s="807" t="str">
        <f>IF(EC47="申請なし","",IF(サポート拠点!N13="","",サポート拠点!N13))</f>
        <v/>
      </c>
      <c r="ED49" s="429"/>
      <c r="EE49" s="430"/>
      <c r="EF49" s="428"/>
      <c r="EG49" s="429"/>
      <c r="EH49" s="430"/>
      <c r="EI49" s="428"/>
      <c r="EJ49" s="429"/>
    </row>
    <row r="50" spans="1:140" s="398" customFormat="1" ht="26.25" customHeight="1">
      <c r="B50" s="423">
        <v>7</v>
      </c>
      <c r="C50" s="424"/>
      <c r="D50" s="425"/>
      <c r="E50" s="429"/>
      <c r="F50" s="431"/>
      <c r="G50" s="428"/>
      <c r="H50" s="432"/>
      <c r="I50" s="427" t="s">
        <v>301</v>
      </c>
      <c r="J50" s="866" t="str">
        <f>IF(J44="申請なし","",IF(同種工事施工実績!G25="","",同種工事施工実績!F25&amp;同種工事施工実績!G25&amp;同種工事施工実績!H25&amp;同種工事施工実績!I25&amp;同種工事施工実績!J25&amp;同種工事施工実績!K25&amp;同種工事施工実績!L25&amp;"～"))</f>
        <v/>
      </c>
      <c r="K50" s="1209" t="str">
        <f>IF(K44="申請なし","",IF(同種工事施工実績!N25="","",同種工事施工実績!M25&amp;同種工事施工実績!N25&amp;同種工事施工実績!O25&amp;同種工事施工実績!P25&amp;同種工事施工実績!Q25&amp;同種工事施工実績!R25&amp;同種工事施工実績!S25&amp;"～"))</f>
        <v/>
      </c>
      <c r="L50" s="430"/>
      <c r="M50" s="428"/>
      <c r="N50" s="429"/>
      <c r="O50" s="430"/>
      <c r="P50" s="428"/>
      <c r="Q50" s="429"/>
      <c r="R50" s="431"/>
      <c r="S50" s="428"/>
      <c r="T50" s="432"/>
      <c r="U50" s="430"/>
      <c r="V50" s="428"/>
      <c r="W50" s="429"/>
      <c r="X50" s="430"/>
      <c r="Y50" s="428"/>
      <c r="Z50" s="429"/>
      <c r="AA50" s="430"/>
      <c r="AB50" s="428"/>
      <c r="AC50" s="429"/>
      <c r="AD50" s="1178" t="s">
        <v>1475</v>
      </c>
      <c r="AE50" s="1212" t="str">
        <f>IF(OR(AE44="配置なし",AE44="申請なし"),"",IF(同種工事施工経験!F31="","",同種工事施工経験!F31))</f>
        <v/>
      </c>
      <c r="AF50" s="1233" t="str">
        <f>IF(OR(AF44="",AF44="申請なし"),"",IF(同種工事施工経験!M31="","",同種工事施工経験!M31))</f>
        <v/>
      </c>
      <c r="AG50" s="430"/>
      <c r="AH50" s="428"/>
      <c r="AI50" s="429"/>
      <c r="AJ50" s="431"/>
      <c r="AK50" s="428"/>
      <c r="AL50" s="432"/>
      <c r="AM50" s="430"/>
      <c r="AN50" s="428"/>
      <c r="AO50" s="429"/>
      <c r="AP50" s="430"/>
      <c r="AQ50" s="428"/>
      <c r="AR50" s="429"/>
      <c r="AS50" s="430"/>
      <c r="AT50" s="428"/>
      <c r="AU50" s="429"/>
      <c r="AV50" s="1188" t="s">
        <v>140</v>
      </c>
      <c r="AW50" s="1212" t="str">
        <f>IF(OR(AW44="配置なし",AW44="申請なし"),"",IF(同種工事施工経験!F158="","",同種工事施工経験!F158))</f>
        <v/>
      </c>
      <c r="AX50" s="1213" t="str">
        <f>IF(OR(AX44="",AX44="申請なし"),"",IF(同種工事施工経験!M158="","",同種工事施工経験!M158))</f>
        <v/>
      </c>
      <c r="AY50" s="430"/>
      <c r="AZ50" s="428"/>
      <c r="BA50" s="429"/>
      <c r="BB50" s="431"/>
      <c r="BC50" s="428"/>
      <c r="BD50" s="432"/>
      <c r="BE50" s="430"/>
      <c r="BF50" s="428"/>
      <c r="BG50" s="429"/>
      <c r="BH50" s="430"/>
      <c r="BI50" s="428"/>
      <c r="BJ50" s="429"/>
      <c r="BK50" s="430"/>
      <c r="BL50" s="428"/>
      <c r="BM50" s="429"/>
      <c r="BN50" s="1188" t="s">
        <v>140</v>
      </c>
      <c r="BO50" s="1185" t="str">
        <f>IF(OR(BO44="配置なし",BO44="申請なし"),"",IF(同種工事施工経験!F211="","",同種工事施工経験!F211))</f>
        <v>港湾工事</v>
      </c>
      <c r="BP50" s="1186" t="str">
        <f>IF(OR(BP44="",BP44="申請なし"),"",IF(同種工事施工経験!M211="","",同種工事施工経験!M211))</f>
        <v>鋼橋上部工事</v>
      </c>
      <c r="BQ50" s="430"/>
      <c r="BR50" s="428"/>
      <c r="BS50" s="429"/>
      <c r="BT50" s="431"/>
      <c r="BU50" s="428"/>
      <c r="BV50" s="497"/>
      <c r="BW50" s="430"/>
      <c r="BX50" s="428"/>
      <c r="BY50" s="429"/>
      <c r="BZ50" s="430"/>
      <c r="CA50" s="428"/>
      <c r="CB50" s="429"/>
      <c r="CC50" s="430"/>
      <c r="CD50" s="428"/>
      <c r="CE50" s="429"/>
      <c r="CF50" s="430"/>
      <c r="CG50" s="428"/>
      <c r="CH50" s="429"/>
      <c r="CI50" s="430"/>
      <c r="CJ50" s="428"/>
      <c r="CK50" s="429"/>
      <c r="CL50" s="443"/>
      <c r="CM50" s="444"/>
      <c r="CN50" s="445"/>
      <c r="CO50" s="816" t="str">
        <f>IF(CP34="有","",IF(AND(CP50="",CQ50=""),"","活動箇所"))</f>
        <v/>
      </c>
      <c r="CP50" s="833" t="str">
        <f>IF(CP34="有","",IF(ボランティア!C24="","",ボランティア!C24))</f>
        <v/>
      </c>
      <c r="CQ50" s="834" t="str">
        <f>IF(CP34="有","",IF(ボランティア!C25="","",ボランティア!C25))</f>
        <v/>
      </c>
      <c r="CR50" s="430" t="s">
        <v>305</v>
      </c>
      <c r="CS50" s="428" t="s">
        <v>370</v>
      </c>
      <c r="CT50" s="808" t="str">
        <f>IF(CT34="有","",IF(育児・介護休業!K12="","",育児・介護休業!K12))</f>
        <v/>
      </c>
      <c r="CU50" s="430"/>
      <c r="CV50" s="428"/>
      <c r="CW50" s="429"/>
      <c r="CX50" s="430"/>
      <c r="CY50" s="428"/>
      <c r="CZ50" s="429"/>
      <c r="DA50" s="430"/>
      <c r="DB50" s="428"/>
      <c r="DC50" s="429"/>
      <c r="DD50" s="430"/>
      <c r="DF50" s="429"/>
      <c r="DG50" s="430"/>
      <c r="DI50" s="429"/>
      <c r="DJ50" s="430"/>
      <c r="DK50" s="428"/>
      <c r="DL50" s="429"/>
      <c r="DM50" s="497"/>
      <c r="DN50" s="428"/>
      <c r="DO50" s="497"/>
      <c r="DP50" s="430"/>
      <c r="DQ50" s="428"/>
      <c r="DR50" s="429"/>
      <c r="DS50" s="430" t="s">
        <v>303</v>
      </c>
      <c r="DT50" s="807" t="str">
        <f>IF(DT44="申請なし","",IF(近隣施工実績!F33="","",近隣施工実績!F33))</f>
        <v/>
      </c>
      <c r="DU50" s="808" t="str">
        <f>IF(DU44="申請なし","",IF(近隣施工実績!M33="","",近隣施工実績!M33))</f>
        <v/>
      </c>
      <c r="DV50" s="430"/>
      <c r="DW50" s="428"/>
      <c r="DX50" s="429"/>
      <c r="DY50" s="430"/>
      <c r="DZ50" s="428"/>
      <c r="EA50" s="429"/>
      <c r="EB50" s="430"/>
      <c r="EC50" s="428"/>
      <c r="ED50" s="429"/>
      <c r="EE50" s="430"/>
      <c r="EF50" s="428"/>
      <c r="EG50" s="429"/>
      <c r="EH50" s="430"/>
      <c r="EI50" s="428"/>
      <c r="EJ50" s="429"/>
    </row>
    <row r="51" spans="1:140" s="398" customFormat="1">
      <c r="B51" s="423">
        <v>8</v>
      </c>
      <c r="C51" s="424"/>
      <c r="D51" s="425"/>
      <c r="E51" s="429"/>
      <c r="F51" s="431"/>
      <c r="G51" s="428"/>
      <c r="H51" s="432"/>
      <c r="I51" s="427" t="s">
        <v>302</v>
      </c>
      <c r="J51" s="866" t="str">
        <f>IF(J44="申請なし","",IF(同種工事施工実績!G26="","",同種工事施工実績!F26&amp;同種工事施工実績!G26&amp;同種工事施工実績!H26&amp;同種工事施工実績!I26&amp;同種工事施工実績!J26&amp;同種工事施工実績!K26&amp;同種工事施工実績!L26))</f>
        <v/>
      </c>
      <c r="K51" s="1209" t="str">
        <f>IF(K44="申請なし","",IF(同種工事施工実績!N26="","",同種工事施工実績!M26&amp;同種工事施工実績!N26&amp;同種工事施工実績!O26&amp;同種工事施工実績!P26&amp;同種工事施工実績!Q26&amp;同種工事施工実績!R26&amp;同種工事施工実績!S26))</f>
        <v/>
      </c>
      <c r="L51" s="430"/>
      <c r="M51" s="428"/>
      <c r="N51" s="429"/>
      <c r="O51" s="430"/>
      <c r="P51" s="428"/>
      <c r="Q51" s="429"/>
      <c r="R51" s="431"/>
      <c r="S51" s="428"/>
      <c r="T51" s="432"/>
      <c r="U51" s="430"/>
      <c r="V51" s="428"/>
      <c r="W51" s="429"/>
      <c r="X51" s="430"/>
      <c r="Y51" s="428"/>
      <c r="Z51" s="429"/>
      <c r="AA51" s="430"/>
      <c r="AB51" s="428"/>
      <c r="AC51" s="429"/>
      <c r="AD51" s="1178" t="s">
        <v>240</v>
      </c>
      <c r="AE51" s="1212" t="str">
        <f>IF(OR(AE44="配置なし",AE44="申請なし"),"",IF(同種工事施工経験!F32="","",同種工事施工経験!F32))</f>
        <v/>
      </c>
      <c r="AF51" s="1233" t="str">
        <f>IF(OR(AF45="",AF45="申請なし"),"",IF(同種工事施工経験!M32="","",同種工事施工経験!M32))</f>
        <v/>
      </c>
      <c r="AG51" s="430"/>
      <c r="AH51" s="428"/>
      <c r="AI51" s="429"/>
      <c r="AJ51" s="431"/>
      <c r="AK51" s="428"/>
      <c r="AL51" s="432"/>
      <c r="AM51" s="430"/>
      <c r="AN51" s="428"/>
      <c r="AO51" s="429"/>
      <c r="AP51" s="430"/>
      <c r="AQ51" s="428"/>
      <c r="AR51" s="429"/>
      <c r="AS51" s="430"/>
      <c r="AT51" s="428"/>
      <c r="AU51" s="429"/>
      <c r="AV51" s="1188" t="s">
        <v>1476</v>
      </c>
      <c r="AW51" s="1212" t="str">
        <f>IF(OR(AW44="配置なし",AW44="申請なし"),"",IF(同種工事施工経験!F159="","",同種工事施工経験!F159))</f>
        <v/>
      </c>
      <c r="AX51" s="1213" t="str">
        <f>IF(OR(AX44="",AX44="申請なし"),"",IF(同種工事施工経験!M159="","",同種工事施工経験!M159))</f>
        <v/>
      </c>
      <c r="AY51" s="430"/>
      <c r="AZ51" s="428"/>
      <c r="BA51" s="429"/>
      <c r="BB51" s="431"/>
      <c r="BC51" s="428"/>
      <c r="BD51" s="432"/>
      <c r="BE51" s="430"/>
      <c r="BF51" s="428"/>
      <c r="BG51" s="429"/>
      <c r="BH51" s="430"/>
      <c r="BI51" s="428"/>
      <c r="BJ51" s="429"/>
      <c r="BK51" s="430"/>
      <c r="BL51" s="428"/>
      <c r="BM51" s="429"/>
      <c r="BN51" s="1188" t="s">
        <v>240</v>
      </c>
      <c r="BO51" s="1185" t="str">
        <f>IF(OR(BO44="配置なし",BO44="申請なし"),"",IF(同種工事施工経験!F212="","",同種工事施工経験!F212))</f>
        <v>機械器具設置工事</v>
      </c>
      <c r="BP51" s="1186" t="str">
        <f>IF(OR(BP44="",BP44="申請なし"),"",IF(同種工事施工経験!M212="","",同種工事施工経験!M212))</f>
        <v>水道施設工事</v>
      </c>
      <c r="BQ51" s="430"/>
      <c r="BR51" s="428"/>
      <c r="BS51" s="429"/>
      <c r="BT51" s="431"/>
      <c r="BU51" s="428"/>
      <c r="BV51" s="497"/>
      <c r="BW51" s="430"/>
      <c r="BX51" s="428"/>
      <c r="BY51" s="429"/>
      <c r="BZ51" s="430"/>
      <c r="CA51" s="428"/>
      <c r="CB51" s="429"/>
      <c r="CC51" s="430"/>
      <c r="CD51" s="428"/>
      <c r="CE51" s="429"/>
      <c r="CF51" s="430"/>
      <c r="CG51" s="428"/>
      <c r="CH51" s="429"/>
      <c r="CI51" s="430"/>
      <c r="CJ51" s="428"/>
      <c r="CK51" s="429"/>
      <c r="CL51" s="431"/>
      <c r="CM51" s="428"/>
      <c r="CN51" s="432"/>
      <c r="CO51" s="816" t="str">
        <f>IF(CP34="有","",IF(AND(CP50="",CQ50=""),"","参加人数"))</f>
        <v/>
      </c>
      <c r="CP51" s="833" t="str">
        <f>IF(OR(CP34="有",CP50=""),"",IF(ボランティア!J24="","",ボランティア!J24))</f>
        <v/>
      </c>
      <c r="CQ51" s="834" t="str">
        <f>IF(OR(CP34="有",CQ50=""),"",IF(ボランティア!J25="","",ボランティア!J25))</f>
        <v/>
      </c>
      <c r="CR51" s="430"/>
      <c r="CS51" s="428" t="s">
        <v>271</v>
      </c>
      <c r="CT51" s="808" t="str">
        <f>IF(CT34="有","",IF(育児・介護休業!K10="","",育児・介護休業!K10))</f>
        <v/>
      </c>
      <c r="CU51" s="430"/>
      <c r="CV51" s="428"/>
      <c r="CW51" s="429"/>
      <c r="CX51" s="439"/>
      <c r="CY51" s="434"/>
      <c r="CZ51" s="435"/>
      <c r="DA51" s="430"/>
      <c r="DB51" s="428"/>
      <c r="DC51" s="429"/>
      <c r="DD51" s="430"/>
      <c r="DE51" s="482"/>
      <c r="DF51" s="429"/>
      <c r="DG51" s="430"/>
      <c r="DH51" s="482"/>
      <c r="DI51" s="429"/>
      <c r="DJ51" s="430"/>
      <c r="DK51" s="428"/>
      <c r="DL51" s="429"/>
      <c r="DM51" s="497"/>
      <c r="DN51" s="428"/>
      <c r="DO51" s="497"/>
      <c r="DP51" s="430"/>
      <c r="DQ51" s="428"/>
      <c r="DR51" s="429"/>
      <c r="DS51" s="430" t="s">
        <v>612</v>
      </c>
      <c r="DT51" s="807" t="str">
        <f>IF(DT44="申請なし","",IF(近隣施工実績!F31="","",近隣施工実績!F31))</f>
        <v/>
      </c>
      <c r="DU51" s="808" t="str">
        <f>IF(DU44="申請なし","",IF(近隣施工実績!M31="","",近隣施工実績!M31))</f>
        <v/>
      </c>
      <c r="DV51" s="430"/>
      <c r="DW51" s="428"/>
      <c r="DX51" s="429"/>
      <c r="DY51" s="430"/>
      <c r="DZ51" s="428"/>
      <c r="EA51" s="429"/>
      <c r="EB51" s="430"/>
      <c r="EC51" s="428"/>
      <c r="ED51" s="429"/>
      <c r="EE51" s="430"/>
      <c r="EF51" s="428"/>
      <c r="EG51" s="429"/>
      <c r="EH51" s="430"/>
      <c r="EI51" s="428"/>
      <c r="EJ51" s="429"/>
    </row>
    <row r="52" spans="1:140" s="398" customFormat="1">
      <c r="B52" s="423">
        <v>9</v>
      </c>
      <c r="C52" s="424"/>
      <c r="D52" s="425"/>
      <c r="E52" s="429"/>
      <c r="F52" s="431"/>
      <c r="G52" s="428"/>
      <c r="H52" s="432"/>
      <c r="I52" s="427" t="s">
        <v>143</v>
      </c>
      <c r="J52" s="866" t="str">
        <f>IF(J44="申請なし","",IF(同種工事施工実績!F30="","",同種工事施工実績!F30))</f>
        <v/>
      </c>
      <c r="K52" s="1209" t="str">
        <f>IF(K44="申請なし","",IF(同種工事施工実績!M30="","",同種工事施工実績!M30))</f>
        <v/>
      </c>
      <c r="L52" s="430"/>
      <c r="M52" s="437"/>
      <c r="N52" s="429"/>
      <c r="O52" s="430"/>
      <c r="P52" s="428"/>
      <c r="Q52" s="429"/>
      <c r="R52" s="431"/>
      <c r="S52" s="428"/>
      <c r="T52" s="432"/>
      <c r="U52" s="430"/>
      <c r="V52" s="428"/>
      <c r="W52" s="429"/>
      <c r="X52" s="430"/>
      <c r="Y52" s="428"/>
      <c r="Z52" s="429"/>
      <c r="AA52" s="430"/>
      <c r="AB52" s="428"/>
      <c r="AC52" s="429"/>
      <c r="AD52" s="430" t="s">
        <v>260</v>
      </c>
      <c r="AE52" s="866" t="str">
        <f>IF(OR(AE44="配置なし",AE44="申請なし"),"",IF(同種工事施工経験!F28="","",同種工事施工経験!F28))</f>
        <v/>
      </c>
      <c r="AF52" s="1209" t="str">
        <f>IF(OR(AF44="",AF44="申請なし"),"",IF(同種工事施工経験!M28="","",同種工事施工経験!M28))</f>
        <v/>
      </c>
      <c r="AG52" s="430"/>
      <c r="AH52" s="428"/>
      <c r="AI52" s="429"/>
      <c r="AJ52" s="431"/>
      <c r="AK52" s="428"/>
      <c r="AL52" s="432"/>
      <c r="AM52" s="430"/>
      <c r="AN52" s="428"/>
      <c r="AO52" s="429"/>
      <c r="AP52" s="430"/>
      <c r="AQ52" s="428"/>
      <c r="AR52" s="429"/>
      <c r="AS52" s="430"/>
      <c r="AT52" s="428"/>
      <c r="AU52" s="429"/>
      <c r="AV52" s="431" t="s">
        <v>147</v>
      </c>
      <c r="AW52" s="866" t="str">
        <f>IF(OR(AW44="配置なし",AW44="申請なし"),"",IF(同種工事施工経験!F155="","",同種工事施工経験!F155))</f>
        <v/>
      </c>
      <c r="AX52" s="1209" t="str">
        <f>IF(OR(AX44="",AX44="申請なし"),"",IF(同種工事施工経験!M155="","",同種工事施工経験!M155))</f>
        <v/>
      </c>
      <c r="AY52" s="430"/>
      <c r="AZ52" s="428"/>
      <c r="BA52" s="429"/>
      <c r="BB52" s="431"/>
      <c r="BC52" s="428"/>
      <c r="BD52" s="432"/>
      <c r="BE52" s="430"/>
      <c r="BF52" s="428"/>
      <c r="BG52" s="429"/>
      <c r="BH52" s="430"/>
      <c r="BI52" s="428"/>
      <c r="BJ52" s="429"/>
      <c r="BK52" s="430"/>
      <c r="BL52" s="428"/>
      <c r="BM52" s="429"/>
      <c r="BN52" s="431" t="s">
        <v>147</v>
      </c>
      <c r="BO52" s="807" t="str">
        <f>IF(OR(BO44="配置なし",BO44="申請なし"),"",IF(同種工事施工経験!F208="","",同種工事施工経験!F208))</f>
        <v>主任技術者</v>
      </c>
      <c r="BP52" s="808" t="str">
        <f>IF(OR(BP44="",BP44="申請なし"),"",IF(同種工事施工経験!M208="","",同種工事施工経験!M208))</f>
        <v>現場代理人</v>
      </c>
      <c r="BQ52" s="430"/>
      <c r="BR52" s="428"/>
      <c r="BS52" s="429"/>
      <c r="BT52" s="431"/>
      <c r="BU52" s="428"/>
      <c r="BV52" s="497"/>
      <c r="BW52" s="430"/>
      <c r="BX52" s="428"/>
      <c r="BY52" s="429"/>
      <c r="BZ52" s="430"/>
      <c r="CA52" s="428"/>
      <c r="CB52" s="429"/>
      <c r="CC52" s="430"/>
      <c r="CD52" s="428"/>
      <c r="CE52" s="429"/>
      <c r="CF52" s="430"/>
      <c r="CG52" s="428"/>
      <c r="CH52" s="429"/>
      <c r="CI52" s="430"/>
      <c r="CJ52" s="428"/>
      <c r="CK52" s="429"/>
      <c r="CL52" s="431"/>
      <c r="CM52" s="428"/>
      <c r="CN52" s="432"/>
      <c r="CO52" s="897" t="str">
        <f>IF(CP34="有","",IF(AND(CP50="",CQ50=""),"","従業員数"))</f>
        <v/>
      </c>
      <c r="CP52" s="833" t="str">
        <f>IF(OR(CP34="有",CP50=""),"",IF(ボランティア!M24="","",ボランティア!M24))</f>
        <v/>
      </c>
      <c r="CQ52" s="834" t="str">
        <f>IF(OR(CP34="有",CQ50=""),"",IF(ボランティア!M25="","",ボランティア!M25))</f>
        <v/>
      </c>
      <c r="CR52" s="430"/>
      <c r="CS52" s="428" t="s">
        <v>1442</v>
      </c>
      <c r="CT52" s="820" t="str">
        <f>IF(CT34="有","",IF(育児・介護休業!N10="","",育児・介護休業!N10))</f>
        <v/>
      </c>
      <c r="CU52" s="430"/>
      <c r="CV52" s="428"/>
      <c r="CW52" s="429"/>
      <c r="CX52" s="430"/>
      <c r="CY52" s="428"/>
      <c r="CZ52" s="429"/>
      <c r="DA52" s="430"/>
      <c r="DB52" s="428"/>
      <c r="DC52" s="429"/>
      <c r="DD52" s="430"/>
      <c r="DE52" s="482"/>
      <c r="DF52" s="429"/>
      <c r="DG52" s="430"/>
      <c r="DH52" s="482"/>
      <c r="DI52" s="429"/>
      <c r="DJ52" s="430"/>
      <c r="DK52" s="428"/>
      <c r="DL52" s="429"/>
      <c r="DM52" s="497"/>
      <c r="DN52" s="428"/>
      <c r="DO52" s="497"/>
      <c r="DP52" s="430"/>
      <c r="DQ52" s="428"/>
      <c r="DR52" s="429"/>
      <c r="DS52" s="430" t="s">
        <v>613</v>
      </c>
      <c r="DT52" s="807" t="str">
        <f>IF(DT44="申請なし","",IF(近隣施工実績!F32="","",近隣施工実績!F32))</f>
        <v/>
      </c>
      <c r="DU52" s="808" t="str">
        <f>IF(DU44="申請なし","",IF(近隣施工実績!M32="","",近隣施工実績!M32))</f>
        <v/>
      </c>
      <c r="DV52" s="430"/>
      <c r="DW52" s="428"/>
      <c r="DX52" s="429"/>
      <c r="DY52" s="430"/>
      <c r="DZ52" s="428"/>
      <c r="EA52" s="429"/>
      <c r="EB52" s="430"/>
      <c r="EC52" s="428"/>
      <c r="ED52" s="429"/>
      <c r="EE52" s="430"/>
      <c r="EF52" s="428"/>
      <c r="EG52" s="429"/>
      <c r="EH52" s="430"/>
      <c r="EI52" s="428"/>
      <c r="EJ52" s="429"/>
    </row>
    <row r="53" spans="1:140" s="398" customFormat="1">
      <c r="B53" s="423">
        <v>10</v>
      </c>
      <c r="C53" s="424"/>
      <c r="D53" s="425"/>
      <c r="E53" s="429"/>
      <c r="F53" s="431"/>
      <c r="G53" s="428"/>
      <c r="H53" s="432"/>
      <c r="I53" s="430" t="s">
        <v>251</v>
      </c>
      <c r="J53" s="866" t="str">
        <f>IF(J44="申請なし","",IF(同種工事施工実績!F32="","",同種工事施工実績!F32))</f>
        <v/>
      </c>
      <c r="K53" s="1209" t="str">
        <f>IF(K44="申請なし","",IF(同種工事施工実績!M32="","",同種工事施工実績!M32))</f>
        <v/>
      </c>
      <c r="L53" s="430"/>
      <c r="M53" s="428"/>
      <c r="N53" s="429"/>
      <c r="O53" s="430"/>
      <c r="P53" s="428"/>
      <c r="Q53" s="429"/>
      <c r="R53" s="431"/>
      <c r="S53" s="428"/>
      <c r="T53" s="432"/>
      <c r="U53" s="430"/>
      <c r="V53" s="428"/>
      <c r="W53" s="429"/>
      <c r="X53" s="430"/>
      <c r="Y53" s="428"/>
      <c r="Z53" s="429"/>
      <c r="AA53" s="430"/>
      <c r="AB53" s="428"/>
      <c r="AC53" s="429"/>
      <c r="AD53" s="430" t="s">
        <v>250</v>
      </c>
      <c r="AE53" s="866" t="str">
        <f>IF(OR(AE44="配置なし",AE44="申請なし"),"",IF(同種工事施工経験!F34="","",同種工事施工経験!F34))</f>
        <v/>
      </c>
      <c r="AF53" s="1209" t="str">
        <f>IF(OR(AF44="",AF44="申請なし"),"",IF(同種工事施工経験!M34="","",同種工事施工経験!M34))</f>
        <v/>
      </c>
      <c r="AG53" s="430"/>
      <c r="AH53" s="428"/>
      <c r="AI53" s="429"/>
      <c r="AJ53" s="431"/>
      <c r="AK53" s="428"/>
      <c r="AL53" s="432"/>
      <c r="AM53" s="430"/>
      <c r="AN53" s="428"/>
      <c r="AO53" s="429"/>
      <c r="AP53" s="430"/>
      <c r="AQ53" s="428"/>
      <c r="AR53" s="429"/>
      <c r="AS53" s="430"/>
      <c r="AT53" s="428"/>
      <c r="AU53" s="429"/>
      <c r="AV53" s="431" t="s">
        <v>143</v>
      </c>
      <c r="AW53" s="866" t="str">
        <f>IF(OR(AW44="配置なし",AW44="申請なし"),"",IF(同種工事施工経験!F161="","",同種工事施工経験!F161))</f>
        <v/>
      </c>
      <c r="AX53" s="1209" t="str">
        <f>IF(OR(AX44="",AX44="申請なし"),"",IF(同種工事施工経験!M161="","",同種工事施工経験!M161))</f>
        <v/>
      </c>
      <c r="AY53" s="430"/>
      <c r="AZ53" s="428"/>
      <c r="BA53" s="429"/>
      <c r="BB53" s="431"/>
      <c r="BC53" s="428"/>
      <c r="BD53" s="432"/>
      <c r="BE53" s="430"/>
      <c r="BF53" s="428"/>
      <c r="BG53" s="429"/>
      <c r="BH53" s="430"/>
      <c r="BI53" s="428"/>
      <c r="BJ53" s="429"/>
      <c r="BK53" s="430"/>
      <c r="BL53" s="428"/>
      <c r="BM53" s="429"/>
      <c r="BN53" s="431" t="s">
        <v>143</v>
      </c>
      <c r="BO53" s="807" t="str">
        <f>IF(OR(BO44="配置なし",BO44="申請なし"),"",IF(同種工事施工経験!F214="","",同種工事施工経験!F214))</f>
        <v/>
      </c>
      <c r="BP53" s="808" t="str">
        <f>IF(OR(BP44="",BP44="申請なし"),"",IF(同種工事施工経験!M214="","",同種工事施工経験!M214))</f>
        <v/>
      </c>
      <c r="BQ53" s="430"/>
      <c r="BR53" s="428"/>
      <c r="BS53" s="429"/>
      <c r="BT53" s="431"/>
      <c r="BU53" s="428"/>
      <c r="BV53" s="497"/>
      <c r="BW53" s="430"/>
      <c r="BX53" s="428"/>
      <c r="BY53" s="429"/>
      <c r="BZ53" s="430"/>
      <c r="CA53" s="428"/>
      <c r="CB53" s="429"/>
      <c r="CC53" s="430"/>
      <c r="CD53" s="428"/>
      <c r="CE53" s="429"/>
      <c r="CF53" s="430"/>
      <c r="CG53" s="428"/>
      <c r="CH53" s="429"/>
      <c r="CI53" s="430"/>
      <c r="CJ53" s="428"/>
      <c r="CK53" s="429"/>
      <c r="CL53" s="431"/>
      <c r="CM53" s="428"/>
      <c r="CN53" s="432"/>
      <c r="CO53" s="440"/>
      <c r="CP53" s="441"/>
      <c r="CQ53" s="442"/>
      <c r="CR53" s="430"/>
      <c r="CS53" s="428"/>
      <c r="CT53" s="429"/>
      <c r="CU53" s="430"/>
      <c r="CV53" s="428"/>
      <c r="CW53" s="429"/>
      <c r="CX53" s="439"/>
      <c r="CY53" s="434"/>
      <c r="CZ53" s="435"/>
      <c r="DA53" s="430"/>
      <c r="DB53" s="428"/>
      <c r="DC53" s="429"/>
      <c r="DD53" s="430"/>
      <c r="DE53" s="482"/>
      <c r="DF53" s="429"/>
      <c r="DG53" s="430"/>
      <c r="DH53" s="482"/>
      <c r="DI53" s="429"/>
      <c r="DJ53" s="430"/>
      <c r="DK53" s="428"/>
      <c r="DL53" s="429"/>
      <c r="DM53" s="497"/>
      <c r="DN53" s="428"/>
      <c r="DO53" s="497"/>
      <c r="DP53" s="430"/>
      <c r="DQ53" s="428"/>
      <c r="DR53" s="429"/>
      <c r="DS53" s="1178" t="s">
        <v>140</v>
      </c>
      <c r="DT53" s="807" t="str">
        <f>IF(DT44="申請なし","",IF(近隣施工実績!F24="","",近隣施工実績!F24))</f>
        <v/>
      </c>
      <c r="DU53" s="808" t="str">
        <f>IF(DU44="申請なし","",IF(近隣施工実績!M24="","",近隣施工実績!M24))</f>
        <v/>
      </c>
      <c r="DV53" s="430"/>
      <c r="DW53" s="428"/>
      <c r="DX53" s="429"/>
      <c r="DY53" s="430"/>
      <c r="DZ53" s="428"/>
      <c r="EA53" s="429"/>
      <c r="EB53" s="430"/>
      <c r="EC53" s="428"/>
      <c r="ED53" s="429"/>
      <c r="EE53" s="430"/>
      <c r="EF53" s="428"/>
      <c r="EG53" s="429"/>
      <c r="EH53" s="430"/>
      <c r="EI53" s="428"/>
      <c r="EJ53" s="429"/>
    </row>
    <row r="54" spans="1:140" s="398" customFormat="1">
      <c r="B54" s="423">
        <v>11</v>
      </c>
      <c r="C54" s="424"/>
      <c r="D54" s="425"/>
      <c r="E54" s="429"/>
      <c r="F54" s="431"/>
      <c r="G54" s="428"/>
      <c r="H54" s="432"/>
      <c r="I54" s="430"/>
      <c r="J54" s="1224" t="str">
        <f>IF(J44="申請なし","",IF(同種工事施工実績!F34="","",同種工事施工実績!F34))</f>
        <v/>
      </c>
      <c r="K54" s="1225" t="str">
        <f>IF(K44="申請なし","",IF(同種工事施工実績!M34="","",同種工事施工実績!M34))</f>
        <v/>
      </c>
      <c r="L54" s="430"/>
      <c r="M54" s="428"/>
      <c r="N54" s="429"/>
      <c r="O54" s="430"/>
      <c r="P54" s="428"/>
      <c r="Q54" s="429"/>
      <c r="R54" s="431"/>
      <c r="S54" s="428"/>
      <c r="T54" s="432"/>
      <c r="U54" s="430"/>
      <c r="V54" s="428"/>
      <c r="W54" s="429"/>
      <c r="X54" s="430"/>
      <c r="Y54" s="428"/>
      <c r="Z54" s="429"/>
      <c r="AA54" s="430"/>
      <c r="AB54" s="428"/>
      <c r="AC54" s="429"/>
      <c r="AD54" s="430" t="s">
        <v>251</v>
      </c>
      <c r="AE54" s="866" t="str">
        <f>IF(OR(AE44="配置なし",AE44="申請なし"),"",IF(同種工事施工経験!F36="","",同種工事施工経験!F36))</f>
        <v/>
      </c>
      <c r="AF54" s="1209" t="str">
        <f>IF(OR(AF44="",AF44="申請なし"),"",IF(同種工事施工経験!M36="","",同種工事施工経験!M36))</f>
        <v/>
      </c>
      <c r="AG54" s="430"/>
      <c r="AH54" s="428"/>
      <c r="AI54" s="429"/>
      <c r="AJ54" s="431"/>
      <c r="AK54" s="428"/>
      <c r="AL54" s="432"/>
      <c r="AM54" s="430"/>
      <c r="AN54" s="428"/>
      <c r="AO54" s="429"/>
      <c r="AP54" s="430"/>
      <c r="AQ54" s="428"/>
      <c r="AR54" s="429"/>
      <c r="AS54" s="430"/>
      <c r="AT54" s="428"/>
      <c r="AU54" s="429"/>
      <c r="AV54" s="446" t="s">
        <v>251</v>
      </c>
      <c r="AW54" s="866" t="str">
        <f>IF(OR(AW44="配置なし",AW44="申請なし"),"",IF(同種工事施工経験!F163="","",同種工事施工経験!F163))</f>
        <v/>
      </c>
      <c r="AX54" s="1209" t="str">
        <f>IF(OR(AX44="",AX44="申請なし"),"",IF(同種工事施工経験!M163="","",同種工事施工経験!M163))</f>
        <v/>
      </c>
      <c r="AY54" s="430"/>
      <c r="AZ54" s="428"/>
      <c r="BA54" s="429"/>
      <c r="BB54" s="431"/>
      <c r="BC54" s="428"/>
      <c r="BD54" s="432"/>
      <c r="BE54" s="430"/>
      <c r="BF54" s="428"/>
      <c r="BG54" s="429"/>
      <c r="BH54" s="430"/>
      <c r="BI54" s="428"/>
      <c r="BJ54" s="429"/>
      <c r="BK54" s="430"/>
      <c r="BL54" s="428"/>
      <c r="BM54" s="429"/>
      <c r="BN54" s="446" t="s">
        <v>251</v>
      </c>
      <c r="BO54" s="807" t="str">
        <f>IF(OR(BO44="配置なし",BO44="申請なし"),"",IF(同種工事施工経験!F216="","",同種工事施工経験!F216))</f>
        <v/>
      </c>
      <c r="BP54" s="808" t="str">
        <f>IF(OR(BP44="",BP44="申請なし"),"",IF(同種工事施工経験!M216="","",同種工事施工経験!M216))</f>
        <v/>
      </c>
      <c r="BQ54" s="430"/>
      <c r="BR54" s="428"/>
      <c r="BS54" s="429"/>
      <c r="BT54" s="431"/>
      <c r="BU54" s="428"/>
      <c r="BV54" s="497"/>
      <c r="BW54" s="430"/>
      <c r="BX54" s="428"/>
      <c r="BY54" s="429"/>
      <c r="BZ54" s="430"/>
      <c r="CA54" s="428"/>
      <c r="CB54" s="429"/>
      <c r="CC54" s="430"/>
      <c r="CD54" s="428"/>
      <c r="CE54" s="429"/>
      <c r="CF54" s="430"/>
      <c r="CG54" s="428"/>
      <c r="CH54" s="429"/>
      <c r="CI54" s="430"/>
      <c r="CJ54" s="428"/>
      <c r="CK54" s="429"/>
      <c r="CL54" s="431"/>
      <c r="CM54" s="428"/>
      <c r="CN54" s="432"/>
      <c r="CO54" s="440"/>
      <c r="CP54" s="441"/>
      <c r="CQ54" s="442"/>
      <c r="CR54" s="440"/>
      <c r="CS54" s="441"/>
      <c r="CT54" s="442"/>
      <c r="CU54" s="430"/>
      <c r="CV54" s="428"/>
      <c r="CW54" s="429"/>
      <c r="CX54" s="439"/>
      <c r="CY54" s="434"/>
      <c r="CZ54" s="435"/>
      <c r="DA54" s="430"/>
      <c r="DB54" s="428"/>
      <c r="DC54" s="429"/>
      <c r="DD54" s="430"/>
      <c r="DE54" s="482"/>
      <c r="DF54" s="429"/>
      <c r="DG54" s="430"/>
      <c r="DH54" s="482"/>
      <c r="DI54" s="429"/>
      <c r="DJ54" s="430"/>
      <c r="DK54" s="428"/>
      <c r="DL54" s="429"/>
      <c r="DM54" s="497"/>
      <c r="DN54" s="428"/>
      <c r="DO54" s="497"/>
      <c r="DP54" s="430"/>
      <c r="DQ54" s="428"/>
      <c r="DR54" s="429"/>
      <c r="DS54" s="1178" t="s">
        <v>240</v>
      </c>
      <c r="DT54" s="807" t="str">
        <f>IF(DT44="申請なし","",IF(近隣施工実績!F25="","",近隣施工実績!F25))</f>
        <v/>
      </c>
      <c r="DU54" s="808" t="str">
        <f>IF(DU44="申請なし","",IF(近隣施工実績!M25="","",近隣施工実績!M25))</f>
        <v/>
      </c>
      <c r="DV54" s="430"/>
      <c r="DW54" s="428"/>
      <c r="DX54" s="429"/>
      <c r="DY54" s="430"/>
      <c r="DZ54" s="428"/>
      <c r="EA54" s="429"/>
      <c r="EB54" s="430"/>
      <c r="EC54" s="428"/>
      <c r="ED54" s="429"/>
      <c r="EE54" s="430"/>
      <c r="EF54" s="428"/>
      <c r="EG54" s="429"/>
      <c r="EH54" s="430"/>
      <c r="EI54" s="428"/>
      <c r="EJ54" s="429"/>
    </row>
    <row r="55" spans="1:140" s="398" customFormat="1">
      <c r="B55" s="423">
        <v>12</v>
      </c>
      <c r="C55" s="424"/>
      <c r="D55" s="425"/>
      <c r="E55" s="429"/>
      <c r="F55" s="431"/>
      <c r="G55" s="428"/>
      <c r="H55" s="432"/>
      <c r="I55" s="430"/>
      <c r="J55" s="1224" t="str">
        <f>IF(J44="申請なし","",IF(同種工事施工実績!F36="","",同種工事施工実績!F36))</f>
        <v/>
      </c>
      <c r="K55" s="1225" t="str">
        <f>IF(K44="申請なし","",IF(同種工事施工実績!M36="","",同種工事施工実績!M36))</f>
        <v/>
      </c>
      <c r="L55" s="430"/>
      <c r="M55" s="428"/>
      <c r="N55" s="435"/>
      <c r="O55" s="430"/>
      <c r="P55" s="428"/>
      <c r="Q55" s="429"/>
      <c r="R55" s="431"/>
      <c r="S55" s="428"/>
      <c r="T55" s="432"/>
      <c r="U55" s="447"/>
      <c r="V55" s="448"/>
      <c r="W55" s="449"/>
      <c r="X55" s="447"/>
      <c r="Y55" s="448"/>
      <c r="Z55" s="449"/>
      <c r="AA55" s="430"/>
      <c r="AB55" s="428"/>
      <c r="AC55" s="429"/>
      <c r="AD55" s="430"/>
      <c r="AE55" s="866" t="str">
        <f>IF(OR(AE44="配置なし",AE44="申請なし"),"",IF(同種工事施工経験!F38="","",同種工事施工経験!F38))</f>
        <v/>
      </c>
      <c r="AF55" s="1209" t="str">
        <f>IF(OR(AF44="",AF44="申請なし"),"",IF(同種工事施工経験!M38="","",同種工事施工経験!M38))</f>
        <v/>
      </c>
      <c r="AG55" s="430"/>
      <c r="AH55" s="428"/>
      <c r="AI55" s="429"/>
      <c r="AJ55" s="431"/>
      <c r="AK55" s="428"/>
      <c r="AL55" s="432"/>
      <c r="AM55" s="447"/>
      <c r="AN55" s="448"/>
      <c r="AO55" s="449"/>
      <c r="AP55" s="430"/>
      <c r="AQ55" s="428"/>
      <c r="AR55" s="429"/>
      <c r="AS55" s="430"/>
      <c r="AT55" s="428"/>
      <c r="AU55" s="429"/>
      <c r="AV55" s="430"/>
      <c r="AW55" s="866" t="str">
        <f>IF(OR(AW44="配置なし",AW44="申請なし"),"",IF(同種工事施工経験!F165="","",同種工事施工経験!F165))</f>
        <v/>
      </c>
      <c r="AX55" s="1209" t="str">
        <f>IF(OR(AX44="",AX44="申請なし"),"",IF(同種工事施工経験!M165="","",同種工事施工経験!M165))</f>
        <v/>
      </c>
      <c r="AY55" s="430"/>
      <c r="AZ55" s="428"/>
      <c r="BA55" s="429"/>
      <c r="BB55" s="431"/>
      <c r="BC55" s="428"/>
      <c r="BD55" s="432"/>
      <c r="BE55" s="447"/>
      <c r="BF55" s="448"/>
      <c r="BG55" s="449"/>
      <c r="BH55" s="430"/>
      <c r="BI55" s="428"/>
      <c r="BJ55" s="429"/>
      <c r="BK55" s="430"/>
      <c r="BL55" s="428"/>
      <c r="BM55" s="429"/>
      <c r="BN55" s="430"/>
      <c r="BO55" s="807" t="str">
        <f>IF(OR(BO44="配置なし",BO44="申請なし"),"",IF(同種工事施工経験!F218="","",同種工事施工経験!F218))</f>
        <v/>
      </c>
      <c r="BP55" s="808" t="str">
        <f>IF(OR(BP44="",BP44="申請なし"),"",IF(同種工事施工経験!M218="","",同種工事施工経験!M218))</f>
        <v/>
      </c>
      <c r="BQ55" s="430"/>
      <c r="BR55" s="428"/>
      <c r="BS55" s="429"/>
      <c r="BT55" s="431"/>
      <c r="BU55" s="428"/>
      <c r="BV55" s="497"/>
      <c r="BW55" s="447"/>
      <c r="BX55" s="448"/>
      <c r="BY55" s="449"/>
      <c r="BZ55" s="430"/>
      <c r="CA55" s="428"/>
      <c r="CB55" s="429"/>
      <c r="CC55" s="430"/>
      <c r="CD55" s="428"/>
      <c r="CE55" s="429"/>
      <c r="CF55" s="430"/>
      <c r="CG55" s="428"/>
      <c r="CH55" s="429"/>
      <c r="CI55" s="430"/>
      <c r="CJ55" s="428"/>
      <c r="CK55" s="429"/>
      <c r="CL55" s="431"/>
      <c r="CM55" s="428"/>
      <c r="CN55" s="432"/>
      <c r="CO55" s="430"/>
      <c r="CP55" s="428"/>
      <c r="CQ55" s="429"/>
      <c r="CR55" s="430"/>
      <c r="CS55" s="434"/>
      <c r="CT55" s="435"/>
      <c r="CU55" s="430"/>
      <c r="CV55" s="428"/>
      <c r="CW55" s="429"/>
      <c r="CX55" s="430"/>
      <c r="CY55" s="428"/>
      <c r="CZ55" s="429"/>
      <c r="DA55" s="447"/>
      <c r="DB55" s="448"/>
      <c r="DC55" s="449"/>
      <c r="DD55" s="447"/>
      <c r="DE55" s="482"/>
      <c r="DF55" s="449"/>
      <c r="DG55" s="447"/>
      <c r="DH55" s="482"/>
      <c r="DI55" s="449"/>
      <c r="DJ55" s="447"/>
      <c r="DK55" s="448"/>
      <c r="DL55" s="449"/>
      <c r="DM55" s="860"/>
      <c r="DN55" s="448"/>
      <c r="DO55" s="860"/>
      <c r="DP55" s="447"/>
      <c r="DQ55" s="448"/>
      <c r="DR55" s="449"/>
      <c r="DS55" s="430"/>
      <c r="DT55" s="428"/>
      <c r="DU55" s="429"/>
      <c r="DV55" s="430"/>
      <c r="DW55" s="428"/>
      <c r="DX55" s="429"/>
      <c r="DY55" s="430"/>
      <c r="DZ55" s="428"/>
      <c r="EA55" s="429"/>
      <c r="EB55" s="430"/>
      <c r="EC55" s="428"/>
      <c r="ED55" s="429"/>
      <c r="EE55" s="430"/>
      <c r="EF55" s="428"/>
      <c r="EG55" s="429"/>
      <c r="EH55" s="430"/>
      <c r="EI55" s="428"/>
      <c r="EJ55" s="429"/>
    </row>
    <row r="56" spans="1:140" s="398" customFormat="1">
      <c r="B56" s="423">
        <v>13</v>
      </c>
      <c r="C56" s="450"/>
      <c r="D56" s="451"/>
      <c r="E56" s="452"/>
      <c r="F56" s="455"/>
      <c r="G56" s="454"/>
      <c r="H56" s="456"/>
      <c r="I56" s="424"/>
      <c r="J56" s="1214" t="str">
        <f>IF(J44="申請なし","",IF(同種工事施工実績!F38="","",同種工事施工実績!F38))</f>
        <v/>
      </c>
      <c r="K56" s="1215" t="str">
        <f>IF(K44="申請なし","",IF(同種工事施工実績!M38="","",同種工事施工実績!M38))</f>
        <v/>
      </c>
      <c r="L56" s="446"/>
      <c r="M56" s="454"/>
      <c r="N56" s="452"/>
      <c r="O56" s="446"/>
      <c r="P56" s="454"/>
      <c r="Q56" s="452"/>
      <c r="R56" s="455"/>
      <c r="S56" s="454"/>
      <c r="T56" s="456"/>
      <c r="U56" s="446"/>
      <c r="V56" s="454"/>
      <c r="W56" s="452"/>
      <c r="X56" s="446"/>
      <c r="Y56" s="454"/>
      <c r="Z56" s="452"/>
      <c r="AA56" s="446"/>
      <c r="AB56" s="454"/>
      <c r="AC56" s="452"/>
      <c r="AD56" s="446"/>
      <c r="AE56" s="1214" t="str">
        <f>IF(OR(AE44="配置なし",AE44="申請なし"),"",IF(同種工事施工経験!F40="","",同種工事施工経験!F40))</f>
        <v/>
      </c>
      <c r="AF56" s="1215" t="str">
        <f>IF(OR(AF44="",AF44="申請なし"),"",IF(同種工事施工経験!M40="","",同種工事施工経験!M40))</f>
        <v/>
      </c>
      <c r="AG56" s="446"/>
      <c r="AH56" s="454"/>
      <c r="AI56" s="452"/>
      <c r="AJ56" s="455"/>
      <c r="AK56" s="454"/>
      <c r="AL56" s="456"/>
      <c r="AM56" s="446"/>
      <c r="AN56" s="454"/>
      <c r="AO56" s="452"/>
      <c r="AP56" s="446"/>
      <c r="AQ56" s="454"/>
      <c r="AR56" s="452"/>
      <c r="AS56" s="446"/>
      <c r="AT56" s="454"/>
      <c r="AU56" s="452"/>
      <c r="AV56" s="446"/>
      <c r="AW56" s="1214" t="str">
        <f>IF(OR(AW44="配置なし",AW44="申請なし"),"",IF(同種工事施工経験!F167="","",同種工事施工経験!F167))</f>
        <v/>
      </c>
      <c r="AX56" s="1215" t="str">
        <f>IF(OR(AX44="",AX44="申請なし"),"",IF(同種工事施工経験!M167="","",同種工事施工経験!M167))</f>
        <v/>
      </c>
      <c r="AY56" s="446"/>
      <c r="AZ56" s="454"/>
      <c r="BA56" s="452"/>
      <c r="BB56" s="455"/>
      <c r="BC56" s="454"/>
      <c r="BD56" s="456"/>
      <c r="BE56" s="446"/>
      <c r="BF56" s="454"/>
      <c r="BG56" s="452"/>
      <c r="BH56" s="446"/>
      <c r="BI56" s="454"/>
      <c r="BJ56" s="452"/>
      <c r="BK56" s="446"/>
      <c r="BL56" s="454"/>
      <c r="BM56" s="452"/>
      <c r="BN56" s="446"/>
      <c r="BO56" s="809" t="str">
        <f>IF(OR(BO44="配置なし",BO44="申請なし"),"",IF(同種工事施工経験!F220="","",同種工事施工経験!F220))</f>
        <v/>
      </c>
      <c r="BP56" s="810" t="str">
        <f>IF(OR(BP44="",BP44="申請なし"),"",IF(同種工事施工経験!M220="","",同種工事施工経験!M220))</f>
        <v/>
      </c>
      <c r="BQ56" s="446"/>
      <c r="BR56" s="454"/>
      <c r="BS56" s="452"/>
      <c r="BT56" s="455"/>
      <c r="BU56" s="454"/>
      <c r="BV56" s="498"/>
      <c r="BW56" s="446"/>
      <c r="BX56" s="454"/>
      <c r="BY56" s="452"/>
      <c r="BZ56" s="446"/>
      <c r="CA56" s="454"/>
      <c r="CB56" s="452"/>
      <c r="CC56" s="446"/>
      <c r="CD56" s="454"/>
      <c r="CE56" s="452"/>
      <c r="CF56" s="446"/>
      <c r="CG56" s="454"/>
      <c r="CH56" s="452"/>
      <c r="CI56" s="446"/>
      <c r="CJ56" s="454"/>
      <c r="CK56" s="452"/>
      <c r="CL56" s="455"/>
      <c r="CM56" s="454"/>
      <c r="CN56" s="456"/>
      <c r="CO56" s="446"/>
      <c r="CP56" s="454"/>
      <c r="CQ56" s="452"/>
      <c r="CR56" s="430"/>
      <c r="CS56" s="434"/>
      <c r="CT56" s="435"/>
      <c r="CU56" s="446"/>
      <c r="CV56" s="454"/>
      <c r="CW56" s="452"/>
      <c r="CX56" s="446"/>
      <c r="CY56" s="454"/>
      <c r="CZ56" s="452"/>
      <c r="DA56" s="446"/>
      <c r="DB56" s="454"/>
      <c r="DC56" s="452"/>
      <c r="DD56" s="446"/>
      <c r="DE56" s="483"/>
      <c r="DF56" s="452"/>
      <c r="DG56" s="446"/>
      <c r="DH56" s="483"/>
      <c r="DI56" s="452"/>
      <c r="DJ56" s="446"/>
      <c r="DK56" s="454"/>
      <c r="DL56" s="452"/>
      <c r="DM56" s="498"/>
      <c r="DN56" s="454"/>
      <c r="DO56" s="498"/>
      <c r="DP56" s="446"/>
      <c r="DQ56" s="454"/>
      <c r="DR56" s="452"/>
      <c r="DS56" s="446"/>
      <c r="DT56" s="454"/>
      <c r="DU56" s="452"/>
      <c r="DV56" s="446"/>
      <c r="DW56" s="454"/>
      <c r="DX56" s="452"/>
      <c r="DY56" s="446"/>
      <c r="DZ56" s="454"/>
      <c r="EA56" s="452"/>
      <c r="EB56" s="446"/>
      <c r="EC56" s="454"/>
      <c r="ED56" s="452"/>
      <c r="EE56" s="446"/>
      <c r="EF56" s="454"/>
      <c r="EG56" s="452"/>
      <c r="EH56" s="446"/>
      <c r="EI56" s="454"/>
      <c r="EJ56" s="452"/>
    </row>
    <row r="57" spans="1:140" s="398" customFormat="1">
      <c r="B57" s="423">
        <v>14</v>
      </c>
      <c r="C57" s="440"/>
      <c r="D57" s="441"/>
      <c r="E57" s="442"/>
      <c r="F57" s="505"/>
      <c r="G57" s="441"/>
      <c r="H57" s="506"/>
      <c r="I57" s="427" t="s">
        <v>303</v>
      </c>
      <c r="J57" s="1226" t="str">
        <f>IF(J44="申請なし","",IF(同種工事施工実績!F29="","",同種工事施工実績!F29))</f>
        <v/>
      </c>
      <c r="K57" s="1227" t="str">
        <f>IF(K44="申請なし","",IF(同種工事施工実績!M29="","",同種工事施工実績!M29))</f>
        <v/>
      </c>
      <c r="L57" s="440"/>
      <c r="M57" s="441"/>
      <c r="N57" s="442"/>
      <c r="O57" s="440"/>
      <c r="P57" s="441"/>
      <c r="Q57" s="442"/>
      <c r="R57" s="440"/>
      <c r="S57" s="441"/>
      <c r="T57" s="442"/>
      <c r="U57" s="440"/>
      <c r="V57" s="441"/>
      <c r="W57" s="442"/>
      <c r="X57" s="440"/>
      <c r="Y57" s="441"/>
      <c r="Z57" s="442"/>
      <c r="AA57" s="440"/>
      <c r="AB57" s="441"/>
      <c r="AC57" s="442"/>
      <c r="AD57" s="430" t="s">
        <v>303</v>
      </c>
      <c r="AE57" s="1216" t="str">
        <f>IF(OR(AE44="配置なし",AE44="申請なし"),"",IF(同種工事施工経験!F33="","",同種工事施工経験!F33))</f>
        <v/>
      </c>
      <c r="AF57" s="1217" t="str">
        <f>IF(OR(AF44="",AF44="申請なし"),"",IF(同種工事施工経験!M33="","",同種工事施工経験!M33))</f>
        <v/>
      </c>
      <c r="AG57" s="440"/>
      <c r="AH57" s="441"/>
      <c r="AI57" s="442"/>
      <c r="AJ57" s="440"/>
      <c r="AK57" s="441"/>
      <c r="AL57" s="442"/>
      <c r="AM57" s="440"/>
      <c r="AN57" s="441"/>
      <c r="AO57" s="442"/>
      <c r="AP57" s="440"/>
      <c r="AQ57" s="441"/>
      <c r="AR57" s="442"/>
      <c r="AS57" s="440"/>
      <c r="AT57" s="441"/>
      <c r="AU57" s="442"/>
      <c r="AV57" s="430" t="s">
        <v>303</v>
      </c>
      <c r="AW57" s="866" t="str">
        <f>IF(OR(AW44="配置なし",AW44="申請なし"),"",IF(同種工事施工経験!F160="","",同種工事施工経験!F160))</f>
        <v/>
      </c>
      <c r="AX57" s="1209" t="str">
        <f>IF(OR(AX44="",AX44="申請なし"),"",IF(同種工事施工経験!M160="","",同種工事施工経験!M160))</f>
        <v/>
      </c>
      <c r="AY57" s="440"/>
      <c r="AZ57" s="441"/>
      <c r="BA57" s="442"/>
      <c r="BB57" s="440"/>
      <c r="BC57" s="441"/>
      <c r="BD57" s="442"/>
      <c r="BE57" s="440"/>
      <c r="BF57" s="441"/>
      <c r="BG57" s="442"/>
      <c r="BH57" s="440"/>
      <c r="BI57" s="441"/>
      <c r="BJ57" s="442"/>
      <c r="BK57" s="440"/>
      <c r="BL57" s="441"/>
      <c r="BM57" s="442"/>
      <c r="BN57" s="430" t="s">
        <v>303</v>
      </c>
      <c r="BO57" s="821" t="str">
        <f>IF(OR(BO44="配置なし",BO44="申請なし"),"",IF(同種工事施工経験!F213="","",同種工事施工経験!F213))</f>
        <v/>
      </c>
      <c r="BP57" s="822" t="str">
        <f>IF(OR(BP44="",BP44="申請なし"),"",IF(同種工事施工経験!M213="","",同種工事施工経験!M213))</f>
        <v/>
      </c>
      <c r="BQ57" s="440"/>
      <c r="BR57" s="441"/>
      <c r="BS57" s="442"/>
      <c r="BT57" s="440"/>
      <c r="BU57" s="441"/>
      <c r="BV57" s="512"/>
      <c r="BW57" s="440"/>
      <c r="BX57" s="441"/>
      <c r="BY57" s="442"/>
      <c r="BZ57" s="440"/>
      <c r="CA57" s="441"/>
      <c r="CB57" s="442"/>
      <c r="CC57" s="440"/>
      <c r="CD57" s="441"/>
      <c r="CE57" s="442"/>
      <c r="CF57" s="440"/>
      <c r="CG57" s="441"/>
      <c r="CH57" s="442"/>
      <c r="CI57" s="440"/>
      <c r="CJ57" s="441"/>
      <c r="CK57" s="442"/>
      <c r="CL57" s="440"/>
      <c r="CM57" s="441"/>
      <c r="CN57" s="442"/>
      <c r="CO57" s="440"/>
      <c r="CP57" s="441"/>
      <c r="CQ57" s="442"/>
      <c r="CR57" s="430"/>
      <c r="CS57" s="428"/>
      <c r="CT57" s="429"/>
      <c r="CU57" s="440"/>
      <c r="CV57" s="441"/>
      <c r="CW57" s="442"/>
      <c r="CX57" s="440"/>
      <c r="CY57" s="441"/>
      <c r="CZ57" s="442"/>
      <c r="DA57" s="440"/>
      <c r="DB57" s="441"/>
      <c r="DC57" s="442"/>
      <c r="DD57" s="440"/>
      <c r="DE57" s="484"/>
      <c r="DF57" s="442"/>
      <c r="DG57" s="440"/>
      <c r="DH57" s="484"/>
      <c r="DI57" s="442"/>
      <c r="DJ57" s="440"/>
      <c r="DK57" s="441"/>
      <c r="DL57" s="442"/>
      <c r="DM57" s="861"/>
      <c r="DN57" s="441"/>
      <c r="DO57" s="861"/>
      <c r="DP57" s="440"/>
      <c r="DQ57" s="441"/>
      <c r="DR57" s="442"/>
      <c r="DS57" s="440"/>
      <c r="DT57" s="441"/>
      <c r="DU57" s="442"/>
      <c r="DV57" s="440"/>
      <c r="DW57" s="441"/>
      <c r="DX57" s="442"/>
      <c r="DY57" s="440"/>
      <c r="DZ57" s="441"/>
      <c r="EA57" s="442"/>
      <c r="EB57" s="440"/>
      <c r="EC57" s="441"/>
      <c r="ED57" s="442"/>
      <c r="EE57" s="440"/>
      <c r="EF57" s="441"/>
      <c r="EG57" s="442"/>
      <c r="EH57" s="440"/>
      <c r="EI57" s="441"/>
      <c r="EJ57" s="442"/>
    </row>
    <row r="58" spans="1:140" s="398" customFormat="1">
      <c r="B58" s="423">
        <v>15</v>
      </c>
      <c r="C58" s="440"/>
      <c r="D58" s="441"/>
      <c r="E58" s="442"/>
      <c r="F58" s="505"/>
      <c r="G58" s="441"/>
      <c r="H58" s="506"/>
      <c r="I58" s="453" t="s">
        <v>1553</v>
      </c>
      <c r="J58" s="893" t="str">
        <f>IF(J44="申請なし","",IF(同種工事施工実績!F27="","",同種工事施工実績!F27))</f>
        <v/>
      </c>
      <c r="K58" s="894" t="str">
        <f>IF(K44="申請なし","",IF(同種工事施工実績!M27="","",同種工事施工実績!M27))</f>
        <v/>
      </c>
      <c r="L58" s="440"/>
      <c r="M58" s="441"/>
      <c r="N58" s="442"/>
      <c r="O58" s="440"/>
      <c r="P58" s="441"/>
      <c r="Q58" s="442"/>
      <c r="R58" s="440"/>
      <c r="S58" s="441"/>
      <c r="T58" s="442"/>
      <c r="U58" s="440"/>
      <c r="V58" s="441"/>
      <c r="W58" s="442"/>
      <c r="X58" s="440"/>
      <c r="Y58" s="441"/>
      <c r="Z58" s="442"/>
      <c r="AA58" s="440"/>
      <c r="AB58" s="441"/>
      <c r="AC58" s="442"/>
      <c r="AD58" s="427" t="s">
        <v>607</v>
      </c>
      <c r="AE58" s="893" t="str">
        <f>IF(OR(AE44="配置なし",AE44="申請なし"),"",IF(同種工事施工経験!F29="","",同種工事施工経験!F29))</f>
        <v/>
      </c>
      <c r="AF58" s="894" t="str">
        <f>IF(OR(AF44="",AF44="申請なし"),"",IF(同種工事施工経験!M29="","",同種工事施工経験!M29))</f>
        <v/>
      </c>
      <c r="AG58" s="440"/>
      <c r="AH58" s="441"/>
      <c r="AI58" s="442"/>
      <c r="AJ58" s="440"/>
      <c r="AK58" s="441"/>
      <c r="AL58" s="442"/>
      <c r="AM58" s="440"/>
      <c r="AN58" s="441"/>
      <c r="AO58" s="442"/>
      <c r="AP58" s="440"/>
      <c r="AQ58" s="441"/>
      <c r="AR58" s="442"/>
      <c r="AS58" s="440"/>
      <c r="AT58" s="441"/>
      <c r="AU58" s="442"/>
      <c r="AV58" s="427" t="s">
        <v>607</v>
      </c>
      <c r="AW58" s="893" t="str">
        <f>IF(OR(AW44="配置なし",AW44="申請なし"),"",IF(同種工事施工経験!F156="","",同種工事施工経験!F156))</f>
        <v/>
      </c>
      <c r="AX58" s="894" t="str">
        <f>IF(OR(AX44="",AX44="申請なし"),"",IF(同種工事施工経験!M156="","",同種工事施工経験!M156))</f>
        <v/>
      </c>
      <c r="AY58" s="440"/>
      <c r="AZ58" s="441"/>
      <c r="BA58" s="442"/>
      <c r="BB58" s="440"/>
      <c r="BC58" s="441"/>
      <c r="BD58" s="442"/>
      <c r="BE58" s="440"/>
      <c r="BF58" s="441"/>
      <c r="BG58" s="442"/>
      <c r="BH58" s="440"/>
      <c r="BI58" s="441"/>
      <c r="BJ58" s="442"/>
      <c r="BK58" s="440"/>
      <c r="BL58" s="441"/>
      <c r="BM58" s="442"/>
      <c r="BN58" s="427" t="s">
        <v>607</v>
      </c>
      <c r="BO58" s="811" t="str">
        <f>IF(OR(BO44="配置なし",BO44="申請なし"),"",IF(同種工事施工経験!F209="","",同種工事施工経験!F209))</f>
        <v/>
      </c>
      <c r="BP58" s="812" t="str">
        <f>IF(OR(BP44="",BP44="申請なし"),"",IF(同種工事施工経験!M209="","",同種工事施工経験!M209))</f>
        <v/>
      </c>
      <c r="BQ58" s="440"/>
      <c r="BR58" s="441"/>
      <c r="BS58" s="442"/>
      <c r="BT58" s="440"/>
      <c r="BU58" s="441"/>
      <c r="BV58" s="512"/>
      <c r="BW58" s="440"/>
      <c r="BX58" s="441"/>
      <c r="BY58" s="442"/>
      <c r="BZ58" s="440"/>
      <c r="CA58" s="441"/>
      <c r="CB58" s="442"/>
      <c r="CC58" s="440"/>
      <c r="CD58" s="441"/>
      <c r="CE58" s="442"/>
      <c r="CF58" s="440"/>
      <c r="CG58" s="441"/>
      <c r="CH58" s="442"/>
      <c r="CI58" s="440"/>
      <c r="CJ58" s="441"/>
      <c r="CK58" s="442"/>
      <c r="CL58" s="440"/>
      <c r="CM58" s="441"/>
      <c r="CN58" s="442"/>
      <c r="CO58" s="440"/>
      <c r="CP58" s="441"/>
      <c r="CQ58" s="442"/>
      <c r="CR58" s="446"/>
      <c r="CS58" s="454"/>
      <c r="CT58" s="452"/>
      <c r="CU58" s="440"/>
      <c r="CV58" s="441"/>
      <c r="CW58" s="442"/>
      <c r="CX58" s="440"/>
      <c r="CY58" s="441"/>
      <c r="CZ58" s="442"/>
      <c r="DA58" s="440"/>
      <c r="DB58" s="441"/>
      <c r="DC58" s="442"/>
      <c r="DD58" s="440"/>
      <c r="DE58" s="484"/>
      <c r="DF58" s="442"/>
      <c r="DG58" s="440"/>
      <c r="DH58" s="484"/>
      <c r="DI58" s="442"/>
      <c r="DJ58" s="440"/>
      <c r="DK58" s="441"/>
      <c r="DL58" s="442"/>
      <c r="DM58" s="861"/>
      <c r="DN58" s="441"/>
      <c r="DO58" s="861"/>
      <c r="DP58" s="440"/>
      <c r="DQ58" s="441"/>
      <c r="DR58" s="442"/>
      <c r="DS58" s="440"/>
      <c r="DT58" s="441"/>
      <c r="DU58" s="442"/>
      <c r="DV58" s="440"/>
      <c r="DW58" s="441"/>
      <c r="DX58" s="442"/>
      <c r="DY58" s="440"/>
      <c r="DZ58" s="441"/>
      <c r="EA58" s="442"/>
      <c r="EB58" s="440"/>
      <c r="EC58" s="441"/>
      <c r="ED58" s="442"/>
      <c r="EE58" s="440"/>
      <c r="EF58" s="441"/>
      <c r="EG58" s="442"/>
      <c r="EH58" s="440"/>
      <c r="EI58" s="441"/>
      <c r="EJ58" s="442"/>
    </row>
    <row r="59" spans="1:140" s="398" customFormat="1">
      <c r="B59" s="423">
        <v>16</v>
      </c>
      <c r="C59" s="440"/>
      <c r="D59" s="441"/>
      <c r="E59" s="442"/>
      <c r="F59" s="505"/>
      <c r="G59" s="441"/>
      <c r="H59" s="506"/>
      <c r="I59" s="440" t="s">
        <v>1554</v>
      </c>
      <c r="J59" s="893" t="str">
        <f>IF(J44="申請なし","",IF(同種工事施工実績!F28="","",同種工事施工実績!F28))</f>
        <v/>
      </c>
      <c r="K59" s="894" t="str">
        <f>IF(K44="申請なし","",IF(同種工事施工実績!M28="","",同種工事施工実績!M28))</f>
        <v/>
      </c>
      <c r="L59" s="440"/>
      <c r="M59" s="441"/>
      <c r="N59" s="442"/>
      <c r="O59" s="440"/>
      <c r="P59" s="441"/>
      <c r="Q59" s="442"/>
      <c r="R59" s="440"/>
      <c r="S59" s="441"/>
      <c r="T59" s="442"/>
      <c r="U59" s="440"/>
      <c r="V59" s="441"/>
      <c r="W59" s="442"/>
      <c r="X59" s="440"/>
      <c r="Y59" s="441"/>
      <c r="Z59" s="442"/>
      <c r="AA59" s="440"/>
      <c r="AB59" s="441"/>
      <c r="AC59" s="442"/>
      <c r="AD59" s="440" t="s">
        <v>608</v>
      </c>
      <c r="AE59" s="893" t="str">
        <f>IF(OR(AE44="配置なし",AE44="申請なし"),"",IF(同種工事施工経験!F30="","",同種工事施工経験!F30))</f>
        <v/>
      </c>
      <c r="AF59" s="894" t="str">
        <f>IF(OR(AF44="",AF44="申請なし"),"",IF(同種工事施工経験!M30="","",同種工事施工経験!M30))</f>
        <v/>
      </c>
      <c r="AG59" s="440"/>
      <c r="AH59" s="441"/>
      <c r="AI59" s="442"/>
      <c r="AJ59" s="440"/>
      <c r="AK59" s="441"/>
      <c r="AL59" s="442"/>
      <c r="AM59" s="440"/>
      <c r="AN59" s="441"/>
      <c r="AO59" s="442"/>
      <c r="AP59" s="440"/>
      <c r="AQ59" s="441"/>
      <c r="AR59" s="442"/>
      <c r="AS59" s="440"/>
      <c r="AT59" s="441"/>
      <c r="AU59" s="442"/>
      <c r="AV59" s="440" t="s">
        <v>608</v>
      </c>
      <c r="AW59" s="893" t="str">
        <f>IF(OR(AW44="配置なし",AW44="申請なし"),"",IF(同種工事施工経験!F157="","",同種工事施工経験!F157))</f>
        <v/>
      </c>
      <c r="AX59" s="894" t="str">
        <f>IF(OR(AX44="",AX44="申請なし"),"",IF(同種工事施工経験!M157="","",同種工事施工経験!M157))</f>
        <v/>
      </c>
      <c r="AY59" s="440"/>
      <c r="AZ59" s="441"/>
      <c r="BA59" s="442"/>
      <c r="BB59" s="440"/>
      <c r="BC59" s="441"/>
      <c r="BD59" s="442"/>
      <c r="BE59" s="440"/>
      <c r="BF59" s="441"/>
      <c r="BG59" s="442"/>
      <c r="BH59" s="440"/>
      <c r="BI59" s="441"/>
      <c r="BJ59" s="442"/>
      <c r="BK59" s="440"/>
      <c r="BL59" s="441"/>
      <c r="BM59" s="442"/>
      <c r="BN59" s="440" t="s">
        <v>608</v>
      </c>
      <c r="BO59" s="811" t="str">
        <f>IF(OR(BO44="配置なし",BO44="申請なし"),"",IF(同種工事施工経験!F210="","",同種工事施工経験!F210))</f>
        <v/>
      </c>
      <c r="BP59" s="812" t="str">
        <f>IF(OR(BP44="",BP44="申請なし"),"",IF(同種工事施工経験!M210="","",同種工事施工経験!M210))</f>
        <v/>
      </c>
      <c r="BQ59" s="440"/>
      <c r="BR59" s="441"/>
      <c r="BS59" s="442"/>
      <c r="BT59" s="440"/>
      <c r="BU59" s="441"/>
      <c r="BV59" s="512"/>
      <c r="BW59" s="440"/>
      <c r="BX59" s="441"/>
      <c r="BY59" s="442"/>
      <c r="BZ59" s="440"/>
      <c r="CA59" s="441"/>
      <c r="CB59" s="442"/>
      <c r="CC59" s="440"/>
      <c r="CD59" s="441"/>
      <c r="CE59" s="442"/>
      <c r="CF59" s="440"/>
      <c r="CG59" s="441"/>
      <c r="CH59" s="442"/>
      <c r="CI59" s="440"/>
      <c r="CJ59" s="441"/>
      <c r="CK59" s="442"/>
      <c r="CL59" s="440"/>
      <c r="CM59" s="441"/>
      <c r="CN59" s="442"/>
      <c r="CO59" s="440"/>
      <c r="CP59" s="441"/>
      <c r="CQ59" s="442"/>
      <c r="CR59" s="440"/>
      <c r="CS59" s="441"/>
      <c r="CT59" s="442"/>
      <c r="CU59" s="440"/>
      <c r="CV59" s="441"/>
      <c r="CW59" s="442"/>
      <c r="CX59" s="440"/>
      <c r="CY59" s="441"/>
      <c r="CZ59" s="442"/>
      <c r="DA59" s="440"/>
      <c r="DB59" s="441"/>
      <c r="DC59" s="442"/>
      <c r="DD59" s="440"/>
      <c r="DE59" s="484"/>
      <c r="DF59" s="442"/>
      <c r="DG59" s="440"/>
      <c r="DH59" s="484"/>
      <c r="DI59" s="442"/>
      <c r="DJ59" s="440"/>
      <c r="DK59" s="441"/>
      <c r="DL59" s="442"/>
      <c r="DM59" s="861"/>
      <c r="DN59" s="441"/>
      <c r="DO59" s="861"/>
      <c r="DP59" s="440"/>
      <c r="DQ59" s="441"/>
      <c r="DR59" s="442"/>
      <c r="DS59" s="440"/>
      <c r="DT59" s="441"/>
      <c r="DU59" s="442"/>
      <c r="DV59" s="440"/>
      <c r="DW59" s="441"/>
      <c r="DX59" s="442"/>
      <c r="DY59" s="440"/>
      <c r="DZ59" s="441"/>
      <c r="EA59" s="442"/>
      <c r="EB59" s="440"/>
      <c r="EC59" s="441"/>
      <c r="ED59" s="442"/>
      <c r="EE59" s="440"/>
      <c r="EF59" s="441"/>
      <c r="EG59" s="442"/>
      <c r="EH59" s="440"/>
      <c r="EI59" s="441"/>
      <c r="EJ59" s="442"/>
    </row>
    <row r="60" spans="1:140" s="398" customFormat="1">
      <c r="B60" s="423">
        <v>17</v>
      </c>
      <c r="C60" s="457"/>
      <c r="D60" s="458"/>
      <c r="E60" s="459"/>
      <c r="F60" s="507"/>
      <c r="G60" s="458"/>
      <c r="H60" s="508"/>
      <c r="I60" s="457" t="s">
        <v>1555</v>
      </c>
      <c r="J60" s="1218" t="str">
        <f>IF(J44="申請なし","",IF(同種工事施工実績!F18="","",同種工事施工実績!F18))</f>
        <v/>
      </c>
      <c r="K60" s="1219" t="str">
        <f>IF(K44="申請なし","",IF(同種工事施工実績!M18="","",同種工事施工実績!M18))</f>
        <v/>
      </c>
      <c r="L60" s="457"/>
      <c r="M60" s="458"/>
      <c r="N60" s="459"/>
      <c r="O60" s="457"/>
      <c r="P60" s="458"/>
      <c r="Q60" s="459"/>
      <c r="R60" s="457"/>
      <c r="S60" s="458"/>
      <c r="T60" s="459"/>
      <c r="U60" s="457"/>
      <c r="V60" s="458"/>
      <c r="W60" s="459"/>
      <c r="X60" s="457"/>
      <c r="Y60" s="458"/>
      <c r="Z60" s="459"/>
      <c r="AA60" s="457"/>
      <c r="AB60" s="458"/>
      <c r="AC60" s="459"/>
      <c r="AD60" s="457" t="s">
        <v>610</v>
      </c>
      <c r="AE60" s="1218" t="str">
        <f>IF(OR(AE44="配置なし",AE44="申請なし"),"",IF(同種工事施工経験!F19="","",同種工事施工経験!F19))</f>
        <v/>
      </c>
      <c r="AF60" s="1219" t="str">
        <f>IF(OR(AF44="",AF44="申請なし"),"",IF(同種工事施工経験!M19="","",同種工事施工経験!M19))</f>
        <v/>
      </c>
      <c r="AG60" s="457"/>
      <c r="AH60" s="458"/>
      <c r="AI60" s="459"/>
      <c r="AJ60" s="457"/>
      <c r="AK60" s="458"/>
      <c r="AL60" s="459"/>
      <c r="AM60" s="457"/>
      <c r="AN60" s="458"/>
      <c r="AO60" s="459"/>
      <c r="AP60" s="457"/>
      <c r="AQ60" s="458"/>
      <c r="AR60" s="459"/>
      <c r="AS60" s="457"/>
      <c r="AT60" s="458"/>
      <c r="AU60" s="459"/>
      <c r="AV60" s="457" t="s">
        <v>610</v>
      </c>
      <c r="AW60" s="1218" t="str">
        <f>IF(OR(AW44="配置なし",AW44="申請なし"),"",IF(同種工事施工経験!F146="","",同種工事施工経験!F146))</f>
        <v/>
      </c>
      <c r="AX60" s="1219" t="str">
        <f>IF(OR(AX44="",AX44="申請なし"),"",IF(同種工事施工経験!M146="","",同種工事施工経験!M146))</f>
        <v/>
      </c>
      <c r="AY60" s="457"/>
      <c r="AZ60" s="458"/>
      <c r="BA60" s="459"/>
      <c r="BB60" s="457"/>
      <c r="BC60" s="458"/>
      <c r="BD60" s="459"/>
      <c r="BE60" s="457"/>
      <c r="BF60" s="458"/>
      <c r="BG60" s="459"/>
      <c r="BH60" s="457"/>
      <c r="BI60" s="458"/>
      <c r="BJ60" s="459"/>
      <c r="BK60" s="457"/>
      <c r="BL60" s="458"/>
      <c r="BM60" s="459"/>
      <c r="BN60" s="457" t="s">
        <v>610</v>
      </c>
      <c r="BO60" s="823">
        <f>IF(OR(BO44="配置なし",BO44="申請なし"),"",IF(同種工事施工経験!F199="","",同種工事施工経験!F199))</f>
        <v>33</v>
      </c>
      <c r="BP60" s="824">
        <f>IF(OR(BP44="",BP44="申請なし"),"",IF(同種工事施工経験!M199="","",同種工事施工経験!M199))</f>
        <v>34</v>
      </c>
      <c r="BQ60" s="457"/>
      <c r="BR60" s="458"/>
      <c r="BS60" s="459"/>
      <c r="BT60" s="457"/>
      <c r="BU60" s="458"/>
      <c r="BV60" s="513"/>
      <c r="BW60" s="457"/>
      <c r="BX60" s="458"/>
      <c r="BY60" s="459"/>
      <c r="BZ60" s="457"/>
      <c r="CA60" s="458"/>
      <c r="CB60" s="459"/>
      <c r="CC60" s="457"/>
      <c r="CD60" s="458"/>
      <c r="CE60" s="459"/>
      <c r="CF60" s="457"/>
      <c r="CG60" s="458"/>
      <c r="CH60" s="459"/>
      <c r="CI60" s="457"/>
      <c r="CJ60" s="458"/>
      <c r="CK60" s="459"/>
      <c r="CL60" s="457"/>
      <c r="CM60" s="458"/>
      <c r="CN60" s="459"/>
      <c r="CO60" s="457"/>
      <c r="CP60" s="458"/>
      <c r="CQ60" s="459"/>
      <c r="CR60" s="457"/>
      <c r="CS60" s="458"/>
      <c r="CT60" s="459"/>
      <c r="CU60" s="457"/>
      <c r="CV60" s="458"/>
      <c r="CW60" s="459"/>
      <c r="CX60" s="457"/>
      <c r="CY60" s="458"/>
      <c r="CZ60" s="459"/>
      <c r="DA60" s="457"/>
      <c r="DB60" s="458"/>
      <c r="DC60" s="459"/>
      <c r="DD60" s="457"/>
      <c r="DE60" s="485"/>
      <c r="DF60" s="459"/>
      <c r="DG60" s="457"/>
      <c r="DH60" s="485"/>
      <c r="DI60" s="459"/>
      <c r="DJ60" s="457"/>
      <c r="DK60" s="458"/>
      <c r="DL60" s="459"/>
      <c r="DM60" s="862"/>
      <c r="DN60" s="458"/>
      <c r="DO60" s="862"/>
      <c r="DP60" s="457"/>
      <c r="DQ60" s="458"/>
      <c r="DR60" s="459"/>
      <c r="DS60" s="457"/>
      <c r="DT60" s="458"/>
      <c r="DU60" s="459"/>
      <c r="DV60" s="457"/>
      <c r="DW60" s="458"/>
      <c r="DX60" s="459"/>
      <c r="DY60" s="457"/>
      <c r="DZ60" s="458"/>
      <c r="EA60" s="459"/>
      <c r="EB60" s="457"/>
      <c r="EC60" s="458"/>
      <c r="ED60" s="459"/>
      <c r="EE60" s="457"/>
      <c r="EF60" s="458"/>
      <c r="EG60" s="459"/>
      <c r="EH60" s="457"/>
      <c r="EI60" s="458"/>
      <c r="EJ60" s="459"/>
    </row>
    <row r="61" spans="1:140" s="398" customFormat="1">
      <c r="A61" s="400"/>
      <c r="B61" s="400"/>
      <c r="C61" s="400"/>
      <c r="D61" s="400"/>
      <c r="E61" s="400"/>
      <c r="F61" s="400"/>
      <c r="G61" s="400"/>
      <c r="H61" s="400"/>
      <c r="I61" s="400"/>
      <c r="J61" s="400"/>
      <c r="K61" s="400"/>
      <c r="L61" s="400"/>
      <c r="M61" s="400"/>
      <c r="N61" s="400"/>
      <c r="O61" s="400"/>
      <c r="P61" s="400"/>
      <c r="Q61" s="400"/>
      <c r="R61" s="400"/>
      <c r="S61" s="400"/>
      <c r="T61" s="400"/>
      <c r="U61" s="400"/>
      <c r="V61" s="400"/>
      <c r="W61" s="400"/>
      <c r="X61" s="400"/>
      <c r="Y61" s="400"/>
      <c r="Z61" s="400"/>
      <c r="AA61" s="400"/>
      <c r="AB61" s="400"/>
      <c r="AC61" s="400"/>
      <c r="AD61" s="400"/>
      <c r="AE61" s="400"/>
      <c r="AF61" s="400"/>
      <c r="AG61" s="400"/>
      <c r="AH61" s="400"/>
      <c r="AI61" s="400"/>
      <c r="AJ61" s="400"/>
      <c r="AK61" s="400"/>
      <c r="AL61" s="400"/>
      <c r="AM61" s="400"/>
      <c r="AN61" s="400"/>
      <c r="AO61" s="400"/>
      <c r="AP61" s="400"/>
      <c r="AQ61" s="400"/>
      <c r="AR61" s="400"/>
      <c r="AS61" s="400"/>
      <c r="AT61" s="400"/>
      <c r="AU61" s="400"/>
      <c r="AV61" s="400"/>
      <c r="AW61" s="400"/>
      <c r="AX61" s="400"/>
      <c r="AY61" s="400"/>
      <c r="AZ61" s="400"/>
      <c r="BA61" s="400"/>
      <c r="BB61" s="400"/>
      <c r="BC61" s="400"/>
      <c r="BD61" s="400"/>
      <c r="BE61" s="400"/>
      <c r="BF61" s="400"/>
      <c r="BG61" s="400"/>
      <c r="BH61" s="400"/>
      <c r="BI61" s="400"/>
      <c r="BJ61" s="400"/>
      <c r="BK61" s="400"/>
      <c r="BL61" s="400"/>
      <c r="BM61" s="400"/>
      <c r="BN61" s="400"/>
      <c r="BO61" s="400"/>
      <c r="BP61" s="400"/>
      <c r="BQ61" s="400"/>
      <c r="BR61" s="400"/>
      <c r="BS61" s="400"/>
      <c r="BT61" s="400"/>
      <c r="BU61" s="400"/>
      <c r="BV61" s="400"/>
      <c r="BW61" s="400"/>
      <c r="BX61" s="400"/>
      <c r="BY61" s="400"/>
      <c r="BZ61" s="400"/>
      <c r="CA61" s="400"/>
      <c r="CB61" s="400"/>
      <c r="CC61" s="400"/>
      <c r="CD61" s="400"/>
      <c r="CE61" s="400"/>
      <c r="CF61" s="400"/>
      <c r="CG61" s="400"/>
      <c r="CH61" s="400"/>
      <c r="CI61" s="400"/>
      <c r="CJ61" s="400"/>
      <c r="CK61" s="400"/>
      <c r="CL61" s="400"/>
      <c r="CM61" s="400"/>
      <c r="CN61" s="400"/>
      <c r="CO61" s="400"/>
      <c r="CP61" s="400"/>
      <c r="CQ61" s="400"/>
      <c r="CR61" s="400"/>
      <c r="CS61" s="400"/>
      <c r="CT61" s="400"/>
      <c r="CU61" s="400"/>
      <c r="CV61" s="400"/>
      <c r="CW61" s="400"/>
      <c r="CX61" s="400"/>
      <c r="CY61" s="400"/>
      <c r="CZ61" s="400"/>
      <c r="DA61" s="400"/>
      <c r="DB61" s="400"/>
      <c r="DC61" s="400"/>
      <c r="DD61" s="400"/>
      <c r="DE61" s="400"/>
      <c r="DF61" s="400"/>
      <c r="DG61" s="400"/>
      <c r="DH61" s="400"/>
      <c r="DI61" s="400"/>
      <c r="DJ61" s="400"/>
      <c r="DK61" s="400"/>
      <c r="DL61" s="400"/>
      <c r="DM61" s="400"/>
      <c r="DN61" s="400"/>
      <c r="DO61" s="400"/>
      <c r="DP61" s="400"/>
      <c r="DQ61" s="400"/>
      <c r="DR61" s="400"/>
      <c r="DS61" s="400"/>
      <c r="DT61" s="400"/>
      <c r="DU61" s="400"/>
      <c r="DV61" s="400"/>
      <c r="DW61" s="400"/>
      <c r="DX61" s="400"/>
      <c r="DY61" s="400"/>
      <c r="DZ61" s="400"/>
      <c r="EA61" s="400"/>
      <c r="EB61" s="400"/>
      <c r="EC61" s="400"/>
      <c r="EE61" s="400"/>
      <c r="EF61" s="400"/>
      <c r="EH61" s="400"/>
      <c r="EI61" s="400"/>
    </row>
    <row r="62" spans="1:140" s="92" customFormat="1" ht="14.25" customHeight="1">
      <c r="A62" s="398"/>
      <c r="B62" s="461" t="s">
        <v>718</v>
      </c>
      <c r="C62" s="462"/>
      <c r="D62" s="462"/>
      <c r="E62" s="462"/>
      <c r="F62" s="462"/>
      <c r="G62" s="462"/>
      <c r="H62" s="462"/>
      <c r="I62" s="462"/>
      <c r="J62" s="462"/>
      <c r="K62" s="462"/>
      <c r="L62" s="462"/>
      <c r="M62" s="462"/>
      <c r="N62" s="462"/>
      <c r="O62" s="400"/>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L62" s="93"/>
      <c r="CM62" s="93"/>
      <c r="CN62" s="93"/>
      <c r="CO62" s="93"/>
      <c r="CP62" s="93"/>
      <c r="CQ62" s="93"/>
      <c r="CR62" s="93"/>
      <c r="CS62" s="93"/>
      <c r="CT62" s="93"/>
      <c r="CU62" s="93"/>
      <c r="CV62" s="93"/>
      <c r="CW62" s="93"/>
      <c r="CX62" s="93"/>
      <c r="CY62" s="93"/>
      <c r="CZ62" s="93"/>
      <c r="DA62" s="93"/>
      <c r="DB62" s="93"/>
      <c r="DC62" s="93"/>
      <c r="DD62" s="93"/>
      <c r="DE62" s="93"/>
      <c r="DF62" s="93"/>
      <c r="DG62" s="117"/>
      <c r="DH62" s="117"/>
      <c r="DI62" s="117"/>
      <c r="DJ62" s="93"/>
      <c r="DK62" s="93"/>
      <c r="DL62" s="93"/>
      <c r="DM62" s="117"/>
      <c r="DN62" s="117"/>
      <c r="DO62" s="117"/>
      <c r="DP62" s="93"/>
      <c r="DQ62" s="93"/>
      <c r="DR62" s="93"/>
      <c r="DS62" s="93"/>
      <c r="DT62" s="93"/>
      <c r="DU62" s="93"/>
      <c r="DV62" s="93"/>
      <c r="DW62" s="93"/>
      <c r="DX62" s="93"/>
      <c r="DY62" s="93"/>
      <c r="DZ62" s="93"/>
      <c r="EA62" s="93"/>
      <c r="EB62" s="93"/>
      <c r="EC62" s="93"/>
      <c r="ED62" s="93"/>
      <c r="EE62" s="117"/>
      <c r="EF62" s="117"/>
      <c r="EG62" s="117"/>
      <c r="EH62" s="117"/>
      <c r="EI62" s="117"/>
      <c r="EJ62" s="117"/>
    </row>
    <row r="63" spans="1:140" s="110" customFormat="1" ht="14.25" customHeight="1">
      <c r="A63" s="398"/>
      <c r="B63" s="463" t="s">
        <v>1601</v>
      </c>
      <c r="C63" s="462"/>
      <c r="D63" s="462"/>
      <c r="E63" s="462"/>
      <c r="F63" s="462"/>
      <c r="G63" s="462"/>
      <c r="H63" s="462"/>
      <c r="I63" s="462"/>
      <c r="J63" s="462"/>
      <c r="K63" s="462"/>
      <c r="L63" s="462"/>
      <c r="M63" s="462"/>
      <c r="N63" s="462"/>
      <c r="O63" s="400"/>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c r="AO63" s="111"/>
      <c r="AP63" s="111"/>
      <c r="AQ63" s="111"/>
      <c r="AR63" s="111"/>
      <c r="AS63" s="111"/>
      <c r="AT63" s="111"/>
      <c r="AU63" s="111"/>
      <c r="AV63" s="111"/>
      <c r="AW63" s="111"/>
      <c r="AX63" s="111"/>
      <c r="AY63" s="111"/>
      <c r="AZ63" s="111"/>
      <c r="BA63" s="111"/>
      <c r="BB63" s="111"/>
      <c r="BC63" s="111"/>
      <c r="BD63" s="111"/>
      <c r="BE63" s="111"/>
      <c r="BF63" s="111"/>
      <c r="BG63" s="111"/>
      <c r="BH63" s="111"/>
      <c r="BI63" s="111"/>
      <c r="BJ63" s="111"/>
      <c r="BK63" s="111"/>
      <c r="BL63" s="111"/>
      <c r="BM63" s="111"/>
      <c r="BN63" s="111"/>
      <c r="BO63" s="111"/>
      <c r="BP63" s="111"/>
      <c r="BQ63" s="111"/>
      <c r="BR63" s="111"/>
      <c r="BS63" s="111"/>
      <c r="BT63" s="111"/>
      <c r="BU63" s="111"/>
      <c r="BV63" s="111"/>
      <c r="BW63" s="111"/>
      <c r="BX63" s="111"/>
      <c r="BY63" s="111"/>
      <c r="BZ63" s="111"/>
      <c r="CA63" s="111"/>
      <c r="CB63" s="111"/>
      <c r="CC63" s="111"/>
      <c r="CD63" s="111"/>
      <c r="CE63" s="111"/>
      <c r="CF63" s="111"/>
      <c r="CG63" s="111"/>
      <c r="CH63" s="111"/>
      <c r="CI63" s="111"/>
      <c r="CJ63" s="111"/>
      <c r="CK63" s="111"/>
      <c r="CL63" s="111"/>
      <c r="CM63" s="111"/>
      <c r="CN63" s="111"/>
      <c r="CO63" s="111"/>
      <c r="CP63" s="111"/>
      <c r="CQ63" s="111"/>
      <c r="CR63" s="111"/>
      <c r="CS63" s="111"/>
      <c r="CT63" s="111"/>
      <c r="CU63" s="111"/>
      <c r="CV63" s="111"/>
      <c r="CW63" s="111"/>
      <c r="CX63" s="111"/>
      <c r="CY63" s="111"/>
      <c r="CZ63" s="111"/>
      <c r="DA63" s="111"/>
      <c r="DB63" s="111"/>
      <c r="DC63" s="111"/>
      <c r="DD63" s="111"/>
      <c r="DE63" s="111"/>
      <c r="DF63" s="111"/>
      <c r="DG63" s="117"/>
      <c r="DH63" s="117"/>
      <c r="DI63" s="117"/>
      <c r="DJ63" s="111"/>
      <c r="DK63" s="111"/>
      <c r="DL63" s="111"/>
      <c r="DM63" s="117"/>
      <c r="DN63" s="117"/>
      <c r="DO63" s="117"/>
      <c r="DP63" s="111"/>
      <c r="DQ63" s="111"/>
      <c r="DR63" s="111"/>
      <c r="DS63" s="111"/>
      <c r="DT63" s="111"/>
      <c r="DU63" s="111"/>
      <c r="DV63" s="111"/>
      <c r="DW63" s="111"/>
      <c r="DX63" s="111"/>
      <c r="DY63" s="111"/>
      <c r="DZ63" s="111"/>
      <c r="EA63" s="111"/>
      <c r="EB63" s="111"/>
      <c r="EC63" s="111"/>
      <c r="ED63" s="111"/>
      <c r="EE63" s="117"/>
      <c r="EF63" s="117"/>
      <c r="EG63" s="117"/>
      <c r="EH63" s="117"/>
      <c r="EI63" s="117"/>
      <c r="EJ63" s="117"/>
    </row>
    <row r="64" spans="1:140">
      <c r="A64" s="400"/>
      <c r="B64" s="400"/>
      <c r="C64" s="400"/>
      <c r="D64" s="400"/>
      <c r="E64" s="400"/>
      <c r="F64" s="400"/>
      <c r="G64" s="400"/>
      <c r="H64" s="400"/>
      <c r="I64" s="400"/>
      <c r="J64" s="400"/>
      <c r="K64" s="400"/>
      <c r="L64" s="400"/>
      <c r="M64" s="400"/>
      <c r="N64" s="400"/>
      <c r="O64" s="400"/>
    </row>
  </sheetData>
  <mergeCells count="539">
    <mergeCell ref="BH21:BJ24"/>
    <mergeCell ref="BK21:BK24"/>
    <mergeCell ref="BL21:BM24"/>
    <mergeCell ref="BN37:BP37"/>
    <mergeCell ref="AG38:AI38"/>
    <mergeCell ref="AM38:AO38"/>
    <mergeCell ref="AP38:AR38"/>
    <mergeCell ref="AG39:AG40"/>
    <mergeCell ref="AH39:AI40"/>
    <mergeCell ref="AT39:AU42"/>
    <mergeCell ref="AV38:AX38"/>
    <mergeCell ref="AY38:BA38"/>
    <mergeCell ref="BK38:BM38"/>
    <mergeCell ref="AY37:BA37"/>
    <mergeCell ref="AK25:AL25"/>
    <mergeCell ref="AG26:AG28"/>
    <mergeCell ref="AH25:AI25"/>
    <mergeCell ref="AH26:AI28"/>
    <mergeCell ref="AK26:AL26"/>
    <mergeCell ref="AT26:AU26"/>
    <mergeCell ref="AH29:AI29"/>
    <mergeCell ref="AY21:AY22"/>
    <mergeCell ref="AZ21:BA22"/>
    <mergeCell ref="AZ23:BA23"/>
    <mergeCell ref="AQ25:AR25"/>
    <mergeCell ref="CL30:CL31"/>
    <mergeCell ref="BZ30:BZ32"/>
    <mergeCell ref="CA30:CA32"/>
    <mergeCell ref="CB30:CB32"/>
    <mergeCell ref="CM30:CN31"/>
    <mergeCell ref="CL28:CL29"/>
    <mergeCell ref="CM28:CN29"/>
    <mergeCell ref="CI26:CI28"/>
    <mergeCell ref="CF26:CF28"/>
    <mergeCell ref="AZ31:BA31"/>
    <mergeCell ref="AZ32:BA32"/>
    <mergeCell ref="AZ29:BA29"/>
    <mergeCell ref="AZ25:BA25"/>
    <mergeCell ref="CM25:CN25"/>
    <mergeCell ref="CM26:CN26"/>
    <mergeCell ref="CM27:CN27"/>
    <mergeCell ref="BI25:BJ25"/>
    <mergeCell ref="BL25:BM25"/>
    <mergeCell ref="AT25:AU25"/>
    <mergeCell ref="AT27:AU27"/>
    <mergeCell ref="CE30:CE32"/>
    <mergeCell ref="BR30:BS30"/>
    <mergeCell ref="BR31:BS31"/>
    <mergeCell ref="EH39:EH42"/>
    <mergeCell ref="EI39:EJ42"/>
    <mergeCell ref="EF30:EG30"/>
    <mergeCell ref="EF31:EG32"/>
    <mergeCell ref="EF33:EG33"/>
    <mergeCell ref="EE37:EG37"/>
    <mergeCell ref="EE38:EG38"/>
    <mergeCell ref="EE39:EE42"/>
    <mergeCell ref="EF39:EG42"/>
    <mergeCell ref="EE31:EE32"/>
    <mergeCell ref="EI30:EJ30"/>
    <mergeCell ref="EH31:EH32"/>
    <mergeCell ref="EI31:EJ32"/>
    <mergeCell ref="EI33:EJ33"/>
    <mergeCell ref="EH37:EJ37"/>
    <mergeCell ref="EH38:EJ38"/>
    <mergeCell ref="EF29:EG29"/>
    <mergeCell ref="EH19:EJ19"/>
    <mergeCell ref="EH20:EJ20"/>
    <mergeCell ref="EH21:EH24"/>
    <mergeCell ref="EI21:EJ24"/>
    <mergeCell ref="EI25:EJ25"/>
    <mergeCell ref="EI26:EJ26"/>
    <mergeCell ref="EH27:EH28"/>
    <mergeCell ref="EI27:EJ28"/>
    <mergeCell ref="EI29:EJ29"/>
    <mergeCell ref="EE19:EG19"/>
    <mergeCell ref="EE20:EG20"/>
    <mergeCell ref="EE21:EE24"/>
    <mergeCell ref="EF21:EG24"/>
    <mergeCell ref="EF25:EG25"/>
    <mergeCell ref="EF26:EG26"/>
    <mergeCell ref="EE27:EE28"/>
    <mergeCell ref="EF27:EG28"/>
    <mergeCell ref="DG25:DH25"/>
    <mergeCell ref="DG26:DH26"/>
    <mergeCell ref="DG27:DH27"/>
    <mergeCell ref="DG28:DH28"/>
    <mergeCell ref="DY21:DY24"/>
    <mergeCell ref="DW24:DX24"/>
    <mergeCell ref="DW25:DX25"/>
    <mergeCell ref="DM26:DM28"/>
    <mergeCell ref="DN26:DN28"/>
    <mergeCell ref="DO26:DO28"/>
    <mergeCell ref="BQ19:BS19"/>
    <mergeCell ref="CL20:CN20"/>
    <mergeCell ref="BW20:BY20"/>
    <mergeCell ref="BQ20:BS20"/>
    <mergeCell ref="CR19:CT19"/>
    <mergeCell ref="BZ20:CB20"/>
    <mergeCell ref="BT19:BV19"/>
    <mergeCell ref="BZ19:CB19"/>
    <mergeCell ref="CC19:CE19"/>
    <mergeCell ref="BW19:BY19"/>
    <mergeCell ref="BT20:BV20"/>
    <mergeCell ref="CI19:CK19"/>
    <mergeCell ref="CO19:CQ19"/>
    <mergeCell ref="CL19:CN19"/>
    <mergeCell ref="CO20:CQ20"/>
    <mergeCell ref="CF19:CH19"/>
    <mergeCell ref="CU19:CW19"/>
    <mergeCell ref="DA19:DC19"/>
    <mergeCell ref="DV20:DX20"/>
    <mergeCell ref="DD19:DF19"/>
    <mergeCell ref="DD20:DF20"/>
    <mergeCell ref="DJ19:DL19"/>
    <mergeCell ref="DJ20:DL20"/>
    <mergeCell ref="CX20:CZ20"/>
    <mergeCell ref="DP19:DR19"/>
    <mergeCell ref="DP20:DR20"/>
    <mergeCell ref="DM19:DO19"/>
    <mergeCell ref="CX19:CZ19"/>
    <mergeCell ref="DS19:DU19"/>
    <mergeCell ref="DV19:DX19"/>
    <mergeCell ref="DG19:DI19"/>
    <mergeCell ref="DG20:DI20"/>
    <mergeCell ref="BN20:BP20"/>
    <mergeCell ref="BO21:BP21"/>
    <mergeCell ref="BO22:BP22"/>
    <mergeCell ref="BQ21:BQ22"/>
    <mergeCell ref="BR21:BS22"/>
    <mergeCell ref="BR23:BS23"/>
    <mergeCell ref="CJ24:CK24"/>
    <mergeCell ref="CJ21:CK23"/>
    <mergeCell ref="CC20:CE20"/>
    <mergeCell ref="BU21:BV21"/>
    <mergeCell ref="BR32:BS32"/>
    <mergeCell ref="BR25:BS25"/>
    <mergeCell ref="BR24:BS24"/>
    <mergeCell ref="BR29:BS29"/>
    <mergeCell ref="CC21:CC24"/>
    <mergeCell ref="BU23:BV23"/>
    <mergeCell ref="BZ21:BZ24"/>
    <mergeCell ref="BU22:BV22"/>
    <mergeCell ref="CA21:CB24"/>
    <mergeCell ref="BU25:BV25"/>
    <mergeCell ref="BU26:BV26"/>
    <mergeCell ref="CJ42:CK42"/>
    <mergeCell ref="CC39:CC42"/>
    <mergeCell ref="CC38:CE38"/>
    <mergeCell ref="CD39:CE42"/>
    <mergeCell ref="CI37:CK37"/>
    <mergeCell ref="BT37:BV37"/>
    <mergeCell ref="CC37:CE37"/>
    <mergeCell ref="CG39:CH41"/>
    <mergeCell ref="CF39:CF41"/>
    <mergeCell ref="CG42:CH42"/>
    <mergeCell ref="CJ39:CK41"/>
    <mergeCell ref="BW37:BY37"/>
    <mergeCell ref="BU42:BV42"/>
    <mergeCell ref="CI38:CK38"/>
    <mergeCell ref="CI39:CI41"/>
    <mergeCell ref="C38:E38"/>
    <mergeCell ref="I38:K38"/>
    <mergeCell ref="L38:N38"/>
    <mergeCell ref="L39:L40"/>
    <mergeCell ref="M39:N40"/>
    <mergeCell ref="M41:N41"/>
    <mergeCell ref="BZ37:CB37"/>
    <mergeCell ref="BT38:BV38"/>
    <mergeCell ref="BU39:BV39"/>
    <mergeCell ref="BU40:BV40"/>
    <mergeCell ref="BU41:BV41"/>
    <mergeCell ref="AS38:AU38"/>
    <mergeCell ref="AS39:AS42"/>
    <mergeCell ref="AJ38:AL38"/>
    <mergeCell ref="I37:K37"/>
    <mergeCell ref="L37:N37"/>
    <mergeCell ref="X38:Z38"/>
    <mergeCell ref="U37:W37"/>
    <mergeCell ref="U38:W38"/>
    <mergeCell ref="U39:W42"/>
    <mergeCell ref="X39:Z42"/>
    <mergeCell ref="O37:Q37"/>
    <mergeCell ref="AK39:AL39"/>
    <mergeCell ref="AK40:AL40"/>
    <mergeCell ref="F37:H37"/>
    <mergeCell ref="F38:H38"/>
    <mergeCell ref="G39:H39"/>
    <mergeCell ref="G40:H40"/>
    <mergeCell ref="G41:H41"/>
    <mergeCell ref="J41:K41"/>
    <mergeCell ref="J42:K42"/>
    <mergeCell ref="J39:K39"/>
    <mergeCell ref="J40:K40"/>
    <mergeCell ref="D39:E39"/>
    <mergeCell ref="D40:E40"/>
    <mergeCell ref="D41:E41"/>
    <mergeCell ref="D42:E42"/>
    <mergeCell ref="G42:H42"/>
    <mergeCell ref="AB39:AC42"/>
    <mergeCell ref="AA39:AA42"/>
    <mergeCell ref="O39:O42"/>
    <mergeCell ref="AK41:AL41"/>
    <mergeCell ref="AK42:AL42"/>
    <mergeCell ref="AH41:AI41"/>
    <mergeCell ref="M42:N42"/>
    <mergeCell ref="AE39:AF39"/>
    <mergeCell ref="AE40:AF40"/>
    <mergeCell ref="C37:E37"/>
    <mergeCell ref="AA37:AC37"/>
    <mergeCell ref="AD37:AF37"/>
    <mergeCell ref="AD38:AF38"/>
    <mergeCell ref="X37:Z37"/>
    <mergeCell ref="P39:Q42"/>
    <mergeCell ref="R39:R42"/>
    <mergeCell ref="S39:T42"/>
    <mergeCell ref="CA39:CB42"/>
    <mergeCell ref="AH42:AI42"/>
    <mergeCell ref="AW39:AX39"/>
    <mergeCell ref="AW40:AX40"/>
    <mergeCell ref="AZ42:BA42"/>
    <mergeCell ref="BO39:BP39"/>
    <mergeCell ref="BO40:BP40"/>
    <mergeCell ref="BL39:BM42"/>
    <mergeCell ref="BW39:BY42"/>
    <mergeCell ref="BC41:BD41"/>
    <mergeCell ref="BC42:BD42"/>
    <mergeCell ref="BC39:BD39"/>
    <mergeCell ref="BC40:BD40"/>
    <mergeCell ref="BH39:BJ42"/>
    <mergeCell ref="AM39:AO42"/>
    <mergeCell ref="BQ39:BQ40"/>
    <mergeCell ref="O38:Q38"/>
    <mergeCell ref="R37:T37"/>
    <mergeCell ref="R38:T38"/>
    <mergeCell ref="AA38:AC38"/>
    <mergeCell ref="D25:E25"/>
    <mergeCell ref="L26:L28"/>
    <mergeCell ref="P26:Q26"/>
    <mergeCell ref="P27:Q27"/>
    <mergeCell ref="P28:Q28"/>
    <mergeCell ref="S27:T27"/>
    <mergeCell ref="G25:H25"/>
    <mergeCell ref="M26:N28"/>
    <mergeCell ref="M25:N25"/>
    <mergeCell ref="Y26:Z26"/>
    <mergeCell ref="AB26:AC26"/>
    <mergeCell ref="P25:Q25"/>
    <mergeCell ref="S25:T25"/>
    <mergeCell ref="Y25:Z25"/>
    <mergeCell ref="AB25:AC25"/>
    <mergeCell ref="G26:H26"/>
    <mergeCell ref="D26:E26"/>
    <mergeCell ref="S26:T26"/>
    <mergeCell ref="M29:N29"/>
    <mergeCell ref="M30:N30"/>
    <mergeCell ref="AD19:AF19"/>
    <mergeCell ref="D21:E21"/>
    <mergeCell ref="O21:O24"/>
    <mergeCell ref="P21:Q24"/>
    <mergeCell ref="R21:R24"/>
    <mergeCell ref="S21:T24"/>
    <mergeCell ref="D22:E22"/>
    <mergeCell ref="D23:E23"/>
    <mergeCell ref="D24:E24"/>
    <mergeCell ref="G21:H21"/>
    <mergeCell ref="G22:H22"/>
    <mergeCell ref="G23:H23"/>
    <mergeCell ref="G24:H24"/>
    <mergeCell ref="J21:K21"/>
    <mergeCell ref="J22:K22"/>
    <mergeCell ref="J23:K23"/>
    <mergeCell ref="J24:K24"/>
    <mergeCell ref="L21:L22"/>
    <mergeCell ref="M21:N22"/>
    <mergeCell ref="M23:N23"/>
    <mergeCell ref="M24:N24"/>
    <mergeCell ref="C20:E20"/>
    <mergeCell ref="I20:K20"/>
    <mergeCell ref="C19:E19"/>
    <mergeCell ref="I19:K19"/>
    <mergeCell ref="L19:N19"/>
    <mergeCell ref="O19:Q19"/>
    <mergeCell ref="R19:T19"/>
    <mergeCell ref="X19:Z19"/>
    <mergeCell ref="AA19:AC19"/>
    <mergeCell ref="U19:W19"/>
    <mergeCell ref="F19:H19"/>
    <mergeCell ref="L20:N20"/>
    <mergeCell ref="O20:Q20"/>
    <mergeCell ref="R20:T20"/>
    <mergeCell ref="X20:Z20"/>
    <mergeCell ref="AA20:AC20"/>
    <mergeCell ref="U20:W20"/>
    <mergeCell ref="F20:H20"/>
    <mergeCell ref="AD20:AF20"/>
    <mergeCell ref="AK23:AL23"/>
    <mergeCell ref="X21:Z24"/>
    <mergeCell ref="AA21:AA24"/>
    <mergeCell ref="AP21:AR24"/>
    <mergeCell ref="AE21:AF21"/>
    <mergeCell ref="AE22:AF22"/>
    <mergeCell ref="AG21:AG22"/>
    <mergeCell ref="AH21:AI22"/>
    <mergeCell ref="AH23:AI23"/>
    <mergeCell ref="AH24:AI24"/>
    <mergeCell ref="AK24:AL24"/>
    <mergeCell ref="AK22:AL22"/>
    <mergeCell ref="AK21:AL21"/>
    <mergeCell ref="AE24:AF24"/>
    <mergeCell ref="AE23:AF23"/>
    <mergeCell ref="AB21:AC24"/>
    <mergeCell ref="AV19:AX19"/>
    <mergeCell ref="AY19:BA19"/>
    <mergeCell ref="BB19:BD19"/>
    <mergeCell ref="AG20:AI20"/>
    <mergeCell ref="AJ20:AL20"/>
    <mergeCell ref="AP20:AR20"/>
    <mergeCell ref="AS20:AU20"/>
    <mergeCell ref="AV20:AX20"/>
    <mergeCell ref="AY20:BA20"/>
    <mergeCell ref="AM19:AO19"/>
    <mergeCell ref="AM20:AO20"/>
    <mergeCell ref="BB20:BD20"/>
    <mergeCell ref="AG19:AI19"/>
    <mergeCell ref="AJ19:AL19"/>
    <mergeCell ref="AP19:AR19"/>
    <mergeCell ref="AS19:AU19"/>
    <mergeCell ref="DS37:DU37"/>
    <mergeCell ref="CU21:CU24"/>
    <mergeCell ref="CV21:CW24"/>
    <mergeCell ref="CU20:CW20"/>
    <mergeCell ref="DS20:DU20"/>
    <mergeCell ref="CR37:CT37"/>
    <mergeCell ref="CR29:CR30"/>
    <mergeCell ref="DD25:DE25"/>
    <mergeCell ref="DA20:DC20"/>
    <mergeCell ref="CR27:CR28"/>
    <mergeCell ref="DA21:DC24"/>
    <mergeCell ref="CR21:CR24"/>
    <mergeCell ref="CS21:CT24"/>
    <mergeCell ref="CR20:CT20"/>
    <mergeCell ref="DM20:DO20"/>
    <mergeCell ref="DM21:DM24"/>
    <mergeCell ref="DN21:DO24"/>
    <mergeCell ref="CS25:CT25"/>
    <mergeCell ref="CV25:CW25"/>
    <mergeCell ref="DD37:DF37"/>
    <mergeCell ref="DG21:DI24"/>
    <mergeCell ref="DT21:DU21"/>
    <mergeCell ref="DT22:DU22"/>
    <mergeCell ref="DT23:DU23"/>
    <mergeCell ref="EC27:ED28"/>
    <mergeCell ref="EC29:ED29"/>
    <mergeCell ref="DZ21:EA24"/>
    <mergeCell ref="BE19:BG19"/>
    <mergeCell ref="BE20:BG20"/>
    <mergeCell ref="BH20:BJ20"/>
    <mergeCell ref="BK20:BM20"/>
    <mergeCell ref="BH19:BJ19"/>
    <mergeCell ref="BK19:BM19"/>
    <mergeCell ref="BN19:BP19"/>
    <mergeCell ref="CF21:CF23"/>
    <mergeCell ref="CJ26:CJ28"/>
    <mergeCell ref="CH26:CH28"/>
    <mergeCell ref="BO24:BP24"/>
    <mergeCell ref="BO23:BP23"/>
    <mergeCell ref="BQ26:BQ28"/>
    <mergeCell ref="BR26:BS28"/>
    <mergeCell ref="CD21:CE24"/>
    <mergeCell ref="CM21:CN24"/>
    <mergeCell ref="CL21:CL24"/>
    <mergeCell ref="CG21:CH23"/>
    <mergeCell ref="CF20:CH20"/>
    <mergeCell ref="CI20:CK20"/>
    <mergeCell ref="CG24:CH24"/>
    <mergeCell ref="DP39:DR42"/>
    <mergeCell ref="DA37:DC37"/>
    <mergeCell ref="DP38:DR38"/>
    <mergeCell ref="DT39:DU39"/>
    <mergeCell ref="DT40:DU40"/>
    <mergeCell ref="DT41:DU41"/>
    <mergeCell ref="DT42:DU42"/>
    <mergeCell ref="EB19:ED19"/>
    <mergeCell ref="EB20:ED20"/>
    <mergeCell ref="EB21:EB24"/>
    <mergeCell ref="EC21:ED24"/>
    <mergeCell ref="DZ25:EA25"/>
    <mergeCell ref="EC25:ED25"/>
    <mergeCell ref="EC30:ED30"/>
    <mergeCell ref="EB31:EB32"/>
    <mergeCell ref="EC31:ED32"/>
    <mergeCell ref="DZ26:EA26"/>
    <mergeCell ref="DZ27:EA27"/>
    <mergeCell ref="DY19:EA19"/>
    <mergeCell ref="DY20:EA20"/>
    <mergeCell ref="DY28:DY29"/>
    <mergeCell ref="DZ28:EA29"/>
    <mergeCell ref="EC26:ED26"/>
    <mergeCell ref="EB27:EB28"/>
    <mergeCell ref="EB38:ED38"/>
    <mergeCell ref="EB39:EB42"/>
    <mergeCell ref="EC39:ED42"/>
    <mergeCell ref="EC33:ED33"/>
    <mergeCell ref="DY37:EA37"/>
    <mergeCell ref="DY38:EA38"/>
    <mergeCell ref="DY39:DY42"/>
    <mergeCell ref="DZ39:EA42"/>
    <mergeCell ref="DV37:DX37"/>
    <mergeCell ref="DV38:DX38"/>
    <mergeCell ref="EB37:ED37"/>
    <mergeCell ref="DV39:DV41"/>
    <mergeCell ref="DW39:DX41"/>
    <mergeCell ref="DW42:DX42"/>
    <mergeCell ref="AB27:AC27"/>
    <mergeCell ref="DW26:DX26"/>
    <mergeCell ref="DW27:DX27"/>
    <mergeCell ref="DD26:DE26"/>
    <mergeCell ref="DD27:DE27"/>
    <mergeCell ref="DD28:DE28"/>
    <mergeCell ref="DD29:DE29"/>
    <mergeCell ref="CX26:CX28"/>
    <mergeCell ref="CY26:CY28"/>
    <mergeCell ref="CZ26:CZ28"/>
    <mergeCell ref="AQ26:AR26"/>
    <mergeCell ref="AY26:AY28"/>
    <mergeCell ref="CV26:CW26"/>
    <mergeCell ref="CS26:CT26"/>
    <mergeCell ref="CS29:CT29"/>
    <mergeCell ref="DG29:DH29"/>
    <mergeCell ref="CK26:CK28"/>
    <mergeCell ref="BL27:BM27"/>
    <mergeCell ref="BI26:BJ26"/>
    <mergeCell ref="CP21:CQ23"/>
    <mergeCell ref="CP24:CQ24"/>
    <mergeCell ref="DW21:DX23"/>
    <mergeCell ref="DV21:DV23"/>
    <mergeCell ref="CX21:CX24"/>
    <mergeCell ref="CY21:CZ24"/>
    <mergeCell ref="DJ21:DL24"/>
    <mergeCell ref="DD21:DF24"/>
    <mergeCell ref="CI21:CI23"/>
    <mergeCell ref="DT24:DU24"/>
    <mergeCell ref="CO21:CO23"/>
    <mergeCell ref="M31:N31"/>
    <mergeCell ref="AE42:AF42"/>
    <mergeCell ref="AE41:AF41"/>
    <mergeCell ref="AV37:AX37"/>
    <mergeCell ref="AG37:AI37"/>
    <mergeCell ref="AY39:AY40"/>
    <mergeCell ref="BB38:BD38"/>
    <mergeCell ref="CX37:CZ37"/>
    <mergeCell ref="DA38:DC38"/>
    <mergeCell ref="AZ39:BA40"/>
    <mergeCell ref="AP39:AR42"/>
    <mergeCell ref="AZ41:BA41"/>
    <mergeCell ref="CX39:CX42"/>
    <mergeCell ref="DA39:DC42"/>
    <mergeCell ref="CY39:CZ42"/>
    <mergeCell ref="BR39:BS40"/>
    <mergeCell ref="BR41:BS41"/>
    <mergeCell ref="BR42:BS42"/>
    <mergeCell ref="BO41:BP41"/>
    <mergeCell ref="BO42:BP42"/>
    <mergeCell ref="BK39:BK42"/>
    <mergeCell ref="BE39:BG42"/>
    <mergeCell ref="CL39:CL42"/>
    <mergeCell ref="BZ39:BZ42"/>
    <mergeCell ref="AW21:AX21"/>
    <mergeCell ref="AW22:AX22"/>
    <mergeCell ref="AW24:AX24"/>
    <mergeCell ref="AW23:AX23"/>
    <mergeCell ref="AH31:AI31"/>
    <mergeCell ref="AH32:AI32"/>
    <mergeCell ref="AW41:AX41"/>
    <mergeCell ref="AW42:AX42"/>
    <mergeCell ref="BC23:BD23"/>
    <mergeCell ref="BC21:BD21"/>
    <mergeCell ref="BC24:BD24"/>
    <mergeCell ref="BC22:BD22"/>
    <mergeCell ref="AZ30:BA30"/>
    <mergeCell ref="AH30:AI30"/>
    <mergeCell ref="AZ26:BA28"/>
    <mergeCell ref="BC26:BD26"/>
    <mergeCell ref="AM37:AO37"/>
    <mergeCell ref="AJ37:AL37"/>
    <mergeCell ref="AS37:AU37"/>
    <mergeCell ref="AP37:AR37"/>
    <mergeCell ref="AT21:AU24"/>
    <mergeCell ref="AS21:AS24"/>
    <mergeCell ref="BB37:BD37"/>
    <mergeCell ref="BC25:BD25"/>
    <mergeCell ref="AZ24:BA24"/>
    <mergeCell ref="BE38:BG38"/>
    <mergeCell ref="BH37:BJ37"/>
    <mergeCell ref="BK37:BM37"/>
    <mergeCell ref="BN38:BP38"/>
    <mergeCell ref="BH38:BJ38"/>
    <mergeCell ref="CL37:CN37"/>
    <mergeCell ref="BQ38:BS38"/>
    <mergeCell ref="DG38:DI38"/>
    <mergeCell ref="DG37:DI37"/>
    <mergeCell ref="BZ38:CB38"/>
    <mergeCell ref="CF38:CH38"/>
    <mergeCell ref="DD38:DF38"/>
    <mergeCell ref="CG26:CG28"/>
    <mergeCell ref="CF37:CH37"/>
    <mergeCell ref="CO38:CQ38"/>
    <mergeCell ref="CU37:CW37"/>
    <mergeCell ref="BW38:BY38"/>
    <mergeCell ref="BL26:BM26"/>
    <mergeCell ref="BQ37:BS37"/>
    <mergeCell ref="BE37:BG37"/>
    <mergeCell ref="CC30:CC32"/>
    <mergeCell ref="CD30:CD32"/>
    <mergeCell ref="BU24:BV24"/>
    <mergeCell ref="DM39:DM42"/>
    <mergeCell ref="DN39:DO42"/>
    <mergeCell ref="DS38:DU38"/>
    <mergeCell ref="DM37:DO37"/>
    <mergeCell ref="DM38:DO38"/>
    <mergeCell ref="CO37:CQ37"/>
    <mergeCell ref="CL38:CN38"/>
    <mergeCell ref="DD39:DF42"/>
    <mergeCell ref="DJ37:DL37"/>
    <mergeCell ref="CU39:CU42"/>
    <mergeCell ref="CR38:CT38"/>
    <mergeCell ref="CR39:CR42"/>
    <mergeCell ref="CU38:CW38"/>
    <mergeCell ref="CV39:CW42"/>
    <mergeCell ref="CP39:CQ41"/>
    <mergeCell ref="CP42:CQ42"/>
    <mergeCell ref="CO39:CO41"/>
    <mergeCell ref="CS39:CT42"/>
    <mergeCell ref="CM39:CN42"/>
    <mergeCell ref="DJ39:DL42"/>
    <mergeCell ref="DJ38:DL38"/>
    <mergeCell ref="CX38:CZ38"/>
    <mergeCell ref="DG39:DI42"/>
    <mergeCell ref="DP37:DR37"/>
  </mergeCells>
  <phoneticPr fontId="2"/>
  <pageMargins left="0.70866141732283472" right="0.70866141732283472" top="0.74803149606299213" bottom="0.74803149606299213" header="0.31496062992125984" footer="0.31496062992125984"/>
  <pageSetup paperSize="8" scale="91" pageOrder="overThenDown"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63"/>
  <sheetViews>
    <sheetView view="pageBreakPreview" topLeftCell="A22" zoomScaleNormal="100" zoomScaleSheetLayoutView="100" workbookViewId="0">
      <selection activeCell="D49" sqref="D49:K49"/>
    </sheetView>
  </sheetViews>
  <sheetFormatPr defaultRowHeight="13.5"/>
  <cols>
    <col min="1" max="17" width="5.125" style="4" customWidth="1"/>
    <col min="18" max="16384" width="9" style="4"/>
  </cols>
  <sheetData>
    <row r="1" spans="1:20" ht="15.75" customHeight="1">
      <c r="A1" s="2" t="s">
        <v>383</v>
      </c>
      <c r="B1" s="171">
        <v>1</v>
      </c>
      <c r="C1" s="172"/>
      <c r="D1" s="172"/>
      <c r="E1" s="172"/>
      <c r="F1" s="172"/>
      <c r="G1" s="172"/>
      <c r="H1" s="172"/>
      <c r="I1" s="172"/>
      <c r="J1" s="172"/>
      <c r="R1" s="251"/>
      <c r="S1" s="4" t="s">
        <v>463</v>
      </c>
    </row>
    <row r="2" spans="1:20" ht="15.75" customHeight="1">
      <c r="B2" s="3"/>
      <c r="C2" s="3"/>
      <c r="D2" s="3"/>
      <c r="E2" s="3"/>
      <c r="F2" s="3"/>
      <c r="G2" s="3"/>
      <c r="H2" s="3"/>
      <c r="I2" s="3"/>
      <c r="J2" s="3"/>
      <c r="K2" s="3"/>
      <c r="L2" s="3"/>
      <c r="M2" s="10" t="s">
        <v>164</v>
      </c>
      <c r="N2" s="1500">
        <f>IF(企業入力シート!C4="","",企業入力シート!C4)</f>
        <v>43286</v>
      </c>
      <c r="O2" s="1500"/>
      <c r="P2" s="1500"/>
      <c r="Q2" s="1500"/>
      <c r="R2" s="251"/>
      <c r="S2" s="4" t="s">
        <v>464</v>
      </c>
    </row>
    <row r="3" spans="1:20" ht="15.75" customHeight="1">
      <c r="A3" s="10"/>
      <c r="B3" s="10"/>
      <c r="C3" s="10"/>
      <c r="D3" s="10"/>
      <c r="E3" s="10"/>
      <c r="F3" s="10"/>
      <c r="G3" s="10"/>
      <c r="H3" s="10"/>
      <c r="I3" s="10"/>
      <c r="J3" s="10"/>
      <c r="R3" s="329"/>
      <c r="S3" s="205"/>
      <c r="T3" s="4" t="s">
        <v>465</v>
      </c>
    </row>
    <row r="4" spans="1:20" ht="15.75" customHeight="1">
      <c r="A4" s="1499" t="s">
        <v>851</v>
      </c>
      <c r="B4" s="1499"/>
      <c r="C4" s="1499"/>
      <c r="D4" s="1499"/>
      <c r="E4" s="1499"/>
      <c r="F4" s="1499"/>
      <c r="G4" s="1499"/>
      <c r="H4" s="1499"/>
      <c r="I4" s="1499"/>
      <c r="J4" s="1499"/>
      <c r="K4" s="1499"/>
      <c r="L4" s="1499"/>
      <c r="M4" s="1499"/>
      <c r="N4" s="1499"/>
      <c r="O4" s="1499"/>
      <c r="P4" s="1499"/>
      <c r="Q4" s="1499"/>
      <c r="R4" s="251"/>
      <c r="S4" s="191"/>
      <c r="T4" s="4" t="s">
        <v>466</v>
      </c>
    </row>
    <row r="5" spans="1:20" ht="15.75" customHeight="1">
      <c r="A5" s="1497" t="s">
        <v>74</v>
      </c>
      <c r="B5" s="1497"/>
      <c r="C5" s="1497"/>
      <c r="D5" s="1497"/>
      <c r="E5" s="1497"/>
      <c r="F5" s="1497"/>
      <c r="G5" s="1497"/>
      <c r="H5" s="1497"/>
      <c r="I5" s="1497"/>
      <c r="J5" s="1497"/>
      <c r="K5" s="1497"/>
      <c r="L5" s="1497"/>
      <c r="M5" s="1497"/>
      <c r="N5" s="1497"/>
      <c r="O5" s="1497"/>
      <c r="P5" s="1497"/>
      <c r="Q5" s="1497"/>
      <c r="R5" s="251"/>
    </row>
    <row r="6" spans="1:20" ht="15.75" customHeight="1">
      <c r="A6" s="171"/>
      <c r="B6" s="171"/>
      <c r="C6" s="171"/>
      <c r="D6" s="171"/>
      <c r="E6" s="171"/>
      <c r="F6" s="171"/>
      <c r="G6" s="171"/>
      <c r="H6" s="171"/>
      <c r="I6" s="171"/>
      <c r="R6" s="251"/>
      <c r="S6" s="4" t="s">
        <v>467</v>
      </c>
    </row>
    <row r="7" spans="1:20" ht="15.75" customHeight="1">
      <c r="A7" s="2" t="s">
        <v>0</v>
      </c>
      <c r="B7" s="2"/>
      <c r="C7" s="172"/>
      <c r="D7" s="172"/>
      <c r="E7" s="172"/>
      <c r="F7" s="172"/>
      <c r="G7" s="172"/>
      <c r="H7" s="172"/>
      <c r="I7" s="172"/>
      <c r="R7" s="251"/>
      <c r="S7" s="193"/>
      <c r="T7" s="4" t="s">
        <v>468</v>
      </c>
    </row>
    <row r="8" spans="1:20" ht="15.75" customHeight="1">
      <c r="A8" s="1495" t="str">
        <f>CONCATENATE("　",発注者入力シート!C6,"長","  ","様")</f>
        <v>　○○県土整備事務所長  様</v>
      </c>
      <c r="B8" s="1495"/>
      <c r="C8" s="1495"/>
      <c r="D8" s="1495"/>
      <c r="E8" s="1495"/>
      <c r="F8" s="1495"/>
      <c r="G8" s="1495"/>
      <c r="H8" s="172"/>
      <c r="I8" s="172"/>
      <c r="R8" s="251"/>
      <c r="S8" s="194"/>
      <c r="T8" s="4" t="s">
        <v>466</v>
      </c>
    </row>
    <row r="9" spans="1:20" ht="15.75" customHeight="1">
      <c r="A9" s="172"/>
      <c r="B9" s="172"/>
      <c r="C9" s="172"/>
      <c r="D9" s="172"/>
      <c r="E9" s="172"/>
      <c r="F9" s="172"/>
      <c r="G9" s="172"/>
      <c r="H9" s="172"/>
      <c r="I9" s="172"/>
      <c r="R9" s="251"/>
    </row>
    <row r="10" spans="1:20" ht="15.75" customHeight="1">
      <c r="B10" s="2"/>
      <c r="C10" s="2"/>
      <c r="D10" s="2"/>
      <c r="E10" s="2"/>
      <c r="F10" s="2"/>
      <c r="G10" s="2"/>
      <c r="H10" s="2" t="s">
        <v>80</v>
      </c>
      <c r="J10" s="1502" t="str">
        <f>IF(企業入力シート!C5="","",企業入力シート!C5)</f>
        <v>690-8501</v>
      </c>
      <c r="K10" s="1502"/>
      <c r="L10" s="1502"/>
      <c r="M10" s="1502"/>
      <c r="N10" s="206"/>
      <c r="O10" s="206"/>
      <c r="P10" s="206"/>
      <c r="Q10" s="206"/>
      <c r="R10" s="329"/>
      <c r="S10" s="207" t="s">
        <v>469</v>
      </c>
    </row>
    <row r="11" spans="1:20" ht="15.75" customHeight="1">
      <c r="B11" s="2"/>
      <c r="C11" s="2"/>
      <c r="D11" s="2"/>
      <c r="E11" s="2"/>
      <c r="F11" s="2"/>
      <c r="G11" s="2"/>
      <c r="H11" s="2"/>
      <c r="J11" s="1501" t="str">
        <f>IF(企業入力シート!C6="","",企業入力シート!C6)</f>
        <v>島根県松江市◯◯町◯◯</v>
      </c>
      <c r="K11" s="1501"/>
      <c r="L11" s="1501"/>
      <c r="M11" s="1501"/>
      <c r="N11" s="1501"/>
      <c r="O11" s="1501"/>
      <c r="P11" s="1501"/>
      <c r="Q11" s="1501"/>
      <c r="R11" s="329"/>
      <c r="S11" s="207" t="s">
        <v>470</v>
      </c>
    </row>
    <row r="12" spans="1:20" ht="15.75" customHeight="1">
      <c r="A12" s="172"/>
      <c r="G12" s="2"/>
      <c r="J12" s="1501"/>
      <c r="K12" s="1501"/>
      <c r="L12" s="1501"/>
      <c r="M12" s="1501"/>
      <c r="N12" s="1501"/>
      <c r="O12" s="1501"/>
      <c r="P12" s="1501"/>
      <c r="Q12" s="1501"/>
    </row>
    <row r="13" spans="1:20" ht="15.75" customHeight="1">
      <c r="B13" s="10"/>
      <c r="C13" s="10"/>
      <c r="D13" s="10"/>
      <c r="E13" s="10"/>
      <c r="F13" s="10"/>
      <c r="G13" s="2" t="s">
        <v>880</v>
      </c>
      <c r="J13" s="1502" t="str">
        <f>IF(企業入力シート!C7="","",企業入力シート!C7)</f>
        <v>島根土木</v>
      </c>
      <c r="K13" s="1502"/>
      <c r="L13" s="1502"/>
      <c r="M13" s="1502"/>
      <c r="N13" s="1502"/>
      <c r="O13" s="1502"/>
      <c r="P13" s="1502"/>
      <c r="Q13" s="1502"/>
      <c r="R13" s="207"/>
    </row>
    <row r="14" spans="1:20" ht="15.75" customHeight="1">
      <c r="B14" s="172"/>
      <c r="C14" s="172"/>
      <c r="D14" s="172"/>
      <c r="E14" s="172"/>
      <c r="F14" s="172"/>
      <c r="G14" s="2" t="s">
        <v>113</v>
      </c>
      <c r="J14" s="1494" t="str">
        <f>IF(企業入力シート!C8="","",企業入力シート!C8)</f>
        <v>溝口</v>
      </c>
      <c r="K14" s="1494"/>
      <c r="L14" s="1494"/>
      <c r="M14" s="1494"/>
      <c r="N14" s="1494"/>
      <c r="O14" s="1494"/>
      <c r="R14" s="207"/>
    </row>
    <row r="15" spans="1:20" ht="15.75" customHeight="1">
      <c r="B15" s="172"/>
      <c r="C15" s="172"/>
      <c r="D15" s="172"/>
      <c r="E15" s="172"/>
      <c r="F15" s="172"/>
      <c r="G15" s="172"/>
      <c r="H15" s="2"/>
      <c r="J15" s="172"/>
      <c r="K15" s="2"/>
      <c r="L15" s="172"/>
    </row>
    <row r="16" spans="1:20" ht="15.75" customHeight="1">
      <c r="A16" s="172"/>
    </row>
    <row r="17" spans="1:18" ht="13.5" customHeight="1">
      <c r="A17" s="1496" t="str">
        <f>CONCATENATE("　","平成",(YEAR(発注者入力シート!C7)-1988),"年",MONTH(発注者入力シート!C7),"月",DAY(発注者入力シート!C7),"日付けで入札公告のありました下記工事について、別添のとおり書類を添えて提出いたします。")</f>
        <v>　平成30年6月1日付けで入札公告のありました下記工事について、別添のとおり書類を添えて提出いたします。</v>
      </c>
      <c r="B17" s="1496"/>
      <c r="C17" s="1496"/>
      <c r="D17" s="1496"/>
      <c r="E17" s="1496"/>
      <c r="F17" s="1496"/>
      <c r="G17" s="1496"/>
      <c r="H17" s="1496"/>
      <c r="I17" s="1496"/>
      <c r="J17" s="1496"/>
      <c r="K17" s="1496"/>
      <c r="L17" s="1496"/>
      <c r="M17" s="1496"/>
      <c r="N17" s="1496"/>
      <c r="O17" s="1496"/>
      <c r="P17" s="1496"/>
      <c r="Q17" s="1496"/>
    </row>
    <row r="18" spans="1:18">
      <c r="A18" s="1496"/>
      <c r="B18" s="1496"/>
      <c r="C18" s="1496"/>
      <c r="D18" s="1496"/>
      <c r="E18" s="1496"/>
      <c r="F18" s="1496"/>
      <c r="G18" s="1496"/>
      <c r="H18" s="1496"/>
      <c r="I18" s="1496"/>
      <c r="J18" s="1496"/>
      <c r="K18" s="1496"/>
      <c r="L18" s="1496"/>
      <c r="M18" s="1496"/>
      <c r="N18" s="1496"/>
      <c r="O18" s="1496"/>
      <c r="P18" s="1496"/>
      <c r="Q18" s="1496"/>
      <c r="R18" s="208"/>
    </row>
    <row r="19" spans="1:18" ht="15.75" customHeight="1">
      <c r="A19" s="172"/>
    </row>
    <row r="20" spans="1:18" ht="15.75" customHeight="1">
      <c r="A20" s="2" t="s">
        <v>1</v>
      </c>
      <c r="B20" s="2"/>
      <c r="C20" s="1495" t="str">
        <f>発注者入力シート!C10</f>
        <v>県道○線　道路改良工事</v>
      </c>
      <c r="D20" s="1495"/>
      <c r="E20" s="1495"/>
      <c r="F20" s="1495"/>
      <c r="G20" s="1495"/>
      <c r="H20" s="1495"/>
      <c r="I20" s="1495"/>
      <c r="J20" s="1495"/>
      <c r="K20" s="1495"/>
      <c r="L20" s="1495"/>
      <c r="M20" s="1495"/>
      <c r="N20" s="1495"/>
      <c r="O20" s="1495"/>
      <c r="P20" s="1495"/>
      <c r="Q20" s="1495"/>
    </row>
    <row r="21" spans="1:18" ht="15.75" customHeight="1">
      <c r="A21" s="172"/>
      <c r="F21" s="478"/>
      <c r="I21" s="3"/>
      <c r="J21" s="3"/>
      <c r="K21" s="3"/>
      <c r="L21" s="3"/>
    </row>
    <row r="22" spans="1:18" ht="15.75" customHeight="1">
      <c r="A22" s="2" t="s">
        <v>929</v>
      </c>
      <c r="B22" s="2"/>
      <c r="C22" s="2"/>
      <c r="D22" s="2"/>
      <c r="E22" s="2"/>
      <c r="F22" s="2"/>
      <c r="G22" s="2"/>
      <c r="H22" s="2"/>
      <c r="I22" s="2"/>
    </row>
    <row r="23" spans="1:18">
      <c r="A23" s="1498" t="str">
        <f>IF(発注者入力シート!C20="","#N/A","　○施工上の留意点（　"&amp;発注者入力シート!C20&amp;"　）　（様式-２）")</f>
        <v>　○施工上の留意点（　コンクリートの品質管理　）　（様式-２）</v>
      </c>
      <c r="B23" s="1498"/>
      <c r="C23" s="1498"/>
      <c r="D23" s="1498"/>
      <c r="E23" s="1498"/>
      <c r="F23" s="1498"/>
      <c r="G23" s="1498"/>
      <c r="H23" s="1498"/>
      <c r="I23" s="1498"/>
      <c r="J23" s="1498"/>
      <c r="K23" s="1498"/>
      <c r="L23" s="1498"/>
      <c r="M23" s="1498"/>
      <c r="N23" s="1498"/>
      <c r="O23" s="1498"/>
      <c r="P23" s="1498"/>
      <c r="Q23" s="1498"/>
    </row>
    <row r="24" spans="1:18" ht="13.5" customHeight="1">
      <c r="A24" s="1498" t="str">
        <f>IF(発注者入力シート!C21="","#N/A","　○施工上の留意点（　"&amp;発注者入力シート!C21&amp;"　）　（様式-２）")</f>
        <v>　○施工上の留意点（　現場周辺の環境対策　）　（様式-２）</v>
      </c>
      <c r="B24" s="1498"/>
      <c r="C24" s="1498"/>
      <c r="D24" s="1498"/>
      <c r="E24" s="1498"/>
      <c r="F24" s="1498"/>
      <c r="G24" s="1498"/>
      <c r="H24" s="1498"/>
      <c r="I24" s="1498"/>
      <c r="J24" s="1498"/>
      <c r="K24" s="1498"/>
      <c r="L24" s="1498"/>
      <c r="M24" s="1498"/>
      <c r="N24" s="1498"/>
      <c r="O24" s="1498"/>
      <c r="P24" s="1498"/>
      <c r="Q24" s="1498"/>
    </row>
    <row r="25" spans="1:18" ht="13.5" customHeight="1">
      <c r="A25" s="1498" t="str">
        <f>IF(発注者入力シート!C22="","#N/A","　○施工上の留意点（　"&amp;発注者入力シート!C22&amp;"　）　（様式-２）")</f>
        <v>　○施工上の留意点（　工事期間中の安全対策　）　（様式-２）</v>
      </c>
      <c r="B25" s="1498"/>
      <c r="C25" s="1498"/>
      <c r="D25" s="1498"/>
      <c r="E25" s="1498"/>
      <c r="F25" s="1498"/>
      <c r="G25" s="1498"/>
      <c r="H25" s="1498"/>
      <c r="I25" s="1498"/>
      <c r="J25" s="1498"/>
      <c r="K25" s="1498"/>
      <c r="L25" s="1498"/>
      <c r="M25" s="1498"/>
      <c r="N25" s="1498"/>
      <c r="O25" s="1498"/>
      <c r="P25" s="1498"/>
      <c r="Q25" s="1498"/>
    </row>
    <row r="26" spans="1:18" ht="13.5" customHeight="1">
      <c r="A26" s="1498" t="str">
        <f>INDEX(発注者入力シート!$L$40:$O$81,MATCH("３",発注者入力シート!$L$40:$L$81,0),4)</f>
        <v>　○企業の工事成績評定点　（様式-３-１、様式-３-２）</v>
      </c>
      <c r="B26" s="1498"/>
      <c r="C26" s="1498"/>
      <c r="D26" s="1498"/>
      <c r="E26" s="1498"/>
      <c r="F26" s="1498"/>
      <c r="G26" s="1498"/>
      <c r="H26" s="1498"/>
      <c r="I26" s="1498"/>
      <c r="J26" s="1498"/>
      <c r="K26" s="1498"/>
      <c r="L26" s="1498"/>
      <c r="M26" s="1498"/>
      <c r="N26" s="1498"/>
      <c r="O26" s="1498"/>
      <c r="P26" s="1498"/>
      <c r="Q26" s="1498"/>
    </row>
    <row r="27" spans="1:18" ht="13.5" customHeight="1">
      <c r="A27" s="1498" t="str">
        <f>INDEX(発注者入力シート!$L$40:$O$81,MATCH("４",発注者入力シート!$L$40:$L$81,0),4)</f>
        <v>　○企業の同種工事の施工実績　（様式-４）</v>
      </c>
      <c r="B27" s="1498"/>
      <c r="C27" s="1498"/>
      <c r="D27" s="1498"/>
      <c r="E27" s="1498"/>
      <c r="F27" s="1498"/>
      <c r="G27" s="1498"/>
      <c r="H27" s="1498"/>
      <c r="I27" s="1498"/>
      <c r="J27" s="1498"/>
      <c r="K27" s="1498"/>
      <c r="L27" s="1498"/>
      <c r="M27" s="1498"/>
      <c r="N27" s="1498"/>
      <c r="O27" s="1498"/>
      <c r="P27" s="1498"/>
      <c r="Q27" s="1498"/>
    </row>
    <row r="28" spans="1:18" ht="13.5" customHeight="1">
      <c r="A28" s="1498" t="str">
        <f>INDEX(発注者入力シート!$L$40:$O$81,MATCH("５",発注者入力シート!$L$40:$L$81,0),4)</f>
        <v>　○企業の優良工事表彰（優良工事施工団体表彰）　（様式-５）</v>
      </c>
      <c r="B28" s="1498"/>
      <c r="C28" s="1498"/>
      <c r="D28" s="1498"/>
      <c r="E28" s="1498"/>
      <c r="F28" s="1498"/>
      <c r="G28" s="1498"/>
      <c r="H28" s="1498"/>
      <c r="I28" s="1498"/>
      <c r="J28" s="1498"/>
      <c r="K28" s="1498"/>
      <c r="L28" s="1498"/>
      <c r="M28" s="1498"/>
      <c r="N28" s="1498"/>
      <c r="O28" s="1498"/>
      <c r="P28" s="1498"/>
      <c r="Q28" s="1498"/>
    </row>
    <row r="29" spans="1:18" ht="13.5" customHeight="1">
      <c r="A29" s="1498" t="str">
        <f>INDEX(発注者入力シート!$L$40:$O$81,MATCH("６",発注者入力シート!$L$40:$L$81,0),4)</f>
        <v>　○配置予定技術者の継続学習　（様式-６）</v>
      </c>
      <c r="B29" s="1498"/>
      <c r="C29" s="1498"/>
      <c r="D29" s="1498"/>
      <c r="E29" s="1498"/>
      <c r="F29" s="1498"/>
      <c r="G29" s="1498"/>
      <c r="H29" s="1498"/>
      <c r="I29" s="1498"/>
      <c r="J29" s="1498"/>
      <c r="K29" s="1498"/>
      <c r="L29" s="1498"/>
      <c r="M29" s="1498"/>
      <c r="N29" s="1498"/>
      <c r="O29" s="1498"/>
      <c r="P29" s="1498"/>
      <c r="Q29" s="1498"/>
    </row>
    <row r="30" spans="1:18" ht="13.5" customHeight="1">
      <c r="A30" s="1498" t="str">
        <f>INDEX(発注者入力シート!$L$40:$O$81,MATCH("７",発注者入力シート!$L$40:$L$81,0),4)</f>
        <v>　○配置予定技術者の同種工事の施工経験　（様式-７）</v>
      </c>
      <c r="B30" s="1498"/>
      <c r="C30" s="1498"/>
      <c r="D30" s="1498"/>
      <c r="E30" s="1498"/>
      <c r="F30" s="1498"/>
      <c r="G30" s="1498"/>
      <c r="H30" s="1498"/>
      <c r="I30" s="1498"/>
      <c r="J30" s="1498"/>
      <c r="K30" s="1498"/>
      <c r="L30" s="1498"/>
      <c r="M30" s="1498"/>
      <c r="N30" s="1498"/>
      <c r="O30" s="1498"/>
      <c r="P30" s="1498"/>
      <c r="Q30" s="1498"/>
    </row>
    <row r="31" spans="1:18">
      <c r="A31" s="1498" t="str">
        <f>INDEX(発注者入力シート!$L$40:$O$81,MATCH("８",発注者入力シート!$L$40:$L$81,0),4)</f>
        <v>　○配置予定技術者の優秀建設技術者表彰　（様式-８）</v>
      </c>
      <c r="B31" s="1498"/>
      <c r="C31" s="1498"/>
      <c r="D31" s="1498"/>
      <c r="E31" s="1498"/>
      <c r="F31" s="1498"/>
      <c r="G31" s="1498"/>
      <c r="H31" s="1498"/>
      <c r="I31" s="1498"/>
      <c r="J31" s="1498"/>
      <c r="K31" s="1498"/>
      <c r="L31" s="1498"/>
      <c r="M31" s="1498"/>
      <c r="N31" s="1498"/>
      <c r="O31" s="1498"/>
      <c r="P31" s="1498"/>
      <c r="Q31" s="1498"/>
    </row>
    <row r="32" spans="1:18" ht="13.5" customHeight="1">
      <c r="A32" s="1498" t="str">
        <f>INDEX(発注者入力シート!$L$40:$O$81,MATCH("９",発注者入力シート!$L$40:$L$81,0),4)</f>
        <v>　○防災協定の締結実績　（様式-９）</v>
      </c>
      <c r="B32" s="1498"/>
      <c r="C32" s="1498"/>
      <c r="D32" s="1498"/>
      <c r="E32" s="1498"/>
      <c r="F32" s="1498"/>
      <c r="G32" s="1498"/>
      <c r="H32" s="1498"/>
      <c r="I32" s="1498"/>
      <c r="J32" s="1498"/>
      <c r="K32" s="1498"/>
      <c r="L32" s="1498"/>
      <c r="M32" s="1498"/>
      <c r="N32" s="1498"/>
      <c r="O32" s="1498"/>
      <c r="P32" s="1498"/>
      <c r="Q32" s="1498"/>
    </row>
    <row r="33" spans="1:18">
      <c r="A33" s="1498" t="str">
        <f>INDEX(発注者入力シート!$L$40:$O$81,MATCH("１０",発注者入力シート!$L$40:$L$81,0),4)</f>
        <v>　○県管理公共土木施設に関する維持管理業務または海岸漂着物の回収業務の契約実績　（様式-１０）</v>
      </c>
      <c r="B33" s="1498"/>
      <c r="C33" s="1498"/>
      <c r="D33" s="1498"/>
      <c r="E33" s="1498"/>
      <c r="F33" s="1498"/>
      <c r="G33" s="1498"/>
      <c r="H33" s="1498"/>
      <c r="I33" s="1498"/>
      <c r="J33" s="1498"/>
      <c r="K33" s="1498"/>
      <c r="L33" s="1498"/>
      <c r="M33" s="1498"/>
      <c r="N33" s="1498"/>
      <c r="O33" s="1498"/>
      <c r="P33" s="1498"/>
      <c r="Q33" s="1498"/>
    </row>
    <row r="34" spans="1:18" ht="13.5" customHeight="1">
      <c r="A34" s="1498" t="str">
        <f>INDEX(発注者入力シート!$L$40:$O$81,MATCH("１１",発注者入力シート!$L$40:$L$81,0),4)</f>
        <v>　○県管理道路を含む除雪業務の契約実績　（様式-１１）</v>
      </c>
      <c r="B34" s="1498"/>
      <c r="C34" s="1498"/>
      <c r="D34" s="1498"/>
      <c r="E34" s="1498"/>
      <c r="F34" s="1498"/>
      <c r="G34" s="1498"/>
      <c r="H34" s="1498"/>
      <c r="I34" s="1498"/>
      <c r="J34" s="1498"/>
      <c r="K34" s="1498"/>
      <c r="L34" s="1498"/>
      <c r="M34" s="1498"/>
      <c r="N34" s="1498"/>
      <c r="O34" s="1498"/>
      <c r="P34" s="1498"/>
      <c r="Q34" s="1498"/>
    </row>
    <row r="35" spans="1:18" ht="13.5" customHeight="1">
      <c r="A35" s="1498" t="str">
        <f>INDEX(発注者入力シート!$L$40:$O$81,MATCH("１２",発注者入力シート!$L$40:$L$81,0),4)</f>
        <v>　○ボランティア活動等への参加実績　（様式-１２）</v>
      </c>
      <c r="B35" s="1498"/>
      <c r="C35" s="1498"/>
      <c r="D35" s="1498"/>
      <c r="E35" s="1498"/>
      <c r="F35" s="1498"/>
      <c r="G35" s="1498"/>
      <c r="H35" s="1498"/>
      <c r="I35" s="1498"/>
      <c r="J35" s="1498"/>
      <c r="K35" s="1498"/>
      <c r="L35" s="1498"/>
      <c r="M35" s="1498"/>
      <c r="N35" s="1498"/>
      <c r="O35" s="1498"/>
      <c r="P35" s="1498"/>
      <c r="Q35" s="1498"/>
    </row>
    <row r="36" spans="1:18">
      <c r="A36" s="1498" t="str">
        <f>INDEX(発注者入力シート!$L$40:$O$81,MATCH("１３",発注者入力シート!$L$40:$L$81,0),4)</f>
        <v>　○労働福祉関連の状況(b 障がい者雇用の実態)　（様式-１３）</v>
      </c>
      <c r="B36" s="1498"/>
      <c r="C36" s="1498"/>
      <c r="D36" s="1498"/>
      <c r="E36" s="1498"/>
      <c r="F36" s="1498"/>
      <c r="G36" s="1498"/>
      <c r="H36" s="1498"/>
      <c r="I36" s="1498"/>
      <c r="J36" s="1498"/>
      <c r="K36" s="1498"/>
      <c r="L36" s="1498"/>
      <c r="M36" s="1498"/>
      <c r="N36" s="1498"/>
      <c r="O36" s="1498"/>
      <c r="P36" s="1498"/>
      <c r="Q36" s="1498"/>
    </row>
    <row r="37" spans="1:18">
      <c r="A37" s="1498" t="str">
        <f>INDEX(発注者入力シート!$L$40:$O$81,MATCH("１４",発注者入力シート!$L$40:$L$81,0),4)</f>
        <v>　○労働福祉関連の状況(c 育児・介護休業に関する制度)　（様式-１４）</v>
      </c>
      <c r="B37" s="1498"/>
      <c r="C37" s="1498"/>
      <c r="D37" s="1498"/>
      <c r="E37" s="1498"/>
      <c r="F37" s="1498"/>
      <c r="G37" s="1498"/>
      <c r="H37" s="1498"/>
      <c r="I37" s="1498"/>
      <c r="J37" s="1498"/>
      <c r="K37" s="1498"/>
      <c r="L37" s="1498"/>
      <c r="M37" s="1498"/>
      <c r="N37" s="1498"/>
      <c r="O37" s="1498"/>
      <c r="P37" s="1498"/>
      <c r="Q37" s="1498"/>
    </row>
    <row r="38" spans="1:18">
      <c r="A38" s="1498" t="str">
        <f>INDEX(発注者入力シート!$L$40:$O$81,MATCH("１５",発注者入力シート!$L$40:$L$81,0),4)</f>
        <v>　○育児・介護休業に関する制度　チェック表　（様式-１５）</v>
      </c>
      <c r="B38" s="1498"/>
      <c r="C38" s="1498"/>
      <c r="D38" s="1498"/>
      <c r="E38" s="1498"/>
      <c r="F38" s="1498"/>
      <c r="G38" s="1498"/>
      <c r="H38" s="1498"/>
      <c r="I38" s="1498"/>
      <c r="J38" s="1498"/>
      <c r="K38" s="1498"/>
      <c r="L38" s="1498"/>
      <c r="M38" s="1498"/>
      <c r="N38" s="1498"/>
      <c r="O38" s="1498"/>
      <c r="P38" s="1498"/>
      <c r="Q38" s="1498"/>
    </row>
    <row r="39" spans="1:18" hidden="1">
      <c r="A39" s="1498" t="e">
        <f>INDEX(発注者入力シート!$L$40:$O$81,MATCH("１６",発注者入力シート!$L$40:$L$81,0),4)</f>
        <v>#N/A</v>
      </c>
      <c r="B39" s="1498"/>
      <c r="C39" s="1498"/>
      <c r="D39" s="1498"/>
      <c r="E39" s="1498"/>
      <c r="F39" s="1498"/>
      <c r="G39" s="1498"/>
      <c r="H39" s="1498"/>
      <c r="I39" s="1498"/>
      <c r="J39" s="1498"/>
      <c r="K39" s="1498"/>
      <c r="L39" s="1498"/>
      <c r="M39" s="1498"/>
      <c r="N39" s="1498"/>
      <c r="O39" s="1498"/>
      <c r="P39" s="1498"/>
      <c r="Q39" s="1498"/>
    </row>
    <row r="40" spans="1:18" hidden="1">
      <c r="A40" s="1498" t="e">
        <f>INDEX(発注者入力シート!$L$40:$O$81,MATCH("１７",発注者入力シート!$L$40:$L$81,0),4)</f>
        <v>#N/A</v>
      </c>
      <c r="B40" s="1498"/>
      <c r="C40" s="1498"/>
      <c r="D40" s="1498"/>
      <c r="E40" s="1498"/>
      <c r="F40" s="1498"/>
      <c r="G40" s="1498"/>
      <c r="H40" s="1498"/>
      <c r="I40" s="1498"/>
      <c r="J40" s="1498"/>
      <c r="K40" s="1498"/>
      <c r="L40" s="1498"/>
      <c r="M40" s="1498"/>
      <c r="N40" s="1498"/>
      <c r="O40" s="1498"/>
      <c r="P40" s="1498"/>
      <c r="Q40" s="1498"/>
    </row>
    <row r="41" spans="1:18" hidden="1">
      <c r="A41" s="1498" t="e">
        <f>INDEX(発注者入力シート!$L$40:$O$81,MATCH("１８",発注者入力シート!$L$40:$L$81,0),4)</f>
        <v>#N/A</v>
      </c>
      <c r="B41" s="1498"/>
      <c r="C41" s="1498"/>
      <c r="D41" s="1498"/>
      <c r="E41" s="1498"/>
      <c r="F41" s="1498"/>
      <c r="G41" s="1498"/>
      <c r="H41" s="1498"/>
      <c r="I41" s="1498"/>
      <c r="J41" s="1498"/>
      <c r="K41" s="1498"/>
      <c r="L41" s="1498"/>
      <c r="M41" s="1498"/>
      <c r="N41" s="1498"/>
      <c r="O41" s="1498"/>
      <c r="P41" s="1498"/>
      <c r="Q41" s="1498"/>
    </row>
    <row r="42" spans="1:18" ht="15.75" hidden="1" customHeight="1">
      <c r="A42" s="1498" t="e">
        <f>INDEX(発注者入力シート!$L$40:$O$81,MATCH("１９",発注者入力シート!$L$40:$L$81,0),4)</f>
        <v>#N/A</v>
      </c>
      <c r="B42" s="1498"/>
      <c r="C42" s="1498"/>
      <c r="D42" s="1498"/>
      <c r="E42" s="1498"/>
      <c r="F42" s="1498"/>
      <c r="G42" s="1498"/>
      <c r="H42" s="1498"/>
      <c r="I42" s="1498"/>
      <c r="J42" s="1498"/>
      <c r="K42" s="1498"/>
      <c r="L42" s="1498"/>
      <c r="M42" s="1498"/>
      <c r="N42" s="1498"/>
      <c r="O42" s="1498"/>
      <c r="P42" s="1498"/>
      <c r="Q42" s="1498"/>
    </row>
    <row r="43" spans="1:18" ht="15.75" hidden="1" customHeight="1">
      <c r="A43" s="1498" t="e">
        <f>INDEX(発注者入力シート!$L$40:$O$81,MATCH("２０",発注者入力シート!$L$40:$L$81,0),4)</f>
        <v>#N/A</v>
      </c>
      <c r="B43" s="1498"/>
      <c r="C43" s="1498"/>
      <c r="D43" s="1498"/>
      <c r="E43" s="1498"/>
      <c r="F43" s="1498"/>
      <c r="G43" s="1498"/>
      <c r="H43" s="1498"/>
      <c r="I43" s="1498"/>
      <c r="J43" s="1498"/>
      <c r="K43" s="1498"/>
      <c r="L43" s="1498"/>
      <c r="M43" s="1498"/>
      <c r="N43" s="1498"/>
      <c r="O43" s="1498"/>
      <c r="P43" s="1498"/>
      <c r="Q43" s="1498"/>
    </row>
    <row r="44" spans="1:18" ht="15.75" customHeight="1">
      <c r="A44" s="10"/>
      <c r="B44" s="2"/>
      <c r="C44" s="172"/>
      <c r="D44" s="172"/>
      <c r="E44" s="172"/>
      <c r="F44" s="172"/>
      <c r="G44" s="172"/>
      <c r="H44" s="172"/>
      <c r="I44" s="172"/>
    </row>
    <row r="45" spans="1:18" ht="15.75" customHeight="1">
      <c r="A45" s="172"/>
      <c r="B45" s="172"/>
      <c r="C45" s="172"/>
      <c r="D45" s="172"/>
      <c r="E45" s="172"/>
      <c r="F45" s="2"/>
      <c r="G45" s="172"/>
      <c r="H45" s="172"/>
      <c r="I45" s="172"/>
      <c r="R45" s="207"/>
    </row>
    <row r="46" spans="1:18" ht="15.75" customHeight="1">
      <c r="A46" s="1503" t="s">
        <v>2</v>
      </c>
      <c r="B46" s="1503"/>
      <c r="C46" s="1503"/>
      <c r="D46" s="1503"/>
      <c r="E46" s="1503"/>
      <c r="F46" s="1503"/>
      <c r="G46" s="1503"/>
      <c r="H46" s="1503"/>
      <c r="I46" s="1503"/>
      <c r="R46" s="207"/>
    </row>
    <row r="47" spans="1:18" ht="15.75" customHeight="1">
      <c r="B47" s="2" t="s">
        <v>76</v>
      </c>
      <c r="C47" s="172"/>
      <c r="D47" s="1502" t="str">
        <f>IF(企業入力シート!C9="","",企業入力シート!C9)</f>
        <v>県土</v>
      </c>
      <c r="E47" s="1502"/>
      <c r="F47" s="1502"/>
      <c r="G47" s="1502"/>
      <c r="H47" s="1502"/>
      <c r="I47" s="1502"/>
      <c r="J47" s="1502"/>
      <c r="K47" s="1502"/>
      <c r="R47" s="207"/>
    </row>
    <row r="48" spans="1:18" ht="15.75" customHeight="1">
      <c r="B48" s="2" t="s">
        <v>75</v>
      </c>
      <c r="C48" s="172"/>
      <c r="D48" s="1502" t="str">
        <f>IF(企業入力シート!C10="","",企業入力シート!C10)</f>
        <v>技術管理課</v>
      </c>
      <c r="E48" s="1502"/>
      <c r="F48" s="1502"/>
      <c r="G48" s="1502"/>
      <c r="H48" s="1502"/>
      <c r="I48" s="1502"/>
      <c r="J48" s="1502"/>
      <c r="K48" s="1502"/>
      <c r="R48" s="207"/>
    </row>
    <row r="49" spans="1:18" ht="15.75" customHeight="1">
      <c r="B49" s="3" t="s">
        <v>77</v>
      </c>
      <c r="C49" s="172"/>
      <c r="D49" s="1502" t="str">
        <f>IF(企業入力シート!C11="","",企業入力シート!C11)</f>
        <v>0852-23-4567</v>
      </c>
      <c r="E49" s="1502"/>
      <c r="F49" s="1502"/>
      <c r="G49" s="1502"/>
      <c r="H49" s="1502"/>
      <c r="I49" s="1502"/>
      <c r="J49" s="1502"/>
      <c r="K49" s="1502"/>
      <c r="R49" s="207"/>
    </row>
    <row r="50" spans="1:18" ht="15.75" customHeight="1">
      <c r="B50" s="2" t="s">
        <v>78</v>
      </c>
      <c r="C50" s="172"/>
      <c r="D50" s="1502" t="str">
        <f>IF(企業入力シート!C12="","",企業入力シート!C12)</f>
        <v>0852-23-4567</v>
      </c>
      <c r="E50" s="1502"/>
      <c r="F50" s="1502"/>
      <c r="G50" s="1502"/>
      <c r="H50" s="1502"/>
      <c r="I50" s="1502"/>
      <c r="J50" s="1502"/>
      <c r="K50" s="1502"/>
    </row>
    <row r="51" spans="1:18" ht="15.75" customHeight="1">
      <c r="B51" s="2" t="s">
        <v>79</v>
      </c>
      <c r="D51" s="1502" t="str">
        <f>IF(企業入力シート!C13="","",企業入力シート!C13)</f>
        <v>maru</v>
      </c>
      <c r="E51" s="1502"/>
      <c r="F51" s="1502"/>
      <c r="G51" s="1502"/>
      <c r="H51" s="1502"/>
      <c r="I51" s="1502"/>
      <c r="J51" s="1502"/>
      <c r="K51" s="1502"/>
    </row>
    <row r="52" spans="1:18" ht="15.75" customHeight="1">
      <c r="A52" s="251"/>
      <c r="B52" s="295"/>
      <c r="C52" s="251"/>
      <c r="D52" s="295"/>
      <c r="E52" s="295"/>
      <c r="F52" s="295"/>
      <c r="G52" s="295"/>
      <c r="H52" s="295"/>
      <c r="I52" s="295"/>
      <c r="J52" s="295"/>
      <c r="K52" s="295"/>
      <c r="L52" s="251"/>
    </row>
    <row r="53" spans="1:18" ht="15.75" customHeight="1">
      <c r="A53" s="251"/>
      <c r="B53" s="295"/>
      <c r="C53" s="251"/>
      <c r="D53" s="295"/>
      <c r="E53" s="295"/>
      <c r="F53" s="295"/>
      <c r="G53" s="295"/>
      <c r="H53" s="295"/>
      <c r="I53" s="295"/>
      <c r="J53" s="295"/>
      <c r="K53" s="295"/>
      <c r="L53" s="251"/>
    </row>
    <row r="54" spans="1:18" ht="15.75" customHeight="1">
      <c r="A54" s="251"/>
      <c r="B54" s="251"/>
      <c r="C54" s="251"/>
      <c r="D54" s="251"/>
      <c r="E54" s="251"/>
      <c r="F54" s="251"/>
      <c r="G54" s="251"/>
      <c r="H54" s="251"/>
      <c r="I54" s="251"/>
      <c r="J54" s="251"/>
      <c r="K54" s="251"/>
      <c r="L54" s="251"/>
    </row>
    <row r="55" spans="1:18" ht="17.25" customHeight="1"/>
    <row r="56" spans="1:18" ht="17.25" customHeight="1">
      <c r="B56" s="2"/>
    </row>
    <row r="57" spans="1:18" ht="17.25" customHeight="1"/>
    <row r="58" spans="1:18" ht="17.25" customHeight="1"/>
    <row r="59" spans="1:18" ht="17.25" customHeight="1"/>
    <row r="60" spans="1:18" ht="17.25" customHeight="1"/>
    <row r="61" spans="1:18" ht="17.25" customHeight="1"/>
    <row r="62" spans="1:18" ht="17.25" customHeight="1"/>
    <row r="63" spans="1:18" ht="17.25" customHeight="1"/>
  </sheetData>
  <mergeCells count="37">
    <mergeCell ref="D51:K51"/>
    <mergeCell ref="C20:Q20"/>
    <mergeCell ref="D47:K47"/>
    <mergeCell ref="D48:K48"/>
    <mergeCell ref="D49:K49"/>
    <mergeCell ref="D50:K50"/>
    <mergeCell ref="A46:I46"/>
    <mergeCell ref="A25:Q25"/>
    <mergeCell ref="A41:Q41"/>
    <mergeCell ref="A42:Q42"/>
    <mergeCell ref="A43:Q43"/>
    <mergeCell ref="A32:Q32"/>
    <mergeCell ref="A33:Q33"/>
    <mergeCell ref="A34:Q34"/>
    <mergeCell ref="A24:Q24"/>
    <mergeCell ref="A23:Q23"/>
    <mergeCell ref="A4:Q4"/>
    <mergeCell ref="N2:Q2"/>
    <mergeCell ref="J11:Q12"/>
    <mergeCell ref="J10:M10"/>
    <mergeCell ref="J13:Q13"/>
    <mergeCell ref="J14:O14"/>
    <mergeCell ref="A8:G8"/>
    <mergeCell ref="A17:Q18"/>
    <mergeCell ref="A5:Q5"/>
    <mergeCell ref="A40:Q40"/>
    <mergeCell ref="A35:Q35"/>
    <mergeCell ref="A36:Q36"/>
    <mergeCell ref="A37:Q37"/>
    <mergeCell ref="A38:Q38"/>
    <mergeCell ref="A29:Q29"/>
    <mergeCell ref="A28:Q28"/>
    <mergeCell ref="A27:Q27"/>
    <mergeCell ref="A26:Q26"/>
    <mergeCell ref="A39:Q39"/>
    <mergeCell ref="A30:Q30"/>
    <mergeCell ref="A31:Q31"/>
  </mergeCells>
  <phoneticPr fontId="2"/>
  <pageMargins left="0.70866141732283472" right="0.70866141732283472" top="0.74803149606299213" bottom="0.74803149606299213" header="0.31496062992125984" footer="0.31496062992125984"/>
  <pageSetup paperSize="9" orientation="portrait"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C62"/>
  <sheetViews>
    <sheetView view="pageBreakPreview" topLeftCell="A27" zoomScaleNormal="100" zoomScaleSheetLayoutView="100" workbookViewId="0">
      <selection activeCell="A51" sqref="A51:Q56"/>
    </sheetView>
  </sheetViews>
  <sheetFormatPr defaultRowHeight="13.5"/>
  <cols>
    <col min="1" max="17" width="5.125" style="3" customWidth="1"/>
    <col min="18" max="18" width="5.125" style="303" customWidth="1"/>
    <col min="19" max="16384" width="9" style="3"/>
  </cols>
  <sheetData>
    <row r="1" spans="1:27">
      <c r="A1" s="3" t="s">
        <v>859</v>
      </c>
      <c r="H1" s="1518" t="s">
        <v>331</v>
      </c>
      <c r="I1" s="1518"/>
      <c r="J1" s="1518"/>
      <c r="K1" s="1519" t="str">
        <f>IF(企業入力シート!C7="","",企業入力シート!C7)</f>
        <v>島根土木</v>
      </c>
      <c r="L1" s="1519"/>
      <c r="M1" s="1519"/>
      <c r="N1" s="1519"/>
      <c r="O1" s="1519"/>
      <c r="P1" s="1519"/>
      <c r="Q1" s="1519"/>
      <c r="R1" s="3"/>
      <c r="U1" s="4" t="s">
        <v>463</v>
      </c>
      <c r="V1" s="4"/>
      <c r="W1" s="4"/>
      <c r="X1" s="4"/>
      <c r="Y1" s="4"/>
      <c r="Z1" s="4"/>
      <c r="AA1" s="4"/>
    </row>
    <row r="2" spans="1:27">
      <c r="A2" s="3" t="s">
        <v>852</v>
      </c>
      <c r="R2" s="3"/>
      <c r="U2" s="4" t="s">
        <v>464</v>
      </c>
      <c r="V2" s="4"/>
      <c r="W2" s="4"/>
      <c r="X2" s="4"/>
      <c r="Y2" s="4"/>
      <c r="Z2" s="4"/>
      <c r="AA2" s="4"/>
    </row>
    <row r="3" spans="1:27" ht="14.25">
      <c r="A3" s="1520" t="s">
        <v>10</v>
      </c>
      <c r="B3" s="1520"/>
      <c r="C3" s="1520"/>
      <c r="D3" s="1520"/>
      <c r="E3" s="1520"/>
      <c r="F3" s="1520"/>
      <c r="G3" s="1520"/>
      <c r="H3" s="1520"/>
      <c r="I3" s="1520"/>
      <c r="J3" s="1520"/>
      <c r="K3" s="1520"/>
      <c r="L3" s="1520"/>
      <c r="M3" s="1520"/>
      <c r="N3" s="1520"/>
      <c r="O3" s="1520"/>
      <c r="P3" s="1520"/>
      <c r="Q3" s="1520"/>
      <c r="R3" s="3"/>
      <c r="U3" s="205"/>
      <c r="V3" s="4" t="s">
        <v>465</v>
      </c>
      <c r="W3" s="4"/>
      <c r="X3" s="4"/>
      <c r="Y3" s="4"/>
      <c r="Z3" s="4"/>
      <c r="AA3" s="4"/>
    </row>
    <row r="4" spans="1:27">
      <c r="A4" s="209" t="s">
        <v>195</v>
      </c>
      <c r="B4" s="1534" t="str">
        <f>IF(発注者入力シート!C20="","",発注者入力シート!C20)</f>
        <v>コンクリートの品質管理</v>
      </c>
      <c r="C4" s="1534"/>
      <c r="D4" s="1534"/>
      <c r="E4" s="1534"/>
      <c r="F4" s="1534"/>
      <c r="G4" s="1534"/>
      <c r="H4" s="1534"/>
      <c r="I4" s="1534"/>
      <c r="J4" s="1534"/>
      <c r="K4" s="1534"/>
      <c r="L4" s="1534"/>
      <c r="M4" s="1534"/>
      <c r="N4" s="1534"/>
      <c r="O4" s="1534"/>
      <c r="P4" s="1534"/>
      <c r="Q4" s="1535"/>
      <c r="R4" s="3"/>
      <c r="U4" s="191"/>
      <c r="V4" s="4" t="s">
        <v>466</v>
      </c>
      <c r="W4" s="4"/>
      <c r="X4" s="4"/>
      <c r="Y4" s="4"/>
      <c r="Z4" s="4"/>
      <c r="AA4" s="4"/>
    </row>
    <row r="5" spans="1:27">
      <c r="A5" s="215" t="s">
        <v>3</v>
      </c>
      <c r="B5" s="203"/>
      <c r="C5" s="203"/>
      <c r="D5" s="203"/>
      <c r="E5" s="203"/>
      <c r="F5" s="203"/>
      <c r="G5" s="203"/>
      <c r="H5" s="203"/>
      <c r="I5" s="203"/>
      <c r="J5" s="203"/>
      <c r="K5" s="203"/>
      <c r="L5" s="203"/>
      <c r="M5" s="203"/>
      <c r="N5" s="203"/>
      <c r="O5" s="203"/>
      <c r="P5" s="203"/>
      <c r="Q5" s="226"/>
      <c r="R5" s="3"/>
      <c r="U5" s="4"/>
      <c r="V5" s="4"/>
      <c r="W5" s="4"/>
      <c r="X5" s="4"/>
      <c r="Y5" s="4"/>
      <c r="Z5" s="4"/>
      <c r="AA5" s="4"/>
    </row>
    <row r="6" spans="1:27">
      <c r="A6" s="215" t="s">
        <v>11</v>
      </c>
      <c r="B6" s="203"/>
      <c r="C6" s="203"/>
      <c r="D6" s="203"/>
      <c r="E6" s="203"/>
      <c r="F6" s="203"/>
      <c r="G6" s="203"/>
      <c r="H6" s="203"/>
      <c r="I6" s="203"/>
      <c r="J6" s="203"/>
      <c r="K6" s="203"/>
      <c r="L6" s="203"/>
      <c r="M6" s="203"/>
      <c r="N6" s="203"/>
      <c r="O6" s="203"/>
      <c r="P6" s="203"/>
      <c r="Q6" s="226"/>
      <c r="R6" s="3"/>
      <c r="U6" s="4" t="s">
        <v>467</v>
      </c>
      <c r="V6" s="4"/>
      <c r="W6" s="4"/>
      <c r="X6" s="4"/>
      <c r="Y6" s="4"/>
      <c r="Z6" s="4"/>
      <c r="AA6" s="4"/>
    </row>
    <row r="7" spans="1:27">
      <c r="A7" s="542" t="s">
        <v>123</v>
      </c>
      <c r="B7" s="534" t="s">
        <v>124</v>
      </c>
      <c r="C7" s="534"/>
      <c r="D7" s="534"/>
      <c r="E7" s="534"/>
      <c r="F7" s="534"/>
      <c r="G7" s="534"/>
      <c r="H7" s="534"/>
      <c r="I7" s="534"/>
      <c r="J7" s="534"/>
      <c r="K7" s="534"/>
      <c r="L7" s="534"/>
      <c r="M7" s="534"/>
      <c r="N7" s="534"/>
      <c r="O7" s="534"/>
      <c r="P7" s="534"/>
      <c r="Q7" s="543"/>
      <c r="R7" s="3"/>
      <c r="U7" s="193"/>
      <c r="V7" s="4" t="s">
        <v>468</v>
      </c>
      <c r="W7" s="4"/>
      <c r="X7" s="4"/>
      <c r="Y7" s="4"/>
      <c r="Z7" s="4"/>
      <c r="AA7" s="4"/>
    </row>
    <row r="8" spans="1:27">
      <c r="A8" s="542" t="s">
        <v>123</v>
      </c>
      <c r="B8" s="1521" t="s">
        <v>812</v>
      </c>
      <c r="C8" s="1521"/>
      <c r="D8" s="1521"/>
      <c r="E8" s="1521"/>
      <c r="F8" s="1521"/>
      <c r="G8" s="1521"/>
      <c r="H8" s="1521"/>
      <c r="I8" s="1521"/>
      <c r="J8" s="1521"/>
      <c r="K8" s="1521"/>
      <c r="L8" s="1521"/>
      <c r="M8" s="1521"/>
      <c r="N8" s="1521"/>
      <c r="O8" s="1521"/>
      <c r="P8" s="1521"/>
      <c r="Q8" s="1522"/>
      <c r="R8" s="3"/>
      <c r="U8" s="194"/>
      <c r="V8" s="4" t="s">
        <v>466</v>
      </c>
      <c r="W8" s="4"/>
      <c r="X8" s="4"/>
      <c r="Y8" s="4"/>
      <c r="Z8" s="4"/>
      <c r="AA8" s="4"/>
    </row>
    <row r="9" spans="1:27">
      <c r="A9" s="542"/>
      <c r="B9" s="1521"/>
      <c r="C9" s="1521"/>
      <c r="D9" s="1521"/>
      <c r="E9" s="1521"/>
      <c r="F9" s="1521"/>
      <c r="G9" s="1521"/>
      <c r="H9" s="1521"/>
      <c r="I9" s="1521"/>
      <c r="J9" s="1521"/>
      <c r="K9" s="1521"/>
      <c r="L9" s="1521"/>
      <c r="M9" s="1521"/>
      <c r="N9" s="1521"/>
      <c r="O9" s="1521"/>
      <c r="P9" s="1521"/>
      <c r="Q9" s="1522"/>
      <c r="R9" s="3"/>
      <c r="U9" s="4"/>
      <c r="V9" s="4"/>
      <c r="W9" s="4"/>
      <c r="X9" s="4"/>
      <c r="Y9" s="4"/>
      <c r="Z9" s="4"/>
      <c r="AA9" s="4"/>
    </row>
    <row r="10" spans="1:27">
      <c r="A10" s="542"/>
      <c r="B10" s="1521"/>
      <c r="C10" s="1521"/>
      <c r="D10" s="1521"/>
      <c r="E10" s="1521"/>
      <c r="F10" s="1521"/>
      <c r="G10" s="1521"/>
      <c r="H10" s="1521"/>
      <c r="I10" s="1521"/>
      <c r="J10" s="1521"/>
      <c r="K10" s="1521"/>
      <c r="L10" s="1521"/>
      <c r="M10" s="1521"/>
      <c r="N10" s="1521"/>
      <c r="O10" s="1521"/>
      <c r="P10" s="1521"/>
      <c r="Q10" s="1522"/>
      <c r="R10" s="3"/>
      <c r="U10" s="4"/>
      <c r="V10" s="4"/>
      <c r="W10" s="4"/>
      <c r="X10" s="4"/>
      <c r="Y10" s="4"/>
      <c r="Z10" s="4"/>
      <c r="AA10" s="4"/>
    </row>
    <row r="11" spans="1:27">
      <c r="A11" s="542" t="s">
        <v>123</v>
      </c>
      <c r="B11" s="1542" t="s">
        <v>811</v>
      </c>
      <c r="C11" s="1543"/>
      <c r="D11" s="1543"/>
      <c r="E11" s="1543"/>
      <c r="F11" s="1543"/>
      <c r="G11" s="1543"/>
      <c r="H11" s="1543"/>
      <c r="I11" s="1543"/>
      <c r="J11" s="1543"/>
      <c r="K11" s="1543"/>
      <c r="L11" s="1543"/>
      <c r="M11" s="1543"/>
      <c r="N11" s="1543"/>
      <c r="O11" s="1543"/>
      <c r="P11" s="1543"/>
      <c r="Q11" s="1544"/>
      <c r="R11" s="3"/>
      <c r="U11" s="4"/>
      <c r="V11" s="4"/>
      <c r="W11" s="4"/>
      <c r="X11" s="4"/>
      <c r="Y11" s="4"/>
      <c r="Z11" s="4"/>
      <c r="AA11" s="4"/>
    </row>
    <row r="12" spans="1:27">
      <c r="A12" s="542"/>
      <c r="B12" s="1543"/>
      <c r="C12" s="1543"/>
      <c r="D12" s="1543"/>
      <c r="E12" s="1543"/>
      <c r="F12" s="1543"/>
      <c r="G12" s="1543"/>
      <c r="H12" s="1543"/>
      <c r="I12" s="1543"/>
      <c r="J12" s="1543"/>
      <c r="K12" s="1543"/>
      <c r="L12" s="1543"/>
      <c r="M12" s="1543"/>
      <c r="N12" s="1543"/>
      <c r="O12" s="1543"/>
      <c r="P12" s="1543"/>
      <c r="Q12" s="1544"/>
      <c r="R12" s="3"/>
      <c r="U12" s="207" t="s">
        <v>469</v>
      </c>
      <c r="V12" s="4"/>
      <c r="W12" s="4"/>
      <c r="X12" s="4"/>
      <c r="Y12" s="4"/>
      <c r="Z12" s="4"/>
      <c r="AA12" s="4"/>
    </row>
    <row r="13" spans="1:27">
      <c r="A13" s="542" t="s">
        <v>123</v>
      </c>
      <c r="B13" s="534" t="s">
        <v>126</v>
      </c>
      <c r="C13" s="534"/>
      <c r="D13" s="534"/>
      <c r="E13" s="534"/>
      <c r="F13" s="534"/>
      <c r="G13" s="534"/>
      <c r="H13" s="534"/>
      <c r="I13" s="534"/>
      <c r="J13" s="534"/>
      <c r="K13" s="534"/>
      <c r="L13" s="534"/>
      <c r="M13" s="534"/>
      <c r="N13" s="534"/>
      <c r="O13" s="534"/>
      <c r="P13" s="534"/>
      <c r="Q13" s="543"/>
      <c r="R13" s="3"/>
      <c r="U13" s="207" t="s">
        <v>470</v>
      </c>
      <c r="V13" s="4"/>
      <c r="W13" s="4"/>
      <c r="X13" s="4"/>
      <c r="Y13" s="4"/>
      <c r="Z13" s="4"/>
      <c r="AA13" s="4"/>
    </row>
    <row r="14" spans="1:27">
      <c r="A14" s="542" t="s">
        <v>123</v>
      </c>
      <c r="B14" s="534" t="s">
        <v>125</v>
      </c>
      <c r="C14" s="534"/>
      <c r="D14" s="534"/>
      <c r="E14" s="534"/>
      <c r="F14" s="534"/>
      <c r="G14" s="534"/>
      <c r="H14" s="534"/>
      <c r="I14" s="534"/>
      <c r="J14" s="534"/>
      <c r="K14" s="534"/>
      <c r="L14" s="534"/>
      <c r="M14" s="534"/>
      <c r="N14" s="534"/>
      <c r="O14" s="534"/>
      <c r="P14" s="534"/>
      <c r="Q14" s="543"/>
      <c r="R14" s="3"/>
      <c r="U14" s="207" t="s">
        <v>818</v>
      </c>
      <c r="V14" s="4"/>
      <c r="W14" s="4"/>
      <c r="X14" s="4"/>
      <c r="Y14" s="4"/>
      <c r="Z14" s="4"/>
      <c r="AA14" s="4"/>
    </row>
    <row r="15" spans="1:27">
      <c r="A15" s="228" t="s">
        <v>12</v>
      </c>
      <c r="B15" s="229"/>
      <c r="C15" s="229"/>
      <c r="D15" s="229"/>
      <c r="E15" s="229"/>
      <c r="F15" s="229"/>
      <c r="G15" s="229"/>
      <c r="H15" s="229"/>
      <c r="I15" s="229"/>
      <c r="J15" s="229"/>
      <c r="K15" s="229"/>
      <c r="L15" s="229"/>
      <c r="M15" s="229"/>
      <c r="N15" s="229"/>
      <c r="O15" s="229"/>
      <c r="P15" s="228" t="s">
        <v>4</v>
      </c>
      <c r="Q15" s="230"/>
      <c r="R15" s="3"/>
      <c r="U15" s="4"/>
      <c r="V15" s="207"/>
      <c r="W15" s="4"/>
      <c r="X15" s="4"/>
      <c r="Y15" s="4"/>
      <c r="Z15" s="4"/>
      <c r="AA15" s="4"/>
    </row>
    <row r="16" spans="1:27">
      <c r="A16" s="1545" t="s">
        <v>127</v>
      </c>
      <c r="B16" s="1546"/>
      <c r="C16" s="1546"/>
      <c r="D16" s="1546"/>
      <c r="E16" s="1546"/>
      <c r="F16" s="1546"/>
      <c r="G16" s="1546"/>
      <c r="H16" s="1546"/>
      <c r="I16" s="1546"/>
      <c r="J16" s="1546"/>
      <c r="K16" s="1546"/>
      <c r="L16" s="1546"/>
      <c r="M16" s="1546"/>
      <c r="N16" s="1546"/>
      <c r="O16" s="1547"/>
      <c r="P16" s="1505" t="s">
        <v>5</v>
      </c>
      <c r="Q16" s="1506"/>
      <c r="R16" s="3"/>
      <c r="U16" s="207" t="s">
        <v>814</v>
      </c>
      <c r="V16" s="207"/>
      <c r="W16" s="4"/>
      <c r="X16" s="4"/>
      <c r="Y16" s="4"/>
      <c r="Z16" s="4"/>
      <c r="AA16" s="4"/>
    </row>
    <row r="17" spans="1:29">
      <c r="A17" s="1548"/>
      <c r="B17" s="1549"/>
      <c r="C17" s="1549"/>
      <c r="D17" s="1549"/>
      <c r="E17" s="1549"/>
      <c r="F17" s="1549"/>
      <c r="G17" s="1549"/>
      <c r="H17" s="1549"/>
      <c r="I17" s="1549"/>
      <c r="J17" s="1549"/>
      <c r="K17" s="1549"/>
      <c r="L17" s="1549"/>
      <c r="M17" s="1549"/>
      <c r="N17" s="1549"/>
      <c r="O17" s="1550"/>
      <c r="P17" s="1507"/>
      <c r="Q17" s="1508"/>
      <c r="R17" s="3"/>
      <c r="U17" s="207" t="s">
        <v>813</v>
      </c>
      <c r="V17" s="207"/>
      <c r="W17" s="4"/>
      <c r="X17" s="4"/>
      <c r="Y17" s="4"/>
      <c r="Z17" s="4"/>
      <c r="AA17" s="4"/>
    </row>
    <row r="18" spans="1:29">
      <c r="A18" s="1525" t="s">
        <v>1637</v>
      </c>
      <c r="B18" s="1526"/>
      <c r="C18" s="1526"/>
      <c r="D18" s="1526"/>
      <c r="E18" s="1526"/>
      <c r="F18" s="1526"/>
      <c r="G18" s="1526"/>
      <c r="H18" s="1526"/>
      <c r="I18" s="1526"/>
      <c r="J18" s="1526"/>
      <c r="K18" s="1526"/>
      <c r="L18" s="1526"/>
      <c r="M18" s="1526"/>
      <c r="N18" s="1526"/>
      <c r="O18" s="1527"/>
      <c r="P18" s="1536"/>
      <c r="Q18" s="1537"/>
      <c r="R18" s="3"/>
      <c r="U18" s="207" t="s">
        <v>815</v>
      </c>
      <c r="V18" s="207"/>
      <c r="W18" s="4"/>
      <c r="X18" s="4"/>
      <c r="Y18" s="4"/>
      <c r="Z18" s="4"/>
      <c r="AA18" s="4"/>
    </row>
    <row r="19" spans="1:29">
      <c r="A19" s="1528"/>
      <c r="B19" s="1529"/>
      <c r="C19" s="1529"/>
      <c r="D19" s="1529"/>
      <c r="E19" s="1529"/>
      <c r="F19" s="1529"/>
      <c r="G19" s="1529"/>
      <c r="H19" s="1529"/>
      <c r="I19" s="1529"/>
      <c r="J19" s="1529"/>
      <c r="K19" s="1529"/>
      <c r="L19" s="1529"/>
      <c r="M19" s="1529"/>
      <c r="N19" s="1529"/>
      <c r="O19" s="1530"/>
      <c r="P19" s="1538"/>
      <c r="Q19" s="1539"/>
      <c r="R19" s="3"/>
      <c r="U19" s="207" t="s">
        <v>816</v>
      </c>
      <c r="V19" s="4"/>
      <c r="W19" s="4"/>
      <c r="X19" s="4"/>
      <c r="Y19" s="4"/>
      <c r="Z19" s="4"/>
      <c r="AA19" s="4"/>
    </row>
    <row r="20" spans="1:29">
      <c r="A20" s="1528"/>
      <c r="B20" s="1529"/>
      <c r="C20" s="1529"/>
      <c r="D20" s="1529"/>
      <c r="E20" s="1529"/>
      <c r="F20" s="1529"/>
      <c r="G20" s="1529"/>
      <c r="H20" s="1529"/>
      <c r="I20" s="1529"/>
      <c r="J20" s="1529"/>
      <c r="K20" s="1529"/>
      <c r="L20" s="1529"/>
      <c r="M20" s="1529"/>
      <c r="N20" s="1529"/>
      <c r="O20" s="1530"/>
      <c r="P20" s="1538"/>
      <c r="Q20" s="1539"/>
      <c r="R20" s="3"/>
      <c r="U20" s="207" t="s">
        <v>817</v>
      </c>
      <c r="V20" s="4"/>
      <c r="W20" s="4"/>
      <c r="X20" s="4"/>
      <c r="Y20" s="4"/>
      <c r="Z20" s="4"/>
      <c r="AA20" s="4"/>
    </row>
    <row r="21" spans="1:29">
      <c r="A21" s="1528"/>
      <c r="B21" s="1529"/>
      <c r="C21" s="1529"/>
      <c r="D21" s="1529"/>
      <c r="E21" s="1529"/>
      <c r="F21" s="1529"/>
      <c r="G21" s="1529"/>
      <c r="H21" s="1529"/>
      <c r="I21" s="1529"/>
      <c r="J21" s="1529"/>
      <c r="K21" s="1529"/>
      <c r="L21" s="1529"/>
      <c r="M21" s="1529"/>
      <c r="N21" s="1529"/>
      <c r="O21" s="1530"/>
      <c r="P21" s="1538"/>
      <c r="Q21" s="1539"/>
      <c r="R21" s="3"/>
      <c r="U21" s="4"/>
      <c r="V21" s="4"/>
      <c r="W21" s="4"/>
      <c r="X21" s="4"/>
      <c r="Y21" s="4"/>
      <c r="Z21" s="4"/>
      <c r="AA21" s="4"/>
    </row>
    <row r="22" spans="1:29">
      <c r="A22" s="1528"/>
      <c r="B22" s="1529"/>
      <c r="C22" s="1529"/>
      <c r="D22" s="1529"/>
      <c r="E22" s="1529"/>
      <c r="F22" s="1529"/>
      <c r="G22" s="1529"/>
      <c r="H22" s="1529"/>
      <c r="I22" s="1529"/>
      <c r="J22" s="1529"/>
      <c r="K22" s="1529"/>
      <c r="L22" s="1529"/>
      <c r="M22" s="1529"/>
      <c r="N22" s="1529"/>
      <c r="O22" s="1530"/>
      <c r="P22" s="1538"/>
      <c r="Q22" s="1539"/>
      <c r="R22" s="3"/>
    </row>
    <row r="23" spans="1:29">
      <c r="A23" s="1528"/>
      <c r="B23" s="1529"/>
      <c r="C23" s="1529"/>
      <c r="D23" s="1529"/>
      <c r="E23" s="1529"/>
      <c r="F23" s="1529"/>
      <c r="G23" s="1529"/>
      <c r="H23" s="1529"/>
      <c r="I23" s="1529"/>
      <c r="J23" s="1529"/>
      <c r="K23" s="1529"/>
      <c r="L23" s="1529"/>
      <c r="M23" s="1529"/>
      <c r="N23" s="1529"/>
      <c r="O23" s="1530"/>
      <c r="P23" s="1538"/>
      <c r="Q23" s="1539"/>
      <c r="R23" s="3"/>
      <c r="U23" s="1523" t="s">
        <v>339</v>
      </c>
      <c r="V23" s="1523"/>
      <c r="W23" s="1523"/>
      <c r="X23" s="1523"/>
      <c r="Y23" s="1523"/>
      <c r="Z23" s="4"/>
      <c r="AA23" s="4"/>
      <c r="AB23" s="4"/>
      <c r="AC23" s="4"/>
    </row>
    <row r="24" spans="1:29">
      <c r="A24" s="1528"/>
      <c r="B24" s="1529"/>
      <c r="C24" s="1529"/>
      <c r="D24" s="1529"/>
      <c r="E24" s="1529"/>
      <c r="F24" s="1529"/>
      <c r="G24" s="1529"/>
      <c r="H24" s="1529"/>
      <c r="I24" s="1529"/>
      <c r="J24" s="1529"/>
      <c r="K24" s="1529"/>
      <c r="L24" s="1529"/>
      <c r="M24" s="1529"/>
      <c r="N24" s="1529"/>
      <c r="O24" s="1530"/>
      <c r="P24" s="1538"/>
      <c r="Q24" s="1539"/>
      <c r="R24" s="3"/>
      <c r="U24" s="1523"/>
      <c r="V24" s="1523"/>
      <c r="W24" s="1523"/>
      <c r="X24" s="1523"/>
      <c r="Y24" s="1523"/>
      <c r="Z24" s="4"/>
      <c r="AA24" s="4"/>
      <c r="AB24" s="4"/>
      <c r="AC24" s="4"/>
    </row>
    <row r="25" spans="1:29">
      <c r="A25" s="1528"/>
      <c r="B25" s="1529"/>
      <c r="C25" s="1529"/>
      <c r="D25" s="1529"/>
      <c r="E25" s="1529"/>
      <c r="F25" s="1529"/>
      <c r="G25" s="1529"/>
      <c r="H25" s="1529"/>
      <c r="I25" s="1529"/>
      <c r="J25" s="1529"/>
      <c r="K25" s="1529"/>
      <c r="L25" s="1529"/>
      <c r="M25" s="1529"/>
      <c r="N25" s="1529"/>
      <c r="O25" s="1530"/>
      <c r="P25" s="1538"/>
      <c r="Q25" s="1539"/>
      <c r="R25" s="3"/>
      <c r="U25" s="1523"/>
      <c r="V25" s="1523"/>
      <c r="W25" s="1523"/>
      <c r="X25" s="1523"/>
      <c r="Y25" s="1523"/>
      <c r="Z25" s="4"/>
      <c r="AA25" s="4"/>
      <c r="AB25" s="4"/>
      <c r="AC25" s="4"/>
    </row>
    <row r="26" spans="1:29">
      <c r="A26" s="1528"/>
      <c r="B26" s="1529"/>
      <c r="C26" s="1529"/>
      <c r="D26" s="1529"/>
      <c r="E26" s="1529"/>
      <c r="F26" s="1529"/>
      <c r="G26" s="1529"/>
      <c r="H26" s="1529"/>
      <c r="I26" s="1529"/>
      <c r="J26" s="1529"/>
      <c r="K26" s="1529"/>
      <c r="L26" s="1529"/>
      <c r="M26" s="1529"/>
      <c r="N26" s="1529"/>
      <c r="O26" s="1530"/>
      <c r="P26" s="1538"/>
      <c r="Q26" s="1539"/>
      <c r="R26" s="3"/>
      <c r="U26" s="4" t="s">
        <v>353</v>
      </c>
      <c r="V26" s="4"/>
      <c r="W26" s="4"/>
      <c r="X26" s="4"/>
      <c r="Y26" s="4"/>
      <c r="Z26" s="4"/>
      <c r="AA26" s="4"/>
      <c r="AB26" s="4"/>
      <c r="AC26" s="4"/>
    </row>
    <row r="27" spans="1:29">
      <c r="A27" s="1528"/>
      <c r="B27" s="1529"/>
      <c r="C27" s="1529"/>
      <c r="D27" s="1529"/>
      <c r="E27" s="1529"/>
      <c r="F27" s="1529"/>
      <c r="G27" s="1529"/>
      <c r="H27" s="1529"/>
      <c r="I27" s="1529"/>
      <c r="J27" s="1529"/>
      <c r="K27" s="1529"/>
      <c r="L27" s="1529"/>
      <c r="M27" s="1529"/>
      <c r="N27" s="1529"/>
      <c r="O27" s="1530"/>
      <c r="P27" s="1538"/>
      <c r="Q27" s="1539"/>
      <c r="R27" s="3"/>
      <c r="U27" s="216" t="s">
        <v>340</v>
      </c>
      <c r="V27" s="216" t="s">
        <v>341</v>
      </c>
      <c r="W27" s="1504" t="s">
        <v>342</v>
      </c>
      <c r="X27" s="1504"/>
      <c r="Y27" s="217" t="s">
        <v>343</v>
      </c>
      <c r="Z27" s="211"/>
      <c r="AA27" s="211"/>
      <c r="AB27" s="212"/>
      <c r="AC27" s="4"/>
    </row>
    <row r="28" spans="1:29">
      <c r="A28" s="1531"/>
      <c r="B28" s="1532"/>
      <c r="C28" s="1532"/>
      <c r="D28" s="1532"/>
      <c r="E28" s="1532"/>
      <c r="F28" s="1532"/>
      <c r="G28" s="1532"/>
      <c r="H28" s="1532"/>
      <c r="I28" s="1532"/>
      <c r="J28" s="1532"/>
      <c r="K28" s="1532"/>
      <c r="L28" s="1532"/>
      <c r="M28" s="1532"/>
      <c r="N28" s="1532"/>
      <c r="O28" s="1533"/>
      <c r="P28" s="1540"/>
      <c r="Q28" s="1541"/>
      <c r="R28" s="3"/>
      <c r="U28" s="216" t="s">
        <v>1312</v>
      </c>
      <c r="V28" s="216" t="s">
        <v>62</v>
      </c>
      <c r="W28" s="1504" t="s">
        <v>344</v>
      </c>
      <c r="X28" s="1504"/>
      <c r="Y28" s="218" t="s">
        <v>345</v>
      </c>
      <c r="Z28" s="195"/>
      <c r="AA28" s="195"/>
      <c r="AB28" s="219"/>
      <c r="AC28" s="4"/>
    </row>
    <row r="29" spans="1:29">
      <c r="A29" s="1525" t="s">
        <v>1638</v>
      </c>
      <c r="B29" s="1526"/>
      <c r="C29" s="1526"/>
      <c r="D29" s="1526"/>
      <c r="E29" s="1526"/>
      <c r="F29" s="1526"/>
      <c r="G29" s="1526"/>
      <c r="H29" s="1526"/>
      <c r="I29" s="1526"/>
      <c r="J29" s="1526"/>
      <c r="K29" s="1526"/>
      <c r="L29" s="1526"/>
      <c r="M29" s="1526"/>
      <c r="N29" s="1526"/>
      <c r="O29" s="1527"/>
      <c r="P29" s="1536"/>
      <c r="Q29" s="1537"/>
      <c r="R29" s="3"/>
      <c r="U29" s="216" t="s">
        <v>346</v>
      </c>
      <c r="V29" s="216" t="s">
        <v>63</v>
      </c>
      <c r="W29" s="1504" t="s">
        <v>347</v>
      </c>
      <c r="X29" s="1504"/>
      <c r="Y29" s="220" t="s">
        <v>348</v>
      </c>
      <c r="Z29" s="195"/>
      <c r="AA29" s="195"/>
      <c r="AB29" s="219"/>
      <c r="AC29" s="4"/>
    </row>
    <row r="30" spans="1:29">
      <c r="A30" s="1528"/>
      <c r="B30" s="1529"/>
      <c r="C30" s="1529"/>
      <c r="D30" s="1529"/>
      <c r="E30" s="1529"/>
      <c r="F30" s="1529"/>
      <c r="G30" s="1529"/>
      <c r="H30" s="1529"/>
      <c r="I30" s="1529"/>
      <c r="J30" s="1529"/>
      <c r="K30" s="1529"/>
      <c r="L30" s="1529"/>
      <c r="M30" s="1529"/>
      <c r="N30" s="1529"/>
      <c r="O30" s="1530"/>
      <c r="P30" s="1538"/>
      <c r="Q30" s="1539"/>
      <c r="R30" s="3"/>
      <c r="U30" s="216" t="s">
        <v>349</v>
      </c>
      <c r="V30" s="216" t="s">
        <v>64</v>
      </c>
      <c r="W30" s="1504" t="s">
        <v>347</v>
      </c>
      <c r="X30" s="1504"/>
      <c r="Y30" s="221" t="s">
        <v>350</v>
      </c>
      <c r="Z30" s="197"/>
      <c r="AA30" s="197"/>
      <c r="AB30" s="222"/>
      <c r="AC30" s="4"/>
    </row>
    <row r="31" spans="1:29">
      <c r="A31" s="1528"/>
      <c r="B31" s="1529"/>
      <c r="C31" s="1529"/>
      <c r="D31" s="1529"/>
      <c r="E31" s="1529"/>
      <c r="F31" s="1529"/>
      <c r="G31" s="1529"/>
      <c r="H31" s="1529"/>
      <c r="I31" s="1529"/>
      <c r="J31" s="1529"/>
      <c r="K31" s="1529"/>
      <c r="L31" s="1529"/>
      <c r="M31" s="1529"/>
      <c r="N31" s="1529"/>
      <c r="O31" s="1530"/>
      <c r="P31" s="1538"/>
      <c r="Q31" s="1539"/>
      <c r="R31" s="3"/>
      <c r="U31" s="216" t="s">
        <v>351</v>
      </c>
      <c r="V31" s="216" t="s">
        <v>64</v>
      </c>
      <c r="W31" s="1504" t="s">
        <v>347</v>
      </c>
      <c r="X31" s="1504"/>
      <c r="Y31" s="220" t="s">
        <v>352</v>
      </c>
      <c r="Z31" s="195"/>
      <c r="AA31" s="195"/>
      <c r="AB31" s="219"/>
      <c r="AC31" s="4"/>
    </row>
    <row r="32" spans="1:29">
      <c r="A32" s="1528"/>
      <c r="B32" s="1529"/>
      <c r="C32" s="1529"/>
      <c r="D32" s="1529"/>
      <c r="E32" s="1529"/>
      <c r="F32" s="1529"/>
      <c r="G32" s="1529"/>
      <c r="H32" s="1529"/>
      <c r="I32" s="1529"/>
      <c r="J32" s="1529"/>
      <c r="K32" s="1529"/>
      <c r="L32" s="1529"/>
      <c r="M32" s="1529"/>
      <c r="N32" s="1529"/>
      <c r="O32" s="1530"/>
      <c r="P32" s="1538"/>
      <c r="Q32" s="1539"/>
      <c r="R32" s="3"/>
      <c r="U32" s="207"/>
      <c r="V32" s="4"/>
      <c r="W32" s="4"/>
      <c r="X32" s="4"/>
      <c r="Y32" s="4"/>
      <c r="Z32" s="4"/>
      <c r="AA32" s="4"/>
      <c r="AB32" s="4"/>
      <c r="AC32" s="4"/>
    </row>
    <row r="33" spans="1:29">
      <c r="A33" s="1528"/>
      <c r="B33" s="1529"/>
      <c r="C33" s="1529"/>
      <c r="D33" s="1529"/>
      <c r="E33" s="1529"/>
      <c r="F33" s="1529"/>
      <c r="G33" s="1529"/>
      <c r="H33" s="1529"/>
      <c r="I33" s="1529"/>
      <c r="J33" s="1529"/>
      <c r="K33" s="1529"/>
      <c r="L33" s="1529"/>
      <c r="M33" s="1529"/>
      <c r="N33" s="1529"/>
      <c r="O33" s="1530"/>
      <c r="P33" s="1538"/>
      <c r="Q33" s="1539"/>
      <c r="R33" s="3"/>
      <c r="U33" s="4"/>
      <c r="V33" s="4"/>
      <c r="W33" s="4"/>
      <c r="X33" s="4"/>
      <c r="Y33" s="4"/>
      <c r="Z33" s="4"/>
      <c r="AA33" s="4"/>
      <c r="AB33" s="4"/>
      <c r="AC33" s="4"/>
    </row>
    <row r="34" spans="1:29">
      <c r="A34" s="1528"/>
      <c r="B34" s="1529"/>
      <c r="C34" s="1529"/>
      <c r="D34" s="1529"/>
      <c r="E34" s="1529"/>
      <c r="F34" s="1529"/>
      <c r="G34" s="1529"/>
      <c r="H34" s="1529"/>
      <c r="I34" s="1529"/>
      <c r="J34" s="1529"/>
      <c r="K34" s="1529"/>
      <c r="L34" s="1529"/>
      <c r="M34" s="1529"/>
      <c r="N34" s="1529"/>
      <c r="O34" s="1530"/>
      <c r="P34" s="1538"/>
      <c r="Q34" s="1539"/>
      <c r="R34" s="3"/>
      <c r="U34" s="4"/>
      <c r="V34" s="4"/>
      <c r="W34" s="4"/>
      <c r="X34" s="4"/>
      <c r="Y34" s="4"/>
      <c r="Z34" s="4"/>
      <c r="AA34" s="4"/>
      <c r="AB34" s="4"/>
      <c r="AC34" s="4"/>
    </row>
    <row r="35" spans="1:29">
      <c r="A35" s="1528"/>
      <c r="B35" s="1529"/>
      <c r="C35" s="1529"/>
      <c r="D35" s="1529"/>
      <c r="E35" s="1529"/>
      <c r="F35" s="1529"/>
      <c r="G35" s="1529"/>
      <c r="H35" s="1529"/>
      <c r="I35" s="1529"/>
      <c r="J35" s="1529"/>
      <c r="K35" s="1529"/>
      <c r="L35" s="1529"/>
      <c r="M35" s="1529"/>
      <c r="N35" s="1529"/>
      <c r="O35" s="1530"/>
      <c r="P35" s="1538"/>
      <c r="Q35" s="1539"/>
      <c r="R35" s="3"/>
      <c r="U35" s="4"/>
      <c r="V35" s="4"/>
      <c r="W35" s="4"/>
      <c r="X35" s="4"/>
      <c r="Y35" s="4"/>
      <c r="Z35" s="4"/>
      <c r="AA35" s="4"/>
      <c r="AB35" s="4"/>
      <c r="AC35" s="4"/>
    </row>
    <row r="36" spans="1:29">
      <c r="A36" s="1528"/>
      <c r="B36" s="1529"/>
      <c r="C36" s="1529"/>
      <c r="D36" s="1529"/>
      <c r="E36" s="1529"/>
      <c r="F36" s="1529"/>
      <c r="G36" s="1529"/>
      <c r="H36" s="1529"/>
      <c r="I36" s="1529"/>
      <c r="J36" s="1529"/>
      <c r="K36" s="1529"/>
      <c r="L36" s="1529"/>
      <c r="M36" s="1529"/>
      <c r="N36" s="1529"/>
      <c r="O36" s="1530"/>
      <c r="P36" s="1538"/>
      <c r="Q36" s="1539"/>
      <c r="R36" s="3"/>
      <c r="U36" s="4"/>
      <c r="V36" s="4"/>
      <c r="W36" s="4"/>
      <c r="X36" s="4"/>
      <c r="Y36" s="4"/>
      <c r="Z36" s="4"/>
      <c r="AA36" s="4"/>
      <c r="AB36" s="4"/>
      <c r="AC36" s="4"/>
    </row>
    <row r="37" spans="1:29">
      <c r="A37" s="1528"/>
      <c r="B37" s="1529"/>
      <c r="C37" s="1529"/>
      <c r="D37" s="1529"/>
      <c r="E37" s="1529"/>
      <c r="F37" s="1529"/>
      <c r="G37" s="1529"/>
      <c r="H37" s="1529"/>
      <c r="I37" s="1529"/>
      <c r="J37" s="1529"/>
      <c r="K37" s="1529"/>
      <c r="L37" s="1529"/>
      <c r="M37" s="1529"/>
      <c r="N37" s="1529"/>
      <c r="O37" s="1530"/>
      <c r="P37" s="1538"/>
      <c r="Q37" s="1539"/>
      <c r="R37" s="3"/>
    </row>
    <row r="38" spans="1:29">
      <c r="A38" s="1528"/>
      <c r="B38" s="1529"/>
      <c r="C38" s="1529"/>
      <c r="D38" s="1529"/>
      <c r="E38" s="1529"/>
      <c r="F38" s="1529"/>
      <c r="G38" s="1529"/>
      <c r="H38" s="1529"/>
      <c r="I38" s="1529"/>
      <c r="J38" s="1529"/>
      <c r="K38" s="1529"/>
      <c r="L38" s="1529"/>
      <c r="M38" s="1529"/>
      <c r="N38" s="1529"/>
      <c r="O38" s="1530"/>
      <c r="P38" s="1538"/>
      <c r="Q38" s="1539"/>
      <c r="R38" s="3"/>
    </row>
    <row r="39" spans="1:29">
      <c r="A39" s="1531"/>
      <c r="B39" s="1532"/>
      <c r="C39" s="1532"/>
      <c r="D39" s="1532"/>
      <c r="E39" s="1532"/>
      <c r="F39" s="1532"/>
      <c r="G39" s="1532"/>
      <c r="H39" s="1532"/>
      <c r="I39" s="1532"/>
      <c r="J39" s="1532"/>
      <c r="K39" s="1532"/>
      <c r="L39" s="1532"/>
      <c r="M39" s="1532"/>
      <c r="N39" s="1532"/>
      <c r="O39" s="1533"/>
      <c r="P39" s="1540"/>
      <c r="Q39" s="1541"/>
      <c r="R39" s="3"/>
    </row>
    <row r="40" spans="1:29">
      <c r="A40" s="1525" t="s">
        <v>1639</v>
      </c>
      <c r="B40" s="1526"/>
      <c r="C40" s="1526"/>
      <c r="D40" s="1526"/>
      <c r="E40" s="1526"/>
      <c r="F40" s="1526"/>
      <c r="G40" s="1526"/>
      <c r="H40" s="1526"/>
      <c r="I40" s="1526"/>
      <c r="J40" s="1526"/>
      <c r="K40" s="1526"/>
      <c r="L40" s="1526"/>
      <c r="M40" s="1526"/>
      <c r="N40" s="1526"/>
      <c r="O40" s="1527"/>
      <c r="P40" s="1536"/>
      <c r="Q40" s="1537"/>
      <c r="R40" s="3"/>
    </row>
    <row r="41" spans="1:29">
      <c r="A41" s="1528"/>
      <c r="B41" s="1529"/>
      <c r="C41" s="1529"/>
      <c r="D41" s="1529"/>
      <c r="E41" s="1529"/>
      <c r="F41" s="1529"/>
      <c r="G41" s="1529"/>
      <c r="H41" s="1529"/>
      <c r="I41" s="1529"/>
      <c r="J41" s="1529"/>
      <c r="K41" s="1529"/>
      <c r="L41" s="1529"/>
      <c r="M41" s="1529"/>
      <c r="N41" s="1529"/>
      <c r="O41" s="1530"/>
      <c r="P41" s="1538"/>
      <c r="Q41" s="1539"/>
      <c r="R41" s="3"/>
    </row>
    <row r="42" spans="1:29">
      <c r="A42" s="1528"/>
      <c r="B42" s="1529"/>
      <c r="C42" s="1529"/>
      <c r="D42" s="1529"/>
      <c r="E42" s="1529"/>
      <c r="F42" s="1529"/>
      <c r="G42" s="1529"/>
      <c r="H42" s="1529"/>
      <c r="I42" s="1529"/>
      <c r="J42" s="1529"/>
      <c r="K42" s="1529"/>
      <c r="L42" s="1529"/>
      <c r="M42" s="1529"/>
      <c r="N42" s="1529"/>
      <c r="O42" s="1530"/>
      <c r="P42" s="1538"/>
      <c r="Q42" s="1539"/>
      <c r="R42" s="3"/>
    </row>
    <row r="43" spans="1:29">
      <c r="A43" s="1528"/>
      <c r="B43" s="1529"/>
      <c r="C43" s="1529"/>
      <c r="D43" s="1529"/>
      <c r="E43" s="1529"/>
      <c r="F43" s="1529"/>
      <c r="G43" s="1529"/>
      <c r="H43" s="1529"/>
      <c r="I43" s="1529"/>
      <c r="J43" s="1529"/>
      <c r="K43" s="1529"/>
      <c r="L43" s="1529"/>
      <c r="M43" s="1529"/>
      <c r="N43" s="1529"/>
      <c r="O43" s="1530"/>
      <c r="P43" s="1538"/>
      <c r="Q43" s="1539"/>
      <c r="R43" s="3"/>
    </row>
    <row r="44" spans="1:29">
      <c r="A44" s="1528"/>
      <c r="B44" s="1529"/>
      <c r="C44" s="1529"/>
      <c r="D44" s="1529"/>
      <c r="E44" s="1529"/>
      <c r="F44" s="1529"/>
      <c r="G44" s="1529"/>
      <c r="H44" s="1529"/>
      <c r="I44" s="1529"/>
      <c r="J44" s="1529"/>
      <c r="K44" s="1529"/>
      <c r="L44" s="1529"/>
      <c r="M44" s="1529"/>
      <c r="N44" s="1529"/>
      <c r="O44" s="1530"/>
      <c r="P44" s="1538"/>
      <c r="Q44" s="1539"/>
      <c r="R44" s="3"/>
    </row>
    <row r="45" spans="1:29">
      <c r="A45" s="1528"/>
      <c r="B45" s="1529"/>
      <c r="C45" s="1529"/>
      <c r="D45" s="1529"/>
      <c r="E45" s="1529"/>
      <c r="F45" s="1529"/>
      <c r="G45" s="1529"/>
      <c r="H45" s="1529"/>
      <c r="I45" s="1529"/>
      <c r="J45" s="1529"/>
      <c r="K45" s="1529"/>
      <c r="L45" s="1529"/>
      <c r="M45" s="1529"/>
      <c r="N45" s="1529"/>
      <c r="O45" s="1530"/>
      <c r="P45" s="1538"/>
      <c r="Q45" s="1539"/>
      <c r="R45" s="3"/>
    </row>
    <row r="46" spans="1:29">
      <c r="A46" s="1528"/>
      <c r="B46" s="1529"/>
      <c r="C46" s="1529"/>
      <c r="D46" s="1529"/>
      <c r="E46" s="1529"/>
      <c r="F46" s="1529"/>
      <c r="G46" s="1529"/>
      <c r="H46" s="1529"/>
      <c r="I46" s="1529"/>
      <c r="J46" s="1529"/>
      <c r="K46" s="1529"/>
      <c r="L46" s="1529"/>
      <c r="M46" s="1529"/>
      <c r="N46" s="1529"/>
      <c r="O46" s="1530"/>
      <c r="P46" s="1538"/>
      <c r="Q46" s="1539"/>
      <c r="R46" s="3"/>
    </row>
    <row r="47" spans="1:29">
      <c r="A47" s="1528"/>
      <c r="B47" s="1529"/>
      <c r="C47" s="1529"/>
      <c r="D47" s="1529"/>
      <c r="E47" s="1529"/>
      <c r="F47" s="1529"/>
      <c r="G47" s="1529"/>
      <c r="H47" s="1529"/>
      <c r="I47" s="1529"/>
      <c r="J47" s="1529"/>
      <c r="K47" s="1529"/>
      <c r="L47" s="1529"/>
      <c r="M47" s="1529"/>
      <c r="N47" s="1529"/>
      <c r="O47" s="1530"/>
      <c r="P47" s="1538"/>
      <c r="Q47" s="1539"/>
      <c r="R47" s="3"/>
    </row>
    <row r="48" spans="1:29">
      <c r="A48" s="1528"/>
      <c r="B48" s="1529"/>
      <c r="C48" s="1529"/>
      <c r="D48" s="1529"/>
      <c r="E48" s="1529"/>
      <c r="F48" s="1529"/>
      <c r="G48" s="1529"/>
      <c r="H48" s="1529"/>
      <c r="I48" s="1529"/>
      <c r="J48" s="1529"/>
      <c r="K48" s="1529"/>
      <c r="L48" s="1529"/>
      <c r="M48" s="1529"/>
      <c r="N48" s="1529"/>
      <c r="O48" s="1530"/>
      <c r="P48" s="1538"/>
      <c r="Q48" s="1539"/>
      <c r="R48" s="3"/>
    </row>
    <row r="49" spans="1:18">
      <c r="A49" s="1528"/>
      <c r="B49" s="1529"/>
      <c r="C49" s="1529"/>
      <c r="D49" s="1529"/>
      <c r="E49" s="1529"/>
      <c r="F49" s="1529"/>
      <c r="G49" s="1529"/>
      <c r="H49" s="1529"/>
      <c r="I49" s="1529"/>
      <c r="J49" s="1529"/>
      <c r="K49" s="1529"/>
      <c r="L49" s="1529"/>
      <c r="M49" s="1529"/>
      <c r="N49" s="1529"/>
      <c r="O49" s="1530"/>
      <c r="P49" s="1538"/>
      <c r="Q49" s="1539"/>
      <c r="R49" s="3"/>
    </row>
    <row r="50" spans="1:18">
      <c r="A50" s="1531"/>
      <c r="B50" s="1532"/>
      <c r="C50" s="1532"/>
      <c r="D50" s="1532"/>
      <c r="E50" s="1532"/>
      <c r="F50" s="1532"/>
      <c r="G50" s="1532"/>
      <c r="H50" s="1532"/>
      <c r="I50" s="1532"/>
      <c r="J50" s="1532"/>
      <c r="K50" s="1532"/>
      <c r="L50" s="1532"/>
      <c r="M50" s="1532"/>
      <c r="N50" s="1532"/>
      <c r="O50" s="1533"/>
      <c r="P50" s="1540"/>
      <c r="Q50" s="1541"/>
      <c r="R50" s="3"/>
    </row>
    <row r="51" spans="1:18">
      <c r="A51" s="1509" t="s">
        <v>4</v>
      </c>
      <c r="B51" s="1510"/>
      <c r="C51" s="1510"/>
      <c r="D51" s="1510"/>
      <c r="E51" s="1510"/>
      <c r="F51" s="1510"/>
      <c r="G51" s="1510"/>
      <c r="H51" s="1510"/>
      <c r="I51" s="1510"/>
      <c r="J51" s="1510"/>
      <c r="K51" s="1510"/>
      <c r="L51" s="1510"/>
      <c r="M51" s="1510"/>
      <c r="N51" s="1510"/>
      <c r="O51" s="1510"/>
      <c r="P51" s="1510"/>
      <c r="Q51" s="1511"/>
      <c r="R51" s="3"/>
    </row>
    <row r="52" spans="1:18">
      <c r="A52" s="1512"/>
      <c r="B52" s="1513"/>
      <c r="C52" s="1513"/>
      <c r="D52" s="1513"/>
      <c r="E52" s="1513"/>
      <c r="F52" s="1513"/>
      <c r="G52" s="1513"/>
      <c r="H52" s="1513"/>
      <c r="I52" s="1513"/>
      <c r="J52" s="1513"/>
      <c r="K52" s="1513"/>
      <c r="L52" s="1513"/>
      <c r="M52" s="1513"/>
      <c r="N52" s="1513"/>
      <c r="O52" s="1513"/>
      <c r="P52" s="1513"/>
      <c r="Q52" s="1514"/>
      <c r="R52" s="3"/>
    </row>
    <row r="53" spans="1:18">
      <c r="A53" s="1512"/>
      <c r="B53" s="1513"/>
      <c r="C53" s="1513"/>
      <c r="D53" s="1513"/>
      <c r="E53" s="1513"/>
      <c r="F53" s="1513"/>
      <c r="G53" s="1513"/>
      <c r="H53" s="1513"/>
      <c r="I53" s="1513"/>
      <c r="J53" s="1513"/>
      <c r="K53" s="1513"/>
      <c r="L53" s="1513"/>
      <c r="M53" s="1513"/>
      <c r="N53" s="1513"/>
      <c r="O53" s="1513"/>
      <c r="P53" s="1513"/>
      <c r="Q53" s="1514"/>
      <c r="R53" s="3"/>
    </row>
    <row r="54" spans="1:18">
      <c r="A54" s="1512"/>
      <c r="B54" s="1513"/>
      <c r="C54" s="1513"/>
      <c r="D54" s="1513"/>
      <c r="E54" s="1513"/>
      <c r="F54" s="1513"/>
      <c r="G54" s="1513"/>
      <c r="H54" s="1513"/>
      <c r="I54" s="1513"/>
      <c r="J54" s="1513"/>
      <c r="K54" s="1513"/>
      <c r="L54" s="1513"/>
      <c r="M54" s="1513"/>
      <c r="N54" s="1513"/>
      <c r="O54" s="1513"/>
      <c r="P54" s="1513"/>
      <c r="Q54" s="1514"/>
      <c r="R54" s="3"/>
    </row>
    <row r="55" spans="1:18">
      <c r="A55" s="1512"/>
      <c r="B55" s="1513"/>
      <c r="C55" s="1513"/>
      <c r="D55" s="1513"/>
      <c r="E55" s="1513"/>
      <c r="F55" s="1513"/>
      <c r="G55" s="1513"/>
      <c r="H55" s="1513"/>
      <c r="I55" s="1513"/>
      <c r="J55" s="1513"/>
      <c r="K55" s="1513"/>
      <c r="L55" s="1513"/>
      <c r="M55" s="1513"/>
      <c r="N55" s="1513"/>
      <c r="O55" s="1513"/>
      <c r="P55" s="1513"/>
      <c r="Q55" s="1514"/>
      <c r="R55" s="3"/>
    </row>
    <row r="56" spans="1:18">
      <c r="A56" s="1515"/>
      <c r="B56" s="1516"/>
      <c r="C56" s="1516"/>
      <c r="D56" s="1516"/>
      <c r="E56" s="1516"/>
      <c r="F56" s="1516"/>
      <c r="G56" s="1516"/>
      <c r="H56" s="1516"/>
      <c r="I56" s="1516"/>
      <c r="J56" s="1516"/>
      <c r="K56" s="1516"/>
      <c r="L56" s="1516"/>
      <c r="M56" s="1516"/>
      <c r="N56" s="1516"/>
      <c r="O56" s="1516"/>
      <c r="P56" s="1516"/>
      <c r="Q56" s="1517"/>
      <c r="R56" s="3"/>
    </row>
    <row r="57" spans="1:18">
      <c r="A57" s="3" t="s">
        <v>115</v>
      </c>
      <c r="R57" s="3"/>
    </row>
    <row r="58" spans="1:18">
      <c r="A58" s="1524" t="s">
        <v>9</v>
      </c>
      <c r="B58" s="1524"/>
      <c r="C58" s="1524"/>
      <c r="D58" s="1524"/>
      <c r="E58" s="1524"/>
      <c r="F58" s="1524"/>
      <c r="G58" s="1524"/>
      <c r="H58" s="1524"/>
      <c r="I58" s="1524"/>
      <c r="J58" s="1524"/>
      <c r="K58" s="1524"/>
      <c r="L58" s="1524"/>
      <c r="M58" s="1524"/>
      <c r="N58" s="1524"/>
      <c r="O58" s="1524"/>
      <c r="P58" s="1524"/>
      <c r="Q58" s="1524"/>
      <c r="R58" s="3"/>
    </row>
    <row r="59" spans="1:18">
      <c r="R59" s="3"/>
    </row>
    <row r="60" spans="1:18" ht="15.75" customHeight="1">
      <c r="R60" s="3"/>
    </row>
    <row r="61" spans="1:18" ht="15.75" customHeight="1"/>
    <row r="62" spans="1:18" ht="15.75" customHeight="1"/>
  </sheetData>
  <mergeCells count="22">
    <mergeCell ref="A58:Q58"/>
    <mergeCell ref="A18:O28"/>
    <mergeCell ref="A29:O39"/>
    <mergeCell ref="A40:O50"/>
    <mergeCell ref="B4:Q4"/>
    <mergeCell ref="P18:Q28"/>
    <mergeCell ref="P29:Q39"/>
    <mergeCell ref="P40:Q50"/>
    <mergeCell ref="B11:Q12"/>
    <mergeCell ref="A16:O17"/>
    <mergeCell ref="W31:X31"/>
    <mergeCell ref="P16:Q17"/>
    <mergeCell ref="A51:Q56"/>
    <mergeCell ref="H1:J1"/>
    <mergeCell ref="K1:Q1"/>
    <mergeCell ref="A3:Q3"/>
    <mergeCell ref="B8:Q10"/>
    <mergeCell ref="U23:Y25"/>
    <mergeCell ref="W27:X27"/>
    <mergeCell ref="W28:X28"/>
    <mergeCell ref="W29:X29"/>
    <mergeCell ref="W30:X30"/>
  </mergeCells>
  <phoneticPr fontId="2"/>
  <pageMargins left="0.59055118110236227" right="0.70866141732283472" top="0.74803149606299213" bottom="0.74803149606299213" header="0.31496062992125984" footer="0.31496062992125984"/>
  <pageSetup paperSize="9" orientation="portrait"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61"/>
  <sheetViews>
    <sheetView view="pageBreakPreview" topLeftCell="A37" zoomScaleNormal="100" zoomScaleSheetLayoutView="100" workbookViewId="0">
      <selection activeCell="A29" sqref="A29:O39"/>
    </sheetView>
  </sheetViews>
  <sheetFormatPr defaultRowHeight="13.5"/>
  <cols>
    <col min="1" max="17" width="5.125" style="3" customWidth="1"/>
    <col min="18" max="18" width="5.125" style="303" customWidth="1"/>
    <col min="19" max="16384" width="9" style="3"/>
  </cols>
  <sheetData>
    <row r="1" spans="1:27">
      <c r="A1" s="3" t="s">
        <v>860</v>
      </c>
      <c r="H1" s="1518" t="s">
        <v>331</v>
      </c>
      <c r="I1" s="1518"/>
      <c r="J1" s="1518"/>
      <c r="K1" s="1519" t="str">
        <f>IF(企業入力シート!C7="","",企業入力シート!C7)</f>
        <v>島根土木</v>
      </c>
      <c r="L1" s="1519"/>
      <c r="M1" s="1519"/>
      <c r="N1" s="1519"/>
      <c r="O1" s="1519"/>
      <c r="P1" s="1519"/>
      <c r="Q1" s="1519"/>
      <c r="R1" s="321"/>
      <c r="U1" s="4" t="s">
        <v>463</v>
      </c>
      <c r="V1" s="4"/>
      <c r="W1" s="4"/>
      <c r="X1" s="4"/>
      <c r="Y1" s="4"/>
      <c r="Z1" s="4"/>
      <c r="AA1" s="4"/>
    </row>
    <row r="2" spans="1:27">
      <c r="A2" s="3" t="s">
        <v>853</v>
      </c>
      <c r="U2" s="4" t="s">
        <v>464</v>
      </c>
      <c r="V2" s="4"/>
      <c r="W2" s="4"/>
      <c r="X2" s="4"/>
      <c r="Y2" s="4"/>
      <c r="Z2" s="4"/>
      <c r="AA2" s="4"/>
    </row>
    <row r="3" spans="1:27" ht="14.25">
      <c r="A3" s="1520" t="s">
        <v>10</v>
      </c>
      <c r="B3" s="1520"/>
      <c r="C3" s="1520"/>
      <c r="D3" s="1520"/>
      <c r="E3" s="1520"/>
      <c r="F3" s="1520"/>
      <c r="G3" s="1520"/>
      <c r="H3" s="1520"/>
      <c r="I3" s="1520"/>
      <c r="J3" s="1520"/>
      <c r="K3" s="1520"/>
      <c r="L3" s="1520"/>
      <c r="M3" s="1520"/>
      <c r="N3" s="1520"/>
      <c r="O3" s="1520"/>
      <c r="P3" s="1520"/>
      <c r="Q3" s="1520"/>
      <c r="R3" s="330"/>
      <c r="U3" s="205"/>
      <c r="V3" s="4" t="s">
        <v>465</v>
      </c>
      <c r="W3" s="4"/>
      <c r="X3" s="4"/>
      <c r="Y3" s="4"/>
      <c r="Z3" s="4"/>
      <c r="AA3" s="4"/>
    </row>
    <row r="4" spans="1:27">
      <c r="A4" s="209" t="s">
        <v>195</v>
      </c>
      <c r="B4" s="1534" t="str">
        <f>IF(発注者入力シート!C21="","",発注者入力シート!C21)</f>
        <v>現場周辺の環境対策</v>
      </c>
      <c r="C4" s="1534"/>
      <c r="D4" s="1534"/>
      <c r="E4" s="1534"/>
      <c r="F4" s="1534"/>
      <c r="G4" s="1534"/>
      <c r="H4" s="1534"/>
      <c r="I4" s="1534"/>
      <c r="J4" s="1534"/>
      <c r="K4" s="1534"/>
      <c r="L4" s="1534"/>
      <c r="M4" s="1534"/>
      <c r="N4" s="1534"/>
      <c r="O4" s="1534"/>
      <c r="P4" s="1534"/>
      <c r="Q4" s="1535"/>
      <c r="R4" s="321"/>
      <c r="U4" s="191"/>
      <c r="V4" s="4" t="s">
        <v>466</v>
      </c>
      <c r="W4" s="4"/>
      <c r="X4" s="4"/>
      <c r="Y4" s="4"/>
      <c r="Z4" s="4"/>
      <c r="AA4" s="4"/>
    </row>
    <row r="5" spans="1:27">
      <c r="A5" s="215" t="s">
        <v>3</v>
      </c>
      <c r="B5" s="203"/>
      <c r="C5" s="203"/>
      <c r="D5" s="203"/>
      <c r="E5" s="203"/>
      <c r="F5" s="203"/>
      <c r="G5" s="203"/>
      <c r="H5" s="203"/>
      <c r="I5" s="203"/>
      <c r="J5" s="203"/>
      <c r="K5" s="203"/>
      <c r="L5" s="203"/>
      <c r="M5" s="203"/>
      <c r="N5" s="203"/>
      <c r="O5" s="203"/>
      <c r="P5" s="203"/>
      <c r="Q5" s="226"/>
      <c r="R5" s="202"/>
      <c r="U5" s="4"/>
      <c r="V5" s="4"/>
      <c r="W5" s="4"/>
      <c r="X5" s="4"/>
      <c r="Y5" s="4"/>
      <c r="Z5" s="4"/>
      <c r="AA5" s="4"/>
    </row>
    <row r="6" spans="1:27">
      <c r="A6" s="215" t="s">
        <v>11</v>
      </c>
      <c r="B6" s="203"/>
      <c r="C6" s="203"/>
      <c r="D6" s="203"/>
      <c r="E6" s="203"/>
      <c r="F6" s="203"/>
      <c r="G6" s="203"/>
      <c r="H6" s="203"/>
      <c r="I6" s="203"/>
      <c r="J6" s="203"/>
      <c r="K6" s="203"/>
      <c r="L6" s="203"/>
      <c r="M6" s="203"/>
      <c r="N6" s="203"/>
      <c r="O6" s="203"/>
      <c r="P6" s="203"/>
      <c r="Q6" s="226"/>
      <c r="R6" s="202"/>
      <c r="U6" s="4" t="s">
        <v>467</v>
      </c>
      <c r="V6" s="4"/>
      <c r="W6" s="4"/>
      <c r="X6" s="4"/>
      <c r="Y6" s="4"/>
      <c r="Z6" s="4"/>
      <c r="AA6" s="4"/>
    </row>
    <row r="7" spans="1:27">
      <c r="A7" s="542" t="s">
        <v>123</v>
      </c>
      <c r="B7" s="534" t="s">
        <v>124</v>
      </c>
      <c r="C7" s="534"/>
      <c r="D7" s="534"/>
      <c r="E7" s="534"/>
      <c r="F7" s="534"/>
      <c r="G7" s="534"/>
      <c r="H7" s="534"/>
      <c r="I7" s="534"/>
      <c r="J7" s="534"/>
      <c r="K7" s="534"/>
      <c r="L7" s="534"/>
      <c r="M7" s="534"/>
      <c r="N7" s="534"/>
      <c r="O7" s="534"/>
      <c r="P7" s="534"/>
      <c r="Q7" s="543"/>
      <c r="R7" s="202"/>
      <c r="U7" s="193"/>
      <c r="V7" s="4" t="s">
        <v>468</v>
      </c>
      <c r="W7" s="4"/>
      <c r="X7" s="4"/>
      <c r="Y7" s="4"/>
      <c r="Z7" s="4"/>
      <c r="AA7" s="4"/>
    </row>
    <row r="8" spans="1:27">
      <c r="A8" s="542" t="s">
        <v>123</v>
      </c>
      <c r="B8" s="1521" t="s">
        <v>812</v>
      </c>
      <c r="C8" s="1521"/>
      <c r="D8" s="1521"/>
      <c r="E8" s="1521"/>
      <c r="F8" s="1521"/>
      <c r="G8" s="1521"/>
      <c r="H8" s="1521"/>
      <c r="I8" s="1521"/>
      <c r="J8" s="1521"/>
      <c r="K8" s="1521"/>
      <c r="L8" s="1521"/>
      <c r="M8" s="1521"/>
      <c r="N8" s="1521"/>
      <c r="O8" s="1521"/>
      <c r="P8" s="1521"/>
      <c r="Q8" s="1522"/>
      <c r="R8" s="202"/>
      <c r="U8" s="194"/>
      <c r="V8" s="4" t="s">
        <v>466</v>
      </c>
      <c r="W8" s="4"/>
      <c r="X8" s="4"/>
      <c r="Y8" s="4"/>
      <c r="Z8" s="4"/>
      <c r="AA8" s="4"/>
    </row>
    <row r="9" spans="1:27">
      <c r="A9" s="542"/>
      <c r="B9" s="1521"/>
      <c r="C9" s="1521"/>
      <c r="D9" s="1521"/>
      <c r="E9" s="1521"/>
      <c r="F9" s="1521"/>
      <c r="G9" s="1521"/>
      <c r="H9" s="1521"/>
      <c r="I9" s="1521"/>
      <c r="J9" s="1521"/>
      <c r="K9" s="1521"/>
      <c r="L9" s="1521"/>
      <c r="M9" s="1521"/>
      <c r="N9" s="1521"/>
      <c r="O9" s="1521"/>
      <c r="P9" s="1521"/>
      <c r="Q9" s="1522"/>
      <c r="R9" s="202"/>
      <c r="U9" s="4"/>
      <c r="V9" s="4"/>
      <c r="W9" s="4"/>
      <c r="X9" s="4"/>
      <c r="Y9" s="4"/>
      <c r="Z9" s="4"/>
      <c r="AA9" s="4"/>
    </row>
    <row r="10" spans="1:27">
      <c r="A10" s="542"/>
      <c r="B10" s="1521"/>
      <c r="C10" s="1521"/>
      <c r="D10" s="1521"/>
      <c r="E10" s="1521"/>
      <c r="F10" s="1521"/>
      <c r="G10" s="1521"/>
      <c r="H10" s="1521"/>
      <c r="I10" s="1521"/>
      <c r="J10" s="1521"/>
      <c r="K10" s="1521"/>
      <c r="L10" s="1521"/>
      <c r="M10" s="1521"/>
      <c r="N10" s="1521"/>
      <c r="O10" s="1521"/>
      <c r="P10" s="1521"/>
      <c r="Q10" s="1522"/>
      <c r="R10" s="202"/>
      <c r="U10" s="4"/>
      <c r="V10" s="4"/>
      <c r="W10" s="4"/>
      <c r="X10" s="4"/>
      <c r="Y10" s="4"/>
      <c r="Z10" s="4"/>
      <c r="AA10" s="4"/>
    </row>
    <row r="11" spans="1:27">
      <c r="A11" s="542" t="s">
        <v>123</v>
      </c>
      <c r="B11" s="1542" t="s">
        <v>811</v>
      </c>
      <c r="C11" s="1542"/>
      <c r="D11" s="1542"/>
      <c r="E11" s="1542"/>
      <c r="F11" s="1542"/>
      <c r="G11" s="1542"/>
      <c r="H11" s="1542"/>
      <c r="I11" s="1542"/>
      <c r="J11" s="1542"/>
      <c r="K11" s="1542"/>
      <c r="L11" s="1542"/>
      <c r="M11" s="1542"/>
      <c r="N11" s="1542"/>
      <c r="O11" s="1542"/>
      <c r="P11" s="1542"/>
      <c r="Q11" s="1544"/>
      <c r="R11" s="202"/>
      <c r="U11" s="4"/>
      <c r="V11" s="4"/>
      <c r="W11" s="4"/>
      <c r="X11" s="4"/>
      <c r="Y11" s="4"/>
      <c r="Z11" s="4"/>
      <c r="AA11" s="4"/>
    </row>
    <row r="12" spans="1:27" ht="13.5" customHeight="1">
      <c r="A12" s="542"/>
      <c r="B12" s="1542"/>
      <c r="C12" s="1542"/>
      <c r="D12" s="1542"/>
      <c r="E12" s="1542"/>
      <c r="F12" s="1542"/>
      <c r="G12" s="1542"/>
      <c r="H12" s="1542"/>
      <c r="I12" s="1542"/>
      <c r="J12" s="1542"/>
      <c r="K12" s="1542"/>
      <c r="L12" s="1542"/>
      <c r="M12" s="1542"/>
      <c r="N12" s="1542"/>
      <c r="O12" s="1542"/>
      <c r="P12" s="1542"/>
      <c r="Q12" s="1544"/>
      <c r="R12" s="300"/>
      <c r="U12" s="207" t="s">
        <v>469</v>
      </c>
      <c r="V12" s="4"/>
      <c r="W12" s="4"/>
      <c r="X12" s="4"/>
      <c r="Y12" s="4"/>
      <c r="Z12" s="4"/>
      <c r="AA12" s="4"/>
    </row>
    <row r="13" spans="1:27">
      <c r="A13" s="542" t="s">
        <v>123</v>
      </c>
      <c r="B13" s="534" t="s">
        <v>126</v>
      </c>
      <c r="C13" s="534"/>
      <c r="D13" s="534"/>
      <c r="E13" s="534"/>
      <c r="F13" s="534"/>
      <c r="G13" s="534"/>
      <c r="H13" s="534"/>
      <c r="I13" s="534"/>
      <c r="J13" s="534"/>
      <c r="K13" s="534"/>
      <c r="L13" s="534"/>
      <c r="M13" s="534"/>
      <c r="N13" s="534"/>
      <c r="O13" s="534"/>
      <c r="P13" s="534"/>
      <c r="Q13" s="543"/>
      <c r="R13" s="300"/>
      <c r="U13" s="207" t="s">
        <v>470</v>
      </c>
      <c r="V13" s="4"/>
      <c r="W13" s="4"/>
      <c r="X13" s="4"/>
      <c r="Y13" s="4"/>
      <c r="Z13" s="4"/>
      <c r="AA13" s="4"/>
    </row>
    <row r="14" spans="1:27">
      <c r="A14" s="542" t="s">
        <v>123</v>
      </c>
      <c r="B14" s="534" t="s">
        <v>125</v>
      </c>
      <c r="C14" s="534"/>
      <c r="D14" s="534"/>
      <c r="E14" s="534"/>
      <c r="F14" s="534"/>
      <c r="G14" s="534"/>
      <c r="H14" s="534"/>
      <c r="I14" s="534"/>
      <c r="J14" s="534"/>
      <c r="K14" s="534"/>
      <c r="L14" s="534"/>
      <c r="M14" s="534"/>
      <c r="N14" s="534"/>
      <c r="O14" s="534"/>
      <c r="P14" s="534"/>
      <c r="Q14" s="543"/>
      <c r="R14" s="202"/>
      <c r="U14" s="207" t="s">
        <v>818</v>
      </c>
      <c r="V14" s="4"/>
      <c r="W14" s="4"/>
      <c r="X14" s="4"/>
      <c r="Y14" s="4"/>
      <c r="Z14" s="4"/>
      <c r="AA14" s="4"/>
    </row>
    <row r="15" spans="1:27">
      <c r="A15" s="228" t="s">
        <v>12</v>
      </c>
      <c r="B15" s="229"/>
      <c r="C15" s="229"/>
      <c r="D15" s="229"/>
      <c r="E15" s="229"/>
      <c r="F15" s="229"/>
      <c r="G15" s="229"/>
      <c r="H15" s="229"/>
      <c r="I15" s="229"/>
      <c r="J15" s="229"/>
      <c r="K15" s="229"/>
      <c r="L15" s="229"/>
      <c r="M15" s="229"/>
      <c r="N15" s="229"/>
      <c r="O15" s="229"/>
      <c r="P15" s="228" t="s">
        <v>4</v>
      </c>
      <c r="Q15" s="230"/>
      <c r="R15" s="202"/>
      <c r="U15" s="4"/>
      <c r="V15" s="207"/>
      <c r="W15" s="4"/>
      <c r="X15" s="4"/>
      <c r="Y15" s="4"/>
      <c r="Z15" s="4"/>
      <c r="AA15" s="4"/>
    </row>
    <row r="16" spans="1:27">
      <c r="A16" s="1545" t="s">
        <v>127</v>
      </c>
      <c r="B16" s="1546"/>
      <c r="C16" s="1546"/>
      <c r="D16" s="1546"/>
      <c r="E16" s="1546"/>
      <c r="F16" s="1546"/>
      <c r="G16" s="1546"/>
      <c r="H16" s="1546"/>
      <c r="I16" s="1546"/>
      <c r="J16" s="1546"/>
      <c r="K16" s="1546"/>
      <c r="L16" s="1546"/>
      <c r="M16" s="1546"/>
      <c r="N16" s="1546"/>
      <c r="O16" s="1547"/>
      <c r="P16" s="1505" t="s">
        <v>5</v>
      </c>
      <c r="Q16" s="1506"/>
      <c r="R16" s="198"/>
      <c r="U16" s="207" t="s">
        <v>814</v>
      </c>
      <c r="V16" s="207"/>
      <c r="W16" s="4"/>
      <c r="X16" s="4"/>
      <c r="Y16" s="4"/>
      <c r="Z16" s="4"/>
      <c r="AA16" s="4"/>
    </row>
    <row r="17" spans="1:28">
      <c r="A17" s="1548"/>
      <c r="B17" s="1549"/>
      <c r="C17" s="1549"/>
      <c r="D17" s="1549"/>
      <c r="E17" s="1549"/>
      <c r="F17" s="1549"/>
      <c r="G17" s="1549"/>
      <c r="H17" s="1549"/>
      <c r="I17" s="1549"/>
      <c r="J17" s="1549"/>
      <c r="K17" s="1549"/>
      <c r="L17" s="1549"/>
      <c r="M17" s="1549"/>
      <c r="N17" s="1549"/>
      <c r="O17" s="1550"/>
      <c r="P17" s="1507"/>
      <c r="Q17" s="1508"/>
      <c r="R17" s="198"/>
      <c r="U17" s="207" t="s">
        <v>813</v>
      </c>
      <c r="V17" s="207"/>
      <c r="W17" s="4"/>
      <c r="X17" s="4"/>
      <c r="Y17" s="4"/>
      <c r="Z17" s="4"/>
      <c r="AA17" s="4"/>
    </row>
    <row r="18" spans="1:28">
      <c r="A18" s="1551" t="s">
        <v>1634</v>
      </c>
      <c r="B18" s="1552"/>
      <c r="C18" s="1552"/>
      <c r="D18" s="1552"/>
      <c r="E18" s="1552"/>
      <c r="F18" s="1552"/>
      <c r="G18" s="1552"/>
      <c r="H18" s="1552"/>
      <c r="I18" s="1552"/>
      <c r="J18" s="1552"/>
      <c r="K18" s="1552"/>
      <c r="L18" s="1552"/>
      <c r="M18" s="1552"/>
      <c r="N18" s="1552"/>
      <c r="O18" s="1553"/>
      <c r="P18" s="1536"/>
      <c r="Q18" s="1537"/>
      <c r="R18" s="198"/>
      <c r="U18" s="207" t="s">
        <v>815</v>
      </c>
      <c r="V18" s="207"/>
      <c r="W18" s="4"/>
      <c r="X18" s="4"/>
      <c r="Y18" s="4"/>
      <c r="Z18" s="4"/>
      <c r="AA18" s="4"/>
    </row>
    <row r="19" spans="1:28">
      <c r="A19" s="1554"/>
      <c r="B19" s="1555"/>
      <c r="C19" s="1555"/>
      <c r="D19" s="1555"/>
      <c r="E19" s="1555"/>
      <c r="F19" s="1555"/>
      <c r="G19" s="1555"/>
      <c r="H19" s="1555"/>
      <c r="I19" s="1555"/>
      <c r="J19" s="1555"/>
      <c r="K19" s="1555"/>
      <c r="L19" s="1555"/>
      <c r="M19" s="1555"/>
      <c r="N19" s="1555"/>
      <c r="O19" s="1556"/>
      <c r="P19" s="1538"/>
      <c r="Q19" s="1539"/>
      <c r="R19" s="198"/>
      <c r="U19" s="207" t="s">
        <v>816</v>
      </c>
      <c r="V19" s="4"/>
      <c r="W19" s="4"/>
      <c r="X19" s="4"/>
      <c r="Y19" s="4"/>
      <c r="Z19" s="4"/>
      <c r="AA19" s="4"/>
    </row>
    <row r="20" spans="1:28">
      <c r="A20" s="1554"/>
      <c r="B20" s="1555"/>
      <c r="C20" s="1555"/>
      <c r="D20" s="1555"/>
      <c r="E20" s="1555"/>
      <c r="F20" s="1555"/>
      <c r="G20" s="1555"/>
      <c r="H20" s="1555"/>
      <c r="I20" s="1555"/>
      <c r="J20" s="1555"/>
      <c r="K20" s="1555"/>
      <c r="L20" s="1555"/>
      <c r="M20" s="1555"/>
      <c r="N20" s="1555"/>
      <c r="O20" s="1556"/>
      <c r="P20" s="1538"/>
      <c r="Q20" s="1539"/>
      <c r="R20" s="198"/>
      <c r="U20" s="207" t="s">
        <v>817</v>
      </c>
      <c r="V20" s="4"/>
      <c r="W20" s="4"/>
      <c r="X20" s="4"/>
      <c r="Y20" s="4"/>
      <c r="Z20" s="4"/>
      <c r="AA20" s="4"/>
    </row>
    <row r="21" spans="1:28">
      <c r="A21" s="1554"/>
      <c r="B21" s="1555"/>
      <c r="C21" s="1555"/>
      <c r="D21" s="1555"/>
      <c r="E21" s="1555"/>
      <c r="F21" s="1555"/>
      <c r="G21" s="1555"/>
      <c r="H21" s="1555"/>
      <c r="I21" s="1555"/>
      <c r="J21" s="1555"/>
      <c r="K21" s="1555"/>
      <c r="L21" s="1555"/>
      <c r="M21" s="1555"/>
      <c r="N21" s="1555"/>
      <c r="O21" s="1556"/>
      <c r="P21" s="1538"/>
      <c r="Q21" s="1539"/>
      <c r="R21" s="198"/>
      <c r="U21" s="4"/>
      <c r="V21" s="4"/>
      <c r="W21" s="4"/>
      <c r="X21" s="4"/>
      <c r="Y21" s="4"/>
      <c r="Z21" s="4"/>
      <c r="AA21" s="4"/>
    </row>
    <row r="22" spans="1:28">
      <c r="A22" s="1554"/>
      <c r="B22" s="1555"/>
      <c r="C22" s="1555"/>
      <c r="D22" s="1555"/>
      <c r="E22" s="1555"/>
      <c r="F22" s="1555"/>
      <c r="G22" s="1555"/>
      <c r="H22" s="1555"/>
      <c r="I22" s="1555"/>
      <c r="J22" s="1555"/>
      <c r="K22" s="1555"/>
      <c r="L22" s="1555"/>
      <c r="M22" s="1555"/>
      <c r="N22" s="1555"/>
      <c r="O22" s="1556"/>
      <c r="P22" s="1538"/>
      <c r="Q22" s="1539"/>
      <c r="R22" s="198"/>
    </row>
    <row r="23" spans="1:28">
      <c r="A23" s="1554"/>
      <c r="B23" s="1555"/>
      <c r="C23" s="1555"/>
      <c r="D23" s="1555"/>
      <c r="E23" s="1555"/>
      <c r="F23" s="1555"/>
      <c r="G23" s="1555"/>
      <c r="H23" s="1555"/>
      <c r="I23" s="1555"/>
      <c r="J23" s="1555"/>
      <c r="K23" s="1555"/>
      <c r="L23" s="1555"/>
      <c r="M23" s="1555"/>
      <c r="N23" s="1555"/>
      <c r="O23" s="1556"/>
      <c r="P23" s="1538"/>
      <c r="Q23" s="1539"/>
      <c r="R23" s="198"/>
      <c r="U23" s="1523" t="s">
        <v>339</v>
      </c>
      <c r="V23" s="1523"/>
      <c r="W23" s="1523"/>
      <c r="X23" s="1523"/>
      <c r="Y23" s="1523"/>
      <c r="Z23" s="4"/>
      <c r="AA23" s="4"/>
      <c r="AB23" s="4"/>
    </row>
    <row r="24" spans="1:28">
      <c r="A24" s="1554"/>
      <c r="B24" s="1555"/>
      <c r="C24" s="1555"/>
      <c r="D24" s="1555"/>
      <c r="E24" s="1555"/>
      <c r="F24" s="1555"/>
      <c r="G24" s="1555"/>
      <c r="H24" s="1555"/>
      <c r="I24" s="1555"/>
      <c r="J24" s="1555"/>
      <c r="K24" s="1555"/>
      <c r="L24" s="1555"/>
      <c r="M24" s="1555"/>
      <c r="N24" s="1555"/>
      <c r="O24" s="1556"/>
      <c r="P24" s="1538"/>
      <c r="Q24" s="1539"/>
      <c r="R24" s="198"/>
      <c r="U24" s="1523"/>
      <c r="V24" s="1523"/>
      <c r="W24" s="1523"/>
      <c r="X24" s="1523"/>
      <c r="Y24" s="1523"/>
      <c r="Z24" s="4"/>
      <c r="AA24" s="4"/>
      <c r="AB24" s="4"/>
    </row>
    <row r="25" spans="1:28">
      <c r="A25" s="1554"/>
      <c r="B25" s="1555"/>
      <c r="C25" s="1555"/>
      <c r="D25" s="1555"/>
      <c r="E25" s="1555"/>
      <c r="F25" s="1555"/>
      <c r="G25" s="1555"/>
      <c r="H25" s="1555"/>
      <c r="I25" s="1555"/>
      <c r="J25" s="1555"/>
      <c r="K25" s="1555"/>
      <c r="L25" s="1555"/>
      <c r="M25" s="1555"/>
      <c r="N25" s="1555"/>
      <c r="O25" s="1556"/>
      <c r="P25" s="1538"/>
      <c r="Q25" s="1539"/>
      <c r="R25" s="198"/>
      <c r="U25" s="1523"/>
      <c r="V25" s="1523"/>
      <c r="W25" s="1523"/>
      <c r="X25" s="1523"/>
      <c r="Y25" s="1523"/>
      <c r="Z25" s="4"/>
      <c r="AA25" s="4"/>
      <c r="AB25" s="4"/>
    </row>
    <row r="26" spans="1:28">
      <c r="A26" s="1554"/>
      <c r="B26" s="1555"/>
      <c r="C26" s="1555"/>
      <c r="D26" s="1555"/>
      <c r="E26" s="1555"/>
      <c r="F26" s="1555"/>
      <c r="G26" s="1555"/>
      <c r="H26" s="1555"/>
      <c r="I26" s="1555"/>
      <c r="J26" s="1555"/>
      <c r="K26" s="1555"/>
      <c r="L26" s="1555"/>
      <c r="M26" s="1555"/>
      <c r="N26" s="1555"/>
      <c r="O26" s="1556"/>
      <c r="P26" s="1538"/>
      <c r="Q26" s="1539"/>
      <c r="R26" s="198"/>
      <c r="U26" s="4" t="s">
        <v>353</v>
      </c>
      <c r="V26" s="4"/>
      <c r="W26" s="4"/>
      <c r="X26" s="4"/>
      <c r="Y26" s="4"/>
      <c r="Z26" s="4"/>
      <c r="AA26" s="4"/>
      <c r="AB26" s="4"/>
    </row>
    <row r="27" spans="1:28">
      <c r="A27" s="1554"/>
      <c r="B27" s="1555"/>
      <c r="C27" s="1555"/>
      <c r="D27" s="1555"/>
      <c r="E27" s="1555"/>
      <c r="F27" s="1555"/>
      <c r="G27" s="1555"/>
      <c r="H27" s="1555"/>
      <c r="I27" s="1555"/>
      <c r="J27" s="1555"/>
      <c r="K27" s="1555"/>
      <c r="L27" s="1555"/>
      <c r="M27" s="1555"/>
      <c r="N27" s="1555"/>
      <c r="O27" s="1556"/>
      <c r="P27" s="1538"/>
      <c r="Q27" s="1539"/>
      <c r="R27" s="198"/>
      <c r="U27" s="216" t="s">
        <v>340</v>
      </c>
      <c r="V27" s="216" t="s">
        <v>341</v>
      </c>
      <c r="W27" s="1504" t="s">
        <v>342</v>
      </c>
      <c r="X27" s="1504"/>
      <c r="Y27" s="217" t="s">
        <v>343</v>
      </c>
      <c r="Z27" s="211"/>
      <c r="AA27" s="211"/>
      <c r="AB27" s="212"/>
    </row>
    <row r="28" spans="1:28">
      <c r="A28" s="1557"/>
      <c r="B28" s="1558"/>
      <c r="C28" s="1558"/>
      <c r="D28" s="1558"/>
      <c r="E28" s="1558"/>
      <c r="F28" s="1558"/>
      <c r="G28" s="1558"/>
      <c r="H28" s="1558"/>
      <c r="I28" s="1558"/>
      <c r="J28" s="1558"/>
      <c r="K28" s="1558"/>
      <c r="L28" s="1558"/>
      <c r="M28" s="1558"/>
      <c r="N28" s="1558"/>
      <c r="O28" s="1559"/>
      <c r="P28" s="1540"/>
      <c r="Q28" s="1541"/>
      <c r="R28" s="198"/>
      <c r="U28" s="216" t="s">
        <v>1312</v>
      </c>
      <c r="V28" s="216" t="s">
        <v>62</v>
      </c>
      <c r="W28" s="1504" t="s">
        <v>344</v>
      </c>
      <c r="X28" s="1504"/>
      <c r="Y28" s="218" t="s">
        <v>345</v>
      </c>
      <c r="Z28" s="195"/>
      <c r="AA28" s="195"/>
      <c r="AB28" s="219"/>
    </row>
    <row r="29" spans="1:28">
      <c r="A29" s="1551" t="s">
        <v>1635</v>
      </c>
      <c r="B29" s="1552"/>
      <c r="C29" s="1552"/>
      <c r="D29" s="1552"/>
      <c r="E29" s="1552"/>
      <c r="F29" s="1552"/>
      <c r="G29" s="1552"/>
      <c r="H29" s="1552"/>
      <c r="I29" s="1552"/>
      <c r="J29" s="1552"/>
      <c r="K29" s="1552"/>
      <c r="L29" s="1552"/>
      <c r="M29" s="1552"/>
      <c r="N29" s="1552"/>
      <c r="O29" s="1553"/>
      <c r="P29" s="1536"/>
      <c r="Q29" s="1537"/>
      <c r="R29" s="198"/>
      <c r="U29" s="216" t="s">
        <v>346</v>
      </c>
      <c r="V29" s="216" t="s">
        <v>63</v>
      </c>
      <c r="W29" s="1504" t="s">
        <v>347</v>
      </c>
      <c r="X29" s="1504"/>
      <c r="Y29" s="220" t="s">
        <v>348</v>
      </c>
      <c r="Z29" s="195"/>
      <c r="AA29" s="195"/>
      <c r="AB29" s="219"/>
    </row>
    <row r="30" spans="1:28">
      <c r="A30" s="1554"/>
      <c r="B30" s="1555"/>
      <c r="C30" s="1555"/>
      <c r="D30" s="1555"/>
      <c r="E30" s="1555"/>
      <c r="F30" s="1555"/>
      <c r="G30" s="1555"/>
      <c r="H30" s="1555"/>
      <c r="I30" s="1555"/>
      <c r="J30" s="1555"/>
      <c r="K30" s="1555"/>
      <c r="L30" s="1555"/>
      <c r="M30" s="1555"/>
      <c r="N30" s="1555"/>
      <c r="O30" s="1556"/>
      <c r="P30" s="1538"/>
      <c r="Q30" s="1539"/>
      <c r="R30" s="198"/>
      <c r="U30" s="216" t="s">
        <v>349</v>
      </c>
      <c r="V30" s="216" t="s">
        <v>64</v>
      </c>
      <c r="W30" s="1504" t="s">
        <v>347</v>
      </c>
      <c r="X30" s="1504"/>
      <c r="Y30" s="221" t="s">
        <v>350</v>
      </c>
      <c r="Z30" s="197"/>
      <c r="AA30" s="197"/>
      <c r="AB30" s="222"/>
    </row>
    <row r="31" spans="1:28">
      <c r="A31" s="1554"/>
      <c r="B31" s="1555"/>
      <c r="C31" s="1555"/>
      <c r="D31" s="1555"/>
      <c r="E31" s="1555"/>
      <c r="F31" s="1555"/>
      <c r="G31" s="1555"/>
      <c r="H31" s="1555"/>
      <c r="I31" s="1555"/>
      <c r="J31" s="1555"/>
      <c r="K31" s="1555"/>
      <c r="L31" s="1555"/>
      <c r="M31" s="1555"/>
      <c r="N31" s="1555"/>
      <c r="O31" s="1556"/>
      <c r="P31" s="1538"/>
      <c r="Q31" s="1539"/>
      <c r="R31" s="198"/>
      <c r="U31" s="216" t="s">
        <v>351</v>
      </c>
      <c r="V31" s="216" t="s">
        <v>64</v>
      </c>
      <c r="W31" s="1504" t="s">
        <v>347</v>
      </c>
      <c r="X31" s="1504"/>
      <c r="Y31" s="220" t="s">
        <v>352</v>
      </c>
      <c r="Z31" s="195"/>
      <c r="AA31" s="195"/>
      <c r="AB31" s="219"/>
    </row>
    <row r="32" spans="1:28">
      <c r="A32" s="1554"/>
      <c r="B32" s="1555"/>
      <c r="C32" s="1555"/>
      <c r="D32" s="1555"/>
      <c r="E32" s="1555"/>
      <c r="F32" s="1555"/>
      <c r="G32" s="1555"/>
      <c r="H32" s="1555"/>
      <c r="I32" s="1555"/>
      <c r="J32" s="1555"/>
      <c r="K32" s="1555"/>
      <c r="L32" s="1555"/>
      <c r="M32" s="1555"/>
      <c r="N32" s="1555"/>
      <c r="O32" s="1556"/>
      <c r="P32" s="1538"/>
      <c r="Q32" s="1539"/>
      <c r="R32" s="198"/>
      <c r="U32" s="207"/>
      <c r="V32" s="4"/>
      <c r="W32" s="4"/>
      <c r="X32" s="4"/>
      <c r="Y32" s="4"/>
      <c r="Z32" s="4"/>
      <c r="AA32" s="4"/>
      <c r="AB32" s="4"/>
    </row>
    <row r="33" spans="1:28">
      <c r="A33" s="1554"/>
      <c r="B33" s="1555"/>
      <c r="C33" s="1555"/>
      <c r="D33" s="1555"/>
      <c r="E33" s="1555"/>
      <c r="F33" s="1555"/>
      <c r="G33" s="1555"/>
      <c r="H33" s="1555"/>
      <c r="I33" s="1555"/>
      <c r="J33" s="1555"/>
      <c r="K33" s="1555"/>
      <c r="L33" s="1555"/>
      <c r="M33" s="1555"/>
      <c r="N33" s="1555"/>
      <c r="O33" s="1556"/>
      <c r="P33" s="1538"/>
      <c r="Q33" s="1539"/>
      <c r="R33" s="198"/>
      <c r="U33" s="4"/>
      <c r="V33" s="4"/>
      <c r="W33" s="4"/>
      <c r="X33" s="4"/>
      <c r="Y33" s="4"/>
      <c r="Z33" s="4"/>
      <c r="AA33" s="4"/>
      <c r="AB33" s="4"/>
    </row>
    <row r="34" spans="1:28">
      <c r="A34" s="1554"/>
      <c r="B34" s="1555"/>
      <c r="C34" s="1555"/>
      <c r="D34" s="1555"/>
      <c r="E34" s="1555"/>
      <c r="F34" s="1555"/>
      <c r="G34" s="1555"/>
      <c r="H34" s="1555"/>
      <c r="I34" s="1555"/>
      <c r="J34" s="1555"/>
      <c r="K34" s="1555"/>
      <c r="L34" s="1555"/>
      <c r="M34" s="1555"/>
      <c r="N34" s="1555"/>
      <c r="O34" s="1556"/>
      <c r="P34" s="1538"/>
      <c r="Q34" s="1539"/>
      <c r="R34" s="198"/>
      <c r="U34" s="4"/>
      <c r="V34" s="4"/>
      <c r="W34" s="4"/>
      <c r="X34" s="4"/>
      <c r="Y34" s="4"/>
      <c r="Z34" s="4"/>
      <c r="AA34" s="4"/>
      <c r="AB34" s="4"/>
    </row>
    <row r="35" spans="1:28">
      <c r="A35" s="1554"/>
      <c r="B35" s="1555"/>
      <c r="C35" s="1555"/>
      <c r="D35" s="1555"/>
      <c r="E35" s="1555"/>
      <c r="F35" s="1555"/>
      <c r="G35" s="1555"/>
      <c r="H35" s="1555"/>
      <c r="I35" s="1555"/>
      <c r="J35" s="1555"/>
      <c r="K35" s="1555"/>
      <c r="L35" s="1555"/>
      <c r="M35" s="1555"/>
      <c r="N35" s="1555"/>
      <c r="O35" s="1556"/>
      <c r="P35" s="1538"/>
      <c r="Q35" s="1539"/>
      <c r="R35" s="198"/>
      <c r="U35" s="4"/>
      <c r="V35" s="4"/>
      <c r="W35" s="4"/>
      <c r="X35" s="4"/>
      <c r="Y35" s="4"/>
      <c r="Z35" s="4"/>
      <c r="AA35" s="4"/>
      <c r="AB35" s="4"/>
    </row>
    <row r="36" spans="1:28">
      <c r="A36" s="1554"/>
      <c r="B36" s="1555"/>
      <c r="C36" s="1555"/>
      <c r="D36" s="1555"/>
      <c r="E36" s="1555"/>
      <c r="F36" s="1555"/>
      <c r="G36" s="1555"/>
      <c r="H36" s="1555"/>
      <c r="I36" s="1555"/>
      <c r="J36" s="1555"/>
      <c r="K36" s="1555"/>
      <c r="L36" s="1555"/>
      <c r="M36" s="1555"/>
      <c r="N36" s="1555"/>
      <c r="O36" s="1556"/>
      <c r="P36" s="1538"/>
      <c r="Q36" s="1539"/>
      <c r="R36" s="198"/>
      <c r="U36" s="4"/>
      <c r="V36" s="4"/>
      <c r="W36" s="4"/>
      <c r="X36" s="4"/>
      <c r="Y36" s="4"/>
      <c r="Z36" s="4"/>
      <c r="AA36" s="4"/>
      <c r="AB36" s="4"/>
    </row>
    <row r="37" spans="1:28">
      <c r="A37" s="1554"/>
      <c r="B37" s="1555"/>
      <c r="C37" s="1555"/>
      <c r="D37" s="1555"/>
      <c r="E37" s="1555"/>
      <c r="F37" s="1555"/>
      <c r="G37" s="1555"/>
      <c r="H37" s="1555"/>
      <c r="I37" s="1555"/>
      <c r="J37" s="1555"/>
      <c r="K37" s="1555"/>
      <c r="L37" s="1555"/>
      <c r="M37" s="1555"/>
      <c r="N37" s="1555"/>
      <c r="O37" s="1556"/>
      <c r="P37" s="1538"/>
      <c r="Q37" s="1539"/>
      <c r="R37" s="198"/>
    </row>
    <row r="38" spans="1:28">
      <c r="A38" s="1554"/>
      <c r="B38" s="1555"/>
      <c r="C38" s="1555"/>
      <c r="D38" s="1555"/>
      <c r="E38" s="1555"/>
      <c r="F38" s="1555"/>
      <c r="G38" s="1555"/>
      <c r="H38" s="1555"/>
      <c r="I38" s="1555"/>
      <c r="J38" s="1555"/>
      <c r="K38" s="1555"/>
      <c r="L38" s="1555"/>
      <c r="M38" s="1555"/>
      <c r="N38" s="1555"/>
      <c r="O38" s="1556"/>
      <c r="P38" s="1538"/>
      <c r="Q38" s="1539"/>
      <c r="R38" s="198"/>
    </row>
    <row r="39" spans="1:28">
      <c r="A39" s="1557"/>
      <c r="B39" s="1558"/>
      <c r="C39" s="1558"/>
      <c r="D39" s="1558"/>
      <c r="E39" s="1558"/>
      <c r="F39" s="1558"/>
      <c r="G39" s="1558"/>
      <c r="H39" s="1558"/>
      <c r="I39" s="1558"/>
      <c r="J39" s="1558"/>
      <c r="K39" s="1558"/>
      <c r="L39" s="1558"/>
      <c r="M39" s="1558"/>
      <c r="N39" s="1558"/>
      <c r="O39" s="1559"/>
      <c r="P39" s="1540"/>
      <c r="Q39" s="1541"/>
      <c r="R39" s="198"/>
    </row>
    <row r="40" spans="1:28">
      <c r="A40" s="1551" t="s">
        <v>1636</v>
      </c>
      <c r="B40" s="1552"/>
      <c r="C40" s="1552"/>
      <c r="D40" s="1552"/>
      <c r="E40" s="1552"/>
      <c r="F40" s="1552"/>
      <c r="G40" s="1552"/>
      <c r="H40" s="1552"/>
      <c r="I40" s="1552"/>
      <c r="J40" s="1552"/>
      <c r="K40" s="1552"/>
      <c r="L40" s="1552"/>
      <c r="M40" s="1552"/>
      <c r="N40" s="1552"/>
      <c r="O40" s="1553"/>
      <c r="P40" s="1536"/>
      <c r="Q40" s="1537"/>
      <c r="R40" s="198"/>
    </row>
    <row r="41" spans="1:28">
      <c r="A41" s="1554"/>
      <c r="B41" s="1555"/>
      <c r="C41" s="1555"/>
      <c r="D41" s="1555"/>
      <c r="E41" s="1555"/>
      <c r="F41" s="1555"/>
      <c r="G41" s="1555"/>
      <c r="H41" s="1555"/>
      <c r="I41" s="1555"/>
      <c r="J41" s="1555"/>
      <c r="K41" s="1555"/>
      <c r="L41" s="1555"/>
      <c r="M41" s="1555"/>
      <c r="N41" s="1555"/>
      <c r="O41" s="1556"/>
      <c r="P41" s="1538"/>
      <c r="Q41" s="1539"/>
      <c r="R41" s="198"/>
    </row>
    <row r="42" spans="1:28">
      <c r="A42" s="1554"/>
      <c r="B42" s="1555"/>
      <c r="C42" s="1555"/>
      <c r="D42" s="1555"/>
      <c r="E42" s="1555"/>
      <c r="F42" s="1555"/>
      <c r="G42" s="1555"/>
      <c r="H42" s="1555"/>
      <c r="I42" s="1555"/>
      <c r="J42" s="1555"/>
      <c r="K42" s="1555"/>
      <c r="L42" s="1555"/>
      <c r="M42" s="1555"/>
      <c r="N42" s="1555"/>
      <c r="O42" s="1556"/>
      <c r="P42" s="1538"/>
      <c r="Q42" s="1539"/>
      <c r="R42" s="198"/>
    </row>
    <row r="43" spans="1:28">
      <c r="A43" s="1554"/>
      <c r="B43" s="1555"/>
      <c r="C43" s="1555"/>
      <c r="D43" s="1555"/>
      <c r="E43" s="1555"/>
      <c r="F43" s="1555"/>
      <c r="G43" s="1555"/>
      <c r="H43" s="1555"/>
      <c r="I43" s="1555"/>
      <c r="J43" s="1555"/>
      <c r="K43" s="1555"/>
      <c r="L43" s="1555"/>
      <c r="M43" s="1555"/>
      <c r="N43" s="1555"/>
      <c r="O43" s="1556"/>
      <c r="P43" s="1538"/>
      <c r="Q43" s="1539"/>
      <c r="R43" s="198"/>
    </row>
    <row r="44" spans="1:28">
      <c r="A44" s="1554"/>
      <c r="B44" s="1555"/>
      <c r="C44" s="1555"/>
      <c r="D44" s="1555"/>
      <c r="E44" s="1555"/>
      <c r="F44" s="1555"/>
      <c r="G44" s="1555"/>
      <c r="H44" s="1555"/>
      <c r="I44" s="1555"/>
      <c r="J44" s="1555"/>
      <c r="K44" s="1555"/>
      <c r="L44" s="1555"/>
      <c r="M44" s="1555"/>
      <c r="N44" s="1555"/>
      <c r="O44" s="1556"/>
      <c r="P44" s="1538"/>
      <c r="Q44" s="1539"/>
      <c r="R44" s="198"/>
    </row>
    <row r="45" spans="1:28">
      <c r="A45" s="1554"/>
      <c r="B45" s="1555"/>
      <c r="C45" s="1555"/>
      <c r="D45" s="1555"/>
      <c r="E45" s="1555"/>
      <c r="F45" s="1555"/>
      <c r="G45" s="1555"/>
      <c r="H45" s="1555"/>
      <c r="I45" s="1555"/>
      <c r="J45" s="1555"/>
      <c r="K45" s="1555"/>
      <c r="L45" s="1555"/>
      <c r="M45" s="1555"/>
      <c r="N45" s="1555"/>
      <c r="O45" s="1556"/>
      <c r="P45" s="1538"/>
      <c r="Q45" s="1539"/>
      <c r="R45" s="198"/>
    </row>
    <row r="46" spans="1:28" ht="13.5" customHeight="1">
      <c r="A46" s="1554"/>
      <c r="B46" s="1555"/>
      <c r="C46" s="1555"/>
      <c r="D46" s="1555"/>
      <c r="E46" s="1555"/>
      <c r="F46" s="1555"/>
      <c r="G46" s="1555"/>
      <c r="H46" s="1555"/>
      <c r="I46" s="1555"/>
      <c r="J46" s="1555"/>
      <c r="K46" s="1555"/>
      <c r="L46" s="1555"/>
      <c r="M46" s="1555"/>
      <c r="N46" s="1555"/>
      <c r="O46" s="1556"/>
      <c r="P46" s="1538"/>
      <c r="Q46" s="1539"/>
      <c r="R46" s="198"/>
    </row>
    <row r="47" spans="1:28">
      <c r="A47" s="1554"/>
      <c r="B47" s="1555"/>
      <c r="C47" s="1555"/>
      <c r="D47" s="1555"/>
      <c r="E47" s="1555"/>
      <c r="F47" s="1555"/>
      <c r="G47" s="1555"/>
      <c r="H47" s="1555"/>
      <c r="I47" s="1555"/>
      <c r="J47" s="1555"/>
      <c r="K47" s="1555"/>
      <c r="L47" s="1555"/>
      <c r="M47" s="1555"/>
      <c r="N47" s="1555"/>
      <c r="O47" s="1556"/>
      <c r="P47" s="1538"/>
      <c r="Q47" s="1539"/>
      <c r="R47" s="198"/>
    </row>
    <row r="48" spans="1:28">
      <c r="A48" s="1554"/>
      <c r="B48" s="1555"/>
      <c r="C48" s="1555"/>
      <c r="D48" s="1555"/>
      <c r="E48" s="1555"/>
      <c r="F48" s="1555"/>
      <c r="G48" s="1555"/>
      <c r="H48" s="1555"/>
      <c r="I48" s="1555"/>
      <c r="J48" s="1555"/>
      <c r="K48" s="1555"/>
      <c r="L48" s="1555"/>
      <c r="M48" s="1555"/>
      <c r="N48" s="1555"/>
      <c r="O48" s="1556"/>
      <c r="P48" s="1538"/>
      <c r="Q48" s="1539"/>
      <c r="R48" s="198"/>
    </row>
    <row r="49" spans="1:19">
      <c r="A49" s="1554"/>
      <c r="B49" s="1555"/>
      <c r="C49" s="1555"/>
      <c r="D49" s="1555"/>
      <c r="E49" s="1555"/>
      <c r="F49" s="1555"/>
      <c r="G49" s="1555"/>
      <c r="H49" s="1555"/>
      <c r="I49" s="1555"/>
      <c r="J49" s="1555"/>
      <c r="K49" s="1555"/>
      <c r="L49" s="1555"/>
      <c r="M49" s="1555"/>
      <c r="N49" s="1555"/>
      <c r="O49" s="1556"/>
      <c r="P49" s="1538"/>
      <c r="Q49" s="1539"/>
      <c r="R49" s="198"/>
    </row>
    <row r="50" spans="1:19">
      <c r="A50" s="1557"/>
      <c r="B50" s="1558"/>
      <c r="C50" s="1558"/>
      <c r="D50" s="1558"/>
      <c r="E50" s="1558"/>
      <c r="F50" s="1558"/>
      <c r="G50" s="1558"/>
      <c r="H50" s="1558"/>
      <c r="I50" s="1558"/>
      <c r="J50" s="1558"/>
      <c r="K50" s="1558"/>
      <c r="L50" s="1558"/>
      <c r="M50" s="1558"/>
      <c r="N50" s="1558"/>
      <c r="O50" s="1559"/>
      <c r="P50" s="1540"/>
      <c r="Q50" s="1541"/>
      <c r="R50" s="198"/>
      <c r="S50" s="203"/>
    </row>
    <row r="51" spans="1:19">
      <c r="A51" s="1560" t="s">
        <v>4</v>
      </c>
      <c r="B51" s="1561"/>
      <c r="C51" s="1561"/>
      <c r="D51" s="1561"/>
      <c r="E51" s="1561"/>
      <c r="F51" s="1561"/>
      <c r="G51" s="1561"/>
      <c r="H51" s="1561"/>
      <c r="I51" s="1561"/>
      <c r="J51" s="1561"/>
      <c r="K51" s="1561"/>
      <c r="L51" s="1561"/>
      <c r="M51" s="1561"/>
      <c r="N51" s="1561"/>
      <c r="O51" s="1561"/>
      <c r="P51" s="1561"/>
      <c r="Q51" s="1562"/>
      <c r="R51" s="334"/>
      <c r="S51" s="203"/>
    </row>
    <row r="52" spans="1:19">
      <c r="A52" s="1563"/>
      <c r="B52" s="1564"/>
      <c r="C52" s="1564"/>
      <c r="D52" s="1564"/>
      <c r="E52" s="1564"/>
      <c r="F52" s="1564"/>
      <c r="G52" s="1564"/>
      <c r="H52" s="1564"/>
      <c r="I52" s="1564"/>
      <c r="J52" s="1564"/>
      <c r="K52" s="1564"/>
      <c r="L52" s="1564"/>
      <c r="M52" s="1564"/>
      <c r="N52" s="1564"/>
      <c r="O52" s="1564"/>
      <c r="P52" s="1564"/>
      <c r="Q52" s="1565"/>
      <c r="R52" s="334"/>
      <c r="S52" s="203"/>
    </row>
    <row r="53" spans="1:19">
      <c r="A53" s="1563"/>
      <c r="B53" s="1564"/>
      <c r="C53" s="1564"/>
      <c r="D53" s="1564"/>
      <c r="E53" s="1564"/>
      <c r="F53" s="1564"/>
      <c r="G53" s="1564"/>
      <c r="H53" s="1564"/>
      <c r="I53" s="1564"/>
      <c r="J53" s="1564"/>
      <c r="K53" s="1564"/>
      <c r="L53" s="1564"/>
      <c r="M53" s="1564"/>
      <c r="N53" s="1564"/>
      <c r="O53" s="1564"/>
      <c r="P53" s="1564"/>
      <c r="Q53" s="1565"/>
      <c r="R53" s="334"/>
      <c r="S53" s="203"/>
    </row>
    <row r="54" spans="1:19">
      <c r="A54" s="1563"/>
      <c r="B54" s="1564"/>
      <c r="C54" s="1564"/>
      <c r="D54" s="1564"/>
      <c r="E54" s="1564"/>
      <c r="F54" s="1564"/>
      <c r="G54" s="1564"/>
      <c r="H54" s="1564"/>
      <c r="I54" s="1564"/>
      <c r="J54" s="1564"/>
      <c r="K54" s="1564"/>
      <c r="L54" s="1564"/>
      <c r="M54" s="1564"/>
      <c r="N54" s="1564"/>
      <c r="O54" s="1564"/>
      <c r="P54" s="1564"/>
      <c r="Q54" s="1565"/>
      <c r="R54" s="334"/>
      <c r="S54" s="203"/>
    </row>
    <row r="55" spans="1:19">
      <c r="A55" s="1563"/>
      <c r="B55" s="1564"/>
      <c r="C55" s="1564"/>
      <c r="D55" s="1564"/>
      <c r="E55" s="1564"/>
      <c r="F55" s="1564"/>
      <c r="G55" s="1564"/>
      <c r="H55" s="1564"/>
      <c r="I55" s="1564"/>
      <c r="J55" s="1564"/>
      <c r="K55" s="1564"/>
      <c r="L55" s="1564"/>
      <c r="M55" s="1564"/>
      <c r="N55" s="1564"/>
      <c r="O55" s="1564"/>
      <c r="P55" s="1564"/>
      <c r="Q55" s="1565"/>
      <c r="R55" s="334"/>
    </row>
    <row r="56" spans="1:19">
      <c r="A56" s="1566"/>
      <c r="B56" s="1567"/>
      <c r="C56" s="1567"/>
      <c r="D56" s="1567"/>
      <c r="E56" s="1567"/>
      <c r="F56" s="1567"/>
      <c r="G56" s="1567"/>
      <c r="H56" s="1567"/>
      <c r="I56" s="1567"/>
      <c r="J56" s="1567"/>
      <c r="K56" s="1567"/>
      <c r="L56" s="1567"/>
      <c r="M56" s="1567"/>
      <c r="N56" s="1567"/>
      <c r="O56" s="1567"/>
      <c r="P56" s="1567"/>
      <c r="Q56" s="1568"/>
      <c r="R56" s="334"/>
    </row>
    <row r="57" spans="1:19">
      <c r="A57" s="3" t="s">
        <v>115</v>
      </c>
    </row>
    <row r="58" spans="1:19">
      <c r="A58" s="1524" t="s">
        <v>9</v>
      </c>
      <c r="B58" s="1524"/>
      <c r="C58" s="1524"/>
      <c r="D58" s="1524"/>
      <c r="E58" s="1524"/>
      <c r="F58" s="1524"/>
      <c r="G58" s="1524"/>
      <c r="H58" s="1524"/>
      <c r="I58" s="1524"/>
      <c r="J58" s="1524"/>
      <c r="K58" s="1524"/>
      <c r="L58" s="1524"/>
      <c r="M58" s="1524"/>
      <c r="N58" s="1524"/>
      <c r="O58" s="1524"/>
      <c r="P58" s="1524"/>
      <c r="Q58" s="1524"/>
      <c r="R58" s="333"/>
    </row>
    <row r="60" spans="1:19" ht="15.75" customHeight="1"/>
    <row r="61" spans="1:19" ht="15.75" customHeight="1"/>
  </sheetData>
  <mergeCells count="22">
    <mergeCell ref="H1:J1"/>
    <mergeCell ref="K1:Q1"/>
    <mergeCell ref="A3:Q3"/>
    <mergeCell ref="A58:Q58"/>
    <mergeCell ref="A18:O28"/>
    <mergeCell ref="A29:O39"/>
    <mergeCell ref="A40:O50"/>
    <mergeCell ref="B4:Q4"/>
    <mergeCell ref="P18:Q28"/>
    <mergeCell ref="P29:Q39"/>
    <mergeCell ref="P40:Q50"/>
    <mergeCell ref="A16:O17"/>
    <mergeCell ref="P16:Q17"/>
    <mergeCell ref="A51:Q56"/>
    <mergeCell ref="B8:Q10"/>
    <mergeCell ref="B11:Q12"/>
    <mergeCell ref="W31:X31"/>
    <mergeCell ref="U23:Y25"/>
    <mergeCell ref="W27:X27"/>
    <mergeCell ref="W28:X28"/>
    <mergeCell ref="W29:X29"/>
    <mergeCell ref="W30:X30"/>
  </mergeCells>
  <phoneticPr fontId="2"/>
  <pageMargins left="0.59055118110236227" right="0.70866141732283472" top="0.74803149606299213" bottom="0.74803149606299213"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47</vt:i4>
      </vt:variant>
      <vt:variant>
        <vt:lpstr>名前付き一覧</vt:lpstr>
      </vt:variant>
      <vt:variant>
        <vt:i4>72</vt:i4>
      </vt:variant>
    </vt:vector>
  </HeadingPairs>
  <TitlesOfParts>
    <vt:vector size="119" baseType="lpstr">
      <vt:lpstr>発注者入力シート</vt:lpstr>
      <vt:lpstr>企業入力シート</vt:lpstr>
      <vt:lpstr>ファイル使用上の注意事項</vt:lpstr>
      <vt:lpstr>発注者設定内容確認シート</vt:lpstr>
      <vt:lpstr>発注者審査作業用シート (技術提案)</vt:lpstr>
      <vt:lpstr>発注者審査作業用シート（提案以外）</vt:lpstr>
      <vt:lpstr>表紙</vt:lpstr>
      <vt:lpstr>施工上の留意点①</vt:lpstr>
      <vt:lpstr>施工上の留意点②</vt:lpstr>
      <vt:lpstr>施工上の留意点③</vt:lpstr>
      <vt:lpstr>企業成績評定点</vt:lpstr>
      <vt:lpstr>評定点一覧(H28年度完成工事)</vt:lpstr>
      <vt:lpstr>評定点一覧 (H29年度完成工事)</vt:lpstr>
      <vt:lpstr>企業成績評定点 (5年間用)</vt:lpstr>
      <vt:lpstr>評定点一覧(5年用) </vt:lpstr>
      <vt:lpstr>同種工事施工実績</vt:lpstr>
      <vt:lpstr>優良工事表彰</vt:lpstr>
      <vt:lpstr>【隠岐県土】アスファルト合材</vt:lpstr>
      <vt:lpstr>【隠岐県土】法面機械保有 </vt:lpstr>
      <vt:lpstr>技術者継続学習</vt:lpstr>
      <vt:lpstr>技術者資格</vt:lpstr>
      <vt:lpstr>同種工事施工経験</vt:lpstr>
      <vt:lpstr>優秀技術者表彰</vt:lpstr>
      <vt:lpstr>技術者成績評定点</vt:lpstr>
      <vt:lpstr>技術者評定点一覧表</vt:lpstr>
      <vt:lpstr>防災協定</vt:lpstr>
      <vt:lpstr>家畜伝染防疫協定</vt:lpstr>
      <vt:lpstr>維持管理業務</vt:lpstr>
      <vt:lpstr>除雪業務</vt:lpstr>
      <vt:lpstr>ボランティア</vt:lpstr>
      <vt:lpstr>障がい者雇用</vt:lpstr>
      <vt:lpstr>育児・介護休業</vt:lpstr>
      <vt:lpstr>育児介護チェック表</vt:lpstr>
      <vt:lpstr>消防団</vt:lpstr>
      <vt:lpstr>【水産】海上援助活動</vt:lpstr>
      <vt:lpstr>若手・中堅技術者の配置状況</vt:lpstr>
      <vt:lpstr>建設機械の保有状況（土木一式用）</vt:lpstr>
      <vt:lpstr>建設機械の保有状況 (舗装用)</vt:lpstr>
      <vt:lpstr>登録基幹技能者</vt:lpstr>
      <vt:lpstr>近隣施工実績</vt:lpstr>
      <vt:lpstr>会社所在地</vt:lpstr>
      <vt:lpstr>【鋼橋上部】工場会社所在地</vt:lpstr>
      <vt:lpstr>サポート拠点</vt:lpstr>
      <vt:lpstr>質問書</vt:lpstr>
      <vt:lpstr>回答書</vt:lpstr>
      <vt:lpstr>評価内容説明要求</vt:lpstr>
      <vt:lpstr>評価内容回答</vt:lpstr>
      <vt:lpstr>【企業】評価項目</vt:lpstr>
      <vt:lpstr>【技術者】評価項目</vt:lpstr>
      <vt:lpstr>【地域貢献】評価項目</vt:lpstr>
      <vt:lpstr>【地理的条件】評価項目</vt:lpstr>
      <vt:lpstr>【隠岐県土】アスファルト合材!Print_Area</vt:lpstr>
      <vt:lpstr>'【隠岐県土】法面機械保有 '!Print_Area</vt:lpstr>
      <vt:lpstr>【鋼橋上部】工場会社所在地!Print_Area</vt:lpstr>
      <vt:lpstr>【水産】海上援助活動!Print_Area</vt:lpstr>
      <vt:lpstr>サポート拠点!Print_Area</vt:lpstr>
      <vt:lpstr>ボランティア!Print_Area</vt:lpstr>
      <vt:lpstr>維持管理業務!Print_Area</vt:lpstr>
      <vt:lpstr>育児・介護休業!Print_Area</vt:lpstr>
      <vt:lpstr>育児介護チェック表!Print_Area</vt:lpstr>
      <vt:lpstr>家畜伝染防疫協定!Print_Area</vt:lpstr>
      <vt:lpstr>会社所在地!Print_Area</vt:lpstr>
      <vt:lpstr>回答書!Print_Area</vt:lpstr>
      <vt:lpstr>企業成績評定点!Print_Area</vt:lpstr>
      <vt:lpstr>'企業成績評定点 (5年間用)'!Print_Area</vt:lpstr>
      <vt:lpstr>企業入力シート!Print_Area</vt:lpstr>
      <vt:lpstr>技術者継続学習!Print_Area</vt:lpstr>
      <vt:lpstr>技術者資格!Print_Area</vt:lpstr>
      <vt:lpstr>技術者成績評定点!Print_Area</vt:lpstr>
      <vt:lpstr>技術者評定点一覧表!Print_Area</vt:lpstr>
      <vt:lpstr>近隣施工実績!Print_Area</vt:lpstr>
      <vt:lpstr>'建設機械の保有状況 (舗装用)'!Print_Area</vt:lpstr>
      <vt:lpstr>'建設機械の保有状況（土木一式用）'!Print_Area</vt:lpstr>
      <vt:lpstr>施工上の留意点①!Print_Area</vt:lpstr>
      <vt:lpstr>施工上の留意点②!Print_Area</vt:lpstr>
      <vt:lpstr>施工上の留意点③!Print_Area</vt:lpstr>
      <vt:lpstr>質問書!Print_Area</vt:lpstr>
      <vt:lpstr>若手・中堅技術者の配置状況!Print_Area</vt:lpstr>
      <vt:lpstr>除雪業務!Print_Area</vt:lpstr>
      <vt:lpstr>消防団!Print_Area</vt:lpstr>
      <vt:lpstr>障がい者雇用!Print_Area</vt:lpstr>
      <vt:lpstr>登録基幹技能者!Print_Area</vt:lpstr>
      <vt:lpstr>同種工事施工経験!Print_Area</vt:lpstr>
      <vt:lpstr>同種工事施工実績!Print_Area</vt:lpstr>
      <vt:lpstr>'発注者審査作業用シート（提案以外）'!Print_Area</vt:lpstr>
      <vt:lpstr>発注者入力シート!Print_Area</vt:lpstr>
      <vt:lpstr>表紙!Print_Area</vt:lpstr>
      <vt:lpstr>評価内容回答!Print_Area</vt:lpstr>
      <vt:lpstr>評価内容説明要求!Print_Area</vt:lpstr>
      <vt:lpstr>'評定点一覧 (H29年度完成工事)'!Print_Area</vt:lpstr>
      <vt:lpstr>'評定点一覧(5年用) '!Print_Area</vt:lpstr>
      <vt:lpstr>'評定点一覧(H28年度完成工事)'!Print_Area</vt:lpstr>
      <vt:lpstr>防災協定!Print_Area</vt:lpstr>
      <vt:lpstr>優秀技術者表彰!Print_Area</vt:lpstr>
      <vt:lpstr>優良工事表彰!Print_Area</vt:lpstr>
      <vt:lpstr>施工上の留意点①!Print_Titles</vt:lpstr>
      <vt:lpstr>施工上の留意点②!Print_Titles</vt:lpstr>
      <vt:lpstr>施工上の留意点③!Print_Titles</vt:lpstr>
      <vt:lpstr>発注者設定内容確認シート!Print_Titles</vt:lpstr>
      <vt:lpstr>企業回答</vt:lpstr>
      <vt:lpstr>企業回答1</vt:lpstr>
      <vt:lpstr>企業回答10</vt:lpstr>
      <vt:lpstr>企業回答11</vt:lpstr>
      <vt:lpstr>企業回答12</vt:lpstr>
      <vt:lpstr>企業回答13</vt:lpstr>
      <vt:lpstr>企業回答2</vt:lpstr>
      <vt:lpstr>企業回答3</vt:lpstr>
      <vt:lpstr>企業回答4</vt:lpstr>
      <vt:lpstr>企業回答5</vt:lpstr>
      <vt:lpstr>企業回答6</vt:lpstr>
      <vt:lpstr>企業回答7</vt:lpstr>
      <vt:lpstr>企業回答8</vt:lpstr>
      <vt:lpstr>企業回答9</vt:lpstr>
      <vt:lpstr>建設工事の種類</vt:lpstr>
      <vt:lpstr>工事種別</vt:lpstr>
      <vt:lpstr>地域密着型</vt:lpstr>
      <vt:lpstr>評価項目番号</vt:lpstr>
      <vt:lpstr>評価項目番号_枝番</vt:lpstr>
      <vt:lpstr>様式番号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INFO003030</dc:creator>
  <cp:lastModifiedBy>Windows ユーザー</cp:lastModifiedBy>
  <cp:lastPrinted>2018-06-12T07:34:38Z</cp:lastPrinted>
  <dcterms:created xsi:type="dcterms:W3CDTF">2013-11-21T04:54:33Z</dcterms:created>
  <dcterms:modified xsi:type="dcterms:W3CDTF">2018-07-02T00:34:47Z</dcterms:modified>
</cp:coreProperties>
</file>