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8135" windowHeight="8535" activeTab="2"/>
  </bookViews>
  <sheets>
    <sheet name="※入力方法等" sheetId="1" r:id="rId1"/>
    <sheet name="基準耐力シート" sheetId="2" r:id="rId2"/>
    <sheet name="判定シート" sheetId="3" r:id="rId3"/>
    <sheet name="参考シート" sheetId="4" r:id="rId4"/>
  </sheets>
  <definedNames>
    <definedName name="_xlnm.Print_Area" localSheetId="0">'※入力方法等'!$B$1:$Y$47</definedName>
    <definedName name="_xlnm.Print_Area" localSheetId="1">'基準耐力シート'!$B$2:$Y$77</definedName>
    <definedName name="_xlnm.Print_Area" localSheetId="3">'参考シート'!$B$2:$Y$42</definedName>
    <definedName name="_xlnm.Print_Area" localSheetId="2">'判定シート'!$B$1:$Y$50</definedName>
  </definedNames>
  <calcPr fullCalcOnLoad="1"/>
</workbook>
</file>

<file path=xl/sharedStrings.xml><?xml version="1.0" encoding="utf-8"?>
<sst xmlns="http://schemas.openxmlformats.org/spreadsheetml/2006/main" count="638" uniqueCount="321">
  <si>
    <t>仕様</t>
  </si>
  <si>
    <t>基準耐力</t>
  </si>
  <si>
    <t>耐力</t>
  </si>
  <si>
    <t>㎡</t>
  </si>
  <si>
    <t>係数</t>
  </si>
  <si>
    <t>屋根形状</t>
  </si>
  <si>
    <t>必要耐力</t>
  </si>
  <si>
    <t>基礎仕様</t>
  </si>
  <si>
    <t>接合部仕様</t>
  </si>
  <si>
    <t>＝</t>
  </si>
  <si>
    <t>軟弱地盤</t>
  </si>
  <si>
    <t>形状割増</t>
  </si>
  <si>
    <t>建物階数</t>
  </si>
  <si>
    <t>軽い建物</t>
  </si>
  <si>
    <t>重い建物</t>
  </si>
  <si>
    <t>非常に重い建物</t>
  </si>
  <si>
    <t>1:軽い建物</t>
  </si>
  <si>
    <t>2:重い建物</t>
  </si>
  <si>
    <t>3:非常に重い建物</t>
  </si>
  <si>
    <t>平屋</t>
  </si>
  <si>
    <t>屋根仕様</t>
  </si>
  <si>
    <t>1:平屋</t>
  </si>
  <si>
    <t>2:2階建て</t>
  </si>
  <si>
    <t>No</t>
  </si>
  <si>
    <t>→判定：</t>
  </si>
  <si>
    <t>部位</t>
  </si>
  <si>
    <t>(kN/m)</t>
  </si>
  <si>
    <t>改修壁</t>
  </si>
  <si>
    <t>筋交い鉄筋9φ(1.6)</t>
  </si>
  <si>
    <t>筋交い　30x90　【端部金物なし】(1.9)</t>
  </si>
  <si>
    <t>筋交い　30x90　【端部金物あり】(2.4)</t>
  </si>
  <si>
    <t>筋交い　45x90　【端部金物なし】(2.6)</t>
  </si>
  <si>
    <t>筋交い　45x90　【端部金物あり】(3.2)</t>
  </si>
  <si>
    <t>筋交い　90x90　【端部金物なし】(2.9)</t>
  </si>
  <si>
    <t>筋交い　90x90　【端部金物あり】(4.8)</t>
  </si>
  <si>
    <t>選択No</t>
  </si>
  <si>
    <t>=</t>
  </si>
  <si>
    <t>壁強さ倍率C</t>
  </si>
  <si>
    <t>2.5kN/m未満</t>
  </si>
  <si>
    <t>2.5以上4.0未満</t>
  </si>
  <si>
    <t>4.0以上6.0未満</t>
  </si>
  <si>
    <t>6.0以上</t>
  </si>
  <si>
    <t>基礎分類</t>
  </si>
  <si>
    <t>Ⅰ</t>
  </si>
  <si>
    <t>Ⅱ</t>
  </si>
  <si>
    <t>Ⅲ</t>
  </si>
  <si>
    <t>接合部分類</t>
  </si>
  <si>
    <t>接合部Ⅰ</t>
  </si>
  <si>
    <t>接合部Ⅱ</t>
  </si>
  <si>
    <t>接合部Ⅲ</t>
  </si>
  <si>
    <t>接合部Ⅳ</t>
  </si>
  <si>
    <t>平12建告1460号に適合する仕様</t>
  </si>
  <si>
    <t>羽子板ボルト、山形プレートVP、かど金物CP-T，CP-L，込み栓</t>
  </si>
  <si>
    <t>ほぞ差し、釘打ち、かすがい等（両端が通し柱の場合）</t>
  </si>
  <si>
    <t>ほぞ差し、釘打ち、かすがい等</t>
  </si>
  <si>
    <t>基礎Ⅰ</t>
  </si>
  <si>
    <t>健全な鉄筋コンクリート布基礎，べた基礎</t>
  </si>
  <si>
    <t>基礎Ⅱ</t>
  </si>
  <si>
    <t>ひび割れのある鉄筋コンクリート布基礎，べた基礎</t>
  </si>
  <si>
    <t>無筋コンクリートの布基礎</t>
  </si>
  <si>
    <t>柱脚に足固めを設けた玉石基礎</t>
  </si>
  <si>
    <t>基礎Ⅲ</t>
  </si>
  <si>
    <t>その他の基礎</t>
  </si>
  <si>
    <t>壁耐力</t>
  </si>
  <si>
    <t>壁耐力No</t>
  </si>
  <si>
    <t>接合部分類</t>
  </si>
  <si>
    <t>基礎分類</t>
  </si>
  <si>
    <t>1:基礎Ⅰ</t>
  </si>
  <si>
    <t>2:基礎Ⅱ</t>
  </si>
  <si>
    <t>3:基礎Ⅲ</t>
  </si>
  <si>
    <t>1:接合部Ⅰ</t>
  </si>
  <si>
    <t>2:接合部Ⅱ</t>
  </si>
  <si>
    <t>3:接合部Ⅲ</t>
  </si>
  <si>
    <t>4:接合部Ⅳ</t>
  </si>
  <si>
    <t>建物分類</t>
  </si>
  <si>
    <t>選択行番号</t>
  </si>
  <si>
    <t>選択列番号</t>
  </si>
  <si>
    <t>平屋</t>
  </si>
  <si>
    <t>軽い建物</t>
  </si>
  <si>
    <t>石綿スレート板・鉄板葺き</t>
  </si>
  <si>
    <t>0.28 Z</t>
  </si>
  <si>
    <t>重い建物</t>
  </si>
  <si>
    <t>桟瓦葺き屋根</t>
  </si>
  <si>
    <t>0.40 Z</t>
  </si>
  <si>
    <t>非常に重い建物</t>
  </si>
  <si>
    <t>土葺き瓦屋根</t>
  </si>
  <si>
    <t>0.64 Z</t>
  </si>
  <si>
    <t>01</t>
  </si>
  <si>
    <t>02</t>
  </si>
  <si>
    <t>03</t>
  </si>
  <si>
    <t>03</t>
  </si>
  <si>
    <t>04</t>
  </si>
  <si>
    <t>04</t>
  </si>
  <si>
    <t>05</t>
  </si>
  <si>
    <t>05</t>
  </si>
  <si>
    <t>06</t>
  </si>
  <si>
    <t>06</t>
  </si>
  <si>
    <t>07</t>
  </si>
  <si>
    <t>07</t>
  </si>
  <si>
    <t>08</t>
  </si>
  <si>
    <t>08</t>
  </si>
  <si>
    <t>09</t>
  </si>
  <si>
    <t>09</t>
  </si>
  <si>
    <t>既存壁</t>
  </si>
  <si>
    <t>X方向</t>
  </si>
  <si>
    <t>検討位置</t>
  </si>
  <si>
    <t>Y方向</t>
  </si>
  <si>
    <t>積雪割増</t>
  </si>
  <si>
    <t>積雪深(m)</t>
  </si>
  <si>
    <t>１Ｆ面積①</t>
  </si>
  <si>
    <t>２Ｆ面積②</t>
  </si>
  <si>
    <t>選択分類</t>
  </si>
  <si>
    <t>選択肢</t>
  </si>
  <si>
    <t>2階建て1階</t>
  </si>
  <si>
    <t>【精算法】</t>
  </si>
  <si>
    <t>K1</t>
  </si>
  <si>
    <t>=</t>
  </si>
  <si>
    <t>壁要素No</t>
  </si>
  <si>
    <t>要素名</t>
  </si>
  <si>
    <t>(</t>
  </si>
  <si>
    <t>ID</t>
  </si>
  <si>
    <t>10</t>
  </si>
  <si>
    <t>11</t>
  </si>
  <si>
    <t>12</t>
  </si>
  <si>
    <t>13</t>
  </si>
  <si>
    <t>14</t>
  </si>
  <si>
    <t>15</t>
  </si>
  <si>
    <t>屋根分類</t>
  </si>
  <si>
    <t>【表１】</t>
  </si>
  <si>
    <t>【表２】</t>
  </si>
  <si>
    <t>【表３】</t>
  </si>
  <si>
    <t>単位床面積あたりの必要耐力(kN/m2)</t>
  </si>
  <si>
    <r>
      <t>K</t>
    </r>
    <r>
      <rPr>
        <vertAlign val="subscript"/>
        <sz val="9"/>
        <color indexed="8"/>
        <rFont val="ＭＳ Ｐ明朝"/>
        <family val="1"/>
      </rPr>
      <t>1</t>
    </r>
  </si>
  <si>
    <r>
      <t>K</t>
    </r>
    <r>
      <rPr>
        <vertAlign val="subscript"/>
        <sz val="9"/>
        <color indexed="8"/>
        <rFont val="ＭＳ Ｐ明朝"/>
        <family val="1"/>
      </rPr>
      <t>2</t>
    </r>
  </si>
  <si>
    <t>2階建て</t>
  </si>
  <si>
    <t>2階</t>
  </si>
  <si>
    <t>1階</t>
  </si>
  <si>
    <r>
      <t>0.28K</t>
    </r>
    <r>
      <rPr>
        <vertAlign val="subscript"/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 xml:space="preserve"> Z</t>
    </r>
  </si>
  <si>
    <r>
      <t>0.72 K</t>
    </r>
    <r>
      <rPr>
        <vertAlign val="subscript"/>
        <sz val="9"/>
        <color indexed="8"/>
        <rFont val="ＭＳ Ｐ明朝"/>
        <family val="1"/>
      </rPr>
      <t>1</t>
    </r>
    <r>
      <rPr>
        <sz val="9"/>
        <color indexed="8"/>
        <rFont val="ＭＳ Ｐ明朝"/>
        <family val="1"/>
      </rPr>
      <t>Z</t>
    </r>
  </si>
  <si>
    <r>
      <t>0.40+0.60R</t>
    </r>
    <r>
      <rPr>
        <vertAlign val="subscript"/>
        <sz val="9"/>
        <color indexed="8"/>
        <rFont val="ＭＳ Ｐ明朝"/>
        <family val="1"/>
      </rPr>
      <t>f1</t>
    </r>
  </si>
  <si>
    <r>
      <t>1.19+0.11/R</t>
    </r>
    <r>
      <rPr>
        <vertAlign val="subscript"/>
        <sz val="9"/>
        <color indexed="8"/>
        <rFont val="ＭＳ Ｐ明朝"/>
        <family val="1"/>
      </rPr>
      <t>f1</t>
    </r>
  </si>
  <si>
    <r>
      <t>0.40K</t>
    </r>
    <r>
      <rPr>
        <vertAlign val="subscript"/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 xml:space="preserve"> Z</t>
    </r>
  </si>
  <si>
    <r>
      <t>0.92 K</t>
    </r>
    <r>
      <rPr>
        <vertAlign val="subscript"/>
        <sz val="9"/>
        <color indexed="8"/>
        <rFont val="ＭＳ Ｐ明朝"/>
        <family val="1"/>
      </rPr>
      <t>1</t>
    </r>
    <r>
      <rPr>
        <sz val="9"/>
        <color indexed="8"/>
        <rFont val="ＭＳ Ｐ明朝"/>
        <family val="1"/>
      </rPr>
      <t>Z</t>
    </r>
  </si>
  <si>
    <r>
      <t>0.64K</t>
    </r>
    <r>
      <rPr>
        <vertAlign val="subscript"/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>Z</t>
    </r>
  </si>
  <si>
    <r>
      <t>1.22K</t>
    </r>
    <r>
      <rPr>
        <vertAlign val="subscript"/>
        <sz val="9"/>
        <color indexed="8"/>
        <rFont val="ＭＳ Ｐ明朝"/>
        <family val="1"/>
      </rPr>
      <t>1</t>
    </r>
    <r>
      <rPr>
        <sz val="9"/>
        <color indexed="8"/>
        <rFont val="ＭＳ Ｐ明朝"/>
        <family val="1"/>
      </rPr>
      <t xml:space="preserve"> Z</t>
    </r>
  </si>
  <si>
    <r>
      <t>0.53+0.47R</t>
    </r>
    <r>
      <rPr>
        <vertAlign val="subscript"/>
        <sz val="9"/>
        <color indexed="8"/>
        <rFont val="ＭＳ Ｐ明朝"/>
        <family val="1"/>
      </rPr>
      <t>f1</t>
    </r>
  </si>
  <si>
    <r>
      <t>1.06+0.15/R</t>
    </r>
    <r>
      <rPr>
        <vertAlign val="subscript"/>
        <sz val="9"/>
        <color indexed="8"/>
        <rFont val="ＭＳ Ｐ明朝"/>
        <family val="1"/>
      </rPr>
      <t>f1</t>
    </r>
  </si>
  <si>
    <t>X</t>
  </si>
  <si>
    <t>Y</t>
  </si>
  <si>
    <t>（</t>
  </si>
  <si>
    <t>Ｃ</t>
  </si>
  <si>
    <t>ｆ</t>
  </si>
  <si>
    <t>[kN/m]</t>
  </si>
  <si>
    <t>[m]</t>
  </si>
  <si>
    <t>[kN]</t>
  </si>
  <si>
    <t>外-土塗り壁(塗り厚5cm未満)(1.7)</t>
  </si>
  <si>
    <t>外-土塗り壁(塗り厚5cm以上～7cm未満)(2.2)</t>
  </si>
  <si>
    <t>外-土塗り壁(塗り厚7cm以上～9cm未満)(3.5)</t>
  </si>
  <si>
    <t>外-土塗り壁(塗り厚9cm以上)(3.9)</t>
  </si>
  <si>
    <t>外-木づりを釘打ちした壁(1.1)</t>
  </si>
  <si>
    <t>外-木づりを釘打ちした壁【胴縁仕様】(1.1)</t>
  </si>
  <si>
    <t>外-ラスシート(ラスモルタル塗り)(2.7)</t>
  </si>
  <si>
    <t>外-ラスシート(ラスモルタル塗り)【胴縁仕様】(2.4)</t>
  </si>
  <si>
    <t>外-モルタル塗り壁(1.6)</t>
  </si>
  <si>
    <t>外-窯業系サイディング張り(1.7)</t>
  </si>
  <si>
    <t>外-窯業系サイディング張り【胴縁仕様】(1.7)</t>
  </si>
  <si>
    <t>内-構造用パネル(OSB)(5.0)</t>
  </si>
  <si>
    <t>内-硬質木片セメント板(4.1)</t>
  </si>
  <si>
    <t>内-フレキシブルボード(3.5)</t>
  </si>
  <si>
    <t>内-石綿パーライト板(3.4)</t>
  </si>
  <si>
    <t>内-石綿ケイ酸カルシウム板(2.9)</t>
  </si>
  <si>
    <t>内-炭酸マグネシウム板(2.8)</t>
  </si>
  <si>
    <t>内-パルプセメント板(2.7)</t>
  </si>
  <si>
    <t>内-シージングボード(2.0)</t>
  </si>
  <si>
    <t>内-構造用合板(5.2)</t>
  </si>
  <si>
    <t>内-構造用合板(非耐力壁仕様)(2.5)</t>
  </si>
  <si>
    <t>内-石膏ボード張り(1.2)</t>
  </si>
  <si>
    <t>内-化粧合板(厚5.5:大壁)(1.4)</t>
  </si>
  <si>
    <t>内-化粧合板(厚5.5:真壁)(1.0)</t>
  </si>
  <si>
    <t>内-構造用パネル(OSB)【胴縁仕様】(3.0)</t>
  </si>
  <si>
    <t>内-硬質木片セメント板【胴縁仕様】(3.0)</t>
  </si>
  <si>
    <t>内-フレキシブルボード【胴縁仕様】(2.8)</t>
  </si>
  <si>
    <t>内-石綿パーライト板【胴縁仕様】(2.8)</t>
  </si>
  <si>
    <t>内-石綿ケイ酸カルシウム板【胴縁仕様】(2.5)</t>
  </si>
  <si>
    <t>内-炭酸マグネシウム板【胴縁仕様】(2.5)</t>
  </si>
  <si>
    <t>内-パルプセメント板【胴縁仕様】(2.4)</t>
  </si>
  <si>
    <t>内-シージングボード【胴縁仕様】(2.0)</t>
  </si>
  <si>
    <t>内-構造用合板【胴縁仕様】(3.0)</t>
  </si>
  <si>
    <t>内-構造用合板(非耐力壁仕様)【胴縁仕様】(2.3)</t>
  </si>
  <si>
    <t>内-石膏ボード張り【胴縁仕様】(1.2)</t>
  </si>
  <si>
    <t>内-化粧合板(厚5.5:大壁)【胴縁仕様】(1.4)</t>
  </si>
  <si>
    <t>内-化粧合板(厚5.5:真壁)【胴縁仕様】(1.0)</t>
  </si>
  <si>
    <t>壁１</t>
  </si>
  <si>
    <t>壁２</t>
  </si>
  <si>
    <t>○</t>
  </si>
  <si>
    <t>劣化係数Ｄ</t>
  </si>
  <si>
    <t>↓改修後の接合部分類は金物を使用するが、アンカーボルト等が未施行のため、Ⅱとする</t>
  </si>
  <si>
    <t>09:外-モルタル塗り壁(1.6)</t>
  </si>
  <si>
    <t>26:内-石膏ボード張り(1.2)</t>
  </si>
  <si>
    <t>耐震要素</t>
  </si>
  <si>
    <t xml:space="preserve">耐震要素
</t>
  </si>
  <si>
    <t>07:筋交い　45x90　【端部金物あり】(3.2)</t>
  </si>
  <si>
    <t>39:内-石膏ボード張り【胴縁仕様】(1.2)</t>
  </si>
  <si>
    <t>筋交い　15x90　【端部金物なし】(1.6)</t>
  </si>
  <si>
    <t>筋交い　15x90　【端部金物あり】(1.6)</t>
  </si>
  <si>
    <t>構造用合板(5.2)</t>
  </si>
  <si>
    <t>構造用合板(非耐力壁仕様)(2.5)</t>
  </si>
  <si>
    <t>10:構造用合板(5.2)</t>
  </si>
  <si>
    <t>11:構造用合板(非耐力壁仕様)(2.5)</t>
  </si>
  <si>
    <t>16</t>
  </si>
  <si>
    <t>17</t>
  </si>
  <si>
    <t>18</t>
  </si>
  <si>
    <t>19</t>
  </si>
  <si>
    <t>20</t>
  </si>
  <si>
    <t>耐力要素の取付について</t>
  </si>
  <si>
    <t>耐力要素周囲の柱・梁について</t>
  </si>
  <si>
    <t>　※</t>
  </si>
  <si>
    <t>本チェックシートでは、耐力要素周囲の柱・梁の劣化がないと仮定し、改修する耐力要素の劣化低減係数D=1.0としています。</t>
  </si>
  <si>
    <t>配置係数E
【改修後】</t>
  </si>
  <si>
    <t>地震地域
係数</t>
  </si>
  <si>
    <t>・改修部分の保有耐力を計算します。</t>
  </si>
  <si>
    <t>×</t>
  </si>
  <si>
    <t>)×</t>
  </si>
  <si>
    <t>× (</t>
  </si>
  <si>
    <t>接合部Ⅳ</t>
  </si>
  <si>
    <t>改修壁１</t>
  </si>
  <si>
    <t>既存壁１</t>
  </si>
  <si>
    <t>既存壁２</t>
  </si>
  <si>
    <t>改修壁２</t>
  </si>
  <si>
    <t>改修壁３</t>
  </si>
  <si>
    <t>改修壁４</t>
  </si>
  <si>
    <t>改修壁５</t>
  </si>
  <si>
    <t>改修壁６</t>
  </si>
  <si>
    <t>【計算シートの入力方法】</t>
  </si>
  <si>
    <t>（１）共通事項</t>
  </si>
  <si>
    <t>・このシートは、特定居室を構成する各耐震要素における耐力を算出するシートです。</t>
  </si>
  <si>
    <t>・各部位別の基準耐力、及び各耐震要素別の基準耐力は自動で計算します。</t>
  </si>
  <si>
    <t>・このシートは、各耐震要素の基準耐力から、部分耐力を算出するシートです。</t>
  </si>
  <si>
    <t>○○邸部分評点計算書</t>
  </si>
  <si>
    <t>名称</t>
  </si>
  <si>
    <t>○○　○○</t>
  </si>
  <si>
    <t>Ｆ表：部分評点の判定・・・入力不要：自動計算</t>
  </si>
  <si>
    <t>（２）基準耐力シートの入力</t>
  </si>
  <si>
    <t>（４）参考シートについて</t>
  </si>
  <si>
    <t>【基準耐力シート】</t>
  </si>
  <si>
    <t>・Ａ表に既存壁（改修しない壁）の壁名称及び仕様（プルダウンリストより選択）を入力してください。</t>
  </si>
  <si>
    <t>・Ｂ表に改修壁の壁名称及び仕様（プルダウンリストより選択）を入力してください。</t>
  </si>
  <si>
    <t>【参考シート】</t>
  </si>
  <si>
    <t>・名称欄に部分評点を算定する建物名称を記入ください。（例：○○邸部分評定計算書）</t>
  </si>
  <si>
    <t>要素
番号</t>
  </si>
  <si>
    <t>・「基準耐力シート」で入力した『要素番号』毎の各耐震要素の長さ[L(m)]を入力して下さい。</t>
  </si>
  <si>
    <t>のセルにのみ入力してください。</t>
  </si>
  <si>
    <t>【判定シート】</t>
  </si>
  <si>
    <t>・この計算シートは、「基準耐力シート」、「判定シート」、「参考シート」で構成しています。</t>
  </si>
  <si>
    <t>（３）判定シートの入力</t>
  </si>
  <si>
    <t>02:既存壁２</t>
  </si>
  <si>
    <t>11:改修壁１</t>
  </si>
  <si>
    <t>12:改修壁２</t>
  </si>
  <si>
    <r>
      <t>・各シート共、『</t>
    </r>
    <r>
      <rPr>
        <sz val="10"/>
        <color indexed="10"/>
        <rFont val="ＭＳ Ｐ明朝"/>
        <family val="1"/>
      </rPr>
      <t>色つきのセル</t>
    </r>
    <r>
      <rPr>
        <sz val="10"/>
        <color indexed="8"/>
        <rFont val="ＭＳ Ｐ明朝"/>
        <family val="1"/>
      </rPr>
      <t>』にのみ入力してください。（その他のセルは入力できません）</t>
    </r>
  </si>
  <si>
    <t>Ｄ表：部分必要耐力の算定　【表１参照】　　入力不要：自動計算</t>
  </si>
  <si>
    <t>Ｅ表：部分存在耐力の算定</t>
  </si>
  <si>
    <t>存在耐力</t>
  </si>
  <si>
    <t>Ｂ表：改修壁の耐震要素入力欄</t>
  </si>
  <si>
    <t>Ａ表：既存壁（改修を行わない壁）の耐震要素入力欄</t>
  </si>
  <si>
    <t>部分評点計算シート</t>
  </si>
  <si>
    <t>・入力を行うシートは、「基準耐力シート」、及び「判定シート」です。</t>
  </si>
  <si>
    <t>Ｃ表：諸条件入力欄</t>
  </si>
  <si>
    <t>・Ｃ表には、改修計画の耐震診断結果に基づき、必要事項を入力ください。（一部プルダウンリストから選択）</t>
  </si>
  <si>
    <t>・この部分評点の算出にあたっては、別途、改修計画に基づいた耐震診断の実施が必要です。</t>
  </si>
  <si>
    <t>→ 耐力要素の取り付く柱、梁に劣化がある場合は、その部分の補修を必ず行ってください。</t>
  </si>
  <si>
    <t>　※</t>
  </si>
  <si>
    <t>＋</t>
  </si>
  <si>
    <t>算定範囲の面積</t>
  </si>
  <si>
    <t>算定範囲
の面積</t>
  </si>
  <si>
    <r>
      <t>R</t>
    </r>
    <r>
      <rPr>
        <vertAlign val="subscript"/>
        <sz val="8"/>
        <color indexed="8"/>
        <rFont val="ＭＳ Ｐ明朝"/>
        <family val="1"/>
      </rPr>
      <t>f1</t>
    </r>
    <r>
      <rPr>
        <sz val="8"/>
        <color indexed="8"/>
        <rFont val="ＭＳ Ｐ明朝"/>
        <family val="1"/>
      </rPr>
      <t>(②÷①)</t>
    </r>
  </si>
  <si>
    <r>
      <t>K</t>
    </r>
    <r>
      <rPr>
        <vertAlign val="subscript"/>
        <sz val="8"/>
        <color indexed="8"/>
        <rFont val="ＭＳ Ｐ明朝"/>
        <family val="1"/>
      </rPr>
      <t>1【表１参照】</t>
    </r>
  </si>
  <si>
    <t>部分評点の計算にあたっては、柱をアンカーボルト・金物等により、土台、上階柱と緊結することが困難であることを想定し、接合部分類をⅡとします。</t>
  </si>
  <si>
    <t>・Ａ表，Ｂ表において、該当する仕様が無い場合は、シート下方にある「壁仕様リスト」の空欄に仕様を追加してください。</t>
  </si>
  <si>
    <t>kN/m</t>
  </si>
  <si>
    <t>■壁仕様リスト（壁）</t>
  </si>
  <si>
    <t>↓この表の空欄に仕様名称と壁強さ倍率(kN/m)を入力ください。↓</t>
  </si>
  <si>
    <t>■壁仕様リスト（耐震要素）</t>
  </si>
  <si>
    <t>※該当する仕様がない場合は、ページ下方にある「壁仕様リスト」の空欄に「仕様名称」と「壁強さ倍率(kN/m)」を入力してください。</t>
  </si>
  <si>
    <t>・Ｅ表には、耐力要素（既存、改修）の「要素番号」と「長さ(L)」を入力してください。</t>
  </si>
  <si>
    <t>長さ(L)</t>
  </si>
  <si>
    <t>　　※「要素番号」は「基準耐力シート」で入力した要素が、プルダウンリストに表示されます。</t>
  </si>
  <si>
    <t>・Ｆ表には、部分評点が自動計算により算出されます。</t>
  </si>
  <si>
    <t>（５）注意事項</t>
  </si>
  <si>
    <t>【表４－１】（平屋建て）</t>
  </si>
  <si>
    <t>【表４－２】（2階建ての1階）</t>
  </si>
  <si>
    <t>・このシートは、耐震診断を行う上で必要となる係数を掲載しています。</t>
  </si>
  <si>
    <t>・部分評点の計算はすべて自動で行われますので、このシートは参考資料としてご活用ください。</t>
  </si>
  <si>
    <t>作成者</t>
  </si>
  <si>
    <t>・作成者欄に、計算を実施した作成者名を記入してください。</t>
  </si>
  <si>
    <t>→ 改修により耐力要素（筋交い他）を設置する場合は、H12告示1460号第１号（筋交い端部の金物）、及びS56告示1100号（面材の固定方法等）に適合させてください。</t>
  </si>
  <si>
    <t>建物仕様</t>
  </si>
  <si>
    <t>06:筋交い　45x90　【端部金物なし】(2.6)</t>
  </si>
  <si>
    <t>改修壁７</t>
  </si>
  <si>
    <t>仕様　
【プルダウンにない仕様は、シート下方に追記してください】</t>
  </si>
  <si>
    <t>）</t>
  </si>
  <si>
    <t>合計</t>
  </si>
  <si>
    <t>Pwi</t>
  </si>
  <si>
    <t>ΣPwi</t>
  </si>
  <si>
    <t>)+(</t>
  </si>
  <si>
    <t>)＋</t>
  </si>
  <si>
    <t>Ｅ</t>
  </si>
  <si>
    <t>Ｄ</t>
  </si>
  <si>
    <t>0.25QrDE</t>
  </si>
  <si>
    <t>部分存在耐力
（Ｘ方向）</t>
  </si>
  <si>
    <t>Pw(既存)</t>
  </si>
  <si>
    <t>Pw(改修）</t>
  </si>
  <si>
    <t>部分存在耐力
（Y方向）</t>
  </si>
  <si>
    <t>(</t>
  </si>
  <si>
    <t>×</t>
  </si>
  <si>
    <t>）</t>
  </si>
  <si>
    <t>C</t>
  </si>
  <si>
    <t>平屋建</t>
  </si>
  <si>
    <t>2階建の1階</t>
  </si>
  <si>
    <t>地盤割増</t>
  </si>
  <si>
    <t>01:既存壁１</t>
  </si>
  <si>
    <t>なし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</si>
</sst>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  <numFmt numFmtId="184" formatCode="0.0"/>
    <numFmt numFmtId="185" formatCode="0.0000_ "/>
    <numFmt numFmtId="186" formatCode="0_ "/>
    <numFmt numFmtId="187" formatCode="00"/>
    <numFmt numFmtId="188" formatCode="0.000000_ "/>
    <numFmt numFmtId="189" formatCode="0.00000_ "/>
    <numFmt numFmtId="190" formatCode="0.00000000_ "/>
    <numFmt numFmtId="191" formatCode="0.0000000_ "/>
    <numFmt numFmtId="192" formatCode="\(0.00"/>
    <numFmt numFmtId="193" formatCode="\(\ 0.0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明朝"/>
      <family val="1"/>
    </font>
    <font>
      <vertAlign val="subscript"/>
      <sz val="9"/>
      <color indexed="8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vertAlign val="subscript"/>
      <sz val="8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明朝"/>
      <family val="1"/>
    </font>
    <font>
      <sz val="9"/>
      <name val="MS UI Gothic"/>
      <family val="3"/>
    </font>
    <font>
      <sz val="10.5"/>
      <color indexed="9"/>
      <name val="ＭＳ Ｐゴシック"/>
      <family val="3"/>
    </font>
    <font>
      <sz val="10.5"/>
      <color indexed="9"/>
      <name val="Calibri"/>
      <family val="2"/>
    </font>
    <font>
      <sz val="7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rgb="FF0000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8"/>
      <color rgb="FF000000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sz val="6"/>
      <color theme="1"/>
      <name val="ＭＳ Ｐ明朝"/>
      <family val="1"/>
    </font>
    <font>
      <b/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sz val="9"/>
      <color theme="1"/>
      <name val="ＭＳ Ｐゴシック"/>
      <family val="3"/>
    </font>
    <font>
      <b/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rgb="FFCCCCCC"/>
      </patternFill>
    </fill>
    <fill>
      <patternFill patternType="solid">
        <fgColor rgb="FFFABF8F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tted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tted">
        <color rgb="FF000000"/>
      </right>
      <top>
        <color indexed="63"/>
      </top>
      <bottom style="dotted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dotted">
        <color rgb="FF000000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otted">
        <color rgb="FF000000"/>
      </right>
      <top>
        <color indexed="63"/>
      </top>
      <bottom style="dotted">
        <color rgb="FF000000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dotted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dotted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79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2" fontId="58" fillId="0" borderId="0" xfId="0" applyNumberFormat="1" applyFont="1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8" fillId="0" borderId="22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0" fontId="58" fillId="0" borderId="20" xfId="0" applyFont="1" applyBorder="1" applyAlignment="1" quotePrefix="1">
      <alignment vertical="center"/>
    </xf>
    <xf numFmtId="2" fontId="58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5" fillId="0" borderId="27" xfId="0" applyFont="1" applyBorder="1" applyAlignment="1">
      <alignment horizontal="center" vertical="center" shrinkToFit="1"/>
    </xf>
    <xf numFmtId="0" fontId="65" fillId="0" borderId="28" xfId="0" applyFont="1" applyBorder="1" applyAlignment="1">
      <alignment vertical="center" shrinkToFit="1"/>
    </xf>
    <xf numFmtId="0" fontId="64" fillId="0" borderId="29" xfId="0" applyFont="1" applyBorder="1" applyAlignment="1">
      <alignment horizontal="center" vertical="center" shrinkToFit="1"/>
    </xf>
    <xf numFmtId="0" fontId="64" fillId="0" borderId="30" xfId="0" applyFont="1" applyBorder="1" applyAlignment="1">
      <alignment horizontal="center" vertical="center" shrinkToFit="1"/>
    </xf>
    <xf numFmtId="0" fontId="65" fillId="0" borderId="3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77" fontId="0" fillId="0" borderId="0" xfId="0" applyNumberFormat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vertical="top" wrapText="1"/>
    </xf>
    <xf numFmtId="49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3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64" fillId="0" borderId="28" xfId="0" applyFont="1" applyBorder="1" applyAlignment="1">
      <alignment vertical="center"/>
    </xf>
    <xf numFmtId="0" fontId="64" fillId="0" borderId="34" xfId="0" applyFont="1" applyBorder="1" applyAlignment="1">
      <alignment vertical="center"/>
    </xf>
    <xf numFmtId="0" fontId="58" fillId="0" borderId="34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3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5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55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5" fillId="0" borderId="31" xfId="0" applyFont="1" applyBorder="1" applyAlignment="1">
      <alignment horizontal="center" vertical="center" shrinkToFit="1"/>
    </xf>
    <xf numFmtId="0" fontId="69" fillId="0" borderId="3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5" fillId="0" borderId="27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2" fillId="0" borderId="56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177" fontId="0" fillId="0" borderId="34" xfId="0" applyNumberFormat="1" applyBorder="1" applyAlignment="1" applyProtection="1">
      <alignment horizontal="center" vertical="center" shrinkToFit="1"/>
      <protection locked="0"/>
    </xf>
    <xf numFmtId="177" fontId="0" fillId="0" borderId="0" xfId="0" applyNumberFormat="1" applyBorder="1" applyAlignment="1" applyProtection="1">
      <alignment horizontal="center" vertical="center" shrinkToFit="1"/>
      <protection locked="0"/>
    </xf>
    <xf numFmtId="177" fontId="0" fillId="0" borderId="34" xfId="0" applyNumberFormat="1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64" fillId="0" borderId="28" xfId="0" applyFont="1" applyBorder="1" applyAlignment="1">
      <alignment horizontal="center" vertical="center" shrinkToFit="1"/>
    </xf>
    <xf numFmtId="0" fontId="64" fillId="0" borderId="60" xfId="0" applyFont="1" applyBorder="1" applyAlignment="1">
      <alignment horizontal="center" vertical="center" shrinkToFit="1"/>
    </xf>
    <xf numFmtId="0" fontId="64" fillId="0" borderId="61" xfId="0" applyFont="1" applyBorder="1" applyAlignment="1">
      <alignment horizontal="center" vertical="center" shrinkToFit="1"/>
    </xf>
    <xf numFmtId="0" fontId="64" fillId="0" borderId="62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center" vertical="center" shrinkToFit="1"/>
    </xf>
    <xf numFmtId="0" fontId="64" fillId="0" borderId="63" xfId="0" applyFont="1" applyBorder="1" applyAlignment="1">
      <alignment horizontal="center" vertical="center" shrinkToFit="1"/>
    </xf>
    <xf numFmtId="0" fontId="64" fillId="0" borderId="31" xfId="0" applyFont="1" applyBorder="1" applyAlignment="1">
      <alignment vertical="center" shrinkToFit="1"/>
    </xf>
    <xf numFmtId="0" fontId="64" fillId="0" borderId="60" xfId="0" applyFont="1" applyBorder="1" applyAlignment="1">
      <alignment vertical="center" shrinkToFit="1"/>
    </xf>
    <xf numFmtId="0" fontId="64" fillId="0" borderId="27" xfId="0" applyFont="1" applyBorder="1" applyAlignment="1">
      <alignment vertical="center" shrinkToFit="1"/>
    </xf>
    <xf numFmtId="0" fontId="64" fillId="0" borderId="28" xfId="0" applyFont="1" applyBorder="1" applyAlignment="1">
      <alignment vertical="center" shrinkToFit="1"/>
    </xf>
    <xf numFmtId="0" fontId="64" fillId="0" borderId="37" xfId="0" applyFont="1" applyBorder="1" applyAlignment="1">
      <alignment horizontal="center" vertical="center" shrinkToFit="1"/>
    </xf>
    <xf numFmtId="176" fontId="62" fillId="0" borderId="28" xfId="0" applyNumberFormat="1" applyFont="1" applyBorder="1" applyAlignment="1">
      <alignment horizontal="center" vertical="center" shrinkToFit="1"/>
    </xf>
    <xf numFmtId="0" fontId="64" fillId="0" borderId="0" xfId="0" applyFont="1" applyBorder="1" applyAlignment="1">
      <alignment vertical="center" shrinkToFit="1"/>
    </xf>
    <xf numFmtId="0" fontId="64" fillId="0" borderId="63" xfId="0" applyFont="1" applyBorder="1" applyAlignment="1">
      <alignment vertical="center" shrinkToFit="1"/>
    </xf>
    <xf numFmtId="0" fontId="64" fillId="0" borderId="36" xfId="0" applyFont="1" applyBorder="1" applyAlignment="1">
      <alignment vertical="center" shrinkToFit="1"/>
    </xf>
    <xf numFmtId="176" fontId="64" fillId="0" borderId="0" xfId="0" applyNumberFormat="1" applyFont="1" applyBorder="1" applyAlignment="1">
      <alignment vertical="center" shrinkToFit="1"/>
    </xf>
    <xf numFmtId="176" fontId="64" fillId="0" borderId="28" xfId="0" applyNumberFormat="1" applyFont="1" applyBorder="1" applyAlignment="1">
      <alignment vertical="center" shrinkToFit="1"/>
    </xf>
    <xf numFmtId="0" fontId="64" fillId="0" borderId="36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58" fillId="0" borderId="34" xfId="0" applyFont="1" applyBorder="1" applyAlignment="1">
      <alignment vertical="center"/>
    </xf>
    <xf numFmtId="0" fontId="73" fillId="0" borderId="31" xfId="0" applyFont="1" applyFill="1" applyBorder="1" applyAlignment="1">
      <alignment horizontal="center" vertical="center" shrinkToFit="1"/>
    </xf>
    <xf numFmtId="176" fontId="64" fillId="0" borderId="36" xfId="0" applyNumberFormat="1" applyFont="1" applyBorder="1" applyAlignment="1">
      <alignment vertical="center" shrinkToFit="1"/>
    </xf>
    <xf numFmtId="176" fontId="64" fillId="0" borderId="37" xfId="0" applyNumberFormat="1" applyFont="1" applyBorder="1" applyAlignment="1">
      <alignment vertical="center" shrinkToFit="1"/>
    </xf>
    <xf numFmtId="0" fontId="58" fillId="0" borderId="28" xfId="0" applyFont="1" applyBorder="1" applyAlignment="1">
      <alignment vertical="center"/>
    </xf>
    <xf numFmtId="0" fontId="58" fillId="0" borderId="64" xfId="0" applyFont="1" applyBorder="1" applyAlignment="1">
      <alignment vertical="center"/>
    </xf>
    <xf numFmtId="177" fontId="58" fillId="0" borderId="34" xfId="0" applyNumberFormat="1" applyFont="1" applyBorder="1" applyAlignment="1">
      <alignment vertical="center"/>
    </xf>
    <xf numFmtId="176" fontId="62" fillId="0" borderId="0" xfId="0" applyNumberFormat="1" applyFont="1" applyBorder="1" applyAlignment="1">
      <alignment horizontal="center" vertical="center" shrinkToFit="1"/>
    </xf>
    <xf numFmtId="177" fontId="58" fillId="0" borderId="0" xfId="0" applyNumberFormat="1" applyFont="1" applyBorder="1" applyAlignment="1">
      <alignment vertical="center"/>
    </xf>
    <xf numFmtId="176" fontId="64" fillId="0" borderId="31" xfId="0" applyNumberFormat="1" applyFont="1" applyBorder="1" applyAlignment="1">
      <alignment horizontal="center" vertical="center" shrinkToFit="1"/>
    </xf>
    <xf numFmtId="176" fontId="64" fillId="0" borderId="60" xfId="0" applyNumberFormat="1" applyFont="1" applyBorder="1" applyAlignment="1">
      <alignment horizontal="center" vertical="center" shrinkToFit="1"/>
    </xf>
    <xf numFmtId="176" fontId="64" fillId="0" borderId="27" xfId="0" applyNumberFormat="1" applyFont="1" applyBorder="1" applyAlignment="1">
      <alignment horizontal="center" vertical="center" shrinkToFit="1"/>
    </xf>
    <xf numFmtId="0" fontId="58" fillId="0" borderId="21" xfId="0" applyFont="1" applyBorder="1" applyAlignment="1" quotePrefix="1">
      <alignment vertical="center"/>
    </xf>
    <xf numFmtId="2" fontId="58" fillId="0" borderId="11" xfId="0" applyNumberFormat="1" applyFont="1" applyBorder="1" applyAlignment="1">
      <alignment vertical="center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9" fillId="33" borderId="70" xfId="0" applyFont="1" applyFill="1" applyBorder="1" applyAlignment="1">
      <alignment horizontal="center" vertical="center" wrapText="1"/>
    </xf>
    <xf numFmtId="0" fontId="59" fillId="33" borderId="71" xfId="0" applyFont="1" applyFill="1" applyBorder="1" applyAlignment="1">
      <alignment horizontal="center" vertical="center" wrapText="1"/>
    </xf>
    <xf numFmtId="0" fontId="59" fillId="0" borderId="72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177" fontId="74" fillId="0" borderId="10" xfId="0" applyNumberFormat="1" applyFont="1" applyBorder="1" applyAlignment="1">
      <alignment vertical="center"/>
    </xf>
    <xf numFmtId="0" fontId="58" fillId="0" borderId="56" xfId="0" applyFont="1" applyBorder="1" applyAlignment="1">
      <alignment vertical="center"/>
    </xf>
    <xf numFmtId="177" fontId="58" fillId="0" borderId="52" xfId="0" applyNumberFormat="1" applyFont="1" applyBorder="1" applyAlignment="1">
      <alignment vertical="center"/>
    </xf>
    <xf numFmtId="177" fontId="58" fillId="0" borderId="73" xfId="0" applyNumberFormat="1" applyFont="1" applyBorder="1" applyAlignment="1">
      <alignment vertical="center"/>
    </xf>
    <xf numFmtId="176" fontId="64" fillId="0" borderId="63" xfId="0" applyNumberFormat="1" applyFont="1" applyBorder="1" applyAlignment="1">
      <alignment horizontal="center" vertical="center" shrinkToFit="1"/>
    </xf>
    <xf numFmtId="177" fontId="58" fillId="0" borderId="20" xfId="0" applyNumberFormat="1" applyFont="1" applyBorder="1" applyAlignment="1">
      <alignment horizontal="center" vertical="center"/>
    </xf>
    <xf numFmtId="177" fontId="58" fillId="0" borderId="17" xfId="0" applyNumberFormat="1" applyFont="1" applyBorder="1" applyAlignment="1">
      <alignment horizontal="center" vertical="center"/>
    </xf>
    <xf numFmtId="177" fontId="58" fillId="0" borderId="21" xfId="0" applyNumberFormat="1" applyFont="1" applyBorder="1" applyAlignment="1">
      <alignment horizontal="center" vertical="center"/>
    </xf>
    <xf numFmtId="177" fontId="58" fillId="0" borderId="12" xfId="0" applyNumberFormat="1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 shrinkToFit="1"/>
    </xf>
    <xf numFmtId="0" fontId="73" fillId="0" borderId="31" xfId="0" applyFont="1" applyFill="1" applyBorder="1" applyAlignment="1">
      <alignment horizontal="center" vertical="center" shrinkToFit="1"/>
    </xf>
    <xf numFmtId="176" fontId="12" fillId="0" borderId="36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4" fillId="0" borderId="36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176" fontId="12" fillId="0" borderId="34" xfId="0" applyNumberFormat="1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77" fontId="58" fillId="0" borderId="20" xfId="0" applyNumberFormat="1" applyFont="1" applyBorder="1" applyAlignment="1">
      <alignment vertical="center"/>
    </xf>
    <xf numFmtId="177" fontId="58" fillId="0" borderId="17" xfId="0" applyNumberFormat="1" applyFont="1" applyBorder="1" applyAlignment="1">
      <alignment vertical="center"/>
    </xf>
    <xf numFmtId="177" fontId="58" fillId="0" borderId="21" xfId="0" applyNumberFormat="1" applyFont="1" applyBorder="1" applyAlignment="1">
      <alignment vertical="center"/>
    </xf>
    <xf numFmtId="177" fontId="74" fillId="0" borderId="11" xfId="0" applyNumberFormat="1" applyFont="1" applyBorder="1" applyAlignment="1">
      <alignment vertical="center"/>
    </xf>
    <xf numFmtId="177" fontId="58" fillId="0" borderId="11" xfId="0" applyNumberFormat="1" applyFont="1" applyBorder="1" applyAlignment="1">
      <alignment vertical="center"/>
    </xf>
    <xf numFmtId="177" fontId="58" fillId="0" borderId="12" xfId="0" applyNumberFormat="1" applyFont="1" applyBorder="1" applyAlignment="1">
      <alignment vertical="center"/>
    </xf>
    <xf numFmtId="177" fontId="0" fillId="0" borderId="74" xfId="0" applyNumberFormat="1" applyFill="1" applyBorder="1" applyAlignment="1" applyProtection="1">
      <alignment horizontal="center" vertical="center" shrinkToFit="1"/>
      <protection locked="0"/>
    </xf>
    <xf numFmtId="177" fontId="0" fillId="0" borderId="75" xfId="0" applyNumberFormat="1" applyFill="1" applyBorder="1" applyAlignment="1" applyProtection="1">
      <alignment horizontal="center" vertical="center" shrinkToFit="1"/>
      <protection locked="0"/>
    </xf>
    <xf numFmtId="177" fontId="0" fillId="0" borderId="76" xfId="0" applyNumberFormat="1" applyFill="1" applyBorder="1" applyAlignment="1" applyProtection="1">
      <alignment horizontal="center" vertical="center" shrinkToFit="1"/>
      <protection locked="0"/>
    </xf>
    <xf numFmtId="177" fontId="0" fillId="0" borderId="74" xfId="0" applyNumberFormat="1" applyBorder="1" applyAlignment="1" applyProtection="1">
      <alignment horizontal="center" vertical="center" shrinkToFit="1"/>
      <protection locked="0"/>
    </xf>
    <xf numFmtId="177" fontId="0" fillId="0" borderId="75" xfId="0" applyNumberFormat="1" applyBorder="1" applyAlignment="1" applyProtection="1">
      <alignment horizontal="center" vertical="center" shrinkToFit="1"/>
      <protection locked="0"/>
    </xf>
    <xf numFmtId="177" fontId="0" fillId="0" borderId="76" xfId="0" applyNumberFormat="1" applyBorder="1" applyAlignment="1" applyProtection="1">
      <alignment horizontal="center" vertical="center" shrinkToFit="1"/>
      <protection locked="0"/>
    </xf>
    <xf numFmtId="0" fontId="65" fillId="0" borderId="0" xfId="0" applyFont="1" applyAlignment="1">
      <alignment horizontal="left" vertical="top" wrapText="1"/>
    </xf>
    <xf numFmtId="0" fontId="53" fillId="0" borderId="34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shrinkToFit="1"/>
    </xf>
    <xf numFmtId="0" fontId="58" fillId="0" borderId="0" xfId="0" applyFont="1" applyAlignment="1">
      <alignment horizontal="left" vertical="center" shrinkToFit="1"/>
    </xf>
    <xf numFmtId="0" fontId="49" fillId="0" borderId="77" xfId="0" applyFont="1" applyBorder="1" applyAlignment="1">
      <alignment horizontal="left" vertical="center" shrinkToFit="1"/>
    </xf>
    <xf numFmtId="0" fontId="49" fillId="0" borderId="78" xfId="0" applyFont="1" applyBorder="1" applyAlignment="1">
      <alignment horizontal="left" vertical="center" shrinkToFit="1"/>
    </xf>
    <xf numFmtId="0" fontId="49" fillId="0" borderId="59" xfId="0" applyFont="1" applyBorder="1" applyAlignment="1">
      <alignment horizontal="left" vertical="center" shrinkToFit="1"/>
    </xf>
    <xf numFmtId="0" fontId="64" fillId="34" borderId="78" xfId="0" applyFont="1" applyFill="1" applyBorder="1" applyAlignment="1" applyProtection="1">
      <alignment horizontal="left" vertical="center" shrinkToFit="1"/>
      <protection locked="0"/>
    </xf>
    <xf numFmtId="0" fontId="64" fillId="0" borderId="78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" fillId="19" borderId="81" xfId="0" applyFont="1" applyFill="1" applyBorder="1" applyAlignment="1" applyProtection="1">
      <alignment horizontal="center" vertical="center"/>
      <protection locked="0"/>
    </xf>
    <xf numFmtId="0" fontId="6" fillId="19" borderId="34" xfId="0" applyFont="1" applyFill="1" applyBorder="1" applyAlignment="1" applyProtection="1">
      <alignment horizontal="center" vertical="center"/>
      <protection locked="0"/>
    </xf>
    <xf numFmtId="0" fontId="6" fillId="19" borderId="79" xfId="0" applyFont="1" applyFill="1" applyBorder="1" applyAlignment="1" applyProtection="1">
      <alignment horizontal="center" vertical="center"/>
      <protection locked="0"/>
    </xf>
    <xf numFmtId="0" fontId="6" fillId="19" borderId="83" xfId="0" applyFont="1" applyFill="1" applyBorder="1" applyAlignment="1" applyProtection="1">
      <alignment horizontal="center" vertical="center"/>
      <protection locked="0"/>
    </xf>
    <xf numFmtId="0" fontId="6" fillId="19" borderId="0" xfId="0" applyFont="1" applyFill="1" applyBorder="1" applyAlignment="1" applyProtection="1">
      <alignment horizontal="center" vertical="center"/>
      <protection locked="0"/>
    </xf>
    <xf numFmtId="0" fontId="6" fillId="19" borderId="84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183" fontId="6" fillId="0" borderId="61" xfId="48" applyNumberFormat="1" applyFont="1" applyBorder="1" applyAlignment="1">
      <alignment horizontal="center" vertical="center"/>
    </xf>
    <xf numFmtId="183" fontId="6" fillId="0" borderId="47" xfId="48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184" fontId="6" fillId="0" borderId="29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0" fontId="6" fillId="19" borderId="50" xfId="0" applyFont="1" applyFill="1" applyBorder="1" applyAlignment="1" applyProtection="1">
      <alignment horizontal="left" vertical="center"/>
      <protection locked="0"/>
    </xf>
    <xf numFmtId="0" fontId="6" fillId="19" borderId="27" xfId="0" applyFont="1" applyFill="1" applyBorder="1" applyAlignment="1" applyProtection="1">
      <alignment horizontal="left" vertical="center"/>
      <protection locked="0"/>
    </xf>
    <xf numFmtId="0" fontId="6" fillId="19" borderId="85" xfId="0" applyFont="1" applyFill="1" applyBorder="1" applyAlignment="1" applyProtection="1">
      <alignment horizontal="left" vertical="center"/>
      <protection locked="0"/>
    </xf>
    <xf numFmtId="2" fontId="6" fillId="0" borderId="62" xfId="0" applyNumberFormat="1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 vertical="center"/>
    </xf>
    <xf numFmtId="0" fontId="6" fillId="19" borderId="56" xfId="0" applyFont="1" applyFill="1" applyBorder="1" applyAlignment="1" applyProtection="1">
      <alignment horizontal="left" vertical="center"/>
      <protection locked="0"/>
    </xf>
    <xf numFmtId="0" fontId="6" fillId="19" borderId="31" xfId="0" applyFont="1" applyFill="1" applyBorder="1" applyAlignment="1" applyProtection="1">
      <alignment horizontal="left" vertical="center"/>
      <protection locked="0"/>
    </xf>
    <xf numFmtId="0" fontId="6" fillId="19" borderId="57" xfId="0" applyFont="1" applyFill="1" applyBorder="1" applyAlignment="1" applyProtection="1">
      <alignment horizontal="left" vertical="center"/>
      <protection locked="0"/>
    </xf>
    <xf numFmtId="0" fontId="6" fillId="19" borderId="52" xfId="0" applyFont="1" applyFill="1" applyBorder="1" applyAlignment="1" applyProtection="1">
      <alignment horizontal="left" vertical="center"/>
      <protection locked="0"/>
    </xf>
    <xf numFmtId="0" fontId="6" fillId="19" borderId="60" xfId="0" applyFont="1" applyFill="1" applyBorder="1" applyAlignment="1" applyProtection="1">
      <alignment horizontal="left" vertical="center"/>
      <protection locked="0"/>
    </xf>
    <xf numFmtId="0" fontId="6" fillId="19" borderId="58" xfId="0" applyFont="1" applyFill="1" applyBorder="1" applyAlignment="1" applyProtection="1">
      <alignment horizontal="left" vertical="center"/>
      <protection locked="0"/>
    </xf>
    <xf numFmtId="183" fontId="6" fillId="0" borderId="30" xfId="48" applyNumberFormat="1" applyFont="1" applyBorder="1" applyAlignment="1">
      <alignment horizontal="center" vertical="center"/>
    </xf>
    <xf numFmtId="183" fontId="6" fillId="0" borderId="43" xfId="48" applyNumberFormat="1" applyFont="1" applyBorder="1" applyAlignment="1">
      <alignment horizontal="center" vertical="center"/>
    </xf>
    <xf numFmtId="2" fontId="6" fillId="0" borderId="83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187" fontId="6" fillId="0" borderId="33" xfId="0" applyNumberFormat="1" applyFont="1" applyBorder="1" applyAlignment="1">
      <alignment horizontal="center" vertical="center"/>
    </xf>
    <xf numFmtId="187" fontId="6" fillId="0" borderId="79" xfId="0" applyNumberFormat="1" applyFont="1" applyBorder="1" applyAlignment="1">
      <alignment horizontal="center" vertical="center"/>
    </xf>
    <xf numFmtId="187" fontId="6" fillId="0" borderId="36" xfId="0" applyNumberFormat="1" applyFont="1" applyBorder="1" applyAlignment="1">
      <alignment horizontal="center" vertical="center"/>
    </xf>
    <xf numFmtId="187" fontId="6" fillId="0" borderId="84" xfId="0" applyNumberFormat="1" applyFont="1" applyBorder="1" applyAlignment="1">
      <alignment horizontal="center" vertical="center"/>
    </xf>
    <xf numFmtId="187" fontId="6" fillId="0" borderId="37" xfId="0" applyNumberFormat="1" applyFont="1" applyBorder="1" applyAlignment="1">
      <alignment horizontal="center" vertical="center"/>
    </xf>
    <xf numFmtId="187" fontId="6" fillId="0" borderId="80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8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horizontal="left" vertical="center"/>
      <protection locked="0"/>
    </xf>
    <xf numFmtId="0" fontId="0" fillId="0" borderId="88" xfId="0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19" borderId="77" xfId="0" applyFont="1" applyFill="1" applyBorder="1" applyAlignment="1">
      <alignment horizontal="center" vertical="center"/>
    </xf>
    <xf numFmtId="0" fontId="58" fillId="19" borderId="59" xfId="0" applyFont="1" applyFill="1" applyBorder="1" applyAlignment="1">
      <alignment horizontal="center" vertical="center"/>
    </xf>
    <xf numFmtId="0" fontId="0" fillId="0" borderId="89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87" xfId="0" applyFill="1" applyBorder="1" applyAlignment="1" applyProtection="1">
      <alignment horizontal="center" vertical="center"/>
      <protection locked="0"/>
    </xf>
    <xf numFmtId="0" fontId="0" fillId="0" borderId="88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86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87" xfId="0" applyFill="1" applyBorder="1" applyAlignment="1" applyProtection="1">
      <alignment horizontal="left" vertical="center"/>
      <protection locked="0"/>
    </xf>
    <xf numFmtId="0" fontId="0" fillId="0" borderId="88" xfId="0" applyFill="1" applyBorder="1" applyAlignment="1" applyProtection="1">
      <alignment horizontal="left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9" xfId="0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3" fillId="0" borderId="81" xfId="0" applyFont="1" applyBorder="1" applyAlignment="1">
      <alignment horizontal="center" vertical="center" wrapText="1"/>
    </xf>
    <xf numFmtId="0" fontId="0" fillId="0" borderId="34" xfId="0" applyFill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19" borderId="82" xfId="0" applyFont="1" applyFill="1" applyBorder="1" applyAlignment="1" applyProtection="1">
      <alignment horizontal="center" vertical="center"/>
      <protection locked="0"/>
    </xf>
    <xf numFmtId="0" fontId="6" fillId="19" borderId="28" xfId="0" applyFont="1" applyFill="1" applyBorder="1" applyAlignment="1" applyProtection="1">
      <alignment horizontal="center" vertical="center"/>
      <protection locked="0"/>
    </xf>
    <xf numFmtId="0" fontId="6" fillId="19" borderId="80" xfId="0" applyFont="1" applyFill="1" applyBorder="1" applyAlignment="1" applyProtection="1">
      <alignment horizontal="center" vertical="center"/>
      <protection locked="0"/>
    </xf>
    <xf numFmtId="0" fontId="64" fillId="0" borderId="28" xfId="0" applyFont="1" applyBorder="1" applyAlignment="1">
      <alignment horizontal="center" vertical="center" shrinkToFit="1"/>
    </xf>
    <xf numFmtId="0" fontId="64" fillId="0" borderId="36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2" fillId="0" borderId="31" xfId="0" applyFont="1" applyBorder="1" applyAlignment="1">
      <alignment horizontal="center" vertical="center" wrapText="1"/>
    </xf>
    <xf numFmtId="176" fontId="65" fillId="0" borderId="27" xfId="0" applyNumberFormat="1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center" wrapText="1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4" fillId="0" borderId="61" xfId="0" applyFont="1" applyBorder="1" applyAlignment="1">
      <alignment horizontal="center" vertical="center" shrinkToFit="1"/>
    </xf>
    <xf numFmtId="0" fontId="64" fillId="0" borderId="62" xfId="0" applyFont="1" applyBorder="1" applyAlignment="1">
      <alignment horizontal="center" vertical="center" shrinkToFit="1"/>
    </xf>
    <xf numFmtId="0" fontId="64" fillId="0" borderId="34" xfId="0" applyFont="1" applyBorder="1" applyAlignment="1">
      <alignment horizontal="center" vertical="center" shrinkToFit="1"/>
    </xf>
    <xf numFmtId="0" fontId="59" fillId="33" borderId="90" xfId="0" applyFont="1" applyFill="1" applyBorder="1" applyAlignment="1">
      <alignment horizontal="center" vertical="center" wrapText="1"/>
    </xf>
    <xf numFmtId="0" fontId="59" fillId="33" borderId="91" xfId="0" applyFont="1" applyFill="1" applyBorder="1" applyAlignment="1">
      <alignment horizontal="center" vertical="center" wrapText="1"/>
    </xf>
    <xf numFmtId="0" fontId="59" fillId="33" borderId="92" xfId="0" applyFont="1" applyFill="1" applyBorder="1" applyAlignment="1">
      <alignment horizontal="center" vertical="center" wrapText="1"/>
    </xf>
    <xf numFmtId="0" fontId="64" fillId="0" borderId="93" xfId="0" applyFont="1" applyBorder="1" applyAlignment="1">
      <alignment horizontal="center" vertical="center" textRotation="255" shrinkToFit="1"/>
    </xf>
    <xf numFmtId="0" fontId="64" fillId="0" borderId="94" xfId="0" applyFont="1" applyBorder="1" applyAlignment="1">
      <alignment horizontal="center" vertical="center" textRotation="255" shrinkToFit="1"/>
    </xf>
    <xf numFmtId="0" fontId="64" fillId="0" borderId="95" xfId="0" applyFont="1" applyBorder="1" applyAlignment="1">
      <alignment horizontal="center" vertical="center" textRotation="255" shrinkToFit="1"/>
    </xf>
    <xf numFmtId="0" fontId="58" fillId="0" borderId="8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58" fillId="0" borderId="87" xfId="0" applyFont="1" applyBorder="1" applyAlignment="1">
      <alignment horizontal="center" vertical="center"/>
    </xf>
    <xf numFmtId="0" fontId="58" fillId="0" borderId="88" xfId="0" applyFont="1" applyBorder="1" applyAlignment="1">
      <alignment horizontal="center" vertical="center"/>
    </xf>
    <xf numFmtId="0" fontId="58" fillId="0" borderId="97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28" xfId="0" applyNumberFormat="1" applyFont="1" applyFill="1" applyBorder="1" applyAlignment="1">
      <alignment horizontal="center" vertical="center" shrinkToFit="1"/>
    </xf>
    <xf numFmtId="0" fontId="73" fillId="0" borderId="31" xfId="0" applyFont="1" applyFill="1" applyBorder="1" applyAlignment="1">
      <alignment horizontal="center" vertical="center" shrinkToFit="1"/>
    </xf>
    <xf numFmtId="0" fontId="64" fillId="0" borderId="98" xfId="0" applyFont="1" applyBorder="1" applyAlignment="1">
      <alignment horizontal="center" vertical="center" textRotation="255" shrinkToFit="1"/>
    </xf>
    <xf numFmtId="0" fontId="64" fillId="0" borderId="99" xfId="0" applyFont="1" applyBorder="1" applyAlignment="1">
      <alignment horizontal="center" vertical="center" textRotation="255" shrinkToFit="1"/>
    </xf>
    <xf numFmtId="0" fontId="64" fillId="0" borderId="100" xfId="0" applyFont="1" applyBorder="1" applyAlignment="1">
      <alignment horizontal="center" vertical="center" textRotation="255" shrinkToFit="1"/>
    </xf>
    <xf numFmtId="176" fontId="12" fillId="0" borderId="36" xfId="0" applyNumberFormat="1" applyFont="1" applyFill="1" applyBorder="1" applyAlignment="1">
      <alignment horizontal="center" vertical="center" shrinkToFit="1"/>
    </xf>
    <xf numFmtId="176" fontId="12" fillId="0" borderId="23" xfId="0" applyNumberFormat="1" applyFont="1" applyFill="1" applyBorder="1" applyAlignment="1">
      <alignment horizontal="center" vertical="center" shrinkToFit="1"/>
    </xf>
    <xf numFmtId="176" fontId="12" fillId="0" borderId="37" xfId="0" applyNumberFormat="1" applyFont="1" applyFill="1" applyBorder="1" applyAlignment="1">
      <alignment horizontal="center" vertical="center" shrinkToFit="1"/>
    </xf>
    <xf numFmtId="176" fontId="12" fillId="0" borderId="38" xfId="0" applyNumberFormat="1" applyFont="1" applyFill="1" applyBorder="1" applyAlignment="1">
      <alignment horizontal="center" vertical="center" shrinkToFit="1"/>
    </xf>
    <xf numFmtId="176" fontId="64" fillId="0" borderId="31" xfId="0" applyNumberFormat="1" applyFont="1" applyBorder="1" applyAlignment="1">
      <alignment horizontal="center" vertical="center" shrinkToFit="1"/>
    </xf>
    <xf numFmtId="176" fontId="64" fillId="0" borderId="33" xfId="0" applyNumberFormat="1" applyFont="1" applyBorder="1" applyAlignment="1">
      <alignment horizontal="center" vertical="center" shrinkToFit="1"/>
    </xf>
    <xf numFmtId="176" fontId="64" fillId="0" borderId="34" xfId="0" applyNumberFormat="1" applyFont="1" applyBorder="1" applyAlignment="1">
      <alignment horizontal="center" vertical="center" shrinkToFit="1"/>
    </xf>
    <xf numFmtId="176" fontId="64" fillId="0" borderId="35" xfId="0" applyNumberFormat="1" applyFont="1" applyBorder="1" applyAlignment="1">
      <alignment horizontal="center" vertical="center" shrinkToFit="1"/>
    </xf>
    <xf numFmtId="176" fontId="64" fillId="0" borderId="36" xfId="0" applyNumberFormat="1" applyFont="1" applyBorder="1" applyAlignment="1">
      <alignment horizontal="center" vertical="center" shrinkToFit="1"/>
    </xf>
    <xf numFmtId="176" fontId="64" fillId="0" borderId="0" xfId="0" applyNumberFormat="1" applyFont="1" applyBorder="1" applyAlignment="1">
      <alignment horizontal="center" vertical="center" shrinkToFit="1"/>
    </xf>
    <xf numFmtId="176" fontId="64" fillId="0" borderId="23" xfId="0" applyNumberFormat="1" applyFont="1" applyBorder="1" applyAlignment="1">
      <alignment horizontal="center" vertical="center" shrinkToFit="1"/>
    </xf>
    <xf numFmtId="176" fontId="64" fillId="0" borderId="37" xfId="0" applyNumberFormat="1" applyFont="1" applyBorder="1" applyAlignment="1">
      <alignment horizontal="center" vertical="center" shrinkToFit="1"/>
    </xf>
    <xf numFmtId="176" fontId="64" fillId="0" borderId="28" xfId="0" applyNumberFormat="1" applyFont="1" applyBorder="1" applyAlignment="1">
      <alignment horizontal="center" vertical="center" shrinkToFit="1"/>
    </xf>
    <xf numFmtId="176" fontId="64" fillId="0" borderId="38" xfId="0" applyNumberFormat="1" applyFont="1" applyBorder="1" applyAlignment="1">
      <alignment horizontal="center" vertical="center" shrinkToFit="1"/>
    </xf>
    <xf numFmtId="176" fontId="64" fillId="0" borderId="60" xfId="0" applyNumberFormat="1" applyFont="1" applyBorder="1" applyAlignment="1">
      <alignment horizontal="center" vertical="center" shrinkToFit="1"/>
    </xf>
    <xf numFmtId="176" fontId="64" fillId="0" borderId="27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 quotePrefix="1">
      <alignment horizontal="center" vertical="center" shrinkToFit="1"/>
    </xf>
    <xf numFmtId="176" fontId="12" fillId="0" borderId="0" xfId="0" applyNumberFormat="1" applyFont="1" applyFill="1" applyBorder="1" applyAlignment="1" quotePrefix="1">
      <alignment horizontal="center" vertical="center" shrinkToFit="1"/>
    </xf>
    <xf numFmtId="176" fontId="12" fillId="0" borderId="28" xfId="0" applyNumberFormat="1" applyFont="1" applyFill="1" applyBorder="1" applyAlignment="1" quotePrefix="1">
      <alignment horizontal="center" vertical="center" shrinkToFit="1"/>
    </xf>
    <xf numFmtId="0" fontId="73" fillId="0" borderId="61" xfId="0" applyFont="1" applyFill="1" applyBorder="1" applyAlignment="1">
      <alignment horizontal="center" vertical="center" shrinkToFit="1"/>
    </xf>
    <xf numFmtId="193" fontId="12" fillId="0" borderId="36" xfId="0" applyNumberFormat="1" applyFont="1" applyFill="1" applyBorder="1" applyAlignment="1">
      <alignment horizontal="center" vertical="center" shrinkToFit="1"/>
    </xf>
    <xf numFmtId="193" fontId="12" fillId="0" borderId="0" xfId="0" applyNumberFormat="1" applyFont="1" applyFill="1" applyBorder="1" applyAlignment="1">
      <alignment horizontal="center" vertical="center" shrinkToFit="1"/>
    </xf>
    <xf numFmtId="193" fontId="12" fillId="0" borderId="37" xfId="0" applyNumberFormat="1" applyFont="1" applyFill="1" applyBorder="1" applyAlignment="1">
      <alignment horizontal="center" vertical="center" shrinkToFit="1"/>
    </xf>
    <xf numFmtId="193" fontId="12" fillId="0" borderId="28" xfId="0" applyNumberFormat="1" applyFont="1" applyFill="1" applyBorder="1" applyAlignment="1">
      <alignment horizontal="center" vertical="center" shrinkToFit="1"/>
    </xf>
    <xf numFmtId="0" fontId="64" fillId="0" borderId="28" xfId="0" applyFont="1" applyBorder="1" applyAlignment="1" quotePrefix="1">
      <alignment horizontal="center" vertical="center" shrinkToFit="1"/>
    </xf>
    <xf numFmtId="176" fontId="64" fillId="19" borderId="31" xfId="0" applyNumberFormat="1" applyFont="1" applyFill="1" applyBorder="1" applyAlignment="1" applyProtection="1">
      <alignment horizontal="center" vertical="center" shrinkToFit="1"/>
      <protection locked="0"/>
    </xf>
    <xf numFmtId="176" fontId="64" fillId="19" borderId="60" xfId="0" applyNumberFormat="1" applyFont="1" applyFill="1" applyBorder="1" applyAlignment="1" applyProtection="1">
      <alignment horizontal="center" vertical="center" shrinkToFit="1"/>
      <protection locked="0"/>
    </xf>
    <xf numFmtId="176" fontId="64" fillId="19" borderId="63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8" xfId="0" applyFont="1" applyFill="1" applyBorder="1" applyAlignment="1" applyProtection="1">
      <alignment horizontal="left" vertical="center" shrinkToFit="1"/>
      <protection/>
    </xf>
    <xf numFmtId="176" fontId="65" fillId="19" borderId="31" xfId="0" applyNumberFormat="1" applyFont="1" applyFill="1" applyBorder="1" applyAlignment="1" applyProtection="1">
      <alignment horizontal="center" vertical="center"/>
      <protection locked="0"/>
    </xf>
    <xf numFmtId="176" fontId="65" fillId="19" borderId="57" xfId="0" applyNumberFormat="1" applyFont="1" applyFill="1" applyBorder="1" applyAlignment="1" applyProtection="1">
      <alignment horizontal="center" vertical="center"/>
      <protection locked="0"/>
    </xf>
    <xf numFmtId="0" fontId="64" fillId="0" borderId="101" xfId="0" applyFont="1" applyBorder="1" applyAlignment="1">
      <alignment horizontal="center" vertical="center"/>
    </xf>
    <xf numFmtId="0" fontId="64" fillId="0" borderId="102" xfId="0" applyFont="1" applyBorder="1" applyAlignment="1">
      <alignment horizontal="center" vertical="center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176" fontId="65" fillId="0" borderId="11" xfId="0" applyNumberFormat="1" applyFont="1" applyBorder="1" applyAlignment="1">
      <alignment horizontal="center" vertical="center"/>
    </xf>
    <xf numFmtId="176" fontId="65" fillId="0" borderId="12" xfId="0" applyNumberFormat="1" applyFont="1" applyBorder="1" applyAlignment="1">
      <alignment horizontal="center" vertical="center"/>
    </xf>
    <xf numFmtId="177" fontId="64" fillId="0" borderId="60" xfId="0" applyNumberFormat="1" applyFont="1" applyBorder="1" applyAlignment="1">
      <alignment horizontal="center" vertical="center" shrinkToFit="1"/>
    </xf>
    <xf numFmtId="0" fontId="62" fillId="19" borderId="11" xfId="0" applyFont="1" applyFill="1" applyBorder="1" applyAlignment="1" applyProtection="1">
      <alignment horizontal="left" vertical="center" shrinkToFit="1"/>
      <protection locked="0"/>
    </xf>
    <xf numFmtId="0" fontId="62" fillId="19" borderId="12" xfId="0" applyFont="1" applyFill="1" applyBorder="1" applyAlignment="1" applyProtection="1">
      <alignment horizontal="left" vertical="center" shrinkToFit="1"/>
      <protection locked="0"/>
    </xf>
    <xf numFmtId="0" fontId="62" fillId="19" borderId="40" xfId="0" applyFont="1" applyFill="1" applyBorder="1" applyAlignment="1" applyProtection="1">
      <alignment horizontal="left" vertical="center" shrinkToFit="1"/>
      <protection locked="0"/>
    </xf>
    <xf numFmtId="0" fontId="62" fillId="19" borderId="48" xfId="0" applyFont="1" applyFill="1" applyBorder="1" applyAlignment="1" applyProtection="1">
      <alignment horizontal="left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64" fillId="19" borderId="27" xfId="0" applyNumberFormat="1" applyFont="1" applyFill="1" applyBorder="1" applyAlignment="1" applyProtection="1">
      <alignment horizontal="center" vertical="center" shrinkToFit="1"/>
      <protection locked="0"/>
    </xf>
    <xf numFmtId="177" fontId="64" fillId="0" borderId="27" xfId="0" applyNumberFormat="1" applyFont="1" applyBorder="1" applyAlignment="1">
      <alignment horizontal="center" vertical="center" shrinkToFit="1"/>
    </xf>
    <xf numFmtId="177" fontId="64" fillId="0" borderId="31" xfId="0" applyNumberFormat="1" applyFont="1" applyBorder="1" applyAlignment="1">
      <alignment horizontal="center" vertical="center" shrinkToFit="1"/>
    </xf>
    <xf numFmtId="177" fontId="64" fillId="0" borderId="63" xfId="0" applyNumberFormat="1" applyFont="1" applyBorder="1" applyAlignment="1">
      <alignment horizontal="center" vertical="center" shrinkToFit="1"/>
    </xf>
    <xf numFmtId="0" fontId="62" fillId="19" borderId="22" xfId="0" applyFont="1" applyFill="1" applyBorder="1" applyAlignment="1" applyProtection="1">
      <alignment horizontal="left" vertical="center" shrinkToFit="1"/>
      <protection locked="0"/>
    </xf>
    <xf numFmtId="0" fontId="62" fillId="19" borderId="19" xfId="0" applyFont="1" applyFill="1" applyBorder="1" applyAlignment="1" applyProtection="1">
      <alignment horizontal="left" vertical="center" shrinkToFit="1"/>
      <protection locked="0"/>
    </xf>
    <xf numFmtId="0" fontId="62" fillId="19" borderId="10" xfId="0" applyFont="1" applyFill="1" applyBorder="1" applyAlignment="1" applyProtection="1">
      <alignment horizontal="left" vertical="center" shrinkToFit="1"/>
      <protection locked="0"/>
    </xf>
    <xf numFmtId="0" fontId="62" fillId="19" borderId="17" xfId="0" applyFont="1" applyFill="1" applyBorder="1" applyAlignment="1" applyProtection="1">
      <alignment horizontal="left" vertical="center" shrinkToFit="1"/>
      <protection locked="0"/>
    </xf>
    <xf numFmtId="0" fontId="59" fillId="33" borderId="106" xfId="0" applyFont="1" applyFill="1" applyBorder="1" applyAlignment="1">
      <alignment horizontal="center" vertical="center" wrapText="1"/>
    </xf>
    <xf numFmtId="0" fontId="59" fillId="33" borderId="107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 shrinkToFit="1"/>
    </xf>
    <xf numFmtId="0" fontId="64" fillId="0" borderId="34" xfId="0" applyFont="1" applyBorder="1" applyAlignment="1">
      <alignment horizontal="center" vertical="center" wrapText="1" shrinkToFit="1"/>
    </xf>
    <xf numFmtId="0" fontId="64" fillId="0" borderId="35" xfId="0" applyFont="1" applyBorder="1" applyAlignment="1">
      <alignment horizontal="center" vertical="center" wrapText="1" shrinkToFit="1"/>
    </xf>
    <xf numFmtId="0" fontId="64" fillId="0" borderId="36" xfId="0" applyFont="1" applyBorder="1" applyAlignment="1">
      <alignment horizontal="center" vertical="center" wrapText="1" shrinkToFit="1"/>
    </xf>
    <xf numFmtId="0" fontId="64" fillId="0" borderId="0" xfId="0" applyFont="1" applyBorder="1" applyAlignment="1">
      <alignment horizontal="center" vertical="center" wrapText="1" shrinkToFit="1"/>
    </xf>
    <xf numFmtId="0" fontId="64" fillId="0" borderId="23" xfId="0" applyFont="1" applyBorder="1" applyAlignment="1">
      <alignment horizontal="center" vertical="center" wrapText="1" shrinkToFit="1"/>
    </xf>
    <xf numFmtId="0" fontId="64" fillId="0" borderId="37" xfId="0" applyFont="1" applyBorder="1" applyAlignment="1">
      <alignment horizontal="center" vertical="center" wrapText="1" shrinkToFit="1"/>
    </xf>
    <xf numFmtId="0" fontId="64" fillId="0" borderId="28" xfId="0" applyFont="1" applyBorder="1" applyAlignment="1">
      <alignment horizontal="center" vertical="center" wrapText="1" shrinkToFit="1"/>
    </xf>
    <xf numFmtId="0" fontId="64" fillId="0" borderId="38" xfId="0" applyFont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2" fontId="12" fillId="0" borderId="36" xfId="0" applyNumberFormat="1" applyFont="1" applyFill="1" applyBorder="1" applyAlignment="1">
      <alignment horizontal="center" vertical="center" shrinkToFit="1"/>
    </xf>
    <xf numFmtId="2" fontId="12" fillId="0" borderId="0" xfId="0" applyNumberFormat="1" applyFont="1" applyFill="1" applyBorder="1" applyAlignment="1">
      <alignment horizontal="center" vertical="center" shrinkToFit="1"/>
    </xf>
    <xf numFmtId="2" fontId="12" fillId="0" borderId="37" xfId="0" applyNumberFormat="1" applyFont="1" applyFill="1" applyBorder="1" applyAlignment="1">
      <alignment horizontal="center" vertical="center" shrinkToFit="1"/>
    </xf>
    <xf numFmtId="2" fontId="12" fillId="0" borderId="28" xfId="0" applyNumberFormat="1" applyFont="1" applyFill="1" applyBorder="1" applyAlignment="1">
      <alignment horizontal="center" vertical="center" shrinkToFit="1"/>
    </xf>
    <xf numFmtId="0" fontId="0" fillId="0" borderId="107" xfId="0" applyBorder="1" applyAlignment="1">
      <alignment vertical="center"/>
    </xf>
    <xf numFmtId="0" fontId="0" fillId="0" borderId="16" xfId="0" applyBorder="1" applyAlignment="1">
      <alignment vertical="center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2" fillId="0" borderId="28" xfId="0" applyNumberFormat="1" applyFont="1" applyFill="1" applyBorder="1" applyAlignment="1">
      <alignment horizontal="center" vertical="center" shrinkToFit="1"/>
    </xf>
    <xf numFmtId="0" fontId="59" fillId="33" borderId="108" xfId="0" applyFont="1" applyFill="1" applyBorder="1" applyAlignment="1">
      <alignment horizontal="center" vertical="center" wrapText="1"/>
    </xf>
    <xf numFmtId="0" fontId="59" fillId="33" borderId="109" xfId="0" applyFont="1" applyFill="1" applyBorder="1" applyAlignment="1">
      <alignment horizontal="center" vertical="center" wrapText="1"/>
    </xf>
    <xf numFmtId="0" fontId="59" fillId="33" borderId="110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 wrapText="1" shrinkToFit="1"/>
    </xf>
    <xf numFmtId="0" fontId="75" fillId="0" borderId="57" xfId="0" applyFont="1" applyBorder="1" applyAlignment="1">
      <alignment horizontal="center" vertical="center" shrinkToFit="1"/>
    </xf>
    <xf numFmtId="0" fontId="65" fillId="19" borderId="56" xfId="0" applyFont="1" applyFill="1" applyBorder="1" applyAlignment="1" applyProtection="1">
      <alignment horizontal="center" vertical="center" shrinkToFit="1"/>
      <protection locked="0"/>
    </xf>
    <xf numFmtId="0" fontId="65" fillId="19" borderId="31" xfId="0" applyFont="1" applyFill="1" applyBorder="1" applyAlignment="1" applyProtection="1">
      <alignment horizontal="center" vertical="center" shrinkToFit="1"/>
      <protection locked="0"/>
    </xf>
    <xf numFmtId="0" fontId="65" fillId="19" borderId="57" xfId="0" applyFont="1" applyFill="1" applyBorder="1" applyAlignment="1" applyProtection="1">
      <alignment horizontal="center" vertical="center" shrinkToFit="1"/>
      <protection locked="0"/>
    </xf>
    <xf numFmtId="0" fontId="62" fillId="0" borderId="4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5" fillId="19" borderId="10" xfId="0" applyFont="1" applyFill="1" applyBorder="1" applyAlignment="1" applyProtection="1">
      <alignment horizontal="center" vertical="center"/>
      <protection locked="0"/>
    </xf>
    <xf numFmtId="0" fontId="65" fillId="19" borderId="17" xfId="0" applyFont="1" applyFill="1" applyBorder="1" applyAlignment="1" applyProtection="1">
      <alignment horizontal="center" vertical="center"/>
      <protection locked="0"/>
    </xf>
    <xf numFmtId="0" fontId="65" fillId="0" borderId="28" xfId="0" applyFont="1" applyBorder="1" applyAlignment="1">
      <alignment horizontal="center" vertical="center" shrinkToFit="1"/>
    </xf>
    <xf numFmtId="176" fontId="75" fillId="0" borderId="62" xfId="0" applyNumberFormat="1" applyFont="1" applyBorder="1" applyAlignment="1">
      <alignment horizontal="center" vertical="center" shrinkToFit="1"/>
    </xf>
    <xf numFmtId="176" fontId="75" fillId="0" borderId="85" xfId="0" applyNumberFormat="1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176" fontId="65" fillId="0" borderId="28" xfId="0" applyNumberFormat="1" applyFont="1" applyBorder="1" applyAlignment="1">
      <alignment horizontal="center" vertical="center" shrinkToFit="1"/>
    </xf>
    <xf numFmtId="176" fontId="65" fillId="19" borderId="27" xfId="0" applyNumberFormat="1" applyFont="1" applyFill="1" applyBorder="1" applyAlignment="1" applyProtection="1">
      <alignment horizontal="center" vertical="center"/>
      <protection locked="0"/>
    </xf>
    <xf numFmtId="176" fontId="65" fillId="19" borderId="85" xfId="0" applyNumberFormat="1" applyFont="1" applyFill="1" applyBorder="1" applyAlignment="1" applyProtection="1">
      <alignment horizontal="center" vertical="center"/>
      <protection locked="0"/>
    </xf>
    <xf numFmtId="0" fontId="62" fillId="0" borderId="31" xfId="0" applyFont="1" applyBorder="1" applyAlignment="1">
      <alignment horizontal="center" vertical="center" shrinkToFit="1"/>
    </xf>
    <xf numFmtId="0" fontId="58" fillId="0" borderId="22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>
      <alignment horizontal="center" vertical="center"/>
    </xf>
    <xf numFmtId="176" fontId="65" fillId="0" borderId="17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 shrinkToFit="1"/>
    </xf>
    <xf numFmtId="0" fontId="64" fillId="0" borderId="35" xfId="0" applyFont="1" applyBorder="1" applyAlignment="1">
      <alignment horizontal="center" vertical="center" shrinkToFit="1"/>
    </xf>
    <xf numFmtId="0" fontId="73" fillId="0" borderId="57" xfId="0" applyFont="1" applyFill="1" applyBorder="1" applyAlignment="1">
      <alignment horizontal="center" vertical="center" shrinkToFit="1"/>
    </xf>
    <xf numFmtId="0" fontId="65" fillId="19" borderId="56" xfId="0" applyFont="1" applyFill="1" applyBorder="1" applyAlignment="1" applyProtection="1">
      <alignment horizontal="center" vertical="center"/>
      <protection locked="0"/>
    </xf>
    <xf numFmtId="0" fontId="65" fillId="19" borderId="31" xfId="0" applyFont="1" applyFill="1" applyBorder="1" applyAlignment="1" applyProtection="1">
      <alignment horizontal="center" vertical="center"/>
      <protection locked="0"/>
    </xf>
    <xf numFmtId="0" fontId="65" fillId="19" borderId="52" xfId="0" applyFont="1" applyFill="1" applyBorder="1" applyAlignment="1" applyProtection="1">
      <alignment horizontal="center" vertical="center"/>
      <protection locked="0"/>
    </xf>
    <xf numFmtId="0" fontId="65" fillId="19" borderId="60" xfId="0" applyFont="1" applyFill="1" applyBorder="1" applyAlignment="1" applyProtection="1">
      <alignment horizontal="center" vertical="center"/>
      <protection locked="0"/>
    </xf>
    <xf numFmtId="0" fontId="62" fillId="0" borderId="18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 wrapText="1" shrinkToFit="1"/>
    </xf>
    <xf numFmtId="0" fontId="69" fillId="0" borderId="3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shrinkToFit="1"/>
    </xf>
    <xf numFmtId="176" fontId="64" fillId="0" borderId="102" xfId="0" applyNumberFormat="1" applyFont="1" applyBorder="1" applyAlignment="1">
      <alignment horizontal="center" vertical="center"/>
    </xf>
    <xf numFmtId="176" fontId="64" fillId="0" borderId="78" xfId="0" applyNumberFormat="1" applyFont="1" applyBorder="1" applyAlignment="1">
      <alignment horizontal="center" vertical="center"/>
    </xf>
    <xf numFmtId="0" fontId="71" fillId="0" borderId="77" xfId="0" applyFont="1" applyFill="1" applyBorder="1" applyAlignment="1">
      <alignment horizontal="center" vertical="center"/>
    </xf>
    <xf numFmtId="0" fontId="71" fillId="0" borderId="111" xfId="0" applyFont="1" applyFill="1" applyBorder="1" applyAlignment="1">
      <alignment horizontal="center" vertical="center"/>
    </xf>
    <xf numFmtId="0" fontId="71" fillId="0" borderId="112" xfId="0" applyFont="1" applyFill="1" applyBorder="1" applyAlignment="1">
      <alignment horizontal="center" vertical="center"/>
    </xf>
    <xf numFmtId="0" fontId="71" fillId="0" borderId="113" xfId="0" applyFont="1" applyFill="1" applyBorder="1" applyAlignment="1">
      <alignment horizontal="center" vertical="center"/>
    </xf>
    <xf numFmtId="176" fontId="64" fillId="0" borderId="105" xfId="0" applyNumberFormat="1" applyFont="1" applyBorder="1" applyAlignment="1">
      <alignment horizontal="center" vertical="center"/>
    </xf>
    <xf numFmtId="40" fontId="76" fillId="0" borderId="102" xfId="48" applyNumberFormat="1" applyFont="1" applyBorder="1" applyAlignment="1">
      <alignment horizontal="center" vertical="center"/>
    </xf>
    <xf numFmtId="40" fontId="76" fillId="0" borderId="78" xfId="48" applyNumberFormat="1" applyFont="1" applyBorder="1" applyAlignment="1">
      <alignment horizontal="center" vertical="center"/>
    </xf>
    <xf numFmtId="0" fontId="71" fillId="0" borderId="114" xfId="0" applyFont="1" applyFill="1" applyBorder="1" applyAlignment="1">
      <alignment horizontal="center" vertical="center"/>
    </xf>
    <xf numFmtId="0" fontId="71" fillId="0" borderId="115" xfId="0" applyFont="1" applyFill="1" applyBorder="1" applyAlignment="1">
      <alignment horizontal="center" vertical="center"/>
    </xf>
    <xf numFmtId="0" fontId="76" fillId="0" borderId="78" xfId="0" applyFont="1" applyBorder="1" applyAlignment="1">
      <alignment horizontal="center" vertical="center"/>
    </xf>
    <xf numFmtId="0" fontId="76" fillId="0" borderId="105" xfId="0" applyFont="1" applyBorder="1" applyAlignment="1">
      <alignment horizontal="center" vertical="center"/>
    </xf>
    <xf numFmtId="0" fontId="65" fillId="19" borderId="11" xfId="0" applyFont="1" applyFill="1" applyBorder="1" applyAlignment="1" applyProtection="1">
      <alignment horizontal="center" vertical="center"/>
      <protection locked="0"/>
    </xf>
    <xf numFmtId="0" fontId="65" fillId="19" borderId="12" xfId="0" applyFont="1" applyFill="1" applyBorder="1" applyAlignment="1" applyProtection="1">
      <alignment horizontal="center" vertical="center"/>
      <protection locked="0"/>
    </xf>
    <xf numFmtId="0" fontId="62" fillId="0" borderId="62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5" fillId="19" borderId="50" xfId="0" applyFont="1" applyFill="1" applyBorder="1" applyAlignment="1" applyProtection="1">
      <alignment horizontal="center" vertical="center"/>
      <protection locked="0"/>
    </xf>
    <xf numFmtId="0" fontId="65" fillId="19" borderId="27" xfId="0" applyFont="1" applyFill="1" applyBorder="1" applyAlignment="1" applyProtection="1">
      <alignment horizontal="center" vertical="center"/>
      <protection locked="0"/>
    </xf>
    <xf numFmtId="0" fontId="65" fillId="19" borderId="85" xfId="0" applyFont="1" applyFill="1" applyBorder="1" applyAlignment="1" applyProtection="1">
      <alignment horizontal="center" vertical="center"/>
      <protection locked="0"/>
    </xf>
    <xf numFmtId="0" fontId="62" fillId="0" borderId="62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59" fillId="33" borderId="116" xfId="0" applyFont="1" applyFill="1" applyBorder="1" applyAlignment="1">
      <alignment horizontal="center" vertical="center" textRotation="255" wrapText="1"/>
    </xf>
    <xf numFmtId="0" fontId="59" fillId="33" borderId="117" xfId="0" applyFont="1" applyFill="1" applyBorder="1" applyAlignment="1">
      <alignment horizontal="center" vertical="center" textRotation="255" wrapText="1"/>
    </xf>
    <xf numFmtId="0" fontId="59" fillId="33" borderId="118" xfId="0" applyFont="1" applyFill="1" applyBorder="1" applyAlignment="1">
      <alignment horizontal="center" vertical="center" textRotation="255" wrapText="1"/>
    </xf>
    <xf numFmtId="0" fontId="62" fillId="0" borderId="47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 shrinkToFit="1"/>
    </xf>
    <xf numFmtId="0" fontId="62" fillId="0" borderId="78" xfId="0" applyFont="1" applyBorder="1" applyAlignment="1">
      <alignment horizontal="center" vertical="center" shrinkToFit="1"/>
    </xf>
    <xf numFmtId="0" fontId="62" fillId="0" borderId="119" xfId="0" applyFont="1" applyBorder="1" applyAlignment="1">
      <alignment horizontal="center" vertical="center" shrinkToFit="1"/>
    </xf>
    <xf numFmtId="0" fontId="65" fillId="19" borderId="120" xfId="0" applyFont="1" applyFill="1" applyBorder="1" applyAlignment="1" applyProtection="1">
      <alignment horizontal="center" vertical="center"/>
      <protection locked="0"/>
    </xf>
    <xf numFmtId="0" fontId="65" fillId="19" borderId="78" xfId="0" applyFont="1" applyFill="1" applyBorder="1" applyAlignment="1" applyProtection="1">
      <alignment horizontal="center" vertical="center"/>
      <protection locked="0"/>
    </xf>
    <xf numFmtId="0" fontId="65" fillId="19" borderId="22" xfId="0" applyFont="1" applyFill="1" applyBorder="1" applyAlignment="1" applyProtection="1">
      <alignment horizontal="center" vertical="center"/>
      <protection locked="0"/>
    </xf>
    <xf numFmtId="0" fontId="65" fillId="19" borderId="19" xfId="0" applyFont="1" applyFill="1" applyBorder="1" applyAlignment="1" applyProtection="1">
      <alignment horizontal="center" vertical="center"/>
      <protection locked="0"/>
    </xf>
    <xf numFmtId="0" fontId="62" fillId="0" borderId="121" xfId="0" applyFont="1" applyFill="1" applyBorder="1" applyAlignment="1">
      <alignment horizontal="left" vertical="center" wrapText="1"/>
    </xf>
    <xf numFmtId="0" fontId="62" fillId="0" borderId="12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65" fillId="0" borderId="123" xfId="0" applyFont="1" applyFill="1" applyBorder="1" applyAlignment="1">
      <alignment horizontal="center" vertical="center" wrapText="1"/>
    </xf>
    <xf numFmtId="0" fontId="65" fillId="0" borderId="121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3" fillId="0" borderId="124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25" xfId="0" applyFont="1" applyFill="1" applyBorder="1" applyAlignment="1">
      <alignment horizontal="center" vertical="center" textRotation="255" shrinkToFit="1"/>
    </xf>
    <xf numFmtId="0" fontId="59" fillId="0" borderId="125" xfId="0" applyFont="1" applyFill="1" applyBorder="1" applyAlignment="1">
      <alignment horizontal="center" vertical="center" textRotation="255" shrinkToFit="1"/>
    </xf>
    <xf numFmtId="0" fontId="59" fillId="0" borderId="126" xfId="0" applyFont="1" applyFill="1" applyBorder="1" applyAlignment="1">
      <alignment horizontal="center" vertical="center" textRotation="255" shrinkToFi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65" fillId="0" borderId="122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27" xfId="0" applyFont="1" applyFill="1" applyBorder="1" applyAlignment="1">
      <alignment horizontal="center" vertical="center" wrapText="1"/>
    </xf>
    <xf numFmtId="0" fontId="65" fillId="0" borderId="128" xfId="0" applyFont="1" applyFill="1" applyBorder="1" applyAlignment="1">
      <alignment horizontal="center" vertical="center" wrapText="1"/>
    </xf>
    <xf numFmtId="0" fontId="65" fillId="0" borderId="129" xfId="0" applyFont="1" applyFill="1" applyBorder="1" applyAlignment="1">
      <alignment horizontal="center" vertical="center" wrapText="1"/>
    </xf>
    <xf numFmtId="0" fontId="65" fillId="0" borderId="124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2" fillId="0" borderId="130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12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2" fillId="0" borderId="127" xfId="0" applyFont="1" applyFill="1" applyBorder="1" applyAlignment="1">
      <alignment horizontal="center" vertical="center" wrapText="1"/>
    </xf>
    <xf numFmtId="0" fontId="62" fillId="0" borderId="12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131" xfId="0" applyFont="1" applyFill="1" applyBorder="1" applyAlignment="1">
      <alignment horizontal="center" vertical="center" wrapText="1"/>
    </xf>
    <xf numFmtId="0" fontId="65" fillId="0" borderId="130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65" fillId="0" borderId="129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32" xfId="0" applyFont="1" applyFill="1" applyBorder="1" applyAlignment="1">
      <alignment horizontal="center" vertical="center" shrinkToFit="1"/>
    </xf>
    <xf numFmtId="0" fontId="65" fillId="0" borderId="40" xfId="0" applyFont="1" applyFill="1" applyBorder="1" applyAlignment="1">
      <alignment horizontal="center" vertical="center" shrinkToFit="1"/>
    </xf>
    <xf numFmtId="0" fontId="63" fillId="0" borderId="123" xfId="0" applyFont="1" applyFill="1" applyBorder="1" applyAlignment="1">
      <alignment horizontal="center" vertical="center" wrapText="1"/>
    </xf>
    <xf numFmtId="0" fontId="63" fillId="0" borderId="121" xfId="0" applyFont="1" applyFill="1" applyBorder="1" applyAlignment="1">
      <alignment horizontal="center" vertical="center" wrapText="1"/>
    </xf>
    <xf numFmtId="0" fontId="63" fillId="0" borderId="122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3" fillId="0" borderId="127" xfId="0" applyFont="1" applyFill="1" applyBorder="1" applyAlignment="1">
      <alignment horizontal="center" vertical="center" wrapText="1"/>
    </xf>
    <xf numFmtId="0" fontId="63" fillId="0" borderId="128" xfId="0" applyFont="1" applyFill="1" applyBorder="1" applyAlignment="1">
      <alignment horizontal="center" vertical="center" wrapText="1"/>
    </xf>
    <xf numFmtId="0" fontId="63" fillId="0" borderId="133" xfId="0" applyFont="1" applyFill="1" applyBorder="1" applyAlignment="1">
      <alignment horizontal="center" vertical="center" wrapText="1"/>
    </xf>
    <xf numFmtId="0" fontId="63" fillId="0" borderId="131" xfId="0" applyFont="1" applyFill="1" applyBorder="1" applyAlignment="1">
      <alignment horizontal="center" vertical="center" wrapText="1"/>
    </xf>
    <xf numFmtId="0" fontId="63" fillId="0" borderId="126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0</xdr:rowOff>
    </xdr:from>
    <xdr:to>
      <xdr:col>24</xdr:col>
      <xdr:colOff>47625</xdr:colOff>
      <xdr:row>9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266700" y="723900"/>
          <a:ext cx="5372100" cy="9525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この計算シートは、「部分的な耐震改修に係る技術基準に基づく部分評点の計算方法</a:t>
          </a:r>
          <a:r>
            <a:rPr lang="en-US" cap="none" sz="1050" b="0" i="0" u="none" baseline="0">
              <a:solidFill>
                <a:srgbClr val="FFFFFF"/>
              </a:solidFill>
            </a:rPr>
            <a:t>』</a:t>
          </a:r>
          <a:r>
            <a:rPr lang="en-US" cap="none" sz="1050" b="0" i="0" u="none" baseline="0">
              <a:solidFill>
                <a:srgbClr val="FFFFFF"/>
              </a:solidFill>
            </a:rPr>
            <a:t>による</a:t>
          </a:r>
          <a:r>
            <a:rPr lang="en-US" cap="none" sz="1050" b="0" i="0" u="none" baseline="0">
              <a:solidFill>
                <a:srgbClr val="FFFFFF"/>
              </a:solidFill>
            </a:rPr>
            <a:t>『</a:t>
          </a:r>
          <a:r>
            <a:rPr lang="en-US" cap="none" sz="1050" b="0" i="0" u="none" baseline="0">
              <a:solidFill>
                <a:srgbClr val="FFFFFF"/>
              </a:solidFill>
            </a:rPr>
            <a:t>部分評点計算シート</a:t>
          </a:r>
          <a:r>
            <a:rPr lang="en-US" cap="none" sz="1050" b="0" i="0" u="none" baseline="0">
              <a:solidFill>
                <a:srgbClr val="FFFFFF"/>
              </a:solidFill>
            </a:rPr>
            <a:t>』</a:t>
          </a:r>
          <a:r>
            <a:rPr lang="en-US" cap="none" sz="1050" b="0" i="0" u="none" baseline="0">
              <a:solidFill>
                <a:srgbClr val="FFFFFF"/>
              </a:solidFill>
            </a:rPr>
            <a:t>です。</a:t>
          </a: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下記に留意の上、ご使用ください。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104775</xdr:rowOff>
    </xdr:from>
    <xdr:to>
      <xdr:col>7</xdr:col>
      <xdr:colOff>28575</xdr:colOff>
      <xdr:row>85</xdr:row>
      <xdr:rowOff>161925</xdr:rowOff>
    </xdr:to>
    <xdr:sp>
      <xdr:nvSpPr>
        <xdr:cNvPr id="1" name="星 16 1"/>
        <xdr:cNvSpPr>
          <a:spLocks/>
        </xdr:cNvSpPr>
      </xdr:nvSpPr>
      <xdr:spPr>
        <a:xfrm>
          <a:off x="0" y="11639550"/>
          <a:ext cx="1695450" cy="1085850"/>
        </a:xfrm>
        <a:prstGeom prst="star16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</a:rPr>
            <a:t>壁要素はこちらの表に記入</a:t>
          </a:r>
          <a:r>
            <a:rPr lang="en-US" cap="none" sz="700" b="0" i="0" u="none" baseline="0">
              <a:solidFill>
                <a:srgbClr val="FFFFFF"/>
              </a:solidFill>
            </a:rPr>
            <a:t>→
※耐震要素はこの下の表
に記入してください。</a:t>
          </a:r>
        </a:p>
      </xdr:txBody>
    </xdr:sp>
    <xdr:clientData/>
  </xdr:twoCellAnchor>
  <xdr:twoCellAnchor>
    <xdr:from>
      <xdr:col>6</xdr:col>
      <xdr:colOff>9525</xdr:colOff>
      <xdr:row>93</xdr:row>
      <xdr:rowOff>9525</xdr:rowOff>
    </xdr:from>
    <xdr:to>
      <xdr:col>8</xdr:col>
      <xdr:colOff>219075</xdr:colOff>
      <xdr:row>93</xdr:row>
      <xdr:rowOff>38100</xdr:rowOff>
    </xdr:to>
    <xdr:sp>
      <xdr:nvSpPr>
        <xdr:cNvPr id="2" name="直線矢印コネクタ 3"/>
        <xdr:cNvSpPr>
          <a:spLocks/>
        </xdr:cNvSpPr>
      </xdr:nvSpPr>
      <xdr:spPr>
        <a:xfrm flipV="1">
          <a:off x="1438275" y="13954125"/>
          <a:ext cx="685800" cy="285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91</xdr:row>
      <xdr:rowOff>76200</xdr:rowOff>
    </xdr:from>
    <xdr:to>
      <xdr:col>6</xdr:col>
      <xdr:colOff>19050</xdr:colOff>
      <xdr:row>95</xdr:row>
      <xdr:rowOff>66675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333375" y="13677900"/>
          <a:ext cx="11144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外壁の仕様及び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当たりの耐力を追記してください</a:t>
          </a:r>
        </a:p>
      </xdr:txBody>
    </xdr:sp>
    <xdr:clientData/>
  </xdr:twoCellAnchor>
  <xdr:twoCellAnchor>
    <xdr:from>
      <xdr:col>6</xdr:col>
      <xdr:colOff>9525</xdr:colOff>
      <xdr:row>123</xdr:row>
      <xdr:rowOff>9525</xdr:rowOff>
    </xdr:from>
    <xdr:to>
      <xdr:col>8</xdr:col>
      <xdr:colOff>219075</xdr:colOff>
      <xdr:row>123</xdr:row>
      <xdr:rowOff>38100</xdr:rowOff>
    </xdr:to>
    <xdr:sp>
      <xdr:nvSpPr>
        <xdr:cNvPr id="4" name="直線矢印コネクタ 8"/>
        <xdr:cNvSpPr>
          <a:spLocks/>
        </xdr:cNvSpPr>
      </xdr:nvSpPr>
      <xdr:spPr>
        <a:xfrm flipV="1">
          <a:off x="1438275" y="19116675"/>
          <a:ext cx="685800" cy="285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121</xdr:row>
      <xdr:rowOff>76200</xdr:rowOff>
    </xdr:from>
    <xdr:to>
      <xdr:col>6</xdr:col>
      <xdr:colOff>19050</xdr:colOff>
      <xdr:row>125</xdr:row>
      <xdr:rowOff>76200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333375" y="18840450"/>
          <a:ext cx="11144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内壁の仕様及び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当たりの耐力を追記してください</a:t>
          </a:r>
        </a:p>
      </xdr:txBody>
    </xdr:sp>
    <xdr:clientData/>
  </xdr:twoCellAnchor>
  <xdr:twoCellAnchor>
    <xdr:from>
      <xdr:col>6</xdr:col>
      <xdr:colOff>9525</xdr:colOff>
      <xdr:row>144</xdr:row>
      <xdr:rowOff>142875</xdr:rowOff>
    </xdr:from>
    <xdr:to>
      <xdr:col>8</xdr:col>
      <xdr:colOff>219075</xdr:colOff>
      <xdr:row>145</xdr:row>
      <xdr:rowOff>0</xdr:rowOff>
    </xdr:to>
    <xdr:sp>
      <xdr:nvSpPr>
        <xdr:cNvPr id="6" name="直線矢印コネクタ 10"/>
        <xdr:cNvSpPr>
          <a:spLocks/>
        </xdr:cNvSpPr>
      </xdr:nvSpPr>
      <xdr:spPr>
        <a:xfrm flipV="1">
          <a:off x="1438275" y="22869525"/>
          <a:ext cx="685800" cy="285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143</xdr:row>
      <xdr:rowOff>47625</xdr:rowOff>
    </xdr:from>
    <xdr:to>
      <xdr:col>6</xdr:col>
      <xdr:colOff>19050</xdr:colOff>
      <xdr:row>147</xdr:row>
      <xdr:rowOff>47625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333375" y="22602825"/>
          <a:ext cx="11144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耐力要素の仕様及び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当たりの耐力を追記してください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6"/>
  <sheetViews>
    <sheetView showGridLines="0" view="pageBreakPreview" zoomScale="115" zoomScaleSheetLayoutView="115" zoomScalePageLayoutView="0" workbookViewId="0" topLeftCell="A1">
      <selection activeCell="C43" sqref="C43"/>
    </sheetView>
  </sheetViews>
  <sheetFormatPr defaultColWidth="9.140625" defaultRowHeight="15"/>
  <cols>
    <col min="1" max="1" width="1.7109375" style="0" customWidth="1"/>
    <col min="2" max="26" width="3.57421875" style="0" customWidth="1"/>
  </cols>
  <sheetData>
    <row r="2" spans="2:25" ht="13.5">
      <c r="B2" s="212" t="s">
        <v>264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</row>
    <row r="3" spans="2:25" ht="13.5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11" ht="15" customHeight="1">
      <c r="B11" s="121" t="s">
        <v>233</v>
      </c>
    </row>
    <row r="12" ht="15" customHeight="1">
      <c r="B12" s="121" t="s">
        <v>234</v>
      </c>
    </row>
    <row r="13" ht="15" customHeight="1">
      <c r="C13" s="117" t="s">
        <v>253</v>
      </c>
    </row>
    <row r="14" ht="15" customHeight="1">
      <c r="C14" s="117" t="s">
        <v>265</v>
      </c>
    </row>
    <row r="15" ht="15" customHeight="1">
      <c r="C15" s="117" t="s">
        <v>258</v>
      </c>
    </row>
    <row r="16" ht="15" customHeight="1">
      <c r="C16" s="117" t="s">
        <v>268</v>
      </c>
    </row>
    <row r="17" ht="15" customHeight="1">
      <c r="C17" s="1"/>
    </row>
    <row r="18" s="50" customFormat="1" ht="15" customHeight="1">
      <c r="B18" s="123" t="s">
        <v>242</v>
      </c>
    </row>
    <row r="19" spans="2:3" s="50" customFormat="1" ht="15" customHeight="1">
      <c r="B19" s="51"/>
      <c r="C19" s="117" t="s">
        <v>235</v>
      </c>
    </row>
    <row r="20" spans="2:3" s="50" customFormat="1" ht="15" customHeight="1">
      <c r="B20" s="51"/>
      <c r="C20" s="117" t="s">
        <v>248</v>
      </c>
    </row>
    <row r="21" s="50" customFormat="1" ht="15" customHeight="1">
      <c r="C21" s="117" t="s">
        <v>293</v>
      </c>
    </row>
    <row r="22" s="50" customFormat="1" ht="15" customHeight="1">
      <c r="C22" s="117" t="s">
        <v>245</v>
      </c>
    </row>
    <row r="23" s="50" customFormat="1" ht="15" customHeight="1">
      <c r="C23" s="117" t="s">
        <v>246</v>
      </c>
    </row>
    <row r="24" s="50" customFormat="1" ht="15" customHeight="1">
      <c r="C24" s="117" t="s">
        <v>236</v>
      </c>
    </row>
    <row r="25" spans="3:25" s="50" customFormat="1" ht="15" customHeight="1">
      <c r="C25" s="215" t="s">
        <v>277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</row>
    <row r="26" s="50" customFormat="1" ht="15" customHeight="1"/>
    <row r="27" s="50" customFormat="1" ht="15" customHeight="1">
      <c r="B27" s="123" t="s">
        <v>254</v>
      </c>
    </row>
    <row r="28" s="50" customFormat="1" ht="15" customHeight="1">
      <c r="C28" s="117" t="s">
        <v>237</v>
      </c>
    </row>
    <row r="29" spans="3:4" s="50" customFormat="1" ht="15" customHeight="1">
      <c r="C29" s="117" t="s">
        <v>267</v>
      </c>
      <c r="D29" s="52"/>
    </row>
    <row r="30" s="50" customFormat="1" ht="15" customHeight="1">
      <c r="C30" s="117" t="s">
        <v>283</v>
      </c>
    </row>
    <row r="31" spans="3:4" s="50" customFormat="1" ht="15" customHeight="1">
      <c r="C31" s="117" t="s">
        <v>285</v>
      </c>
      <c r="D31" s="52"/>
    </row>
    <row r="32" spans="3:4" s="50" customFormat="1" ht="15" customHeight="1">
      <c r="C32" s="117" t="s">
        <v>286</v>
      </c>
      <c r="D32" s="52"/>
    </row>
    <row r="33" spans="3:4" s="50" customFormat="1" ht="15" customHeight="1">
      <c r="C33" s="117"/>
      <c r="D33" s="52"/>
    </row>
    <row r="34" spans="2:4" s="50" customFormat="1" ht="15" customHeight="1">
      <c r="B34" s="123" t="s">
        <v>243</v>
      </c>
      <c r="C34" s="117"/>
      <c r="D34" s="52"/>
    </row>
    <row r="35" s="50" customFormat="1" ht="15" customHeight="1">
      <c r="C35" s="117" t="s">
        <v>290</v>
      </c>
    </row>
    <row r="36" s="50" customFormat="1" ht="15" customHeight="1">
      <c r="C36" s="117" t="s">
        <v>291</v>
      </c>
    </row>
    <row r="37" s="50" customFormat="1" ht="15" customHeight="1">
      <c r="C37" s="117"/>
    </row>
    <row r="38" ht="15" customHeight="1">
      <c r="B38" s="121" t="s">
        <v>287</v>
      </c>
    </row>
    <row r="39" spans="3:4" s="50" customFormat="1" ht="15" customHeight="1">
      <c r="C39" s="124" t="s">
        <v>194</v>
      </c>
      <c r="D39" s="50" t="s">
        <v>214</v>
      </c>
    </row>
    <row r="40" spans="4:25" s="50" customFormat="1" ht="27" customHeight="1">
      <c r="D40" s="214" t="s">
        <v>294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</row>
    <row r="41" spans="4:25" s="50" customFormat="1" ht="15.75" customHeight="1">
      <c r="D41" s="58" t="s">
        <v>270</v>
      </c>
      <c r="E41" s="211" t="s">
        <v>276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</row>
    <row r="42" spans="5:25" s="50" customFormat="1" ht="15" customHeight="1"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</row>
    <row r="43" spans="3:4" s="50" customFormat="1" ht="15" customHeight="1">
      <c r="C43" s="124" t="s">
        <v>194</v>
      </c>
      <c r="D43" s="50" t="s">
        <v>215</v>
      </c>
    </row>
    <row r="44" s="50" customFormat="1" ht="15" customHeight="1">
      <c r="D44" s="52" t="s">
        <v>269</v>
      </c>
    </row>
    <row r="45" spans="4:25" s="50" customFormat="1" ht="13.5" customHeight="1">
      <c r="D45" s="58" t="s">
        <v>216</v>
      </c>
      <c r="E45" s="211" t="s">
        <v>217</v>
      </c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</row>
    <row r="46" spans="5:25" s="50" customFormat="1" ht="15" customHeight="1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</row>
    <row r="47" s="50" customFormat="1" ht="15" customHeight="1"/>
    <row r="48" s="50" customFormat="1" ht="15" customHeight="1"/>
  </sheetData>
  <sheetProtection password="EB18" sheet="1"/>
  <mergeCells count="5">
    <mergeCell ref="E41:Y42"/>
    <mergeCell ref="B2:Y3"/>
    <mergeCell ref="D40:Y40"/>
    <mergeCell ref="E45:Y46"/>
    <mergeCell ref="C25:Y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&amp;R【資料２－２】部分改修チェックシート(Ver1004).xls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154"/>
  <sheetViews>
    <sheetView showGridLines="0" view="pageBreakPreview" zoomScale="85" zoomScaleSheetLayoutView="85" zoomScalePageLayoutView="0" workbookViewId="0" topLeftCell="A42">
      <selection activeCell="J73" sqref="J73:U73"/>
    </sheetView>
  </sheetViews>
  <sheetFormatPr defaultColWidth="9.140625" defaultRowHeight="15"/>
  <cols>
    <col min="1" max="40" width="3.57421875" style="0" customWidth="1"/>
  </cols>
  <sheetData>
    <row r="2" spans="2:25" ht="12" customHeight="1">
      <c r="B2" s="291" t="s">
        <v>244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2:25" ht="12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pans="16:25" s="32" customFormat="1" ht="13.5">
      <c r="P4" s="222" t="s">
        <v>239</v>
      </c>
      <c r="Q4" s="222"/>
      <c r="R4" s="220" t="s">
        <v>238</v>
      </c>
      <c r="S4" s="220"/>
      <c r="T4" s="220"/>
      <c r="U4" s="220"/>
      <c r="V4" s="220"/>
      <c r="W4" s="220"/>
      <c r="X4" s="220"/>
      <c r="Y4" s="220"/>
    </row>
    <row r="5" spans="2:25" s="32" customFormat="1" ht="13.5">
      <c r="B5" s="293"/>
      <c r="C5" s="294"/>
      <c r="D5" s="1" t="s">
        <v>251</v>
      </c>
      <c r="P5" s="221" t="s">
        <v>292</v>
      </c>
      <c r="Q5" s="221"/>
      <c r="R5" s="220" t="s">
        <v>240</v>
      </c>
      <c r="S5" s="220"/>
      <c r="T5" s="220"/>
      <c r="U5" s="220"/>
      <c r="V5" s="220"/>
      <c r="W5" s="220"/>
      <c r="X5" s="220"/>
      <c r="Y5" s="220"/>
    </row>
    <row r="6" s="32" customFormat="1" ht="6" customHeight="1">
      <c r="B6" s="42"/>
    </row>
    <row r="7" s="32" customFormat="1" ht="0.75" customHeight="1"/>
    <row r="8" s="32" customFormat="1" ht="1.5" customHeight="1"/>
    <row r="9" ht="13.5">
      <c r="B9" s="121" t="s">
        <v>263</v>
      </c>
    </row>
    <row r="10" spans="2:25" s="2" customFormat="1" ht="13.5" customHeight="1">
      <c r="B10" s="223" t="s">
        <v>249</v>
      </c>
      <c r="C10" s="224"/>
      <c r="D10" s="227" t="s">
        <v>239</v>
      </c>
      <c r="E10" s="228"/>
      <c r="F10" s="228"/>
      <c r="G10" s="224"/>
      <c r="H10" s="227" t="s">
        <v>25</v>
      </c>
      <c r="I10" s="224"/>
      <c r="J10" s="308" t="s">
        <v>298</v>
      </c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31"/>
      <c r="V10" s="233" t="s">
        <v>1</v>
      </c>
      <c r="W10" s="234"/>
      <c r="X10" s="235" t="s">
        <v>2</v>
      </c>
      <c r="Y10" s="236"/>
    </row>
    <row r="11" spans="2:27" s="2" customFormat="1" ht="13.5" customHeight="1">
      <c r="B11" s="225"/>
      <c r="C11" s="226"/>
      <c r="D11" s="229"/>
      <c r="E11" s="230"/>
      <c r="F11" s="230"/>
      <c r="G11" s="226"/>
      <c r="H11" s="229"/>
      <c r="I11" s="226"/>
      <c r="J11" s="229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2"/>
      <c r="V11" s="237" t="s">
        <v>26</v>
      </c>
      <c r="W11" s="238"/>
      <c r="X11" s="239" t="s">
        <v>26</v>
      </c>
      <c r="Y11" s="240"/>
      <c r="AA11" s="2" t="s">
        <v>35</v>
      </c>
    </row>
    <row r="12" spans="2:27" s="2" customFormat="1" ht="12.75" customHeight="1">
      <c r="B12" s="277">
        <v>1</v>
      </c>
      <c r="C12" s="278"/>
      <c r="D12" s="241" t="s">
        <v>226</v>
      </c>
      <c r="E12" s="242"/>
      <c r="F12" s="242"/>
      <c r="G12" s="243"/>
      <c r="H12" s="283" t="s">
        <v>192</v>
      </c>
      <c r="I12" s="284"/>
      <c r="J12" s="266" t="s">
        <v>197</v>
      </c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8"/>
      <c r="V12" s="249">
        <f>IF(J12="","",VLOOKUP(AA12,$I$81:$V$130,14))</f>
        <v>1.6</v>
      </c>
      <c r="W12" s="250"/>
      <c r="X12" s="251">
        <f>SUM(V12:W14)</f>
        <v>4.2</v>
      </c>
      <c r="Y12" s="252"/>
      <c r="AA12" s="2">
        <f>VALUE(LEFT(J12,2))</f>
        <v>9</v>
      </c>
    </row>
    <row r="13" spans="2:27" s="2" customFormat="1" ht="12.75" customHeight="1">
      <c r="B13" s="279"/>
      <c r="C13" s="280"/>
      <c r="D13" s="244"/>
      <c r="E13" s="245"/>
      <c r="F13" s="245"/>
      <c r="G13" s="246"/>
      <c r="H13" s="285" t="s">
        <v>199</v>
      </c>
      <c r="I13" s="286"/>
      <c r="J13" s="269" t="s">
        <v>296</v>
      </c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1"/>
      <c r="V13" s="259">
        <f>IF(J13="","",VLOOKUP(AA13,$I$133:$V$152,14))</f>
        <v>2.6</v>
      </c>
      <c r="W13" s="260"/>
      <c r="X13" s="253"/>
      <c r="Y13" s="254"/>
      <c r="AA13" s="2">
        <f aca="true" t="shared" si="0" ref="AA13:AA41">VALUE(LEFT(J13,2))</f>
        <v>6</v>
      </c>
    </row>
    <row r="14" spans="2:27" s="2" customFormat="1" ht="12.75" customHeight="1">
      <c r="B14" s="281"/>
      <c r="C14" s="282"/>
      <c r="D14" s="244"/>
      <c r="E14" s="245"/>
      <c r="F14" s="245"/>
      <c r="G14" s="246"/>
      <c r="H14" s="257" t="s">
        <v>193</v>
      </c>
      <c r="I14" s="258"/>
      <c r="J14" s="261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3"/>
      <c r="V14" s="264">
        <f>IF(J14="","",VLOOKUP(AA14,$I$81:$V$130,14))</f>
      </c>
      <c r="W14" s="265"/>
      <c r="X14" s="255"/>
      <c r="Y14" s="256"/>
      <c r="AA14" s="2" t="e">
        <f>VALUE(LEFT(J14,2))</f>
        <v>#VALUE!</v>
      </c>
    </row>
    <row r="15" spans="2:27" s="2" customFormat="1" ht="12.75" customHeight="1">
      <c r="B15" s="277">
        <v>2</v>
      </c>
      <c r="C15" s="278"/>
      <c r="D15" s="241" t="s">
        <v>227</v>
      </c>
      <c r="E15" s="242"/>
      <c r="F15" s="242"/>
      <c r="G15" s="243"/>
      <c r="H15" s="247" t="s">
        <v>192</v>
      </c>
      <c r="I15" s="248"/>
      <c r="J15" s="266" t="s">
        <v>198</v>
      </c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8"/>
      <c r="V15" s="249">
        <f>IF(J15="","",VLOOKUP(AA15,$I$81:$V$130,14))</f>
        <v>1.2</v>
      </c>
      <c r="W15" s="250"/>
      <c r="X15" s="251">
        <f>SUM(V15:W17)</f>
        <v>1.2</v>
      </c>
      <c r="Y15" s="252"/>
      <c r="AA15" s="2">
        <f t="shared" si="0"/>
        <v>26</v>
      </c>
    </row>
    <row r="16" spans="2:27" s="2" customFormat="1" ht="12.75" customHeight="1">
      <c r="B16" s="279"/>
      <c r="C16" s="280"/>
      <c r="D16" s="244"/>
      <c r="E16" s="245"/>
      <c r="F16" s="245"/>
      <c r="G16" s="246"/>
      <c r="H16" s="257" t="s">
        <v>200</v>
      </c>
      <c r="I16" s="258"/>
      <c r="J16" s="269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1"/>
      <c r="V16" s="259">
        <f>IF(J16="","",VLOOKUP(AA16,$I$133:$V$152,14))</f>
      </c>
      <c r="W16" s="260"/>
      <c r="X16" s="253"/>
      <c r="Y16" s="254"/>
      <c r="AA16" s="2" t="e">
        <f t="shared" si="0"/>
        <v>#VALUE!</v>
      </c>
    </row>
    <row r="17" spans="2:27" s="2" customFormat="1" ht="12.75" customHeight="1">
      <c r="B17" s="281"/>
      <c r="C17" s="282"/>
      <c r="D17" s="244"/>
      <c r="E17" s="245"/>
      <c r="F17" s="245"/>
      <c r="G17" s="246"/>
      <c r="H17" s="257" t="s">
        <v>193</v>
      </c>
      <c r="I17" s="258"/>
      <c r="J17" s="261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3"/>
      <c r="V17" s="264">
        <f>IF(J17="","",VLOOKUP(AA17,$I$81:$V$130,14))</f>
      </c>
      <c r="W17" s="265"/>
      <c r="X17" s="255"/>
      <c r="Y17" s="256"/>
      <c r="AA17" s="2" t="e">
        <f t="shared" si="0"/>
        <v>#VALUE!</v>
      </c>
    </row>
    <row r="18" spans="2:27" s="2" customFormat="1" ht="12.75" customHeight="1">
      <c r="B18" s="277">
        <v>3</v>
      </c>
      <c r="C18" s="278"/>
      <c r="D18" s="241"/>
      <c r="E18" s="242"/>
      <c r="F18" s="242"/>
      <c r="G18" s="243"/>
      <c r="H18" s="247" t="s">
        <v>192</v>
      </c>
      <c r="I18" s="248"/>
      <c r="J18" s="266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8"/>
      <c r="V18" s="249">
        <f>IF(J18="","",VLOOKUP(AA18,$I$81:$V$130,14))</f>
      </c>
      <c r="W18" s="250"/>
      <c r="X18" s="251">
        <f>SUM(V18:W20)</f>
        <v>0</v>
      </c>
      <c r="Y18" s="252"/>
      <c r="AA18" s="2" t="e">
        <f t="shared" si="0"/>
        <v>#VALUE!</v>
      </c>
    </row>
    <row r="19" spans="2:27" s="2" customFormat="1" ht="12.75" customHeight="1">
      <c r="B19" s="279"/>
      <c r="C19" s="280"/>
      <c r="D19" s="244"/>
      <c r="E19" s="245"/>
      <c r="F19" s="245"/>
      <c r="G19" s="246"/>
      <c r="H19" s="257" t="s">
        <v>200</v>
      </c>
      <c r="I19" s="258"/>
      <c r="J19" s="269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1"/>
      <c r="V19" s="259">
        <f>IF(J19="","",VLOOKUP(AA19,$I$133:$V$152,14))</f>
      </c>
      <c r="W19" s="260"/>
      <c r="X19" s="253"/>
      <c r="Y19" s="254"/>
      <c r="AA19" s="2" t="e">
        <f t="shared" si="0"/>
        <v>#VALUE!</v>
      </c>
    </row>
    <row r="20" spans="2:27" s="2" customFormat="1" ht="12.75" customHeight="1">
      <c r="B20" s="281"/>
      <c r="C20" s="282"/>
      <c r="D20" s="244"/>
      <c r="E20" s="245"/>
      <c r="F20" s="245"/>
      <c r="G20" s="246"/>
      <c r="H20" s="257" t="s">
        <v>193</v>
      </c>
      <c r="I20" s="258"/>
      <c r="J20" s="261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3"/>
      <c r="V20" s="264">
        <f>IF(J20="","",VLOOKUP(AA20,$I$81:$V$130,14))</f>
      </c>
      <c r="W20" s="265"/>
      <c r="X20" s="255"/>
      <c r="Y20" s="256"/>
      <c r="AA20" s="2" t="e">
        <f t="shared" si="0"/>
        <v>#VALUE!</v>
      </c>
    </row>
    <row r="21" spans="2:27" s="2" customFormat="1" ht="12.75" customHeight="1">
      <c r="B21" s="277">
        <v>4</v>
      </c>
      <c r="C21" s="278"/>
      <c r="D21" s="241"/>
      <c r="E21" s="242"/>
      <c r="F21" s="242"/>
      <c r="G21" s="243"/>
      <c r="H21" s="247" t="s">
        <v>192</v>
      </c>
      <c r="I21" s="248"/>
      <c r="J21" s="266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8"/>
      <c r="V21" s="249">
        <f>IF(J21="","",VLOOKUP(AA21,$I$81:$V$130,14))</f>
      </c>
      <c r="W21" s="250"/>
      <c r="X21" s="251">
        <f>SUM(V21:W23)</f>
        <v>0</v>
      </c>
      <c r="Y21" s="252"/>
      <c r="AA21" s="2" t="e">
        <f t="shared" si="0"/>
        <v>#VALUE!</v>
      </c>
    </row>
    <row r="22" spans="2:27" s="2" customFormat="1" ht="12.75" customHeight="1">
      <c r="B22" s="279"/>
      <c r="C22" s="280"/>
      <c r="D22" s="244"/>
      <c r="E22" s="245"/>
      <c r="F22" s="245"/>
      <c r="G22" s="246"/>
      <c r="H22" s="257" t="s">
        <v>200</v>
      </c>
      <c r="I22" s="258"/>
      <c r="J22" s="269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1"/>
      <c r="V22" s="259">
        <f>IF(J22="","",VLOOKUP(AA22,$I$133:$V$152,14))</f>
      </c>
      <c r="W22" s="260"/>
      <c r="X22" s="253"/>
      <c r="Y22" s="254"/>
      <c r="AA22" s="2" t="e">
        <f t="shared" si="0"/>
        <v>#VALUE!</v>
      </c>
    </row>
    <row r="23" spans="2:27" s="2" customFormat="1" ht="12.75" customHeight="1">
      <c r="B23" s="281"/>
      <c r="C23" s="282"/>
      <c r="D23" s="244"/>
      <c r="E23" s="245"/>
      <c r="F23" s="245"/>
      <c r="G23" s="246"/>
      <c r="H23" s="257" t="s">
        <v>193</v>
      </c>
      <c r="I23" s="258"/>
      <c r="J23" s="261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3"/>
      <c r="V23" s="264">
        <f>IF(J23="","",VLOOKUP(AA23,$I$81:$V$130,14))</f>
      </c>
      <c r="W23" s="265"/>
      <c r="X23" s="255"/>
      <c r="Y23" s="256"/>
      <c r="AA23" s="2" t="e">
        <f t="shared" si="0"/>
        <v>#VALUE!</v>
      </c>
    </row>
    <row r="24" spans="2:27" s="2" customFormat="1" ht="12.75" customHeight="1">
      <c r="B24" s="277">
        <v>5</v>
      </c>
      <c r="C24" s="278"/>
      <c r="D24" s="241"/>
      <c r="E24" s="242"/>
      <c r="F24" s="242"/>
      <c r="G24" s="243"/>
      <c r="H24" s="247" t="s">
        <v>192</v>
      </c>
      <c r="I24" s="248"/>
      <c r="J24" s="266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8"/>
      <c r="V24" s="249">
        <f>IF(J24="","",VLOOKUP(AA24,$I$81:$V$130,14))</f>
      </c>
      <c r="W24" s="250"/>
      <c r="X24" s="251">
        <f>SUM(V24:W26)</f>
        <v>0</v>
      </c>
      <c r="Y24" s="252"/>
      <c r="AA24" s="2" t="e">
        <f t="shared" si="0"/>
        <v>#VALUE!</v>
      </c>
    </row>
    <row r="25" spans="2:27" s="2" customFormat="1" ht="12.75" customHeight="1">
      <c r="B25" s="279"/>
      <c r="C25" s="280"/>
      <c r="D25" s="244"/>
      <c r="E25" s="245"/>
      <c r="F25" s="245"/>
      <c r="G25" s="246"/>
      <c r="H25" s="257" t="s">
        <v>200</v>
      </c>
      <c r="I25" s="258"/>
      <c r="J25" s="269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1"/>
      <c r="V25" s="259">
        <f>IF(J25="","",VLOOKUP(AA25,$I$133:$V$152,14))</f>
      </c>
      <c r="W25" s="260"/>
      <c r="X25" s="253"/>
      <c r="Y25" s="254"/>
      <c r="AA25" s="2" t="e">
        <f t="shared" si="0"/>
        <v>#VALUE!</v>
      </c>
    </row>
    <row r="26" spans="2:27" s="2" customFormat="1" ht="12.75" customHeight="1">
      <c r="B26" s="281"/>
      <c r="C26" s="282"/>
      <c r="D26" s="244"/>
      <c r="E26" s="245"/>
      <c r="F26" s="245"/>
      <c r="G26" s="246"/>
      <c r="H26" s="257" t="s">
        <v>193</v>
      </c>
      <c r="I26" s="258"/>
      <c r="J26" s="261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3"/>
      <c r="V26" s="264">
        <f>IF(J26="","",VLOOKUP(AA26,$I$81:$V$130,14))</f>
      </c>
      <c r="W26" s="265"/>
      <c r="X26" s="255"/>
      <c r="Y26" s="256"/>
      <c r="AA26" s="2" t="e">
        <f t="shared" si="0"/>
        <v>#VALUE!</v>
      </c>
    </row>
    <row r="27" spans="2:27" s="2" customFormat="1" ht="12.75" customHeight="1">
      <c r="B27" s="277">
        <v>6</v>
      </c>
      <c r="C27" s="278"/>
      <c r="D27" s="241"/>
      <c r="E27" s="242"/>
      <c r="F27" s="242"/>
      <c r="G27" s="243"/>
      <c r="H27" s="247" t="s">
        <v>192</v>
      </c>
      <c r="I27" s="248"/>
      <c r="J27" s="266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8"/>
      <c r="V27" s="249">
        <f>IF(J27="","",VLOOKUP(AA27,$I$81:$V$130,14))</f>
      </c>
      <c r="W27" s="250"/>
      <c r="X27" s="251">
        <f>SUM(V27:W29)</f>
        <v>0</v>
      </c>
      <c r="Y27" s="252"/>
      <c r="AA27" s="2" t="e">
        <f t="shared" si="0"/>
        <v>#VALUE!</v>
      </c>
    </row>
    <row r="28" spans="2:27" s="2" customFormat="1" ht="12.75" customHeight="1">
      <c r="B28" s="279"/>
      <c r="C28" s="280"/>
      <c r="D28" s="244"/>
      <c r="E28" s="245"/>
      <c r="F28" s="245"/>
      <c r="G28" s="246"/>
      <c r="H28" s="257" t="s">
        <v>200</v>
      </c>
      <c r="I28" s="258"/>
      <c r="J28" s="269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1"/>
      <c r="V28" s="259">
        <f>IF(J28="","",VLOOKUP(AA28,$I$133:$V$152,14))</f>
      </c>
      <c r="W28" s="260"/>
      <c r="X28" s="253"/>
      <c r="Y28" s="254"/>
      <c r="AA28" s="2" t="e">
        <f t="shared" si="0"/>
        <v>#VALUE!</v>
      </c>
    </row>
    <row r="29" spans="2:27" s="2" customFormat="1" ht="12.75" customHeight="1">
      <c r="B29" s="281"/>
      <c r="C29" s="282"/>
      <c r="D29" s="244"/>
      <c r="E29" s="245"/>
      <c r="F29" s="245"/>
      <c r="G29" s="246"/>
      <c r="H29" s="257" t="s">
        <v>193</v>
      </c>
      <c r="I29" s="258"/>
      <c r="J29" s="261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3"/>
      <c r="V29" s="264">
        <f>IF(J29="","",VLOOKUP(AA29,$I$81:$V$130,14))</f>
      </c>
      <c r="W29" s="265"/>
      <c r="X29" s="255"/>
      <c r="Y29" s="256"/>
      <c r="AA29" s="2" t="e">
        <f t="shared" si="0"/>
        <v>#VALUE!</v>
      </c>
    </row>
    <row r="30" spans="2:27" s="2" customFormat="1" ht="12.75" customHeight="1">
      <c r="B30" s="277">
        <v>7</v>
      </c>
      <c r="C30" s="278"/>
      <c r="D30" s="241"/>
      <c r="E30" s="242"/>
      <c r="F30" s="242"/>
      <c r="G30" s="243"/>
      <c r="H30" s="247" t="s">
        <v>192</v>
      </c>
      <c r="I30" s="248"/>
      <c r="J30" s="266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8"/>
      <c r="V30" s="249">
        <f>IF(J30="","",VLOOKUP(AA30,$I$81:$V$130,14))</f>
      </c>
      <c r="W30" s="250"/>
      <c r="X30" s="251">
        <f>SUM(V30:W32)</f>
        <v>0</v>
      </c>
      <c r="Y30" s="252"/>
      <c r="AA30" s="2" t="e">
        <f t="shared" si="0"/>
        <v>#VALUE!</v>
      </c>
    </row>
    <row r="31" spans="2:27" s="2" customFormat="1" ht="12.75" customHeight="1">
      <c r="B31" s="279"/>
      <c r="C31" s="280"/>
      <c r="D31" s="244"/>
      <c r="E31" s="245"/>
      <c r="F31" s="245"/>
      <c r="G31" s="246"/>
      <c r="H31" s="257" t="s">
        <v>200</v>
      </c>
      <c r="I31" s="258"/>
      <c r="J31" s="269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1"/>
      <c r="V31" s="259">
        <f>IF(J31="","",VLOOKUP(AA31,$I$133:$V$152,14))</f>
      </c>
      <c r="W31" s="260"/>
      <c r="X31" s="253"/>
      <c r="Y31" s="254"/>
      <c r="AA31" s="2" t="e">
        <f t="shared" si="0"/>
        <v>#VALUE!</v>
      </c>
    </row>
    <row r="32" spans="2:27" s="2" customFormat="1" ht="12.75" customHeight="1">
      <c r="B32" s="281"/>
      <c r="C32" s="282"/>
      <c r="D32" s="244"/>
      <c r="E32" s="245"/>
      <c r="F32" s="245"/>
      <c r="G32" s="246"/>
      <c r="H32" s="257" t="s">
        <v>193</v>
      </c>
      <c r="I32" s="258"/>
      <c r="J32" s="261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3"/>
      <c r="V32" s="264">
        <f>IF(J32="","",VLOOKUP(AA32,$I$81:$V$130,14))</f>
      </c>
      <c r="W32" s="265"/>
      <c r="X32" s="255"/>
      <c r="Y32" s="256"/>
      <c r="AA32" s="2" t="e">
        <f t="shared" si="0"/>
        <v>#VALUE!</v>
      </c>
    </row>
    <row r="33" spans="2:27" s="2" customFormat="1" ht="12.75" customHeight="1">
      <c r="B33" s="277">
        <v>8</v>
      </c>
      <c r="C33" s="278"/>
      <c r="D33" s="241"/>
      <c r="E33" s="242"/>
      <c r="F33" s="242"/>
      <c r="G33" s="243"/>
      <c r="H33" s="247" t="s">
        <v>192</v>
      </c>
      <c r="I33" s="248"/>
      <c r="J33" s="266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8"/>
      <c r="V33" s="249">
        <f>IF(J33="","",VLOOKUP(AA33,$I$81:$V$130,14))</f>
      </c>
      <c r="W33" s="250"/>
      <c r="X33" s="251">
        <f>SUM(V33:W35)</f>
        <v>0</v>
      </c>
      <c r="Y33" s="252"/>
      <c r="AA33" s="2" t="e">
        <f t="shared" si="0"/>
        <v>#VALUE!</v>
      </c>
    </row>
    <row r="34" spans="2:27" s="2" customFormat="1" ht="12.75" customHeight="1">
      <c r="B34" s="279"/>
      <c r="C34" s="280"/>
      <c r="D34" s="244"/>
      <c r="E34" s="245"/>
      <c r="F34" s="245"/>
      <c r="G34" s="246"/>
      <c r="H34" s="257" t="s">
        <v>200</v>
      </c>
      <c r="I34" s="258"/>
      <c r="J34" s="269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1"/>
      <c r="V34" s="259">
        <f>IF(J34="","",VLOOKUP(AA34,$I$133:$V$152,14))</f>
      </c>
      <c r="W34" s="260"/>
      <c r="X34" s="253"/>
      <c r="Y34" s="254"/>
      <c r="AA34" s="2" t="e">
        <f t="shared" si="0"/>
        <v>#VALUE!</v>
      </c>
    </row>
    <row r="35" spans="2:27" s="2" customFormat="1" ht="12.75" customHeight="1">
      <c r="B35" s="281"/>
      <c r="C35" s="282"/>
      <c r="D35" s="316"/>
      <c r="E35" s="317"/>
      <c r="F35" s="317"/>
      <c r="G35" s="318"/>
      <c r="H35" s="275" t="s">
        <v>193</v>
      </c>
      <c r="I35" s="276"/>
      <c r="J35" s="261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3"/>
      <c r="V35" s="264">
        <f>IF(J35="","",VLOOKUP(AA35,$I$81:$V$130,14))</f>
      </c>
      <c r="W35" s="265"/>
      <c r="X35" s="255"/>
      <c r="Y35" s="256"/>
      <c r="AA35" s="2" t="e">
        <f t="shared" si="0"/>
        <v>#VALUE!</v>
      </c>
    </row>
    <row r="36" spans="2:27" s="2" customFormat="1" ht="12.75" customHeight="1" hidden="1">
      <c r="B36" s="277">
        <v>9</v>
      </c>
      <c r="C36" s="278"/>
      <c r="D36" s="241"/>
      <c r="E36" s="242"/>
      <c r="F36" s="242"/>
      <c r="G36" s="243"/>
      <c r="H36" s="247" t="s">
        <v>192</v>
      </c>
      <c r="I36" s="248"/>
      <c r="J36" s="266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8"/>
      <c r="V36" s="249">
        <f>IF(J36="","",VLOOKUP(AA36,$I$81:$V$130,14))</f>
      </c>
      <c r="W36" s="250"/>
      <c r="X36" s="251">
        <f>SUM(V36:W38)</f>
        <v>0</v>
      </c>
      <c r="Y36" s="252"/>
      <c r="AA36" s="2" t="e">
        <f t="shared" si="0"/>
        <v>#VALUE!</v>
      </c>
    </row>
    <row r="37" spans="2:27" s="2" customFormat="1" ht="12.75" customHeight="1" hidden="1">
      <c r="B37" s="279"/>
      <c r="C37" s="280"/>
      <c r="D37" s="244"/>
      <c r="E37" s="245"/>
      <c r="F37" s="245"/>
      <c r="G37" s="246"/>
      <c r="H37" s="257" t="s">
        <v>200</v>
      </c>
      <c r="I37" s="258"/>
      <c r="J37" s="269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1"/>
      <c r="V37" s="259">
        <f>IF(J37="","",VLOOKUP(AA37,$I$133:$V$152,14))</f>
      </c>
      <c r="W37" s="260"/>
      <c r="X37" s="253"/>
      <c r="Y37" s="254"/>
      <c r="AA37" s="2" t="e">
        <f t="shared" si="0"/>
        <v>#VALUE!</v>
      </c>
    </row>
    <row r="38" spans="2:27" s="2" customFormat="1" ht="12.75" customHeight="1" hidden="1">
      <c r="B38" s="281"/>
      <c r="C38" s="282"/>
      <c r="D38" s="244"/>
      <c r="E38" s="245"/>
      <c r="F38" s="245"/>
      <c r="G38" s="246"/>
      <c r="H38" s="257" t="s">
        <v>193</v>
      </c>
      <c r="I38" s="258"/>
      <c r="J38" s="261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3"/>
      <c r="V38" s="264">
        <f>IF(J38="","",VLOOKUP(AA38,$I$81:$V$130,14))</f>
      </c>
      <c r="W38" s="265"/>
      <c r="X38" s="255"/>
      <c r="Y38" s="256"/>
      <c r="AA38" s="2" t="e">
        <f t="shared" si="0"/>
        <v>#VALUE!</v>
      </c>
    </row>
    <row r="39" spans="2:27" s="2" customFormat="1" ht="12.75" customHeight="1" hidden="1">
      <c r="B39" s="277">
        <v>10</v>
      </c>
      <c r="C39" s="278"/>
      <c r="D39" s="241"/>
      <c r="E39" s="242"/>
      <c r="F39" s="242"/>
      <c r="G39" s="243"/>
      <c r="H39" s="247" t="s">
        <v>192</v>
      </c>
      <c r="I39" s="248"/>
      <c r="J39" s="266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8"/>
      <c r="V39" s="249">
        <f>IF(J39="","",VLOOKUP(AA39,$I$81:$V$130,14))</f>
      </c>
      <c r="W39" s="250"/>
      <c r="X39" s="251">
        <f>SUM(V39:W41)</f>
        <v>0</v>
      </c>
      <c r="Y39" s="252"/>
      <c r="AA39" s="2" t="e">
        <f t="shared" si="0"/>
        <v>#VALUE!</v>
      </c>
    </row>
    <row r="40" spans="2:27" s="2" customFormat="1" ht="12.75" customHeight="1" hidden="1">
      <c r="B40" s="279"/>
      <c r="C40" s="280"/>
      <c r="D40" s="244"/>
      <c r="E40" s="245"/>
      <c r="F40" s="245"/>
      <c r="G40" s="246"/>
      <c r="H40" s="257" t="s">
        <v>200</v>
      </c>
      <c r="I40" s="258"/>
      <c r="J40" s="269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1"/>
      <c r="V40" s="259">
        <f>IF(J40="","",VLOOKUP(AA40,$I$133:$V$152,14))</f>
      </c>
      <c r="W40" s="260"/>
      <c r="X40" s="253"/>
      <c r="Y40" s="254"/>
      <c r="AA40" s="2" t="e">
        <f t="shared" si="0"/>
        <v>#VALUE!</v>
      </c>
    </row>
    <row r="41" spans="2:27" s="2" customFormat="1" ht="12.75" customHeight="1" hidden="1">
      <c r="B41" s="281"/>
      <c r="C41" s="282"/>
      <c r="D41" s="316"/>
      <c r="E41" s="317"/>
      <c r="F41" s="317"/>
      <c r="G41" s="318"/>
      <c r="H41" s="275" t="s">
        <v>193</v>
      </c>
      <c r="I41" s="276"/>
      <c r="J41" s="261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3"/>
      <c r="V41" s="264">
        <f>IF(J41="","",VLOOKUP(AA41,$I$81:$V$130,14))</f>
      </c>
      <c r="W41" s="265"/>
      <c r="X41" s="255"/>
      <c r="Y41" s="256"/>
      <c r="AA41" s="2" t="e">
        <f t="shared" si="0"/>
        <v>#VALUE!</v>
      </c>
    </row>
    <row r="42" spans="2:25" s="8" customFormat="1" ht="9" customHeight="1">
      <c r="B42" s="4"/>
      <c r="C42" s="4"/>
      <c r="D42" s="4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4"/>
      <c r="Y42" s="4"/>
    </row>
    <row r="43" spans="2:25" s="7" customFormat="1" ht="15" customHeight="1">
      <c r="B43" s="122" t="s">
        <v>262</v>
      </c>
      <c r="C43" s="4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4"/>
      <c r="Y43" s="4"/>
    </row>
    <row r="44" spans="2:25" s="2" customFormat="1" ht="13.5" customHeight="1">
      <c r="B44" s="223" t="s">
        <v>249</v>
      </c>
      <c r="C44" s="224"/>
      <c r="D44" s="227" t="s">
        <v>239</v>
      </c>
      <c r="E44" s="228"/>
      <c r="F44" s="228"/>
      <c r="G44" s="224"/>
      <c r="H44" s="227" t="s">
        <v>25</v>
      </c>
      <c r="I44" s="224"/>
      <c r="J44" s="227" t="s">
        <v>0</v>
      </c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31"/>
      <c r="V44" s="233" t="s">
        <v>1</v>
      </c>
      <c r="W44" s="234"/>
      <c r="X44" s="235" t="s">
        <v>2</v>
      </c>
      <c r="Y44" s="236"/>
    </row>
    <row r="45" spans="2:27" s="2" customFormat="1" ht="13.5" customHeight="1">
      <c r="B45" s="225"/>
      <c r="C45" s="226"/>
      <c r="D45" s="229"/>
      <c r="E45" s="230"/>
      <c r="F45" s="230"/>
      <c r="G45" s="226"/>
      <c r="H45" s="229"/>
      <c r="I45" s="226"/>
      <c r="J45" s="229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2"/>
      <c r="V45" s="237" t="s">
        <v>26</v>
      </c>
      <c r="W45" s="238"/>
      <c r="X45" s="239" t="s">
        <v>26</v>
      </c>
      <c r="Y45" s="240"/>
      <c r="AA45" s="2" t="s">
        <v>35</v>
      </c>
    </row>
    <row r="46" spans="2:27" s="2" customFormat="1" ht="12.75" customHeight="1">
      <c r="B46" s="312">
        <v>11</v>
      </c>
      <c r="C46" s="313"/>
      <c r="D46" s="244" t="s">
        <v>225</v>
      </c>
      <c r="E46" s="245"/>
      <c r="F46" s="245"/>
      <c r="G46" s="246"/>
      <c r="H46" s="247" t="s">
        <v>192</v>
      </c>
      <c r="I46" s="248"/>
      <c r="J46" s="266" t="s">
        <v>197</v>
      </c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8"/>
      <c r="V46" s="272">
        <f>IF(J46="","",VLOOKUP(AA46,$I$81:$V$130,14))</f>
        <v>1.6</v>
      </c>
      <c r="W46" s="273"/>
      <c r="X46" s="274">
        <f>SUM(V46:W48)</f>
        <v>6.000000000000001</v>
      </c>
      <c r="Y46" s="254"/>
      <c r="AA46" s="2">
        <f aca="true" t="shared" si="1" ref="AA46:AA60">VALUE(LEFT(J46,2))</f>
        <v>9</v>
      </c>
    </row>
    <row r="47" spans="2:27" s="2" customFormat="1" ht="12.75" customHeight="1">
      <c r="B47" s="312"/>
      <c r="C47" s="313"/>
      <c r="D47" s="244"/>
      <c r="E47" s="245"/>
      <c r="F47" s="245"/>
      <c r="G47" s="246"/>
      <c r="H47" s="257" t="s">
        <v>200</v>
      </c>
      <c r="I47" s="258"/>
      <c r="J47" s="269" t="s">
        <v>201</v>
      </c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1"/>
      <c r="V47" s="259">
        <f>IF(J47="","",VLOOKUP(AA47,$I$133:$V$152,14))</f>
        <v>3.2</v>
      </c>
      <c r="W47" s="260"/>
      <c r="X47" s="253"/>
      <c r="Y47" s="254"/>
      <c r="AA47" s="2">
        <f>VALUE(LEFT(J47,2))</f>
        <v>7</v>
      </c>
    </row>
    <row r="48" spans="2:27" s="2" customFormat="1" ht="12.75" customHeight="1">
      <c r="B48" s="314"/>
      <c r="C48" s="315"/>
      <c r="D48" s="244"/>
      <c r="E48" s="245"/>
      <c r="F48" s="245"/>
      <c r="G48" s="246"/>
      <c r="H48" s="257" t="s">
        <v>193</v>
      </c>
      <c r="I48" s="258"/>
      <c r="J48" s="261" t="s">
        <v>202</v>
      </c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3"/>
      <c r="V48" s="264">
        <f>IF(J48="","",VLOOKUP(AA48,$I$81:$V$130,14))</f>
        <v>1.2</v>
      </c>
      <c r="W48" s="265"/>
      <c r="X48" s="255"/>
      <c r="Y48" s="256"/>
      <c r="AA48" s="2">
        <f t="shared" si="1"/>
        <v>39</v>
      </c>
    </row>
    <row r="49" spans="2:27" s="2" customFormat="1" ht="12.75" customHeight="1">
      <c r="B49" s="310">
        <v>12</v>
      </c>
      <c r="C49" s="311"/>
      <c r="D49" s="241" t="s">
        <v>228</v>
      </c>
      <c r="E49" s="242"/>
      <c r="F49" s="242"/>
      <c r="G49" s="243"/>
      <c r="H49" s="247" t="s">
        <v>192</v>
      </c>
      <c r="I49" s="248"/>
      <c r="J49" s="266" t="s">
        <v>197</v>
      </c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8"/>
      <c r="V49" s="249">
        <f>IF(J49="","",VLOOKUP(AA49,$I$81:$V$130,14))</f>
        <v>1.6</v>
      </c>
      <c r="W49" s="250"/>
      <c r="X49" s="251">
        <f>SUM(V49:W51)</f>
        <v>6.800000000000001</v>
      </c>
      <c r="Y49" s="252"/>
      <c r="AA49" s="2">
        <f t="shared" si="1"/>
        <v>9</v>
      </c>
    </row>
    <row r="50" spans="2:27" s="2" customFormat="1" ht="12.75" customHeight="1">
      <c r="B50" s="312"/>
      <c r="C50" s="313"/>
      <c r="D50" s="244"/>
      <c r="E50" s="245"/>
      <c r="F50" s="245"/>
      <c r="G50" s="246"/>
      <c r="H50" s="257" t="s">
        <v>200</v>
      </c>
      <c r="I50" s="258"/>
      <c r="J50" s="269" t="s">
        <v>207</v>
      </c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1"/>
      <c r="V50" s="259">
        <f>IF(J50="","",VLOOKUP(AA50,$I$133:$V$152,14))</f>
        <v>5.2</v>
      </c>
      <c r="W50" s="260"/>
      <c r="X50" s="253"/>
      <c r="Y50" s="254"/>
      <c r="AA50" s="2">
        <f t="shared" si="1"/>
        <v>10</v>
      </c>
    </row>
    <row r="51" spans="2:27" s="2" customFormat="1" ht="12.75" customHeight="1">
      <c r="B51" s="314"/>
      <c r="C51" s="315"/>
      <c r="D51" s="244"/>
      <c r="E51" s="245"/>
      <c r="F51" s="245"/>
      <c r="G51" s="246"/>
      <c r="H51" s="257" t="s">
        <v>193</v>
      </c>
      <c r="I51" s="258"/>
      <c r="J51" s="261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3"/>
      <c r="V51" s="264">
        <f>IF(J51="","",VLOOKUP(AA51,$I$81:$V$130,14))</f>
      </c>
      <c r="W51" s="265"/>
      <c r="X51" s="255"/>
      <c r="Y51" s="256"/>
      <c r="AA51" s="2" t="e">
        <f t="shared" si="1"/>
        <v>#VALUE!</v>
      </c>
    </row>
    <row r="52" spans="2:27" s="2" customFormat="1" ht="12.75" customHeight="1">
      <c r="B52" s="310">
        <v>13</v>
      </c>
      <c r="C52" s="311"/>
      <c r="D52" s="241" t="s">
        <v>229</v>
      </c>
      <c r="E52" s="242"/>
      <c r="F52" s="242"/>
      <c r="G52" s="243"/>
      <c r="H52" s="247" t="s">
        <v>192</v>
      </c>
      <c r="I52" s="248"/>
      <c r="J52" s="266" t="s">
        <v>197</v>
      </c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8"/>
      <c r="V52" s="249">
        <f>IF(J52="","",VLOOKUP(AA52,$I$81:$V$130,14))</f>
        <v>1.6</v>
      </c>
      <c r="W52" s="250"/>
      <c r="X52" s="251">
        <f>SUM(V52:W54)</f>
        <v>4.1</v>
      </c>
      <c r="Y52" s="252"/>
      <c r="AA52" s="2">
        <f t="shared" si="1"/>
        <v>9</v>
      </c>
    </row>
    <row r="53" spans="2:27" s="2" customFormat="1" ht="12.75" customHeight="1">
      <c r="B53" s="312"/>
      <c r="C53" s="313"/>
      <c r="D53" s="244"/>
      <c r="E53" s="245"/>
      <c r="F53" s="245"/>
      <c r="G53" s="246"/>
      <c r="H53" s="257" t="s">
        <v>200</v>
      </c>
      <c r="I53" s="258"/>
      <c r="J53" s="269" t="s">
        <v>208</v>
      </c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1"/>
      <c r="V53" s="259">
        <f>IF(J53="","",VLOOKUP(AA53,$I$133:$V$152,14))</f>
        <v>2.5</v>
      </c>
      <c r="W53" s="260"/>
      <c r="X53" s="253"/>
      <c r="Y53" s="254"/>
      <c r="AA53" s="2">
        <f t="shared" si="1"/>
        <v>11</v>
      </c>
    </row>
    <row r="54" spans="2:27" s="2" customFormat="1" ht="12.75" customHeight="1">
      <c r="B54" s="314"/>
      <c r="C54" s="315"/>
      <c r="D54" s="244"/>
      <c r="E54" s="245"/>
      <c r="F54" s="245"/>
      <c r="G54" s="246"/>
      <c r="H54" s="257" t="s">
        <v>193</v>
      </c>
      <c r="I54" s="258"/>
      <c r="J54" s="261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3"/>
      <c r="V54" s="264">
        <f>IF(J54="","",VLOOKUP(AA54,$I$81:$V$130,14))</f>
      </c>
      <c r="W54" s="265"/>
      <c r="X54" s="255"/>
      <c r="Y54" s="256"/>
      <c r="AA54" s="2" t="e">
        <f t="shared" si="1"/>
        <v>#VALUE!</v>
      </c>
    </row>
    <row r="55" spans="2:27" s="2" customFormat="1" ht="12.75" customHeight="1">
      <c r="B55" s="310">
        <v>14</v>
      </c>
      <c r="C55" s="311"/>
      <c r="D55" s="241" t="s">
        <v>230</v>
      </c>
      <c r="E55" s="242"/>
      <c r="F55" s="242"/>
      <c r="G55" s="243"/>
      <c r="H55" s="247" t="s">
        <v>192</v>
      </c>
      <c r="I55" s="248"/>
      <c r="J55" s="266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8"/>
      <c r="V55" s="249">
        <f>IF(J55="","",VLOOKUP(AA55,$I$81:$V$130,14))</f>
      </c>
      <c r="W55" s="250"/>
      <c r="X55" s="251">
        <f>SUM(V55:W57)</f>
        <v>5.2</v>
      </c>
      <c r="Y55" s="252"/>
      <c r="AA55" s="2" t="e">
        <f t="shared" si="1"/>
        <v>#VALUE!</v>
      </c>
    </row>
    <row r="56" spans="2:27" s="2" customFormat="1" ht="12.75" customHeight="1">
      <c r="B56" s="312"/>
      <c r="C56" s="313"/>
      <c r="D56" s="244"/>
      <c r="E56" s="245"/>
      <c r="F56" s="245"/>
      <c r="G56" s="246"/>
      <c r="H56" s="257" t="s">
        <v>200</v>
      </c>
      <c r="I56" s="258"/>
      <c r="J56" s="269" t="s">
        <v>207</v>
      </c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1"/>
      <c r="V56" s="259">
        <f>IF(J56="","",VLOOKUP(AA56,$I$133:$V$152,14))</f>
        <v>5.2</v>
      </c>
      <c r="W56" s="260"/>
      <c r="X56" s="253"/>
      <c r="Y56" s="254"/>
      <c r="AA56" s="2">
        <f t="shared" si="1"/>
        <v>10</v>
      </c>
    </row>
    <row r="57" spans="2:27" s="2" customFormat="1" ht="12.75" customHeight="1">
      <c r="B57" s="314"/>
      <c r="C57" s="315"/>
      <c r="D57" s="244"/>
      <c r="E57" s="245"/>
      <c r="F57" s="245"/>
      <c r="G57" s="246"/>
      <c r="H57" s="257" t="s">
        <v>193</v>
      </c>
      <c r="I57" s="258"/>
      <c r="J57" s="261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3"/>
      <c r="V57" s="264">
        <f>IF(J57="","",VLOOKUP(AA57,$I$81:$V$130,14))</f>
      </c>
      <c r="W57" s="265"/>
      <c r="X57" s="255"/>
      <c r="Y57" s="256"/>
      <c r="AA57" s="2" t="e">
        <f t="shared" si="1"/>
        <v>#VALUE!</v>
      </c>
    </row>
    <row r="58" spans="2:27" s="2" customFormat="1" ht="12.75" customHeight="1">
      <c r="B58" s="310">
        <v>15</v>
      </c>
      <c r="C58" s="311"/>
      <c r="D58" s="241" t="s">
        <v>231</v>
      </c>
      <c r="E58" s="242"/>
      <c r="F58" s="242"/>
      <c r="G58" s="243"/>
      <c r="H58" s="247" t="s">
        <v>192</v>
      </c>
      <c r="I58" s="248"/>
      <c r="J58" s="266" t="s">
        <v>198</v>
      </c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8"/>
      <c r="V58" s="249">
        <f>IF(J58="","",VLOOKUP(AA58,$I$81:$V$130,14))</f>
        <v>1.2</v>
      </c>
      <c r="W58" s="250"/>
      <c r="X58" s="251">
        <f>SUM(V58:W60)</f>
        <v>5.6000000000000005</v>
      </c>
      <c r="Y58" s="252"/>
      <c r="AA58" s="2">
        <f t="shared" si="1"/>
        <v>26</v>
      </c>
    </row>
    <row r="59" spans="2:27" s="2" customFormat="1" ht="12.75" customHeight="1">
      <c r="B59" s="312"/>
      <c r="C59" s="313"/>
      <c r="D59" s="244"/>
      <c r="E59" s="245"/>
      <c r="F59" s="245"/>
      <c r="G59" s="246"/>
      <c r="H59" s="257" t="s">
        <v>200</v>
      </c>
      <c r="I59" s="258"/>
      <c r="J59" s="269" t="s">
        <v>201</v>
      </c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1"/>
      <c r="V59" s="259">
        <f>IF(J59="","",VLOOKUP(AA59,$I$133:$V$152,14))</f>
        <v>3.2</v>
      </c>
      <c r="W59" s="260"/>
      <c r="X59" s="253"/>
      <c r="Y59" s="254"/>
      <c r="AA59" s="2">
        <f t="shared" si="1"/>
        <v>7</v>
      </c>
    </row>
    <row r="60" spans="2:27" s="2" customFormat="1" ht="12.75" customHeight="1">
      <c r="B60" s="314"/>
      <c r="C60" s="315"/>
      <c r="D60" s="244"/>
      <c r="E60" s="245"/>
      <c r="F60" s="245"/>
      <c r="G60" s="246"/>
      <c r="H60" s="257"/>
      <c r="I60" s="258"/>
      <c r="J60" s="261" t="s">
        <v>198</v>
      </c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3"/>
      <c r="V60" s="264">
        <f>IF(J60="","",VLOOKUP(AA60,$I$81:$V$130,14))</f>
        <v>1.2</v>
      </c>
      <c r="W60" s="265"/>
      <c r="X60" s="255"/>
      <c r="Y60" s="256"/>
      <c r="AA60" s="2">
        <f t="shared" si="1"/>
        <v>26</v>
      </c>
    </row>
    <row r="61" spans="2:27" s="2" customFormat="1" ht="12.75" customHeight="1">
      <c r="B61" s="310">
        <v>16</v>
      </c>
      <c r="C61" s="311"/>
      <c r="D61" s="241" t="s">
        <v>232</v>
      </c>
      <c r="E61" s="242"/>
      <c r="F61" s="242"/>
      <c r="G61" s="243"/>
      <c r="H61" s="247" t="s">
        <v>192</v>
      </c>
      <c r="I61" s="248"/>
      <c r="J61" s="266" t="s">
        <v>198</v>
      </c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8"/>
      <c r="V61" s="249">
        <f>IF(J61="","",VLOOKUP(AA61,$I$81:$V$130,14))</f>
        <v>1.2</v>
      </c>
      <c r="W61" s="250"/>
      <c r="X61" s="251">
        <f>SUM(V61:W63)</f>
        <v>6.4</v>
      </c>
      <c r="Y61" s="252"/>
      <c r="AA61" s="2">
        <f aca="true" t="shared" si="2" ref="AA61:AA75">VALUE(LEFT(J61,2))</f>
        <v>26</v>
      </c>
    </row>
    <row r="62" spans="2:27" s="2" customFormat="1" ht="12.75" customHeight="1">
      <c r="B62" s="312"/>
      <c r="C62" s="313"/>
      <c r="D62" s="244"/>
      <c r="E62" s="245"/>
      <c r="F62" s="245"/>
      <c r="G62" s="246"/>
      <c r="H62" s="257" t="s">
        <v>200</v>
      </c>
      <c r="I62" s="258"/>
      <c r="J62" s="269" t="s">
        <v>207</v>
      </c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1"/>
      <c r="V62" s="259">
        <f>IF(J62="","",VLOOKUP(AA62,$I$133:$V$152,14))</f>
        <v>5.2</v>
      </c>
      <c r="W62" s="260"/>
      <c r="X62" s="253"/>
      <c r="Y62" s="254"/>
      <c r="AA62" s="2">
        <f t="shared" si="2"/>
        <v>10</v>
      </c>
    </row>
    <row r="63" spans="2:27" s="2" customFormat="1" ht="12.75" customHeight="1">
      <c r="B63" s="314"/>
      <c r="C63" s="315"/>
      <c r="D63" s="244"/>
      <c r="E63" s="245"/>
      <c r="F63" s="245"/>
      <c r="G63" s="246"/>
      <c r="H63" s="275" t="s">
        <v>193</v>
      </c>
      <c r="I63" s="276"/>
      <c r="J63" s="261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3"/>
      <c r="V63" s="264">
        <f>IF(J63="","",VLOOKUP(AA63,$I$81:$V$130,14))</f>
      </c>
      <c r="W63" s="265"/>
      <c r="X63" s="255"/>
      <c r="Y63" s="256"/>
      <c r="AA63" s="2" t="e">
        <f t="shared" si="2"/>
        <v>#VALUE!</v>
      </c>
    </row>
    <row r="64" spans="2:27" s="2" customFormat="1" ht="12.75" customHeight="1">
      <c r="B64" s="310">
        <v>17</v>
      </c>
      <c r="C64" s="311"/>
      <c r="D64" s="241" t="s">
        <v>297</v>
      </c>
      <c r="E64" s="242"/>
      <c r="F64" s="242"/>
      <c r="G64" s="243"/>
      <c r="H64" s="247" t="s">
        <v>192</v>
      </c>
      <c r="I64" s="248"/>
      <c r="J64" s="266" t="s">
        <v>198</v>
      </c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8"/>
      <c r="V64" s="249">
        <f>IF(J64="","",VLOOKUP(AA64,$I$81:$V$130,14))</f>
        <v>1.2</v>
      </c>
      <c r="W64" s="250"/>
      <c r="X64" s="251">
        <f>SUM(V64:W66)</f>
        <v>3.7</v>
      </c>
      <c r="Y64" s="252"/>
      <c r="AA64" s="2">
        <f aca="true" t="shared" si="3" ref="AA64:AA69">VALUE(LEFT(J64,2))</f>
        <v>26</v>
      </c>
    </row>
    <row r="65" spans="2:27" s="2" customFormat="1" ht="12.75" customHeight="1">
      <c r="B65" s="312"/>
      <c r="C65" s="313"/>
      <c r="D65" s="244"/>
      <c r="E65" s="245"/>
      <c r="F65" s="245"/>
      <c r="G65" s="246"/>
      <c r="H65" s="257" t="s">
        <v>200</v>
      </c>
      <c r="I65" s="258"/>
      <c r="J65" s="269" t="s">
        <v>208</v>
      </c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1"/>
      <c r="V65" s="259">
        <f>IF(J65="","",VLOOKUP(AA65,$I$133:$V$152,14))</f>
        <v>2.5</v>
      </c>
      <c r="W65" s="260"/>
      <c r="X65" s="253"/>
      <c r="Y65" s="254"/>
      <c r="AA65" s="2">
        <f t="shared" si="3"/>
        <v>11</v>
      </c>
    </row>
    <row r="66" spans="2:27" s="2" customFormat="1" ht="12.75" customHeight="1">
      <c r="B66" s="314"/>
      <c r="C66" s="315"/>
      <c r="D66" s="316"/>
      <c r="E66" s="317"/>
      <c r="F66" s="317"/>
      <c r="G66" s="318"/>
      <c r="H66" s="257" t="s">
        <v>193</v>
      </c>
      <c r="I66" s="258"/>
      <c r="J66" s="261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3"/>
      <c r="V66" s="264">
        <f>IF(J66="","",VLOOKUP(AA66,$I$81:$V$130,14))</f>
      </c>
      <c r="W66" s="265"/>
      <c r="X66" s="255"/>
      <c r="Y66" s="256"/>
      <c r="AA66" s="2" t="e">
        <f t="shared" si="3"/>
        <v>#VALUE!</v>
      </c>
    </row>
    <row r="67" spans="2:27" s="2" customFormat="1" ht="12.75" customHeight="1">
      <c r="B67" s="310">
        <v>18</v>
      </c>
      <c r="C67" s="311"/>
      <c r="D67" s="241"/>
      <c r="E67" s="242"/>
      <c r="F67" s="242"/>
      <c r="G67" s="243"/>
      <c r="H67" s="247" t="s">
        <v>192</v>
      </c>
      <c r="I67" s="248"/>
      <c r="J67" s="266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8"/>
      <c r="V67" s="249">
        <f>IF(J67="","",VLOOKUP(AA67,$I$81:$V$130,14))</f>
      </c>
      <c r="W67" s="250"/>
      <c r="X67" s="251">
        <f>SUM(V67:W69)</f>
        <v>0</v>
      </c>
      <c r="Y67" s="252"/>
      <c r="AA67" s="2" t="e">
        <f t="shared" si="3"/>
        <v>#VALUE!</v>
      </c>
    </row>
    <row r="68" spans="2:27" s="2" customFormat="1" ht="12.75" customHeight="1">
      <c r="B68" s="312"/>
      <c r="C68" s="313"/>
      <c r="D68" s="244"/>
      <c r="E68" s="245"/>
      <c r="F68" s="245"/>
      <c r="G68" s="246"/>
      <c r="H68" s="257" t="s">
        <v>200</v>
      </c>
      <c r="I68" s="258"/>
      <c r="J68" s="269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1"/>
      <c r="V68" s="259">
        <f>IF(J68="","",VLOOKUP(AA68,$I$133:$V$152,14))</f>
      </c>
      <c r="W68" s="260"/>
      <c r="X68" s="253"/>
      <c r="Y68" s="254"/>
      <c r="AA68" s="2" t="e">
        <f t="shared" si="3"/>
        <v>#VALUE!</v>
      </c>
    </row>
    <row r="69" spans="2:27" s="2" customFormat="1" ht="12.75" customHeight="1">
      <c r="B69" s="314"/>
      <c r="C69" s="315"/>
      <c r="D69" s="316"/>
      <c r="E69" s="317"/>
      <c r="F69" s="317"/>
      <c r="G69" s="318"/>
      <c r="H69" s="257"/>
      <c r="I69" s="258"/>
      <c r="J69" s="261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3"/>
      <c r="V69" s="264">
        <f>IF(J69="","",VLOOKUP(AA69,$I$81:$V$130,14))</f>
      </c>
      <c r="W69" s="265"/>
      <c r="X69" s="255"/>
      <c r="Y69" s="256"/>
      <c r="AA69" s="2" t="e">
        <f t="shared" si="3"/>
        <v>#VALUE!</v>
      </c>
    </row>
    <row r="70" spans="2:27" s="2" customFormat="1" ht="12.75" customHeight="1">
      <c r="B70" s="310">
        <v>19</v>
      </c>
      <c r="C70" s="311"/>
      <c r="D70" s="241"/>
      <c r="E70" s="242"/>
      <c r="F70" s="242"/>
      <c r="G70" s="243"/>
      <c r="H70" s="247" t="s">
        <v>192</v>
      </c>
      <c r="I70" s="248"/>
      <c r="J70" s="266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8"/>
      <c r="V70" s="249">
        <f>IF(J70="","",VLOOKUP(AA70,$I$81:$V$130,14))</f>
      </c>
      <c r="W70" s="250"/>
      <c r="X70" s="251">
        <f>SUM(V70:W72)</f>
        <v>0</v>
      </c>
      <c r="Y70" s="252"/>
      <c r="AA70" s="2" t="e">
        <f t="shared" si="2"/>
        <v>#VALUE!</v>
      </c>
    </row>
    <row r="71" spans="2:27" s="2" customFormat="1" ht="12.75" customHeight="1">
      <c r="B71" s="312"/>
      <c r="C71" s="313"/>
      <c r="D71" s="244"/>
      <c r="E71" s="245"/>
      <c r="F71" s="245"/>
      <c r="G71" s="246"/>
      <c r="H71" s="257" t="s">
        <v>200</v>
      </c>
      <c r="I71" s="258"/>
      <c r="J71" s="269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1"/>
      <c r="V71" s="259">
        <f>IF(J71="","",VLOOKUP(AA71,$I$133:$V$152,14))</f>
      </c>
      <c r="W71" s="260"/>
      <c r="X71" s="253"/>
      <c r="Y71" s="254"/>
      <c r="AA71" s="2" t="e">
        <f t="shared" si="2"/>
        <v>#VALUE!</v>
      </c>
    </row>
    <row r="72" spans="2:27" s="2" customFormat="1" ht="12.75" customHeight="1">
      <c r="B72" s="314"/>
      <c r="C72" s="315"/>
      <c r="D72" s="316"/>
      <c r="E72" s="317"/>
      <c r="F72" s="317"/>
      <c r="G72" s="318"/>
      <c r="H72" s="257" t="s">
        <v>193</v>
      </c>
      <c r="I72" s="258"/>
      <c r="J72" s="261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3"/>
      <c r="V72" s="264">
        <f>IF(J72="","",VLOOKUP(AA72,$I$81:$V$130,14))</f>
      </c>
      <c r="W72" s="265"/>
      <c r="X72" s="255"/>
      <c r="Y72" s="256"/>
      <c r="AA72" s="2" t="e">
        <f t="shared" si="2"/>
        <v>#VALUE!</v>
      </c>
    </row>
    <row r="73" spans="2:27" s="2" customFormat="1" ht="12.75" customHeight="1">
      <c r="B73" s="310">
        <v>20</v>
      </c>
      <c r="C73" s="311"/>
      <c r="D73" s="241"/>
      <c r="E73" s="242"/>
      <c r="F73" s="242"/>
      <c r="G73" s="243"/>
      <c r="H73" s="247" t="s">
        <v>192</v>
      </c>
      <c r="I73" s="248"/>
      <c r="J73" s="266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8"/>
      <c r="V73" s="249">
        <f>IF(J73="","",VLOOKUP(AA73,$I$81:$V$130,14))</f>
      </c>
      <c r="W73" s="250"/>
      <c r="X73" s="251">
        <f>SUM(V73:W75)</f>
        <v>0</v>
      </c>
      <c r="Y73" s="252"/>
      <c r="AA73" s="2" t="e">
        <f t="shared" si="2"/>
        <v>#VALUE!</v>
      </c>
    </row>
    <row r="74" spans="2:27" s="2" customFormat="1" ht="12.75" customHeight="1">
      <c r="B74" s="312"/>
      <c r="C74" s="313"/>
      <c r="D74" s="244"/>
      <c r="E74" s="245"/>
      <c r="F74" s="245"/>
      <c r="G74" s="246"/>
      <c r="H74" s="257" t="s">
        <v>200</v>
      </c>
      <c r="I74" s="258"/>
      <c r="J74" s="269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1"/>
      <c r="V74" s="259">
        <f>IF(J74="","",VLOOKUP(AA74,$I$133:$V$152,14))</f>
      </c>
      <c r="W74" s="260"/>
      <c r="X74" s="253"/>
      <c r="Y74" s="254"/>
      <c r="AA74" s="2" t="e">
        <f t="shared" si="2"/>
        <v>#VALUE!</v>
      </c>
    </row>
    <row r="75" spans="2:27" s="2" customFormat="1" ht="12.75" customHeight="1">
      <c r="B75" s="314"/>
      <c r="C75" s="315"/>
      <c r="D75" s="316"/>
      <c r="E75" s="317"/>
      <c r="F75" s="317"/>
      <c r="G75" s="318"/>
      <c r="H75" s="275"/>
      <c r="I75" s="276"/>
      <c r="J75" s="261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3"/>
      <c r="V75" s="264">
        <f>IF(J75="","",VLOOKUP(AA75,$I$81:$V$130,14))</f>
      </c>
      <c r="W75" s="265"/>
      <c r="X75" s="255"/>
      <c r="Y75" s="256"/>
      <c r="AA75" s="2" t="e">
        <f t="shared" si="2"/>
        <v>#VALUE!</v>
      </c>
    </row>
    <row r="76" ht="13.5">
      <c r="AA76" s="2"/>
    </row>
    <row r="77" spans="2:27" ht="13.5">
      <c r="B77" s="216" t="s">
        <v>282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AA77" s="2"/>
    </row>
    <row r="78" ht="13.5">
      <c r="AA78" s="2"/>
    </row>
    <row r="79" spans="10:27" ht="13.5">
      <c r="J79" s="217" t="s">
        <v>280</v>
      </c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9"/>
      <c r="AA79" s="2"/>
    </row>
    <row r="80" spans="8:43" ht="13.5">
      <c r="H80" t="s">
        <v>279</v>
      </c>
      <c r="V80" t="s">
        <v>278</v>
      </c>
      <c r="AA80" s="2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</row>
    <row r="81" spans="8:43" ht="13.5">
      <c r="H81" s="59" t="s">
        <v>87</v>
      </c>
      <c r="I81" s="60">
        <v>1</v>
      </c>
      <c r="J81" s="309" t="s">
        <v>155</v>
      </c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134">
        <v>1.7</v>
      </c>
      <c r="W81" s="60"/>
      <c r="X81" s="61" t="str">
        <f aca="true" t="shared" si="4" ref="X81:X130">H81&amp;":"&amp;J81</f>
        <v>01:外-土塗り壁(塗り厚5cm未満)(1.7)</v>
      </c>
      <c r="AA81" s="2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</row>
    <row r="82" spans="8:43" ht="13.5">
      <c r="H82" s="62" t="s">
        <v>88</v>
      </c>
      <c r="I82" s="32">
        <v>2</v>
      </c>
      <c r="J82" s="301" t="s">
        <v>156</v>
      </c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135">
        <v>2.2</v>
      </c>
      <c r="W82" s="32"/>
      <c r="X82" s="63" t="str">
        <f t="shared" si="4"/>
        <v>02:外-土塗り壁(塗り厚5cm以上～7cm未満)(2.2)</v>
      </c>
      <c r="AA82" s="2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</row>
    <row r="83" spans="8:43" ht="13.5">
      <c r="H83" s="62" t="s">
        <v>90</v>
      </c>
      <c r="I83" s="32">
        <v>3</v>
      </c>
      <c r="J83" s="301" t="s">
        <v>157</v>
      </c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135">
        <v>3.5</v>
      </c>
      <c r="W83" s="32"/>
      <c r="X83" s="63" t="str">
        <f t="shared" si="4"/>
        <v>03:外-土塗り壁(塗り厚7cm以上～9cm未満)(3.5)</v>
      </c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</row>
    <row r="84" spans="8:43" ht="13.5">
      <c r="H84" s="62" t="s">
        <v>92</v>
      </c>
      <c r="I84" s="32">
        <v>4</v>
      </c>
      <c r="J84" s="301" t="s">
        <v>158</v>
      </c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135">
        <v>3.9</v>
      </c>
      <c r="W84" s="32"/>
      <c r="X84" s="63" t="str">
        <f t="shared" si="4"/>
        <v>04:外-土塗り壁(塗り厚9cm以上)(3.9)</v>
      </c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</row>
    <row r="85" spans="8:43" ht="13.5">
      <c r="H85" s="62" t="s">
        <v>94</v>
      </c>
      <c r="I85" s="32">
        <v>5</v>
      </c>
      <c r="J85" s="301" t="s">
        <v>159</v>
      </c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135">
        <v>1.1</v>
      </c>
      <c r="W85" s="32"/>
      <c r="X85" s="63" t="str">
        <f t="shared" si="4"/>
        <v>05:外-木づりを釘打ちした壁(1.1)</v>
      </c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</row>
    <row r="86" spans="8:43" ht="13.5">
      <c r="H86" s="62" t="s">
        <v>96</v>
      </c>
      <c r="I86" s="32">
        <v>6</v>
      </c>
      <c r="J86" s="301" t="s">
        <v>160</v>
      </c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135">
        <v>1.1</v>
      </c>
      <c r="W86" s="32"/>
      <c r="X86" s="63" t="str">
        <f t="shared" si="4"/>
        <v>06:外-木づりを釘打ちした壁【胴縁仕様】(1.1)</v>
      </c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</row>
    <row r="87" spans="8:43" ht="13.5">
      <c r="H87" s="62" t="s">
        <v>98</v>
      </c>
      <c r="I87" s="32">
        <v>7</v>
      </c>
      <c r="J87" s="301" t="s">
        <v>161</v>
      </c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135">
        <v>2.7</v>
      </c>
      <c r="W87" s="32"/>
      <c r="X87" s="63" t="str">
        <f t="shared" si="4"/>
        <v>07:外-ラスシート(ラスモルタル塗り)(2.7)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</row>
    <row r="88" spans="8:43" ht="13.5">
      <c r="H88" s="62" t="s">
        <v>100</v>
      </c>
      <c r="I88" s="32">
        <v>8</v>
      </c>
      <c r="J88" s="301" t="s">
        <v>162</v>
      </c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135">
        <v>2.4</v>
      </c>
      <c r="W88" s="32"/>
      <c r="X88" s="63" t="str">
        <f t="shared" si="4"/>
        <v>08:外-ラスシート(ラスモルタル塗り)【胴縁仕様】(2.4)</v>
      </c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</row>
    <row r="89" spans="8:43" ht="13.5">
      <c r="H89" s="62" t="s">
        <v>102</v>
      </c>
      <c r="I89" s="32">
        <v>9</v>
      </c>
      <c r="J89" s="301" t="s">
        <v>163</v>
      </c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135">
        <v>1.6</v>
      </c>
      <c r="W89" s="32"/>
      <c r="X89" s="63" t="str">
        <f t="shared" si="4"/>
        <v>09:外-モルタル塗り壁(1.6)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</row>
    <row r="90" spans="8:43" ht="13.5">
      <c r="H90" s="62">
        <v>10</v>
      </c>
      <c r="I90" s="32">
        <v>10</v>
      </c>
      <c r="J90" s="301" t="s">
        <v>164</v>
      </c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135">
        <v>1.7</v>
      </c>
      <c r="W90" s="32"/>
      <c r="X90" s="63" t="str">
        <f t="shared" si="4"/>
        <v>10:外-窯業系サイディング張り(1.7)</v>
      </c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</row>
    <row r="91" spans="8:43" ht="14.25" thickBot="1">
      <c r="H91" s="62">
        <v>11</v>
      </c>
      <c r="I91" s="32">
        <v>11</v>
      </c>
      <c r="J91" s="301" t="s">
        <v>165</v>
      </c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135">
        <v>1.7</v>
      </c>
      <c r="W91" s="32"/>
      <c r="X91" s="63" t="str">
        <f t="shared" si="4"/>
        <v>11:外-窯業系サイディング張り【胴縁仕様】(1.7)</v>
      </c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</row>
    <row r="92" spans="8:24" ht="13.5">
      <c r="H92" s="62">
        <v>12</v>
      </c>
      <c r="I92" s="32">
        <v>12</v>
      </c>
      <c r="J92" s="306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205"/>
      <c r="W92" s="32"/>
      <c r="X92" s="63" t="str">
        <f t="shared" si="4"/>
        <v>12:</v>
      </c>
    </row>
    <row r="93" spans="8:24" ht="13.5">
      <c r="H93" s="62">
        <v>13</v>
      </c>
      <c r="I93" s="32">
        <v>13</v>
      </c>
      <c r="J93" s="300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206"/>
      <c r="W93" s="32"/>
      <c r="X93" s="63" t="str">
        <f t="shared" si="4"/>
        <v>13:</v>
      </c>
    </row>
    <row r="94" spans="8:24" ht="13.5">
      <c r="H94" s="62">
        <v>14</v>
      </c>
      <c r="I94" s="32">
        <v>14</v>
      </c>
      <c r="J94" s="300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206"/>
      <c r="W94" s="32"/>
      <c r="X94" s="63" t="str">
        <f t="shared" si="4"/>
        <v>14:</v>
      </c>
    </row>
    <row r="95" spans="8:24" ht="14.25" thickBot="1">
      <c r="H95" s="62">
        <v>15</v>
      </c>
      <c r="I95" s="32">
        <v>15</v>
      </c>
      <c r="J95" s="302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207"/>
      <c r="W95" s="32"/>
      <c r="X95" s="63" t="str">
        <f t="shared" si="4"/>
        <v>15:</v>
      </c>
    </row>
    <row r="96" spans="8:43" ht="13.5">
      <c r="H96" s="62">
        <v>16</v>
      </c>
      <c r="I96" s="32">
        <v>16</v>
      </c>
      <c r="J96" s="301" t="s">
        <v>166</v>
      </c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135">
        <v>5</v>
      </c>
      <c r="W96" s="32"/>
      <c r="X96" s="63" t="str">
        <f t="shared" si="4"/>
        <v>16:内-構造用パネル(OSB)(5.0)</v>
      </c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</row>
    <row r="97" spans="8:43" ht="13.5">
      <c r="H97" s="62">
        <v>17</v>
      </c>
      <c r="I97" s="32">
        <v>17</v>
      </c>
      <c r="J97" s="301" t="s">
        <v>167</v>
      </c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135">
        <v>4.1</v>
      </c>
      <c r="W97" s="32"/>
      <c r="X97" s="63" t="str">
        <f t="shared" si="4"/>
        <v>17:内-硬質木片セメント板(4.1)</v>
      </c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</row>
    <row r="98" spans="8:43" ht="13.5">
      <c r="H98" s="62">
        <v>18</v>
      </c>
      <c r="I98" s="32">
        <v>18</v>
      </c>
      <c r="J98" s="301" t="s">
        <v>168</v>
      </c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135">
        <v>3.5</v>
      </c>
      <c r="W98" s="32"/>
      <c r="X98" s="63" t="str">
        <f t="shared" si="4"/>
        <v>18:内-フレキシブルボード(3.5)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</row>
    <row r="99" spans="8:43" ht="13.5">
      <c r="H99" s="62">
        <v>19</v>
      </c>
      <c r="I99" s="32">
        <v>19</v>
      </c>
      <c r="J99" s="301" t="s">
        <v>169</v>
      </c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135">
        <v>3.4</v>
      </c>
      <c r="W99" s="32"/>
      <c r="X99" s="63" t="str">
        <f t="shared" si="4"/>
        <v>19:内-石綿パーライト板(3.4)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</row>
    <row r="100" spans="8:43" ht="13.5">
      <c r="H100" s="62">
        <v>20</v>
      </c>
      <c r="I100" s="32">
        <v>20</v>
      </c>
      <c r="J100" s="301" t="s">
        <v>170</v>
      </c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135">
        <v>2.9</v>
      </c>
      <c r="W100" s="32"/>
      <c r="X100" s="63" t="str">
        <f t="shared" si="4"/>
        <v>20:内-石綿ケイ酸カルシウム板(2.9)</v>
      </c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</row>
    <row r="101" spans="8:43" ht="13.5">
      <c r="H101" s="62">
        <v>21</v>
      </c>
      <c r="I101" s="32">
        <v>21</v>
      </c>
      <c r="J101" s="301" t="s">
        <v>171</v>
      </c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135">
        <v>2.8</v>
      </c>
      <c r="W101" s="32"/>
      <c r="X101" s="63" t="str">
        <f t="shared" si="4"/>
        <v>21:内-炭酸マグネシウム板(2.8)</v>
      </c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</row>
    <row r="102" spans="8:43" ht="13.5">
      <c r="H102" s="62">
        <v>22</v>
      </c>
      <c r="I102" s="32">
        <v>22</v>
      </c>
      <c r="J102" s="301" t="s">
        <v>172</v>
      </c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135">
        <v>2.7</v>
      </c>
      <c r="W102" s="32"/>
      <c r="X102" s="63" t="str">
        <f t="shared" si="4"/>
        <v>22:内-パルプセメント板(2.7)</v>
      </c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</row>
    <row r="103" spans="8:43" ht="13.5">
      <c r="H103" s="62">
        <v>23</v>
      </c>
      <c r="I103" s="32">
        <v>23</v>
      </c>
      <c r="J103" s="301" t="s">
        <v>173</v>
      </c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135">
        <v>2</v>
      </c>
      <c r="W103" s="32"/>
      <c r="X103" s="63" t="str">
        <f t="shared" si="4"/>
        <v>23:内-シージングボード(2.0)</v>
      </c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</row>
    <row r="104" spans="8:43" ht="13.5">
      <c r="H104" s="62">
        <v>24</v>
      </c>
      <c r="I104" s="32">
        <v>24</v>
      </c>
      <c r="J104" s="301" t="s">
        <v>174</v>
      </c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135">
        <v>5.2</v>
      </c>
      <c r="W104" s="32"/>
      <c r="X104" s="63" t="str">
        <f t="shared" si="4"/>
        <v>24:内-構造用合板(5.2)</v>
      </c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</row>
    <row r="105" spans="8:43" ht="13.5">
      <c r="H105" s="62">
        <v>25</v>
      </c>
      <c r="I105" s="32">
        <v>25</v>
      </c>
      <c r="J105" s="301" t="s">
        <v>175</v>
      </c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135">
        <v>2.5</v>
      </c>
      <c r="W105" s="32"/>
      <c r="X105" s="63" t="str">
        <f t="shared" si="4"/>
        <v>25:内-構造用合板(非耐力壁仕様)(2.5)</v>
      </c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</row>
    <row r="106" spans="8:43" ht="13.5">
      <c r="H106" s="62">
        <v>26</v>
      </c>
      <c r="I106" s="32">
        <v>26</v>
      </c>
      <c r="J106" s="301" t="s">
        <v>176</v>
      </c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135">
        <v>1.2</v>
      </c>
      <c r="W106" s="32"/>
      <c r="X106" s="63" t="str">
        <f t="shared" si="4"/>
        <v>26:内-石膏ボード張り(1.2)</v>
      </c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</row>
    <row r="107" spans="8:43" ht="13.5">
      <c r="H107" s="62">
        <v>27</v>
      </c>
      <c r="I107" s="32">
        <v>27</v>
      </c>
      <c r="J107" s="301" t="s">
        <v>177</v>
      </c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135">
        <v>1.4</v>
      </c>
      <c r="W107" s="32"/>
      <c r="X107" s="63" t="str">
        <f t="shared" si="4"/>
        <v>27:内-化粧合板(厚5.5:大壁)(1.4)</v>
      </c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</row>
    <row r="108" spans="8:43" ht="13.5">
      <c r="H108" s="62">
        <v>28</v>
      </c>
      <c r="I108" s="32">
        <v>28</v>
      </c>
      <c r="J108" s="301" t="s">
        <v>178</v>
      </c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135">
        <v>1</v>
      </c>
      <c r="W108" s="32"/>
      <c r="X108" s="63" t="str">
        <f t="shared" si="4"/>
        <v>28:内-化粧合板(厚5.5:真壁)(1.0)</v>
      </c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</row>
    <row r="109" spans="8:43" ht="13.5">
      <c r="H109" s="62">
        <v>29</v>
      </c>
      <c r="I109" s="32">
        <v>29</v>
      </c>
      <c r="J109" s="301" t="s">
        <v>179</v>
      </c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135">
        <v>3</v>
      </c>
      <c r="W109" s="32"/>
      <c r="X109" s="63" t="str">
        <f t="shared" si="4"/>
        <v>29:内-構造用パネル(OSB)【胴縁仕様】(3.0)</v>
      </c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</row>
    <row r="110" spans="8:43" ht="13.5">
      <c r="H110" s="62">
        <v>30</v>
      </c>
      <c r="I110" s="32">
        <v>30</v>
      </c>
      <c r="J110" s="301" t="s">
        <v>180</v>
      </c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135">
        <v>3</v>
      </c>
      <c r="W110" s="32"/>
      <c r="X110" s="63" t="str">
        <f t="shared" si="4"/>
        <v>30:内-硬質木片セメント板【胴縁仕様】(3.0)</v>
      </c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</row>
    <row r="111" spans="8:43" ht="13.5">
      <c r="H111" s="62">
        <v>31</v>
      </c>
      <c r="I111" s="32">
        <v>31</v>
      </c>
      <c r="J111" s="301" t="s">
        <v>181</v>
      </c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135">
        <v>2.8</v>
      </c>
      <c r="W111" s="32"/>
      <c r="X111" s="63" t="str">
        <f t="shared" si="4"/>
        <v>31:内-フレキシブルボード【胴縁仕様】(2.8)</v>
      </c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</row>
    <row r="112" spans="8:43" ht="13.5">
      <c r="H112" s="62">
        <v>32</v>
      </c>
      <c r="I112" s="32">
        <v>32</v>
      </c>
      <c r="J112" s="301" t="s">
        <v>182</v>
      </c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135">
        <v>2.8</v>
      </c>
      <c r="W112" s="32"/>
      <c r="X112" s="63" t="str">
        <f t="shared" si="4"/>
        <v>32:内-石綿パーライト板【胴縁仕様】(2.8)</v>
      </c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</row>
    <row r="113" spans="8:43" ht="13.5">
      <c r="H113" s="62">
        <v>33</v>
      </c>
      <c r="I113" s="32">
        <v>33</v>
      </c>
      <c r="J113" s="301" t="s">
        <v>183</v>
      </c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135">
        <v>2.5</v>
      </c>
      <c r="W113" s="32"/>
      <c r="X113" s="63" t="str">
        <f t="shared" si="4"/>
        <v>33:内-石綿ケイ酸カルシウム板【胴縁仕様】(2.5)</v>
      </c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</row>
    <row r="114" spans="8:43" ht="13.5">
      <c r="H114" s="62">
        <v>34</v>
      </c>
      <c r="I114" s="32">
        <v>34</v>
      </c>
      <c r="J114" s="301" t="s">
        <v>184</v>
      </c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135">
        <v>2.5</v>
      </c>
      <c r="W114" s="32"/>
      <c r="X114" s="63" t="str">
        <f t="shared" si="4"/>
        <v>34:内-炭酸マグネシウム板【胴縁仕様】(2.5)</v>
      </c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</row>
    <row r="115" spans="8:43" ht="13.5">
      <c r="H115" s="62">
        <v>35</v>
      </c>
      <c r="I115" s="32">
        <v>35</v>
      </c>
      <c r="J115" s="301" t="s">
        <v>185</v>
      </c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135">
        <v>2.4</v>
      </c>
      <c r="W115" s="32"/>
      <c r="X115" s="63" t="str">
        <f t="shared" si="4"/>
        <v>35:内-パルプセメント板【胴縁仕様】(2.4)</v>
      </c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</row>
    <row r="116" spans="8:43" ht="13.5">
      <c r="H116" s="62">
        <v>36</v>
      </c>
      <c r="I116" s="32">
        <v>36</v>
      </c>
      <c r="J116" s="301" t="s">
        <v>186</v>
      </c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135">
        <v>2</v>
      </c>
      <c r="W116" s="32"/>
      <c r="X116" s="63" t="str">
        <f t="shared" si="4"/>
        <v>36:内-シージングボード【胴縁仕様】(2.0)</v>
      </c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</row>
    <row r="117" spans="8:43" ht="13.5">
      <c r="H117" s="62">
        <v>37</v>
      </c>
      <c r="I117" s="32">
        <v>37</v>
      </c>
      <c r="J117" s="301" t="s">
        <v>187</v>
      </c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135">
        <v>3</v>
      </c>
      <c r="W117" s="32"/>
      <c r="X117" s="63" t="str">
        <f t="shared" si="4"/>
        <v>37:内-構造用合板【胴縁仕様】(3.0)</v>
      </c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</row>
    <row r="118" spans="8:43" ht="13.5">
      <c r="H118" s="62">
        <v>38</v>
      </c>
      <c r="I118" s="32">
        <v>38</v>
      </c>
      <c r="J118" s="301" t="s">
        <v>188</v>
      </c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135">
        <v>2.3</v>
      </c>
      <c r="W118" s="32"/>
      <c r="X118" s="63" t="str">
        <f t="shared" si="4"/>
        <v>38:内-構造用合板(非耐力壁仕様)【胴縁仕様】(2.3)</v>
      </c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</row>
    <row r="119" spans="8:43" ht="13.5">
      <c r="H119" s="62">
        <v>39</v>
      </c>
      <c r="I119" s="32">
        <v>39</v>
      </c>
      <c r="J119" s="301" t="s">
        <v>189</v>
      </c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135">
        <v>1.2</v>
      </c>
      <c r="W119" s="32"/>
      <c r="X119" s="63" t="str">
        <f t="shared" si="4"/>
        <v>39:内-石膏ボード張り【胴縁仕様】(1.2)</v>
      </c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</row>
    <row r="120" spans="8:43" ht="13.5">
      <c r="H120" s="62">
        <v>40</v>
      </c>
      <c r="I120" s="32">
        <v>40</v>
      </c>
      <c r="J120" s="301" t="s">
        <v>190</v>
      </c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135">
        <v>1.4</v>
      </c>
      <c r="W120" s="32"/>
      <c r="X120" s="63" t="str">
        <f t="shared" si="4"/>
        <v>40:内-化粧合板(厚5.5:大壁)【胴縁仕様】(1.4)</v>
      </c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</row>
    <row r="121" spans="8:43" ht="14.25" thickBot="1">
      <c r="H121" s="62">
        <v>41</v>
      </c>
      <c r="I121" s="32">
        <v>41</v>
      </c>
      <c r="J121" s="301" t="s">
        <v>191</v>
      </c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135">
        <v>1</v>
      </c>
      <c r="W121" s="32"/>
      <c r="X121" s="63" t="str">
        <f t="shared" si="4"/>
        <v>41:内-化粧合板(厚5.5:真壁)【胴縁仕様】(1.0)</v>
      </c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</row>
    <row r="122" spans="8:24" ht="13.5">
      <c r="H122" s="62">
        <v>42</v>
      </c>
      <c r="I122" s="32">
        <v>42</v>
      </c>
      <c r="J122" s="306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205"/>
      <c r="W122" s="32"/>
      <c r="X122" s="63" t="str">
        <f t="shared" si="4"/>
        <v>42:</v>
      </c>
    </row>
    <row r="123" spans="8:24" ht="13.5">
      <c r="H123" s="62">
        <v>43</v>
      </c>
      <c r="I123" s="32">
        <v>43</v>
      </c>
      <c r="J123" s="300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206"/>
      <c r="W123" s="32"/>
      <c r="X123" s="63" t="str">
        <f t="shared" si="4"/>
        <v>43:</v>
      </c>
    </row>
    <row r="124" spans="8:24" ht="13.5">
      <c r="H124" s="62">
        <v>44</v>
      </c>
      <c r="I124" s="32">
        <v>44</v>
      </c>
      <c r="J124" s="300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206"/>
      <c r="W124" s="32"/>
      <c r="X124" s="63" t="str">
        <f t="shared" si="4"/>
        <v>44:</v>
      </c>
    </row>
    <row r="125" spans="8:24" ht="13.5">
      <c r="H125" s="62">
        <v>45</v>
      </c>
      <c r="I125" s="32">
        <v>45</v>
      </c>
      <c r="J125" s="300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206"/>
      <c r="W125" s="32"/>
      <c r="X125" s="63" t="str">
        <f t="shared" si="4"/>
        <v>45:</v>
      </c>
    </row>
    <row r="126" spans="8:24" ht="13.5">
      <c r="H126" s="62">
        <v>46</v>
      </c>
      <c r="I126" s="32">
        <v>46</v>
      </c>
      <c r="J126" s="304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206"/>
      <c r="W126" s="32"/>
      <c r="X126" s="63" t="str">
        <f t="shared" si="4"/>
        <v>46:</v>
      </c>
    </row>
    <row r="127" spans="8:24" ht="13.5">
      <c r="H127" s="62">
        <v>47</v>
      </c>
      <c r="I127" s="32">
        <v>47</v>
      </c>
      <c r="J127" s="300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206"/>
      <c r="W127" s="32"/>
      <c r="X127" s="63" t="str">
        <f t="shared" si="4"/>
        <v>47:</v>
      </c>
    </row>
    <row r="128" spans="8:24" ht="13.5">
      <c r="H128" s="62">
        <v>48</v>
      </c>
      <c r="I128" s="32">
        <v>48</v>
      </c>
      <c r="J128" s="304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206"/>
      <c r="W128" s="32"/>
      <c r="X128" s="63" t="str">
        <f t="shared" si="4"/>
        <v>48:</v>
      </c>
    </row>
    <row r="129" spans="8:24" ht="13.5">
      <c r="H129" s="62">
        <v>49</v>
      </c>
      <c r="I129" s="32">
        <v>49</v>
      </c>
      <c r="J129" s="300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206"/>
      <c r="W129" s="32"/>
      <c r="X129" s="63" t="str">
        <f t="shared" si="4"/>
        <v>49:</v>
      </c>
    </row>
    <row r="130" spans="8:24" ht="14.25" thickBot="1">
      <c r="H130" s="64">
        <v>50</v>
      </c>
      <c r="I130" s="65">
        <v>50</v>
      </c>
      <c r="J130" s="297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07"/>
      <c r="W130" s="65"/>
      <c r="X130" s="66" t="str">
        <f t="shared" si="4"/>
        <v>50:</v>
      </c>
    </row>
    <row r="131" spans="8:22" ht="13.5">
      <c r="H131" t="s">
        <v>281</v>
      </c>
      <c r="V131" s="53"/>
    </row>
    <row r="132" spans="8:22" ht="13.5">
      <c r="H132" s="17"/>
      <c r="J132" s="217" t="s">
        <v>280</v>
      </c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9"/>
    </row>
    <row r="133" spans="8:24" ht="13.5">
      <c r="H133" s="59" t="s">
        <v>87</v>
      </c>
      <c r="I133" s="60">
        <v>1</v>
      </c>
      <c r="J133" s="299" t="s">
        <v>28</v>
      </c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132">
        <v>1.6</v>
      </c>
      <c r="W133" s="60"/>
      <c r="X133" s="61" t="str">
        <f aca="true" t="shared" si="5" ref="X133:X152">H133&amp;":"&amp;J133</f>
        <v>01:筋交い鉄筋9φ(1.6)</v>
      </c>
    </row>
    <row r="134" spans="8:24" ht="13.5">
      <c r="H134" s="62" t="s">
        <v>88</v>
      </c>
      <c r="I134" s="32">
        <v>2</v>
      </c>
      <c r="J134" s="288" t="s">
        <v>203</v>
      </c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133">
        <v>1.6</v>
      </c>
      <c r="W134" s="32"/>
      <c r="X134" s="63" t="str">
        <f t="shared" si="5"/>
        <v>02:筋交い　15x90　【端部金物なし】(1.6)</v>
      </c>
    </row>
    <row r="135" spans="8:24" ht="13.5">
      <c r="H135" s="62" t="s">
        <v>90</v>
      </c>
      <c r="I135" s="32">
        <v>3</v>
      </c>
      <c r="J135" s="288" t="s">
        <v>204</v>
      </c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133">
        <v>1.6</v>
      </c>
      <c r="W135" s="32"/>
      <c r="X135" s="63" t="str">
        <f t="shared" si="5"/>
        <v>03:筋交い　15x90　【端部金物あり】(1.6)</v>
      </c>
    </row>
    <row r="136" spans="8:24" ht="13.5">
      <c r="H136" s="62" t="s">
        <v>92</v>
      </c>
      <c r="I136" s="32">
        <v>4</v>
      </c>
      <c r="J136" s="288" t="s">
        <v>29</v>
      </c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133">
        <v>1.9</v>
      </c>
      <c r="W136" s="32"/>
      <c r="X136" s="63" t="str">
        <f t="shared" si="5"/>
        <v>04:筋交い　30x90　【端部金物なし】(1.9)</v>
      </c>
    </row>
    <row r="137" spans="8:24" ht="13.5">
      <c r="H137" s="62" t="s">
        <v>94</v>
      </c>
      <c r="I137" s="32">
        <v>5</v>
      </c>
      <c r="J137" s="288" t="s">
        <v>30</v>
      </c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133">
        <v>2.4</v>
      </c>
      <c r="W137" s="32"/>
      <c r="X137" s="63" t="str">
        <f t="shared" si="5"/>
        <v>05:筋交い　30x90　【端部金物あり】(2.4)</v>
      </c>
    </row>
    <row r="138" spans="8:24" ht="13.5">
      <c r="H138" s="62" t="s">
        <v>96</v>
      </c>
      <c r="I138" s="32">
        <v>6</v>
      </c>
      <c r="J138" s="288" t="s">
        <v>31</v>
      </c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133">
        <v>2.6</v>
      </c>
      <c r="W138" s="32"/>
      <c r="X138" s="63" t="str">
        <f t="shared" si="5"/>
        <v>06:筋交い　45x90　【端部金物なし】(2.6)</v>
      </c>
    </row>
    <row r="139" spans="8:24" ht="13.5">
      <c r="H139" s="62" t="s">
        <v>98</v>
      </c>
      <c r="I139" s="32">
        <v>7</v>
      </c>
      <c r="J139" s="288" t="s">
        <v>32</v>
      </c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133">
        <v>3.2</v>
      </c>
      <c r="W139" s="32"/>
      <c r="X139" s="63" t="str">
        <f t="shared" si="5"/>
        <v>07:筋交い　45x90　【端部金物あり】(3.2)</v>
      </c>
    </row>
    <row r="140" spans="8:24" ht="13.5">
      <c r="H140" s="62" t="s">
        <v>100</v>
      </c>
      <c r="I140" s="32">
        <v>8</v>
      </c>
      <c r="J140" s="288" t="s">
        <v>33</v>
      </c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133">
        <v>2.9</v>
      </c>
      <c r="W140" s="32"/>
      <c r="X140" s="63" t="str">
        <f t="shared" si="5"/>
        <v>08:筋交い　90x90　【端部金物なし】(2.9)</v>
      </c>
    </row>
    <row r="141" spans="8:24" ht="13.5">
      <c r="H141" s="62" t="s">
        <v>102</v>
      </c>
      <c r="I141" s="32">
        <v>9</v>
      </c>
      <c r="J141" s="288" t="s">
        <v>34</v>
      </c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133">
        <v>4.8</v>
      </c>
      <c r="W141" s="32"/>
      <c r="X141" s="63" t="str">
        <f t="shared" si="5"/>
        <v>09:筋交い　90x90　【端部金物あり】(4.8)</v>
      </c>
    </row>
    <row r="142" spans="8:24" ht="13.5">
      <c r="H142" s="62">
        <v>10</v>
      </c>
      <c r="I142" s="32">
        <v>10</v>
      </c>
      <c r="J142" s="288" t="s">
        <v>205</v>
      </c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133">
        <v>5.2</v>
      </c>
      <c r="W142" s="32"/>
      <c r="X142" s="63" t="str">
        <f t="shared" si="5"/>
        <v>10:構造用合板(5.2)</v>
      </c>
    </row>
    <row r="143" spans="8:24" ht="14.25" thickBot="1">
      <c r="H143" s="62">
        <v>11</v>
      </c>
      <c r="I143" s="32">
        <v>11</v>
      </c>
      <c r="J143" s="288" t="s">
        <v>206</v>
      </c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133">
        <v>2.5</v>
      </c>
      <c r="W143" s="32"/>
      <c r="X143" s="63" t="str">
        <f t="shared" si="5"/>
        <v>11:構造用合板(非耐力壁仕様)(2.5)</v>
      </c>
    </row>
    <row r="144" spans="8:24" ht="13.5">
      <c r="H144" s="62">
        <v>12</v>
      </c>
      <c r="I144" s="32">
        <v>12</v>
      </c>
      <c r="J144" s="295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08"/>
      <c r="W144" s="32"/>
      <c r="X144" s="63" t="str">
        <f t="shared" si="5"/>
        <v>12:</v>
      </c>
    </row>
    <row r="145" spans="8:24" ht="13.5">
      <c r="H145" s="62">
        <v>13</v>
      </c>
      <c r="I145" s="32">
        <v>13</v>
      </c>
      <c r="J145" s="287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09"/>
      <c r="W145" s="32"/>
      <c r="X145" s="63" t="str">
        <f t="shared" si="5"/>
        <v>13:</v>
      </c>
    </row>
    <row r="146" spans="8:24" ht="13.5">
      <c r="H146" s="62">
        <v>14</v>
      </c>
      <c r="I146" s="32">
        <v>14</v>
      </c>
      <c r="J146" s="287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09"/>
      <c r="W146" s="32"/>
      <c r="X146" s="63" t="str">
        <f t="shared" si="5"/>
        <v>14:</v>
      </c>
    </row>
    <row r="147" spans="8:24" ht="13.5">
      <c r="H147" s="62">
        <v>15</v>
      </c>
      <c r="I147" s="32">
        <v>15</v>
      </c>
      <c r="J147" s="287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09"/>
      <c r="W147" s="32"/>
      <c r="X147" s="63" t="str">
        <f t="shared" si="5"/>
        <v>15:</v>
      </c>
    </row>
    <row r="148" spans="8:24" ht="13.5">
      <c r="H148" s="62">
        <v>16</v>
      </c>
      <c r="I148" s="32">
        <v>16</v>
      </c>
      <c r="J148" s="287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09"/>
      <c r="W148" s="32"/>
      <c r="X148" s="63" t="str">
        <f t="shared" si="5"/>
        <v>16:</v>
      </c>
    </row>
    <row r="149" spans="8:24" ht="13.5">
      <c r="H149" s="62">
        <v>17</v>
      </c>
      <c r="I149" s="32">
        <v>17</v>
      </c>
      <c r="J149" s="287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09"/>
      <c r="W149" s="32"/>
      <c r="X149" s="63" t="str">
        <f t="shared" si="5"/>
        <v>17:</v>
      </c>
    </row>
    <row r="150" spans="8:24" ht="13.5">
      <c r="H150" s="62">
        <v>18</v>
      </c>
      <c r="I150" s="32">
        <v>18</v>
      </c>
      <c r="J150" s="287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09"/>
      <c r="W150" s="32"/>
      <c r="X150" s="63" t="str">
        <f t="shared" si="5"/>
        <v>18:</v>
      </c>
    </row>
    <row r="151" spans="8:24" ht="13.5">
      <c r="H151" s="62">
        <v>19</v>
      </c>
      <c r="I151" s="32">
        <v>19</v>
      </c>
      <c r="J151" s="287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09"/>
      <c r="W151" s="32"/>
      <c r="X151" s="63" t="str">
        <f t="shared" si="5"/>
        <v>19:</v>
      </c>
    </row>
    <row r="152" spans="8:24" ht="14.25" thickBot="1">
      <c r="H152" s="64">
        <v>20</v>
      </c>
      <c r="I152" s="65">
        <v>20</v>
      </c>
      <c r="J152" s="289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10"/>
      <c r="W152" s="65"/>
      <c r="X152" s="66" t="str">
        <f t="shared" si="5"/>
        <v>20:</v>
      </c>
    </row>
    <row r="153" ht="13.5">
      <c r="H153" s="17"/>
    </row>
    <row r="154" ht="13.5">
      <c r="H154" s="17"/>
    </row>
  </sheetData>
  <sheetProtection password="EB18" sheet="1"/>
  <mergeCells count="335">
    <mergeCell ref="J124:U124"/>
    <mergeCell ref="J125:U125"/>
    <mergeCell ref="B61:C63"/>
    <mergeCell ref="D61:G63"/>
    <mergeCell ref="H61:I61"/>
    <mergeCell ref="J61:U61"/>
    <mergeCell ref="H62:I62"/>
    <mergeCell ref="J62:U62"/>
    <mergeCell ref="H63:I63"/>
    <mergeCell ref="J63:U63"/>
    <mergeCell ref="J118:U118"/>
    <mergeCell ref="J119:U119"/>
    <mergeCell ref="J120:U120"/>
    <mergeCell ref="J121:U121"/>
    <mergeCell ref="J122:U122"/>
    <mergeCell ref="J123:U123"/>
    <mergeCell ref="J112:U112"/>
    <mergeCell ref="J113:U113"/>
    <mergeCell ref="J114:U114"/>
    <mergeCell ref="J115:U115"/>
    <mergeCell ref="J116:U116"/>
    <mergeCell ref="J117:U117"/>
    <mergeCell ref="J106:U106"/>
    <mergeCell ref="J107:U107"/>
    <mergeCell ref="J108:U108"/>
    <mergeCell ref="J109:U109"/>
    <mergeCell ref="J110:U110"/>
    <mergeCell ref="J111:U111"/>
    <mergeCell ref="J100:U100"/>
    <mergeCell ref="J101:U101"/>
    <mergeCell ref="J102:U102"/>
    <mergeCell ref="J103:U103"/>
    <mergeCell ref="J104:U104"/>
    <mergeCell ref="J105:U105"/>
    <mergeCell ref="V61:W61"/>
    <mergeCell ref="X61:Y63"/>
    <mergeCell ref="V62:W62"/>
    <mergeCell ref="V63:W63"/>
    <mergeCell ref="B70:C72"/>
    <mergeCell ref="D70:G72"/>
    <mergeCell ref="H70:I70"/>
    <mergeCell ref="J70:U70"/>
    <mergeCell ref="V70:W70"/>
    <mergeCell ref="X70:Y72"/>
    <mergeCell ref="H71:I71"/>
    <mergeCell ref="J71:U71"/>
    <mergeCell ref="V71:W71"/>
    <mergeCell ref="H72:I72"/>
    <mergeCell ref="J72:U72"/>
    <mergeCell ref="V72:W72"/>
    <mergeCell ref="B73:C75"/>
    <mergeCell ref="D73:G75"/>
    <mergeCell ref="H73:I73"/>
    <mergeCell ref="J73:U73"/>
    <mergeCell ref="V73:W73"/>
    <mergeCell ref="X73:Y75"/>
    <mergeCell ref="H74:I74"/>
    <mergeCell ref="J74:U74"/>
    <mergeCell ref="V74:W74"/>
    <mergeCell ref="H75:I75"/>
    <mergeCell ref="J75:U75"/>
    <mergeCell ref="V75:W75"/>
    <mergeCell ref="B64:C66"/>
    <mergeCell ref="D64:G66"/>
    <mergeCell ref="H64:I64"/>
    <mergeCell ref="J64:U64"/>
    <mergeCell ref="V64:W64"/>
    <mergeCell ref="H65:I65"/>
    <mergeCell ref="J65:U65"/>
    <mergeCell ref="V65:W65"/>
    <mergeCell ref="X64:Y66"/>
    <mergeCell ref="H66:I66"/>
    <mergeCell ref="J66:U66"/>
    <mergeCell ref="V66:W66"/>
    <mergeCell ref="B67:C69"/>
    <mergeCell ref="D67:G69"/>
    <mergeCell ref="H67:I67"/>
    <mergeCell ref="J67:U67"/>
    <mergeCell ref="V67:W67"/>
    <mergeCell ref="X67:Y69"/>
    <mergeCell ref="H68:I68"/>
    <mergeCell ref="J68:U68"/>
    <mergeCell ref="V68:W68"/>
    <mergeCell ref="H69:I69"/>
    <mergeCell ref="J69:U69"/>
    <mergeCell ref="V69:W69"/>
    <mergeCell ref="X15:Y17"/>
    <mergeCell ref="V18:W18"/>
    <mergeCell ref="B15:C17"/>
    <mergeCell ref="D15:G17"/>
    <mergeCell ref="H15:I15"/>
    <mergeCell ref="J15:U15"/>
    <mergeCell ref="B18:C20"/>
    <mergeCell ref="D18:G20"/>
    <mergeCell ref="H18:I18"/>
    <mergeCell ref="J18:U18"/>
    <mergeCell ref="X21:Y23"/>
    <mergeCell ref="X10:Y10"/>
    <mergeCell ref="X11:Y11"/>
    <mergeCell ref="J21:U21"/>
    <mergeCell ref="J22:U22"/>
    <mergeCell ref="J23:U23"/>
    <mergeCell ref="X12:Y14"/>
    <mergeCell ref="X18:Y20"/>
    <mergeCell ref="V14:W14"/>
    <mergeCell ref="V15:W15"/>
    <mergeCell ref="J24:U24"/>
    <mergeCell ref="J25:U25"/>
    <mergeCell ref="B30:C32"/>
    <mergeCell ref="D30:G32"/>
    <mergeCell ref="H30:I30"/>
    <mergeCell ref="J30:U30"/>
    <mergeCell ref="J28:U28"/>
    <mergeCell ref="J29:U29"/>
    <mergeCell ref="H26:I26"/>
    <mergeCell ref="B39:C41"/>
    <mergeCell ref="D39:G41"/>
    <mergeCell ref="H39:I39"/>
    <mergeCell ref="J35:U35"/>
    <mergeCell ref="J36:U36"/>
    <mergeCell ref="J37:U37"/>
    <mergeCell ref="B33:C35"/>
    <mergeCell ref="D33:G35"/>
    <mergeCell ref="H33:I33"/>
    <mergeCell ref="B36:C38"/>
    <mergeCell ref="B49:C51"/>
    <mergeCell ref="D49:G51"/>
    <mergeCell ref="H49:I49"/>
    <mergeCell ref="J47:U47"/>
    <mergeCell ref="J48:U48"/>
    <mergeCell ref="J49:U49"/>
    <mergeCell ref="B46:C48"/>
    <mergeCell ref="D46:G48"/>
    <mergeCell ref="H46:I46"/>
    <mergeCell ref="J46:U46"/>
    <mergeCell ref="B55:C57"/>
    <mergeCell ref="D55:G57"/>
    <mergeCell ref="H55:I55"/>
    <mergeCell ref="B58:C60"/>
    <mergeCell ref="J53:U53"/>
    <mergeCell ref="J54:U54"/>
    <mergeCell ref="J55:U55"/>
    <mergeCell ref="B52:C54"/>
    <mergeCell ref="D52:G54"/>
    <mergeCell ref="D21:G23"/>
    <mergeCell ref="H21:I21"/>
    <mergeCell ref="H22:I22"/>
    <mergeCell ref="H23:I23"/>
    <mergeCell ref="V10:W10"/>
    <mergeCell ref="V11:W11"/>
    <mergeCell ref="V21:W21"/>
    <mergeCell ref="V22:W22"/>
    <mergeCell ref="V23:W23"/>
    <mergeCell ref="J14:U14"/>
    <mergeCell ref="B10:C11"/>
    <mergeCell ref="B21:C23"/>
    <mergeCell ref="D10:G11"/>
    <mergeCell ref="H10:I11"/>
    <mergeCell ref="J10:U11"/>
    <mergeCell ref="J81:U81"/>
    <mergeCell ref="B24:C26"/>
    <mergeCell ref="D24:G26"/>
    <mergeCell ref="B27:C29"/>
    <mergeCell ref="D27:G29"/>
    <mergeCell ref="J82:U82"/>
    <mergeCell ref="J83:U83"/>
    <mergeCell ref="J84:U84"/>
    <mergeCell ref="J85:U85"/>
    <mergeCell ref="J86:U86"/>
    <mergeCell ref="J87:U87"/>
    <mergeCell ref="J88:U88"/>
    <mergeCell ref="J89:U89"/>
    <mergeCell ref="J90:U90"/>
    <mergeCell ref="J91:U91"/>
    <mergeCell ref="J92:U92"/>
    <mergeCell ref="J93:U93"/>
    <mergeCell ref="J94:U94"/>
    <mergeCell ref="J95:U95"/>
    <mergeCell ref="J126:U126"/>
    <mergeCell ref="J127:U127"/>
    <mergeCell ref="J128:U128"/>
    <mergeCell ref="J129:U129"/>
    <mergeCell ref="J96:U96"/>
    <mergeCell ref="J97:U97"/>
    <mergeCell ref="J98:U98"/>
    <mergeCell ref="J99:U99"/>
    <mergeCell ref="J130:U130"/>
    <mergeCell ref="J133:U133"/>
    <mergeCell ref="J134:U134"/>
    <mergeCell ref="J135:U135"/>
    <mergeCell ref="J136:U136"/>
    <mergeCell ref="J137:U137"/>
    <mergeCell ref="J138:U138"/>
    <mergeCell ref="J139:U139"/>
    <mergeCell ref="J140:U140"/>
    <mergeCell ref="J141:U141"/>
    <mergeCell ref="J142:U142"/>
    <mergeCell ref="J143:U143"/>
    <mergeCell ref="J144:U144"/>
    <mergeCell ref="J145:U145"/>
    <mergeCell ref="J146:U146"/>
    <mergeCell ref="J147:U147"/>
    <mergeCell ref="J148:U148"/>
    <mergeCell ref="J149:U149"/>
    <mergeCell ref="J150:U150"/>
    <mergeCell ref="J151:U151"/>
    <mergeCell ref="J152:U152"/>
    <mergeCell ref="B2:Y3"/>
    <mergeCell ref="B5:C5"/>
    <mergeCell ref="H24:I24"/>
    <mergeCell ref="V24:W24"/>
    <mergeCell ref="X24:Y26"/>
    <mergeCell ref="H25:I25"/>
    <mergeCell ref="V25:W25"/>
    <mergeCell ref="V26:W26"/>
    <mergeCell ref="J26:U26"/>
    <mergeCell ref="V27:W27"/>
    <mergeCell ref="X27:Y29"/>
    <mergeCell ref="H28:I28"/>
    <mergeCell ref="V28:W28"/>
    <mergeCell ref="H29:I29"/>
    <mergeCell ref="V29:W29"/>
    <mergeCell ref="H27:I27"/>
    <mergeCell ref="J27:U27"/>
    <mergeCell ref="B12:C14"/>
    <mergeCell ref="D12:G14"/>
    <mergeCell ref="H12:I12"/>
    <mergeCell ref="J12:U12"/>
    <mergeCell ref="V12:W12"/>
    <mergeCell ref="H13:I13"/>
    <mergeCell ref="J13:U13"/>
    <mergeCell ref="V13:W13"/>
    <mergeCell ref="H14:I14"/>
    <mergeCell ref="H16:I16"/>
    <mergeCell ref="J16:U16"/>
    <mergeCell ref="V16:W16"/>
    <mergeCell ref="H17:I17"/>
    <mergeCell ref="J17:U17"/>
    <mergeCell ref="V17:W17"/>
    <mergeCell ref="H19:I19"/>
    <mergeCell ref="J19:U19"/>
    <mergeCell ref="V19:W19"/>
    <mergeCell ref="H20:I20"/>
    <mergeCell ref="J20:U20"/>
    <mergeCell ref="V20:W20"/>
    <mergeCell ref="V30:W30"/>
    <mergeCell ref="X30:Y32"/>
    <mergeCell ref="H31:I31"/>
    <mergeCell ref="V31:W31"/>
    <mergeCell ref="H32:I32"/>
    <mergeCell ref="V32:W32"/>
    <mergeCell ref="J31:U31"/>
    <mergeCell ref="J32:U32"/>
    <mergeCell ref="V33:W33"/>
    <mergeCell ref="X33:Y35"/>
    <mergeCell ref="H34:I34"/>
    <mergeCell ref="J34:U34"/>
    <mergeCell ref="V34:W34"/>
    <mergeCell ref="H35:I35"/>
    <mergeCell ref="V35:W35"/>
    <mergeCell ref="J33:U33"/>
    <mergeCell ref="D36:G38"/>
    <mergeCell ref="H36:I36"/>
    <mergeCell ref="V36:W36"/>
    <mergeCell ref="X36:Y38"/>
    <mergeCell ref="H37:I37"/>
    <mergeCell ref="V37:W37"/>
    <mergeCell ref="H38:I38"/>
    <mergeCell ref="J38:U38"/>
    <mergeCell ref="V38:W38"/>
    <mergeCell ref="V39:W39"/>
    <mergeCell ref="X39:Y41"/>
    <mergeCell ref="H40:I40"/>
    <mergeCell ref="V40:W40"/>
    <mergeCell ref="H41:I41"/>
    <mergeCell ref="V41:W41"/>
    <mergeCell ref="J39:U39"/>
    <mergeCell ref="J40:U40"/>
    <mergeCell ref="J41:U41"/>
    <mergeCell ref="V46:W46"/>
    <mergeCell ref="X46:Y48"/>
    <mergeCell ref="H47:I47"/>
    <mergeCell ref="V47:W47"/>
    <mergeCell ref="H48:I48"/>
    <mergeCell ref="V48:W48"/>
    <mergeCell ref="V49:W49"/>
    <mergeCell ref="X49:Y51"/>
    <mergeCell ref="H50:I50"/>
    <mergeCell ref="J50:U50"/>
    <mergeCell ref="V50:W50"/>
    <mergeCell ref="H51:I51"/>
    <mergeCell ref="V51:W51"/>
    <mergeCell ref="J51:U51"/>
    <mergeCell ref="V52:W52"/>
    <mergeCell ref="X52:Y54"/>
    <mergeCell ref="H53:I53"/>
    <mergeCell ref="V53:W53"/>
    <mergeCell ref="H54:I54"/>
    <mergeCell ref="V54:W54"/>
    <mergeCell ref="H52:I52"/>
    <mergeCell ref="J52:U52"/>
    <mergeCell ref="X55:Y57"/>
    <mergeCell ref="H56:I56"/>
    <mergeCell ref="J56:U56"/>
    <mergeCell ref="V56:W56"/>
    <mergeCell ref="H57:I57"/>
    <mergeCell ref="V57:W57"/>
    <mergeCell ref="J57:U57"/>
    <mergeCell ref="V59:W59"/>
    <mergeCell ref="H60:I60"/>
    <mergeCell ref="J60:U60"/>
    <mergeCell ref="V60:W60"/>
    <mergeCell ref="J58:U58"/>
    <mergeCell ref="V55:W55"/>
    <mergeCell ref="J59:U59"/>
    <mergeCell ref="J44:U45"/>
    <mergeCell ref="V44:W44"/>
    <mergeCell ref="X44:Y44"/>
    <mergeCell ref="V45:W45"/>
    <mergeCell ref="X45:Y45"/>
    <mergeCell ref="D58:G60"/>
    <mergeCell ref="H58:I58"/>
    <mergeCell ref="V58:W58"/>
    <mergeCell ref="X58:Y60"/>
    <mergeCell ref="H59:I59"/>
    <mergeCell ref="B77:Y77"/>
    <mergeCell ref="J79:V79"/>
    <mergeCell ref="J132:V132"/>
    <mergeCell ref="R5:Y5"/>
    <mergeCell ref="P5:Q5"/>
    <mergeCell ref="P4:Q4"/>
    <mergeCell ref="R4:Y4"/>
    <mergeCell ref="B44:C45"/>
    <mergeCell ref="D44:G45"/>
    <mergeCell ref="H44:I45"/>
  </mergeCells>
  <dataValidations count="3">
    <dataValidation type="list" allowBlank="1" showInputMessage="1" showErrorMessage="1" sqref="J46:U46 J60:U61 J57:U58 J72:U73 J75:U75 J51:U52 J17:U18 J35:U36 J26:U27 J32:U33 J29:U30 J66:U67 J23:U24 J20:U21 J12:U12 J14:U15 J48:U49 J54:U55 J63:U64 J69:U70 J38:U39 J41:U41">
      <formula1>$X$81:$X$130</formula1>
    </dataValidation>
    <dataValidation type="list" allowBlank="1" showInputMessage="1" showErrorMessage="1" sqref="J56:U56 J62:U62 J74:U74 J71:U71 J53:U53 J50:U50 J19:U19 J37:U37 J28:U28 J34:U34 J31:U31 J65:U65 J25:U25 J22:U22 J13:U13 J16:U16 J47:U47 J59:U59 J68:U68 J40:U40">
      <formula1>$X$133:$X$152</formula1>
    </dataValidation>
    <dataValidation type="list" allowBlank="1" showInputMessage="1" showErrorMessage="1" sqref="J42:U43">
      <formula1>#REF!</formula1>
    </dataValidation>
  </dataValidations>
  <printOptions horizont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0" r:id="rId2"/>
  <headerFooter>
    <oddHeader>&amp;L&amp;9ファイル名：&amp;F&amp;R&amp;9シート名：【&amp;A】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4"/>
  <sheetViews>
    <sheetView showGridLines="0" tabSelected="1" view="pageBreakPreview" zoomScaleSheetLayoutView="100" zoomScalePageLayoutView="0" workbookViewId="0" topLeftCell="A1">
      <selection activeCell="B1" sqref="B1:Y2"/>
    </sheetView>
  </sheetViews>
  <sheetFormatPr defaultColWidth="9.140625" defaultRowHeight="15"/>
  <cols>
    <col min="1" max="26" width="3.57421875" style="1" customWidth="1"/>
    <col min="27" max="35" width="9.00390625" style="1" customWidth="1"/>
    <col min="36" max="53" width="6.57421875" style="1" customWidth="1"/>
    <col min="54" max="16384" width="9.00390625" style="1" customWidth="1"/>
  </cols>
  <sheetData>
    <row r="1" spans="1:25" ht="15" customHeight="1">
      <c r="A1" s="35"/>
      <c r="B1" s="291" t="s">
        <v>252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ht="15" customHeight="1">
      <c r="A2" s="35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ht="4.5" customHeight="1">
      <c r="A3" s="35"/>
    </row>
    <row r="4" spans="1:25" ht="12" customHeight="1">
      <c r="A4" s="35"/>
      <c r="B4" s="293"/>
      <c r="C4" s="294"/>
      <c r="D4" s="1" t="s">
        <v>251</v>
      </c>
      <c r="P4" s="319" t="s">
        <v>239</v>
      </c>
      <c r="Q4" s="319"/>
      <c r="R4" s="384" t="str">
        <f>IF('基準耐力シート'!R4="","",'基準耐力シート'!R4)</f>
        <v>○○邸部分評点計算書</v>
      </c>
      <c r="S4" s="384"/>
      <c r="T4" s="384"/>
      <c r="U4" s="384"/>
      <c r="V4" s="384"/>
      <c r="W4" s="384"/>
      <c r="X4" s="384"/>
      <c r="Y4" s="384"/>
    </row>
    <row r="5" spans="1:25" ht="15" customHeight="1">
      <c r="A5" s="35"/>
      <c r="B5" s="35"/>
      <c r="P5" s="221" t="s">
        <v>292</v>
      </c>
      <c r="Q5" s="221"/>
      <c r="R5" s="384" t="str">
        <f>IF('基準耐力シート'!R5="","",'基準耐力シート'!R5)</f>
        <v>○○　○○</v>
      </c>
      <c r="S5" s="384"/>
      <c r="T5" s="384"/>
      <c r="U5" s="384"/>
      <c r="V5" s="384"/>
      <c r="W5" s="384"/>
      <c r="X5" s="384"/>
      <c r="Y5" s="384"/>
    </row>
    <row r="6" spans="1:32" ht="18" customHeight="1">
      <c r="A6" s="35"/>
      <c r="B6" s="118" t="s">
        <v>266</v>
      </c>
      <c r="C6" s="70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AA6" s="19" t="s">
        <v>111</v>
      </c>
      <c r="AB6" s="452" t="s">
        <v>112</v>
      </c>
      <c r="AC6" s="452"/>
      <c r="AD6" s="452"/>
      <c r="AE6" s="452"/>
      <c r="AF6" s="20" t="s">
        <v>35</v>
      </c>
    </row>
    <row r="7" spans="1:32" ht="18" customHeight="1">
      <c r="A7" s="35"/>
      <c r="B7" s="42"/>
      <c r="C7" s="467" t="s">
        <v>295</v>
      </c>
      <c r="D7" s="468"/>
      <c r="E7" s="468"/>
      <c r="F7" s="437" t="s">
        <v>17</v>
      </c>
      <c r="G7" s="438"/>
      <c r="H7" s="439"/>
      <c r="I7" s="499" t="s">
        <v>107</v>
      </c>
      <c r="J7" s="468"/>
      <c r="K7" s="468"/>
      <c r="L7" s="505" t="s">
        <v>320</v>
      </c>
      <c r="M7" s="506"/>
      <c r="N7" s="467" t="s">
        <v>109</v>
      </c>
      <c r="O7" s="468"/>
      <c r="P7" s="468"/>
      <c r="Q7" s="463">
        <v>98.25</v>
      </c>
      <c r="R7" s="464"/>
      <c r="S7" s="129" t="s">
        <v>3</v>
      </c>
      <c r="T7" s="500" t="s">
        <v>272</v>
      </c>
      <c r="U7" s="501"/>
      <c r="V7" s="502"/>
      <c r="W7" s="503">
        <v>15.52</v>
      </c>
      <c r="X7" s="504"/>
      <c r="Y7" s="131" t="s">
        <v>3</v>
      </c>
      <c r="AA7" s="21" t="s">
        <v>5</v>
      </c>
      <c r="AB7" s="9" t="s">
        <v>16</v>
      </c>
      <c r="AC7" s="9" t="s">
        <v>17</v>
      </c>
      <c r="AD7" s="9" t="s">
        <v>18</v>
      </c>
      <c r="AE7" s="9"/>
      <c r="AF7" s="18">
        <f>VALUE(LEFT(F7,1))</f>
        <v>2</v>
      </c>
    </row>
    <row r="8" spans="1:32" ht="18" customHeight="1">
      <c r="A8" s="35"/>
      <c r="B8" s="42"/>
      <c r="C8" s="459" t="s">
        <v>12</v>
      </c>
      <c r="D8" s="441"/>
      <c r="E8" s="441"/>
      <c r="F8" s="442" t="s">
        <v>22</v>
      </c>
      <c r="G8" s="442"/>
      <c r="H8" s="443"/>
      <c r="I8" s="440" t="s">
        <v>108</v>
      </c>
      <c r="J8" s="441"/>
      <c r="K8" s="441"/>
      <c r="L8" s="442"/>
      <c r="M8" s="443"/>
      <c r="N8" s="459" t="s">
        <v>110</v>
      </c>
      <c r="O8" s="441"/>
      <c r="P8" s="441"/>
      <c r="Q8" s="465">
        <v>31.047</v>
      </c>
      <c r="R8" s="466"/>
      <c r="S8" s="130" t="s">
        <v>3</v>
      </c>
      <c r="T8" s="453" t="s">
        <v>218</v>
      </c>
      <c r="U8" s="454"/>
      <c r="V8" s="454"/>
      <c r="W8" s="127" t="s">
        <v>147</v>
      </c>
      <c r="X8" s="385">
        <v>1</v>
      </c>
      <c r="Y8" s="386"/>
      <c r="AA8" s="21" t="s">
        <v>12</v>
      </c>
      <c r="AB8" s="9" t="s">
        <v>21</v>
      </c>
      <c r="AC8" s="9" t="s">
        <v>22</v>
      </c>
      <c r="AD8" s="9"/>
      <c r="AE8" s="9"/>
      <c r="AF8" s="18">
        <f>VALUE(LEFT(F8,1))</f>
        <v>2</v>
      </c>
    </row>
    <row r="9" spans="1:32" ht="18" customHeight="1">
      <c r="A9" s="35"/>
      <c r="B9" s="42"/>
      <c r="C9" s="459" t="s">
        <v>7</v>
      </c>
      <c r="D9" s="441"/>
      <c r="E9" s="441"/>
      <c r="F9" s="442" t="s">
        <v>68</v>
      </c>
      <c r="G9" s="442"/>
      <c r="H9" s="443"/>
      <c r="I9" s="440" t="s">
        <v>10</v>
      </c>
      <c r="J9" s="441"/>
      <c r="K9" s="441"/>
      <c r="L9" s="442" t="s">
        <v>320</v>
      </c>
      <c r="M9" s="443"/>
      <c r="N9" s="459" t="s">
        <v>274</v>
      </c>
      <c r="O9" s="441"/>
      <c r="P9" s="441"/>
      <c r="Q9" s="457">
        <f>ROUND(Q8/Q7,2)</f>
        <v>0.32</v>
      </c>
      <c r="R9" s="457"/>
      <c r="S9" s="458"/>
      <c r="T9" s="455"/>
      <c r="U9" s="456"/>
      <c r="V9" s="456"/>
      <c r="W9" s="128" t="s">
        <v>148</v>
      </c>
      <c r="X9" s="449">
        <v>0.75</v>
      </c>
      <c r="Y9" s="450"/>
      <c r="AA9" s="21" t="s">
        <v>7</v>
      </c>
      <c r="AB9" s="9" t="s">
        <v>67</v>
      </c>
      <c r="AC9" s="9" t="s">
        <v>68</v>
      </c>
      <c r="AD9" s="9" t="s">
        <v>69</v>
      </c>
      <c r="AE9" s="9"/>
      <c r="AF9" s="18">
        <f>VALUE(LEFT(F9,1))</f>
        <v>2</v>
      </c>
    </row>
    <row r="10" spans="1:32" ht="18" customHeight="1">
      <c r="A10" s="35"/>
      <c r="B10" s="42"/>
      <c r="C10" s="487" t="s">
        <v>8</v>
      </c>
      <c r="D10" s="488"/>
      <c r="E10" s="489"/>
      <c r="F10" s="485" t="s">
        <v>73</v>
      </c>
      <c r="G10" s="485"/>
      <c r="H10" s="486"/>
      <c r="I10" s="489" t="s">
        <v>11</v>
      </c>
      <c r="J10" s="434"/>
      <c r="K10" s="434"/>
      <c r="L10" s="485" t="s">
        <v>320</v>
      </c>
      <c r="M10" s="486"/>
      <c r="N10" s="433" t="s">
        <v>275</v>
      </c>
      <c r="O10" s="434"/>
      <c r="P10" s="434"/>
      <c r="Q10" s="392">
        <f>ROUND(IF(AF8=1,1,IF(AF7&gt;2,0.53+0.47*Q9,0.4+0.6*Q9)),2)</f>
        <v>0.59</v>
      </c>
      <c r="R10" s="392"/>
      <c r="S10" s="393"/>
      <c r="T10" s="493" t="s">
        <v>195</v>
      </c>
      <c r="U10" s="494"/>
      <c r="V10" s="495"/>
      <c r="W10" s="490">
        <v>0.76</v>
      </c>
      <c r="X10" s="491"/>
      <c r="Y10" s="492"/>
      <c r="AA10" s="22" t="s">
        <v>8</v>
      </c>
      <c r="AB10" s="10" t="s">
        <v>70</v>
      </c>
      <c r="AC10" s="10" t="s">
        <v>71</v>
      </c>
      <c r="AD10" s="10" t="s">
        <v>72</v>
      </c>
      <c r="AE10" s="10" t="s">
        <v>73</v>
      </c>
      <c r="AF10" s="23">
        <f>VALUE(LEFT(F10,1))</f>
        <v>4</v>
      </c>
    </row>
    <row r="11" spans="1:27" ht="10.5" customHeight="1">
      <c r="A11" s="3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10"/>
      <c r="V11" s="110"/>
      <c r="W11" s="110"/>
      <c r="X11" s="42"/>
      <c r="Y11" s="42"/>
      <c r="AA11" s="1" t="s">
        <v>114</v>
      </c>
    </row>
    <row r="12" spans="1:31" ht="18" customHeight="1">
      <c r="A12" s="35"/>
      <c r="B12" s="119" t="s">
        <v>259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67"/>
      <c r="AA12" s="19" t="s">
        <v>20</v>
      </c>
      <c r="AB12" s="24" t="s">
        <v>23</v>
      </c>
      <c r="AC12" s="24" t="s">
        <v>13</v>
      </c>
      <c r="AD12" s="24" t="s">
        <v>14</v>
      </c>
      <c r="AE12" s="20" t="s">
        <v>15</v>
      </c>
    </row>
    <row r="13" spans="1:31" ht="26.25" customHeight="1">
      <c r="A13" s="35"/>
      <c r="B13" s="42"/>
      <c r="C13" s="469" t="s">
        <v>273</v>
      </c>
      <c r="D13" s="451"/>
      <c r="E13" s="113" t="s">
        <v>223</v>
      </c>
      <c r="F13" s="451" t="s">
        <v>4</v>
      </c>
      <c r="G13" s="451"/>
      <c r="H13" s="113" t="s">
        <v>221</v>
      </c>
      <c r="I13" s="451" t="s">
        <v>115</v>
      </c>
      <c r="J13" s="451"/>
      <c r="K13" s="126" t="s">
        <v>271</v>
      </c>
      <c r="L13" s="451" t="s">
        <v>107</v>
      </c>
      <c r="M13" s="451"/>
      <c r="N13" s="48" t="s">
        <v>222</v>
      </c>
      <c r="O13" s="470" t="s">
        <v>219</v>
      </c>
      <c r="P13" s="470"/>
      <c r="Q13" s="114" t="s">
        <v>221</v>
      </c>
      <c r="R13" s="323" t="s">
        <v>318</v>
      </c>
      <c r="S13" s="323"/>
      <c r="T13" s="114" t="s">
        <v>221</v>
      </c>
      <c r="U13" s="323" t="s">
        <v>11</v>
      </c>
      <c r="V13" s="323"/>
      <c r="W13" s="71" t="s">
        <v>9</v>
      </c>
      <c r="X13" s="435" t="s">
        <v>6</v>
      </c>
      <c r="Y13" s="436"/>
      <c r="AA13" s="21" t="s">
        <v>19</v>
      </c>
      <c r="AB13" s="9">
        <v>1</v>
      </c>
      <c r="AC13" s="9">
        <v>0.28</v>
      </c>
      <c r="AD13" s="9">
        <v>0.4</v>
      </c>
      <c r="AE13" s="25">
        <v>0.64</v>
      </c>
    </row>
    <row r="14" spans="1:31" ht="18" customHeight="1">
      <c r="A14" s="35"/>
      <c r="B14" s="42"/>
      <c r="C14" s="471">
        <f>W7</f>
        <v>15.52</v>
      </c>
      <c r="D14" s="447"/>
      <c r="E14" s="115" t="s">
        <v>223</v>
      </c>
      <c r="F14" s="447">
        <f>VLOOKUP(AF8,AB13:AE14,AF7+1)</f>
        <v>0.92</v>
      </c>
      <c r="G14" s="447"/>
      <c r="H14" s="115" t="s">
        <v>221</v>
      </c>
      <c r="I14" s="324">
        <f>Q10</f>
        <v>0.59</v>
      </c>
      <c r="J14" s="447"/>
      <c r="K14" s="125" t="s">
        <v>271</v>
      </c>
      <c r="L14" s="448">
        <f>IF(L7="なし",0,IF(L8&gt;=1,0.26*L8,0))</f>
        <v>0</v>
      </c>
      <c r="M14" s="448"/>
      <c r="N14" s="45" t="s">
        <v>222</v>
      </c>
      <c r="O14" s="444">
        <v>0.9</v>
      </c>
      <c r="P14" s="444"/>
      <c r="Q14" s="115" t="s">
        <v>221</v>
      </c>
      <c r="R14" s="324">
        <f>IF(L9="なし",1,1.5)</f>
        <v>1</v>
      </c>
      <c r="S14" s="324"/>
      <c r="T14" s="115" t="s">
        <v>221</v>
      </c>
      <c r="U14" s="324">
        <f>IF(L10="なし",1,1.13)</f>
        <v>1</v>
      </c>
      <c r="V14" s="324"/>
      <c r="W14" s="44" t="s">
        <v>116</v>
      </c>
      <c r="X14" s="445">
        <f>ROUNDDOWN(C14*(F14*I14+L14)*O14*R14*U14,2)</f>
        <v>7.58</v>
      </c>
      <c r="Y14" s="446"/>
      <c r="AA14" s="22" t="s">
        <v>113</v>
      </c>
      <c r="AB14" s="10">
        <v>2</v>
      </c>
      <c r="AC14" s="10">
        <v>0.72</v>
      </c>
      <c r="AD14" s="10">
        <v>0.92</v>
      </c>
      <c r="AE14" s="11">
        <v>1.22</v>
      </c>
    </row>
    <row r="15" spans="1:25" ht="6.75" customHeight="1">
      <c r="A15" s="3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68"/>
    </row>
    <row r="16" spans="1:25" ht="18" customHeight="1">
      <c r="A16" s="35"/>
      <c r="B16" s="119" t="s">
        <v>260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1.25" customHeight="1">
      <c r="A17" s="35"/>
      <c r="B17" s="111"/>
      <c r="C17" s="112" t="s">
        <v>220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" customHeight="1">
      <c r="A18" s="35"/>
      <c r="B18" s="111"/>
      <c r="C18" s="112" t="s">
        <v>250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30" ht="15" customHeight="1">
      <c r="A19" s="35"/>
      <c r="B19" s="42"/>
      <c r="C19" s="325" t="s">
        <v>105</v>
      </c>
      <c r="D19" s="326"/>
      <c r="E19" s="329" t="s">
        <v>249</v>
      </c>
      <c r="F19" s="330"/>
      <c r="G19" s="332" t="s">
        <v>149</v>
      </c>
      <c r="H19" s="334" t="s">
        <v>150</v>
      </c>
      <c r="I19" s="334"/>
      <c r="J19" s="334" t="s">
        <v>221</v>
      </c>
      <c r="K19" s="334" t="s">
        <v>284</v>
      </c>
      <c r="L19" s="334"/>
      <c r="M19" s="334" t="s">
        <v>221</v>
      </c>
      <c r="N19" s="334" t="s">
        <v>151</v>
      </c>
      <c r="O19" s="334" t="s">
        <v>299</v>
      </c>
      <c r="P19" s="334" t="s">
        <v>301</v>
      </c>
      <c r="Q19" s="334"/>
      <c r="R19" s="460" t="s">
        <v>302</v>
      </c>
      <c r="S19" s="334"/>
      <c r="T19" s="461"/>
      <c r="U19" s="151"/>
      <c r="V19" s="149"/>
      <c r="W19" s="149"/>
      <c r="X19" s="35"/>
      <c r="Y19" s="35"/>
      <c r="AD19" s="1" t="s">
        <v>196</v>
      </c>
    </row>
    <row r="20" spans="1:40" ht="15" customHeight="1">
      <c r="A20" s="35"/>
      <c r="B20" s="42"/>
      <c r="C20" s="327"/>
      <c r="D20" s="328"/>
      <c r="E20" s="328"/>
      <c r="F20" s="331"/>
      <c r="G20" s="333"/>
      <c r="H20" s="319" t="s">
        <v>152</v>
      </c>
      <c r="I20" s="319"/>
      <c r="J20" s="319"/>
      <c r="K20" s="319" t="s">
        <v>153</v>
      </c>
      <c r="L20" s="319"/>
      <c r="M20" s="319"/>
      <c r="N20" s="319"/>
      <c r="O20" s="380"/>
      <c r="P20" s="319" t="s">
        <v>154</v>
      </c>
      <c r="Q20" s="319"/>
      <c r="R20" s="320" t="s">
        <v>154</v>
      </c>
      <c r="S20" s="321"/>
      <c r="T20" s="322"/>
      <c r="U20" s="151"/>
      <c r="V20" s="149"/>
      <c r="W20" s="149"/>
      <c r="X20" s="35"/>
      <c r="Y20" s="35"/>
      <c r="AA20" s="19" t="s">
        <v>35</v>
      </c>
      <c r="AB20" s="182" t="s">
        <v>63</v>
      </c>
      <c r="AC20" s="19" t="s">
        <v>64</v>
      </c>
      <c r="AD20" s="24" t="s">
        <v>65</v>
      </c>
      <c r="AE20" s="24" t="s">
        <v>66</v>
      </c>
      <c r="AF20" s="20" t="s">
        <v>74</v>
      </c>
      <c r="AG20" s="19" t="s">
        <v>75</v>
      </c>
      <c r="AH20" s="20" t="s">
        <v>76</v>
      </c>
      <c r="AJ20" s="19" t="s">
        <v>120</v>
      </c>
      <c r="AK20" s="24" t="s">
        <v>117</v>
      </c>
      <c r="AL20" s="24" t="s">
        <v>118</v>
      </c>
      <c r="AM20" s="24" t="s">
        <v>315</v>
      </c>
      <c r="AN20" s="20" t="s">
        <v>239</v>
      </c>
    </row>
    <row r="21" spans="1:40" ht="18" customHeight="1">
      <c r="A21" s="35"/>
      <c r="B21" s="42"/>
      <c r="C21" s="338" t="s">
        <v>104</v>
      </c>
      <c r="D21" s="350" t="s">
        <v>103</v>
      </c>
      <c r="E21" s="405" t="s">
        <v>319</v>
      </c>
      <c r="F21" s="406"/>
      <c r="G21" s="138" t="s">
        <v>119</v>
      </c>
      <c r="H21" s="403">
        <f aca="true" t="shared" si="0" ref="H21:H28">IF(E21="","",VLOOKUP(AA21,$AK$21:$AM$40,3))</f>
        <v>4.2</v>
      </c>
      <c r="I21" s="403"/>
      <c r="J21" s="141" t="s">
        <v>221</v>
      </c>
      <c r="K21" s="381">
        <v>0.955</v>
      </c>
      <c r="L21" s="381"/>
      <c r="M21" s="141" t="s">
        <v>221</v>
      </c>
      <c r="N21" s="165">
        <f aca="true" t="shared" si="1" ref="N21:N28">IF(E21="","",VLOOKUP(AG21,$AC$48:$BA$51,AH21))</f>
        <v>0.7</v>
      </c>
      <c r="O21" s="143" t="s">
        <v>299</v>
      </c>
      <c r="P21" s="357">
        <f>IF(K21&lt;&gt;"",ROUNDDOWN(H21*K21*N21,2),"")</f>
        <v>2.8</v>
      </c>
      <c r="Q21" s="357"/>
      <c r="R21" s="358">
        <f>SUM(P21:Q24)</f>
        <v>3.9399999999999995</v>
      </c>
      <c r="S21" s="359"/>
      <c r="T21" s="360"/>
      <c r="U21" s="158"/>
      <c r="V21" s="152"/>
      <c r="W21" s="149"/>
      <c r="X21" s="35"/>
      <c r="Y21" s="35"/>
      <c r="AA21" s="21">
        <f>VALUE(LEFT(E21,2))</f>
        <v>1</v>
      </c>
      <c r="AB21" s="183">
        <f>H21</f>
        <v>4.2</v>
      </c>
      <c r="AC21" s="199">
        <f aca="true" t="shared" si="2" ref="AC21:AC28">IF(AB21&lt;2.5,1,IF(AB21&lt;4,2,IF(AB21&lt;6,3,4)))</f>
        <v>3</v>
      </c>
      <c r="AD21" s="26">
        <f>$AF$10</f>
        <v>4</v>
      </c>
      <c r="AE21" s="26">
        <f>$AF$9</f>
        <v>2</v>
      </c>
      <c r="AF21" s="200">
        <f>$AF$8</f>
        <v>2</v>
      </c>
      <c r="AG21" s="186">
        <f>AD21</f>
        <v>4</v>
      </c>
      <c r="AH21" s="187">
        <f>AE21+3*(AC21-1)+12*(AF21-1)+1</f>
        <v>21</v>
      </c>
      <c r="AJ21" s="27" t="s">
        <v>87</v>
      </c>
      <c r="AK21" s="9">
        <f>'基準耐力シート'!B12</f>
        <v>1</v>
      </c>
      <c r="AL21" s="9" t="str">
        <f>'基準耐力シート'!D12</f>
        <v>既存壁１</v>
      </c>
      <c r="AM21" s="28">
        <f>'基準耐力シート'!X12</f>
        <v>4.2</v>
      </c>
      <c r="AN21" s="25" t="str">
        <f>IF(AL21=0,AJ21&amp;":",AJ21&amp;":"&amp;AL21)</f>
        <v>01:既存壁１</v>
      </c>
    </row>
    <row r="22" spans="1:40" ht="18" customHeight="1">
      <c r="A22" s="35"/>
      <c r="B22" s="42"/>
      <c r="C22" s="339"/>
      <c r="D22" s="351"/>
      <c r="E22" s="407" t="s">
        <v>255</v>
      </c>
      <c r="F22" s="408"/>
      <c r="G22" s="46" t="s">
        <v>119</v>
      </c>
      <c r="H22" s="394">
        <f t="shared" si="0"/>
        <v>1.2</v>
      </c>
      <c r="I22" s="394"/>
      <c r="J22" s="137" t="s">
        <v>221</v>
      </c>
      <c r="K22" s="382">
        <v>0.955</v>
      </c>
      <c r="L22" s="382"/>
      <c r="M22" s="137" t="s">
        <v>221</v>
      </c>
      <c r="N22" s="166">
        <f t="shared" si="1"/>
        <v>1</v>
      </c>
      <c r="O22" s="144" t="s">
        <v>299</v>
      </c>
      <c r="P22" s="367">
        <f aca="true" t="shared" si="3" ref="P22:P28">IF(K22&lt;&gt;"",ROUNDDOWN(H22*K22*N22,2),"")</f>
        <v>1.14</v>
      </c>
      <c r="Q22" s="367"/>
      <c r="R22" s="361"/>
      <c r="S22" s="362"/>
      <c r="T22" s="363"/>
      <c r="U22" s="158"/>
      <c r="V22" s="152"/>
      <c r="W22" s="149"/>
      <c r="X22" s="35"/>
      <c r="Y22" s="35"/>
      <c r="AA22" s="21">
        <f aca="true" t="shared" si="4" ref="AA22:AA28">VALUE(LEFT(E22,2))</f>
        <v>2</v>
      </c>
      <c r="AB22" s="183">
        <f aca="true" t="shared" si="5" ref="AB22:AB28">H22</f>
        <v>1.2</v>
      </c>
      <c r="AC22" s="199">
        <f t="shared" si="2"/>
        <v>1</v>
      </c>
      <c r="AD22" s="26">
        <f>$AF$10</f>
        <v>4</v>
      </c>
      <c r="AE22" s="26">
        <f aca="true" t="shared" si="6" ref="AE22:AE27">$AF$9</f>
        <v>2</v>
      </c>
      <c r="AF22" s="200">
        <f aca="true" t="shared" si="7" ref="AF22:AF27">$AF$8</f>
        <v>2</v>
      </c>
      <c r="AG22" s="186">
        <f aca="true" t="shared" si="8" ref="AG22:AG28">AD22</f>
        <v>4</v>
      </c>
      <c r="AH22" s="187">
        <f aca="true" t="shared" si="9" ref="AH22:AH28">AE22+3*(AC22-1)+12*(AF22-1)+1</f>
        <v>15</v>
      </c>
      <c r="AJ22" s="27" t="s">
        <v>88</v>
      </c>
      <c r="AK22" s="9">
        <f>'基準耐力シート'!B15</f>
        <v>2</v>
      </c>
      <c r="AL22" s="9" t="str">
        <f>'基準耐力シート'!D15</f>
        <v>既存壁２</v>
      </c>
      <c r="AM22" s="28">
        <f>'基準耐力シート'!X15</f>
        <v>1.2</v>
      </c>
      <c r="AN22" s="25" t="str">
        <f aca="true" t="shared" si="10" ref="AN22:AN31">IF(AL22=0,AJ22&amp;":",AJ22&amp;":"&amp;AL22)</f>
        <v>02:既存壁２</v>
      </c>
    </row>
    <row r="23" spans="1:40" ht="18" customHeight="1">
      <c r="A23" s="35"/>
      <c r="B23" s="42"/>
      <c r="C23" s="339"/>
      <c r="D23" s="351"/>
      <c r="E23" s="407"/>
      <c r="F23" s="408"/>
      <c r="G23" s="46" t="s">
        <v>119</v>
      </c>
      <c r="H23" s="394">
        <f t="shared" si="0"/>
      </c>
      <c r="I23" s="394"/>
      <c r="J23" s="137" t="s">
        <v>221</v>
      </c>
      <c r="K23" s="382"/>
      <c r="L23" s="382"/>
      <c r="M23" s="137" t="s">
        <v>221</v>
      </c>
      <c r="N23" s="166">
        <f t="shared" si="1"/>
      </c>
      <c r="O23" s="144" t="s">
        <v>299</v>
      </c>
      <c r="P23" s="367">
        <f t="shared" si="3"/>
      </c>
      <c r="Q23" s="367"/>
      <c r="R23" s="361"/>
      <c r="S23" s="362"/>
      <c r="T23" s="363"/>
      <c r="U23" s="158"/>
      <c r="V23" s="152"/>
      <c r="W23" s="149"/>
      <c r="X23" s="35"/>
      <c r="Y23" s="35"/>
      <c r="AA23" s="21" t="e">
        <f t="shared" si="4"/>
        <v>#VALUE!</v>
      </c>
      <c r="AB23" s="183">
        <f t="shared" si="5"/>
      </c>
      <c r="AC23" s="199">
        <f t="shared" si="2"/>
        <v>4</v>
      </c>
      <c r="AD23" s="26">
        <f>$AF$10</f>
        <v>4</v>
      </c>
      <c r="AE23" s="26">
        <f t="shared" si="6"/>
        <v>2</v>
      </c>
      <c r="AF23" s="200">
        <f t="shared" si="7"/>
        <v>2</v>
      </c>
      <c r="AG23" s="186">
        <f t="shared" si="8"/>
        <v>4</v>
      </c>
      <c r="AH23" s="187">
        <f t="shared" si="9"/>
        <v>24</v>
      </c>
      <c r="AJ23" s="27" t="s">
        <v>89</v>
      </c>
      <c r="AK23" s="9">
        <f>'基準耐力シート'!B18</f>
        <v>3</v>
      </c>
      <c r="AL23" s="9">
        <f>'基準耐力シート'!D18</f>
        <v>0</v>
      </c>
      <c r="AM23" s="28">
        <f>'基準耐力シート'!X18</f>
        <v>0</v>
      </c>
      <c r="AN23" s="25" t="str">
        <f t="shared" si="10"/>
        <v>03:</v>
      </c>
    </row>
    <row r="24" spans="1:40" ht="18" customHeight="1">
      <c r="A24" s="35"/>
      <c r="B24" s="42"/>
      <c r="C24" s="339"/>
      <c r="D24" s="352"/>
      <c r="E24" s="395"/>
      <c r="F24" s="396"/>
      <c r="G24" s="139" t="s">
        <v>119</v>
      </c>
      <c r="H24" s="402">
        <f t="shared" si="0"/>
      </c>
      <c r="I24" s="402"/>
      <c r="J24" s="140" t="s">
        <v>221</v>
      </c>
      <c r="K24" s="401"/>
      <c r="L24" s="401"/>
      <c r="M24" s="140" t="s">
        <v>221</v>
      </c>
      <c r="N24" s="167">
        <f t="shared" si="1"/>
      </c>
      <c r="O24" s="145" t="s">
        <v>299</v>
      </c>
      <c r="P24" s="368">
        <f t="shared" si="3"/>
      </c>
      <c r="Q24" s="368"/>
      <c r="R24" s="364"/>
      <c r="S24" s="365"/>
      <c r="T24" s="366"/>
      <c r="U24" s="158"/>
      <c r="V24" s="152"/>
      <c r="W24" s="149"/>
      <c r="X24" s="35"/>
      <c r="Y24" s="35"/>
      <c r="AA24" s="21" t="e">
        <f t="shared" si="4"/>
        <v>#VALUE!</v>
      </c>
      <c r="AB24" s="183">
        <f t="shared" si="5"/>
      </c>
      <c r="AC24" s="199">
        <f t="shared" si="2"/>
        <v>4</v>
      </c>
      <c r="AD24" s="26">
        <f>$AF$10</f>
        <v>4</v>
      </c>
      <c r="AE24" s="26">
        <f t="shared" si="6"/>
        <v>2</v>
      </c>
      <c r="AF24" s="200">
        <f t="shared" si="7"/>
        <v>2</v>
      </c>
      <c r="AG24" s="186">
        <f t="shared" si="8"/>
        <v>4</v>
      </c>
      <c r="AH24" s="187">
        <f t="shared" si="9"/>
        <v>24</v>
      </c>
      <c r="AJ24" s="27" t="s">
        <v>91</v>
      </c>
      <c r="AK24" s="9">
        <f>'基準耐力シート'!B21</f>
        <v>4</v>
      </c>
      <c r="AL24" s="9">
        <f>'基準耐力シート'!D21</f>
        <v>0</v>
      </c>
      <c r="AM24" s="28">
        <f>'基準耐力シート'!X21</f>
        <v>0</v>
      </c>
      <c r="AN24" s="25" t="str">
        <f t="shared" si="10"/>
        <v>04:</v>
      </c>
    </row>
    <row r="25" spans="1:40" ht="18" customHeight="1">
      <c r="A25" s="35"/>
      <c r="B25" s="42"/>
      <c r="C25" s="339"/>
      <c r="D25" s="350" t="s">
        <v>27</v>
      </c>
      <c r="E25" s="397" t="s">
        <v>256</v>
      </c>
      <c r="F25" s="398"/>
      <c r="G25" s="47" t="s">
        <v>119</v>
      </c>
      <c r="H25" s="404">
        <f t="shared" si="0"/>
        <v>6.000000000000001</v>
      </c>
      <c r="I25" s="404"/>
      <c r="J25" s="142" t="s">
        <v>221</v>
      </c>
      <c r="K25" s="383">
        <v>0.955</v>
      </c>
      <c r="L25" s="383"/>
      <c r="M25" s="142" t="s">
        <v>221</v>
      </c>
      <c r="N25" s="185">
        <f t="shared" si="1"/>
        <v>0.7</v>
      </c>
      <c r="O25" s="150" t="s">
        <v>299</v>
      </c>
      <c r="P25" s="357">
        <f t="shared" si="3"/>
        <v>4.01</v>
      </c>
      <c r="Q25" s="357"/>
      <c r="R25" s="361">
        <f>SUM(P25:Q28)</f>
        <v>4.01</v>
      </c>
      <c r="S25" s="362"/>
      <c r="T25" s="363"/>
      <c r="U25" s="158"/>
      <c r="V25" s="152"/>
      <c r="W25" s="149"/>
      <c r="X25" s="35"/>
      <c r="Y25" s="35"/>
      <c r="AA25" s="21">
        <f t="shared" si="4"/>
        <v>11</v>
      </c>
      <c r="AB25" s="183">
        <f t="shared" si="5"/>
        <v>6.000000000000001</v>
      </c>
      <c r="AC25" s="199">
        <f t="shared" si="2"/>
        <v>4</v>
      </c>
      <c r="AD25" s="181">
        <v>2</v>
      </c>
      <c r="AE25" s="26">
        <f t="shared" si="6"/>
        <v>2</v>
      </c>
      <c r="AF25" s="200">
        <f t="shared" si="7"/>
        <v>2</v>
      </c>
      <c r="AG25" s="186">
        <f t="shared" si="8"/>
        <v>2</v>
      </c>
      <c r="AH25" s="187">
        <f t="shared" si="9"/>
        <v>24</v>
      </c>
      <c r="AJ25" s="27" t="s">
        <v>93</v>
      </c>
      <c r="AK25" s="9">
        <f>'基準耐力シート'!B24</f>
        <v>5</v>
      </c>
      <c r="AL25" s="9">
        <f>'基準耐力シート'!D24</f>
        <v>0</v>
      </c>
      <c r="AM25" s="28">
        <f>'基準耐力シート'!X24</f>
        <v>0</v>
      </c>
      <c r="AN25" s="25" t="str">
        <f t="shared" si="10"/>
        <v>05:</v>
      </c>
    </row>
    <row r="26" spans="1:54" ht="18" customHeight="1">
      <c r="A26" s="35"/>
      <c r="B26" s="42"/>
      <c r="C26" s="339"/>
      <c r="D26" s="351"/>
      <c r="E26" s="407"/>
      <c r="F26" s="408"/>
      <c r="G26" s="46" t="s">
        <v>119</v>
      </c>
      <c r="H26" s="394">
        <f t="shared" si="0"/>
      </c>
      <c r="I26" s="394"/>
      <c r="J26" s="137" t="s">
        <v>221</v>
      </c>
      <c r="K26" s="382"/>
      <c r="L26" s="382"/>
      <c r="M26" s="137" t="s">
        <v>221</v>
      </c>
      <c r="N26" s="166">
        <f t="shared" si="1"/>
      </c>
      <c r="O26" s="144" t="s">
        <v>299</v>
      </c>
      <c r="P26" s="367">
        <f t="shared" si="3"/>
      </c>
      <c r="Q26" s="367"/>
      <c r="R26" s="361"/>
      <c r="S26" s="362"/>
      <c r="T26" s="363"/>
      <c r="U26" s="158"/>
      <c r="V26" s="152"/>
      <c r="W26" s="149"/>
      <c r="X26" s="35"/>
      <c r="Y26" s="35"/>
      <c r="AA26" s="21" t="e">
        <f t="shared" si="4"/>
        <v>#VALUE!</v>
      </c>
      <c r="AB26" s="183">
        <f t="shared" si="5"/>
      </c>
      <c r="AC26" s="199">
        <f t="shared" si="2"/>
        <v>4</v>
      </c>
      <c r="AD26" s="181">
        <v>2</v>
      </c>
      <c r="AE26" s="26">
        <f t="shared" si="6"/>
        <v>2</v>
      </c>
      <c r="AF26" s="200">
        <f t="shared" si="7"/>
        <v>2</v>
      </c>
      <c r="AG26" s="186">
        <f t="shared" si="8"/>
        <v>2</v>
      </c>
      <c r="AH26" s="187">
        <f t="shared" si="9"/>
        <v>24</v>
      </c>
      <c r="AJ26" s="27" t="s">
        <v>95</v>
      </c>
      <c r="AK26" s="9">
        <f>'基準耐力シート'!B27</f>
        <v>6</v>
      </c>
      <c r="AL26" s="9">
        <f>'基準耐力シート'!D27</f>
        <v>0</v>
      </c>
      <c r="AM26" s="28">
        <f>'基準耐力シート'!X27</f>
        <v>0</v>
      </c>
      <c r="AN26" s="25" t="str">
        <f t="shared" si="10"/>
        <v>06: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8" customHeight="1">
      <c r="A27" s="35"/>
      <c r="B27" s="42"/>
      <c r="C27" s="339"/>
      <c r="D27" s="351"/>
      <c r="E27" s="407"/>
      <c r="F27" s="408"/>
      <c r="G27" s="46" t="s">
        <v>119</v>
      </c>
      <c r="H27" s="394">
        <f t="shared" si="0"/>
      </c>
      <c r="I27" s="394"/>
      <c r="J27" s="137" t="s">
        <v>221</v>
      </c>
      <c r="K27" s="382"/>
      <c r="L27" s="382"/>
      <c r="M27" s="137" t="s">
        <v>221</v>
      </c>
      <c r="N27" s="166">
        <f t="shared" si="1"/>
      </c>
      <c r="O27" s="144" t="s">
        <v>299</v>
      </c>
      <c r="P27" s="367">
        <f t="shared" si="3"/>
      </c>
      <c r="Q27" s="367"/>
      <c r="R27" s="361"/>
      <c r="S27" s="362"/>
      <c r="T27" s="363"/>
      <c r="U27" s="158"/>
      <c r="V27" s="152"/>
      <c r="W27" s="149"/>
      <c r="X27" s="35"/>
      <c r="Y27" s="35"/>
      <c r="AA27" s="21" t="e">
        <f t="shared" si="4"/>
        <v>#VALUE!</v>
      </c>
      <c r="AB27" s="183">
        <f t="shared" si="5"/>
      </c>
      <c r="AC27" s="199">
        <f t="shared" si="2"/>
        <v>4</v>
      </c>
      <c r="AD27" s="181">
        <v>2</v>
      </c>
      <c r="AE27" s="26">
        <f t="shared" si="6"/>
        <v>2</v>
      </c>
      <c r="AF27" s="200">
        <f t="shared" si="7"/>
        <v>2</v>
      </c>
      <c r="AG27" s="186">
        <f t="shared" si="8"/>
        <v>2</v>
      </c>
      <c r="AH27" s="187">
        <f t="shared" si="9"/>
        <v>24</v>
      </c>
      <c r="AJ27" s="27" t="s">
        <v>97</v>
      </c>
      <c r="AK27" s="9">
        <f>'基準耐力シート'!B30</f>
        <v>7</v>
      </c>
      <c r="AL27" s="9">
        <f>'基準耐力シート'!D30</f>
        <v>0</v>
      </c>
      <c r="AM27" s="28">
        <f>'基準耐力シート'!X30</f>
        <v>0</v>
      </c>
      <c r="AN27" s="25" t="str">
        <f t="shared" si="10"/>
        <v>07:</v>
      </c>
      <c r="AT27"/>
      <c r="AU27"/>
      <c r="AV27"/>
      <c r="AW27"/>
      <c r="AX27"/>
      <c r="AY27"/>
      <c r="AZ27"/>
      <c r="BA27"/>
      <c r="BB27"/>
    </row>
    <row r="28" spans="1:40" ht="18" customHeight="1">
      <c r="A28" s="35"/>
      <c r="B28" s="42"/>
      <c r="C28" s="339"/>
      <c r="D28" s="352"/>
      <c r="E28" s="395"/>
      <c r="F28" s="396"/>
      <c r="G28" s="139" t="s">
        <v>119</v>
      </c>
      <c r="H28" s="402">
        <f t="shared" si="0"/>
      </c>
      <c r="I28" s="402"/>
      <c r="J28" s="140" t="s">
        <v>221</v>
      </c>
      <c r="K28" s="401"/>
      <c r="L28" s="401"/>
      <c r="M28" s="140" t="s">
        <v>221</v>
      </c>
      <c r="N28" s="167">
        <f t="shared" si="1"/>
      </c>
      <c r="O28" s="145" t="s">
        <v>299</v>
      </c>
      <c r="P28" s="368">
        <f t="shared" si="3"/>
      </c>
      <c r="Q28" s="368"/>
      <c r="R28" s="364"/>
      <c r="S28" s="365"/>
      <c r="T28" s="366"/>
      <c r="U28" s="159"/>
      <c r="V28" s="153"/>
      <c r="W28" s="146"/>
      <c r="X28" s="160"/>
      <c r="Y28" s="160"/>
      <c r="AA28" s="161" t="e">
        <f t="shared" si="4"/>
        <v>#VALUE!</v>
      </c>
      <c r="AB28" s="184">
        <f t="shared" si="5"/>
      </c>
      <c r="AC28" s="201">
        <f t="shared" si="2"/>
        <v>4</v>
      </c>
      <c r="AD28" s="202">
        <v>2</v>
      </c>
      <c r="AE28" s="203">
        <f>$AF$9</f>
        <v>2</v>
      </c>
      <c r="AF28" s="204">
        <f>$AF$8</f>
        <v>2</v>
      </c>
      <c r="AG28" s="188">
        <f t="shared" si="8"/>
        <v>2</v>
      </c>
      <c r="AH28" s="189">
        <f t="shared" si="9"/>
        <v>24</v>
      </c>
      <c r="AJ28" s="27" t="s">
        <v>99</v>
      </c>
      <c r="AK28" s="9">
        <f>'基準耐力シート'!B33</f>
        <v>8</v>
      </c>
      <c r="AL28" s="9">
        <f>'基準耐力シート'!D33</f>
        <v>0</v>
      </c>
      <c r="AM28" s="28">
        <f>'基準耐力シート'!X33</f>
        <v>0</v>
      </c>
      <c r="AN28" s="25" t="str">
        <f t="shared" si="10"/>
        <v>08:</v>
      </c>
    </row>
    <row r="29" spans="1:40" ht="18" customHeight="1">
      <c r="A29" s="35"/>
      <c r="B29" s="42"/>
      <c r="C29" s="339"/>
      <c r="D29" s="412" t="s">
        <v>308</v>
      </c>
      <c r="E29" s="413"/>
      <c r="F29" s="414"/>
      <c r="G29" s="375" t="s">
        <v>309</v>
      </c>
      <c r="H29" s="349"/>
      <c r="I29" s="157"/>
      <c r="J29" s="157" t="s">
        <v>305</v>
      </c>
      <c r="K29" s="157"/>
      <c r="L29" s="157" t="s">
        <v>306</v>
      </c>
      <c r="M29" s="157"/>
      <c r="N29" s="349" t="s">
        <v>310</v>
      </c>
      <c r="O29" s="349"/>
      <c r="P29" s="157"/>
      <c r="Q29" s="157" t="s">
        <v>305</v>
      </c>
      <c r="R29" s="157"/>
      <c r="S29" s="157" t="s">
        <v>306</v>
      </c>
      <c r="T29" s="157"/>
      <c r="U29" s="349" t="s">
        <v>307</v>
      </c>
      <c r="V29" s="349"/>
      <c r="W29" s="157"/>
      <c r="X29" s="375" t="s">
        <v>300</v>
      </c>
      <c r="Y29" s="462"/>
      <c r="AA29" s="156"/>
      <c r="AB29" s="162"/>
      <c r="AC29" s="162"/>
      <c r="AD29" s="162"/>
      <c r="AE29" s="162"/>
      <c r="AF29" s="162"/>
      <c r="AG29" s="162"/>
      <c r="AH29" s="162"/>
      <c r="AJ29" s="27" t="s">
        <v>101</v>
      </c>
      <c r="AK29" s="9">
        <f>'基準耐力シート'!B36</f>
        <v>9</v>
      </c>
      <c r="AL29" s="9">
        <f>'基準耐力シート'!D36</f>
        <v>0</v>
      </c>
      <c r="AM29" s="28">
        <f>'基準耐力シート'!X36</f>
        <v>0</v>
      </c>
      <c r="AN29" s="25" t="str">
        <f t="shared" si="10"/>
        <v>09:</v>
      </c>
    </row>
    <row r="30" spans="1:40" ht="18" customHeight="1">
      <c r="A30" s="35"/>
      <c r="B30" s="42"/>
      <c r="C30" s="339"/>
      <c r="D30" s="415"/>
      <c r="E30" s="416"/>
      <c r="F30" s="417"/>
      <c r="G30" s="376">
        <f>R21</f>
        <v>3.9399999999999995</v>
      </c>
      <c r="H30" s="377"/>
      <c r="I30" s="347" t="s">
        <v>221</v>
      </c>
      <c r="J30" s="347">
        <f>X8</f>
        <v>1</v>
      </c>
      <c r="K30" s="369" t="s">
        <v>221</v>
      </c>
      <c r="L30" s="399">
        <f>W10</f>
        <v>0.76</v>
      </c>
      <c r="M30" s="369" t="s">
        <v>303</v>
      </c>
      <c r="N30" s="347">
        <f>R25</f>
        <v>4.01</v>
      </c>
      <c r="O30" s="347"/>
      <c r="P30" s="371" t="s">
        <v>221</v>
      </c>
      <c r="Q30" s="373">
        <f>J30</f>
        <v>1</v>
      </c>
      <c r="R30" s="428" t="s">
        <v>221</v>
      </c>
      <c r="S30" s="347">
        <f>1</f>
        <v>1</v>
      </c>
      <c r="T30" s="371" t="s">
        <v>304</v>
      </c>
      <c r="U30" s="347">
        <f>X14*W10*X8*0.25</f>
        <v>1.4402</v>
      </c>
      <c r="V30" s="347"/>
      <c r="W30" s="371" t="s">
        <v>9</v>
      </c>
      <c r="X30" s="353">
        <f>ROUNDDOWN(G30*J30*L30+N30*Q30*S30+U30,2)</f>
        <v>8.44</v>
      </c>
      <c r="Y30" s="354"/>
      <c r="AA30" s="35"/>
      <c r="AB30" s="164"/>
      <c r="AC30" s="164"/>
      <c r="AD30" s="164"/>
      <c r="AE30" s="164"/>
      <c r="AF30" s="164"/>
      <c r="AG30" s="164"/>
      <c r="AH30" s="164"/>
      <c r="AJ30" s="27" t="s">
        <v>121</v>
      </c>
      <c r="AK30" s="9">
        <f>'基準耐力シート'!B39</f>
        <v>10</v>
      </c>
      <c r="AL30" s="9">
        <f>'基準耐力シート'!D39</f>
        <v>0</v>
      </c>
      <c r="AM30" s="28">
        <f>'基準耐力シート'!X39</f>
        <v>0</v>
      </c>
      <c r="AN30" s="25" t="str">
        <f t="shared" si="10"/>
        <v>10:</v>
      </c>
    </row>
    <row r="31" spans="1:40" ht="18" customHeight="1">
      <c r="A31" s="35"/>
      <c r="B31" s="42"/>
      <c r="C31" s="340"/>
      <c r="D31" s="418"/>
      <c r="E31" s="419"/>
      <c r="F31" s="420"/>
      <c r="G31" s="378"/>
      <c r="H31" s="379"/>
      <c r="I31" s="348"/>
      <c r="J31" s="348"/>
      <c r="K31" s="370"/>
      <c r="L31" s="400"/>
      <c r="M31" s="370"/>
      <c r="N31" s="348"/>
      <c r="O31" s="348"/>
      <c r="P31" s="372"/>
      <c r="Q31" s="374"/>
      <c r="R31" s="429"/>
      <c r="S31" s="348"/>
      <c r="T31" s="421"/>
      <c r="U31" s="348"/>
      <c r="V31" s="348"/>
      <c r="W31" s="421"/>
      <c r="X31" s="355"/>
      <c r="Y31" s="356"/>
      <c r="AA31" s="35"/>
      <c r="AB31" s="35"/>
      <c r="AC31" s="35"/>
      <c r="AD31" s="35"/>
      <c r="AE31" s="35"/>
      <c r="AF31" s="35"/>
      <c r="AG31" s="35"/>
      <c r="AH31" s="35"/>
      <c r="AJ31" s="27" t="s">
        <v>122</v>
      </c>
      <c r="AK31" s="9">
        <f>'基準耐力シート'!B46</f>
        <v>11</v>
      </c>
      <c r="AL31" s="9" t="str">
        <f>'基準耐力シート'!D46</f>
        <v>改修壁１</v>
      </c>
      <c r="AM31" s="28">
        <f>'基準耐力シート'!X46</f>
        <v>6.000000000000001</v>
      </c>
      <c r="AN31" s="25" t="str">
        <f t="shared" si="10"/>
        <v>11:改修壁１</v>
      </c>
    </row>
    <row r="32" spans="1:40" ht="15" customHeight="1">
      <c r="A32" s="35"/>
      <c r="B32" s="42"/>
      <c r="C32" s="325" t="s">
        <v>105</v>
      </c>
      <c r="D32" s="326"/>
      <c r="E32" s="329" t="s">
        <v>249</v>
      </c>
      <c r="F32" s="330"/>
      <c r="G32" s="332" t="s">
        <v>149</v>
      </c>
      <c r="H32" s="334" t="s">
        <v>150</v>
      </c>
      <c r="I32" s="334"/>
      <c r="J32" s="334" t="s">
        <v>221</v>
      </c>
      <c r="K32" s="334" t="s">
        <v>284</v>
      </c>
      <c r="L32" s="334"/>
      <c r="M32" s="334" t="s">
        <v>221</v>
      </c>
      <c r="N32" s="334" t="s">
        <v>151</v>
      </c>
      <c r="O32" s="334" t="s">
        <v>299</v>
      </c>
      <c r="P32" s="334" t="s">
        <v>301</v>
      </c>
      <c r="Q32" s="334"/>
      <c r="R32" s="460" t="s">
        <v>302</v>
      </c>
      <c r="S32" s="334"/>
      <c r="T32" s="461"/>
      <c r="U32" s="196"/>
      <c r="V32" s="197"/>
      <c r="W32" s="198"/>
      <c r="X32" s="197"/>
      <c r="Y32" s="197"/>
      <c r="AA32" s="160"/>
      <c r="AB32" s="160"/>
      <c r="AC32" s="160"/>
      <c r="AD32" s="160"/>
      <c r="AE32" s="160"/>
      <c r="AF32" s="160"/>
      <c r="AG32" s="160"/>
      <c r="AH32" s="160"/>
      <c r="AJ32" s="27" t="s">
        <v>123</v>
      </c>
      <c r="AK32" s="9">
        <f>'基準耐力シート'!B49</f>
        <v>12</v>
      </c>
      <c r="AL32" s="9" t="str">
        <f>'基準耐力シート'!D49</f>
        <v>改修壁２</v>
      </c>
      <c r="AM32" s="28">
        <f>'基準耐力シート'!X49</f>
        <v>6.800000000000001</v>
      </c>
      <c r="AN32" s="25" t="str">
        <f aca="true" t="shared" si="11" ref="AN32:AN40">IF(AL32=0,AJ32&amp;":",AJ32&amp;":"&amp;AL32)</f>
        <v>12:改修壁２</v>
      </c>
    </row>
    <row r="33" spans="1:40" ht="15" customHeight="1">
      <c r="A33" s="35"/>
      <c r="B33" s="42"/>
      <c r="C33" s="327"/>
      <c r="D33" s="328"/>
      <c r="E33" s="328"/>
      <c r="F33" s="331"/>
      <c r="G33" s="333"/>
      <c r="H33" s="319" t="s">
        <v>152</v>
      </c>
      <c r="I33" s="319"/>
      <c r="J33" s="319"/>
      <c r="K33" s="319" t="s">
        <v>153</v>
      </c>
      <c r="L33" s="319"/>
      <c r="M33" s="319"/>
      <c r="N33" s="319"/>
      <c r="O33" s="380"/>
      <c r="P33" s="319" t="s">
        <v>154</v>
      </c>
      <c r="Q33" s="319"/>
      <c r="R33" s="320" t="s">
        <v>154</v>
      </c>
      <c r="S33" s="321"/>
      <c r="T33" s="322"/>
      <c r="U33" s="192"/>
      <c r="V33" s="190"/>
      <c r="W33" s="193"/>
      <c r="X33" s="190"/>
      <c r="Y33" s="190"/>
      <c r="AA33" s="19" t="s">
        <v>35</v>
      </c>
      <c r="AB33" s="182" t="s">
        <v>63</v>
      </c>
      <c r="AC33" s="19" t="s">
        <v>64</v>
      </c>
      <c r="AD33" s="24" t="s">
        <v>65</v>
      </c>
      <c r="AE33" s="24" t="s">
        <v>66</v>
      </c>
      <c r="AF33" s="20" t="s">
        <v>74</v>
      </c>
      <c r="AG33" s="19" t="s">
        <v>75</v>
      </c>
      <c r="AH33" s="20" t="s">
        <v>76</v>
      </c>
      <c r="AJ33" s="27" t="s">
        <v>124</v>
      </c>
      <c r="AK33" s="9">
        <f>'基準耐力シート'!B52</f>
        <v>13</v>
      </c>
      <c r="AL33" s="9" t="str">
        <f>'基準耐力シート'!D52</f>
        <v>改修壁３</v>
      </c>
      <c r="AM33" s="28">
        <f>'基準耐力シート'!X52</f>
        <v>4.1</v>
      </c>
      <c r="AN33" s="25" t="str">
        <f t="shared" si="11"/>
        <v>13:改修壁３</v>
      </c>
    </row>
    <row r="34" spans="1:40" ht="18" customHeight="1">
      <c r="A34" s="35"/>
      <c r="B34" s="42"/>
      <c r="C34" s="338" t="s">
        <v>106</v>
      </c>
      <c r="D34" s="350" t="s">
        <v>103</v>
      </c>
      <c r="E34" s="405" t="s">
        <v>255</v>
      </c>
      <c r="F34" s="406"/>
      <c r="G34" s="138" t="s">
        <v>312</v>
      </c>
      <c r="H34" s="403">
        <f aca="true" t="shared" si="12" ref="H34:H41">IF(E34="","",VLOOKUP(AA34,$AK$21:$AM$40,3))</f>
        <v>1.2</v>
      </c>
      <c r="I34" s="403"/>
      <c r="J34" s="141" t="s">
        <v>313</v>
      </c>
      <c r="K34" s="381">
        <v>3</v>
      </c>
      <c r="L34" s="381"/>
      <c r="M34" s="141" t="s">
        <v>313</v>
      </c>
      <c r="N34" s="165">
        <f aca="true" t="shared" si="13" ref="N34:N41">IF(E34="","",VLOOKUP(AG34,$AC$48:$BA$51,AH34))</f>
        <v>1</v>
      </c>
      <c r="O34" s="143" t="s">
        <v>314</v>
      </c>
      <c r="P34" s="357">
        <f aca="true" t="shared" si="14" ref="P34:P41">IF(K34&lt;&gt;"",ROUNDDOWN(H34*K34*N34,2),"")</f>
        <v>3.6</v>
      </c>
      <c r="Q34" s="357"/>
      <c r="R34" s="358">
        <f>SUM(P34:Q37)</f>
        <v>3.6</v>
      </c>
      <c r="S34" s="359"/>
      <c r="T34" s="360"/>
      <c r="U34" s="194"/>
      <c r="V34" s="163"/>
      <c r="W34" s="195"/>
      <c r="X34" s="152"/>
      <c r="Y34" s="152"/>
      <c r="AA34" s="21">
        <f aca="true" t="shared" si="15" ref="AA34:AA41">VALUE(LEFT(E34,2))</f>
        <v>2</v>
      </c>
      <c r="AB34" s="183">
        <f>H34</f>
        <v>1.2</v>
      </c>
      <c r="AC34" s="199">
        <f>IF(AB34&lt;2.5,1,IF(AB34&lt;4,2,IF(AB34&lt;6,3,4)))</f>
        <v>1</v>
      </c>
      <c r="AD34" s="26">
        <f>$AF$10</f>
        <v>4</v>
      </c>
      <c r="AE34" s="26">
        <f aca="true" t="shared" si="16" ref="AE34:AE41">$AF$9</f>
        <v>2</v>
      </c>
      <c r="AF34" s="200">
        <f aca="true" t="shared" si="17" ref="AF34:AF41">$AF$8</f>
        <v>2</v>
      </c>
      <c r="AG34" s="186">
        <f aca="true" t="shared" si="18" ref="AG34:AG41">AD34</f>
        <v>4</v>
      </c>
      <c r="AH34" s="187">
        <f aca="true" t="shared" si="19" ref="AH34:AH41">AE34+3*(AC34-1)+12*(AF34-1)+1</f>
        <v>15</v>
      </c>
      <c r="AJ34" s="27" t="s">
        <v>125</v>
      </c>
      <c r="AK34" s="9">
        <f>'基準耐力シート'!B55</f>
        <v>14</v>
      </c>
      <c r="AL34" s="9" t="str">
        <f>'基準耐力シート'!D55</f>
        <v>改修壁４</v>
      </c>
      <c r="AM34" s="28">
        <f>'基準耐力シート'!X55</f>
        <v>5.2</v>
      </c>
      <c r="AN34" s="25" t="str">
        <f t="shared" si="11"/>
        <v>14:改修壁４</v>
      </c>
    </row>
    <row r="35" spans="1:40" ht="18" customHeight="1">
      <c r="A35" s="35"/>
      <c r="B35" s="42"/>
      <c r="C35" s="339"/>
      <c r="D35" s="351"/>
      <c r="E35" s="407"/>
      <c r="F35" s="408"/>
      <c r="G35" s="46" t="s">
        <v>312</v>
      </c>
      <c r="H35" s="394">
        <f t="shared" si="12"/>
      </c>
      <c r="I35" s="394"/>
      <c r="J35" s="137" t="s">
        <v>313</v>
      </c>
      <c r="K35" s="382"/>
      <c r="L35" s="382"/>
      <c r="M35" s="137" t="s">
        <v>313</v>
      </c>
      <c r="N35" s="166">
        <f t="shared" si="13"/>
      </c>
      <c r="O35" s="144" t="s">
        <v>314</v>
      </c>
      <c r="P35" s="367">
        <f t="shared" si="14"/>
      </c>
      <c r="Q35" s="367"/>
      <c r="R35" s="361"/>
      <c r="S35" s="362"/>
      <c r="T35" s="363"/>
      <c r="U35" s="154"/>
      <c r="V35" s="163"/>
      <c r="W35" s="155"/>
      <c r="X35" s="152"/>
      <c r="Y35" s="152"/>
      <c r="AA35" s="21" t="e">
        <f t="shared" si="15"/>
        <v>#VALUE!</v>
      </c>
      <c r="AB35" s="183">
        <f aca="true" t="shared" si="20" ref="AB35:AB41">H35</f>
      </c>
      <c r="AC35" s="199">
        <f>IF(AB35&lt;2.5,1,IF(AB35&lt;4,2,IF(AB35&lt;6,3,4)))</f>
        <v>4</v>
      </c>
      <c r="AD35" s="26">
        <f>$AF$10</f>
        <v>4</v>
      </c>
      <c r="AE35" s="26">
        <f t="shared" si="16"/>
        <v>2</v>
      </c>
      <c r="AF35" s="200">
        <f t="shared" si="17"/>
        <v>2</v>
      </c>
      <c r="AG35" s="186">
        <f t="shared" si="18"/>
        <v>4</v>
      </c>
      <c r="AH35" s="187">
        <f t="shared" si="19"/>
        <v>24</v>
      </c>
      <c r="AJ35" s="27" t="s">
        <v>126</v>
      </c>
      <c r="AK35" s="9">
        <f>'基準耐力シート'!B58</f>
        <v>15</v>
      </c>
      <c r="AL35" s="9" t="str">
        <f>'基準耐力シート'!D58</f>
        <v>改修壁５</v>
      </c>
      <c r="AM35" s="28">
        <f>'基準耐力シート'!X58</f>
        <v>5.6000000000000005</v>
      </c>
      <c r="AN35" s="25" t="str">
        <f t="shared" si="11"/>
        <v>15:改修壁５</v>
      </c>
    </row>
    <row r="36" spans="1:40" ht="18" customHeight="1">
      <c r="A36" s="35"/>
      <c r="B36" s="42"/>
      <c r="C36" s="339"/>
      <c r="D36" s="351"/>
      <c r="E36" s="407"/>
      <c r="F36" s="408"/>
      <c r="G36" s="46" t="s">
        <v>312</v>
      </c>
      <c r="H36" s="394">
        <f t="shared" si="12"/>
      </c>
      <c r="I36" s="394"/>
      <c r="J36" s="137" t="s">
        <v>313</v>
      </c>
      <c r="K36" s="382"/>
      <c r="L36" s="382"/>
      <c r="M36" s="137" t="s">
        <v>313</v>
      </c>
      <c r="N36" s="166">
        <f t="shared" si="13"/>
      </c>
      <c r="O36" s="144" t="s">
        <v>314</v>
      </c>
      <c r="P36" s="367">
        <f t="shared" si="14"/>
      </c>
      <c r="Q36" s="367"/>
      <c r="R36" s="361"/>
      <c r="S36" s="362"/>
      <c r="T36" s="363"/>
      <c r="U36" s="154"/>
      <c r="V36" s="163"/>
      <c r="W36" s="155"/>
      <c r="X36" s="152"/>
      <c r="Y36" s="152"/>
      <c r="AA36" s="21" t="e">
        <f t="shared" si="15"/>
        <v>#VALUE!</v>
      </c>
      <c r="AB36" s="183">
        <f t="shared" si="20"/>
      </c>
      <c r="AC36" s="199">
        <f aca="true" t="shared" si="21" ref="AC36:AC41">IF(AB36&lt;2.5,1,IF(AB36&lt;4,2,IF(AB36&lt;6,3,4)))</f>
        <v>4</v>
      </c>
      <c r="AD36" s="26">
        <f>$AF$10</f>
        <v>4</v>
      </c>
      <c r="AE36" s="26">
        <f t="shared" si="16"/>
        <v>2</v>
      </c>
      <c r="AF36" s="200">
        <f t="shared" si="17"/>
        <v>2</v>
      </c>
      <c r="AG36" s="186">
        <f t="shared" si="18"/>
        <v>4</v>
      </c>
      <c r="AH36" s="187">
        <f t="shared" si="19"/>
        <v>24</v>
      </c>
      <c r="AJ36" s="27" t="s">
        <v>209</v>
      </c>
      <c r="AK36" s="9">
        <f>'基準耐力シート'!B61</f>
        <v>16</v>
      </c>
      <c r="AL36" s="9" t="str">
        <f>'基準耐力シート'!D61</f>
        <v>改修壁６</v>
      </c>
      <c r="AM36" s="28">
        <f>'基準耐力シート'!X61</f>
        <v>6.4</v>
      </c>
      <c r="AN36" s="25" t="str">
        <f t="shared" si="11"/>
        <v>16:改修壁６</v>
      </c>
    </row>
    <row r="37" spans="1:40" ht="18" customHeight="1">
      <c r="A37" s="35"/>
      <c r="B37" s="42"/>
      <c r="C37" s="339"/>
      <c r="D37" s="352"/>
      <c r="E37" s="395"/>
      <c r="F37" s="396"/>
      <c r="G37" s="139" t="s">
        <v>312</v>
      </c>
      <c r="H37" s="402">
        <f t="shared" si="12"/>
      </c>
      <c r="I37" s="402"/>
      <c r="J37" s="140" t="s">
        <v>313</v>
      </c>
      <c r="K37" s="401"/>
      <c r="L37" s="401"/>
      <c r="M37" s="140" t="s">
        <v>313</v>
      </c>
      <c r="N37" s="167">
        <f t="shared" si="13"/>
      </c>
      <c r="O37" s="145" t="s">
        <v>314</v>
      </c>
      <c r="P37" s="368">
        <f t="shared" si="14"/>
      </c>
      <c r="Q37" s="368"/>
      <c r="R37" s="364"/>
      <c r="S37" s="365"/>
      <c r="T37" s="366"/>
      <c r="U37" s="154"/>
      <c r="V37" s="163"/>
      <c r="W37" s="155"/>
      <c r="X37" s="152"/>
      <c r="Y37" s="152"/>
      <c r="AA37" s="21" t="e">
        <f t="shared" si="15"/>
        <v>#VALUE!</v>
      </c>
      <c r="AB37" s="183">
        <f t="shared" si="20"/>
      </c>
      <c r="AC37" s="199">
        <f t="shared" si="21"/>
        <v>4</v>
      </c>
      <c r="AD37" s="26">
        <f>$AF$10</f>
        <v>4</v>
      </c>
      <c r="AE37" s="26">
        <f t="shared" si="16"/>
        <v>2</v>
      </c>
      <c r="AF37" s="200">
        <f t="shared" si="17"/>
        <v>2</v>
      </c>
      <c r="AG37" s="186">
        <f t="shared" si="18"/>
        <v>4</v>
      </c>
      <c r="AH37" s="187">
        <f t="shared" si="19"/>
        <v>24</v>
      </c>
      <c r="AJ37" s="27" t="s">
        <v>210</v>
      </c>
      <c r="AK37" s="9">
        <f>'基準耐力シート'!B64</f>
        <v>17</v>
      </c>
      <c r="AL37" s="9" t="str">
        <f>'基準耐力シート'!D64</f>
        <v>改修壁７</v>
      </c>
      <c r="AM37" s="28">
        <f>'基準耐力シート'!X64</f>
        <v>3.7</v>
      </c>
      <c r="AN37" s="25" t="str">
        <f t="shared" si="11"/>
        <v>17:改修壁７</v>
      </c>
    </row>
    <row r="38" spans="1:40" ht="18" customHeight="1">
      <c r="A38" s="35"/>
      <c r="B38" s="42"/>
      <c r="C38" s="339"/>
      <c r="D38" s="350" t="s">
        <v>27</v>
      </c>
      <c r="E38" s="397" t="s">
        <v>256</v>
      </c>
      <c r="F38" s="398"/>
      <c r="G38" s="47" t="s">
        <v>312</v>
      </c>
      <c r="H38" s="404">
        <f t="shared" si="12"/>
        <v>6.000000000000001</v>
      </c>
      <c r="I38" s="404"/>
      <c r="J38" s="142" t="s">
        <v>313</v>
      </c>
      <c r="K38" s="383">
        <v>1.97</v>
      </c>
      <c r="L38" s="383"/>
      <c r="M38" s="142" t="s">
        <v>313</v>
      </c>
      <c r="N38" s="185">
        <f t="shared" si="13"/>
        <v>0.7</v>
      </c>
      <c r="O38" s="150" t="s">
        <v>314</v>
      </c>
      <c r="P38" s="357">
        <f t="shared" si="14"/>
        <v>8.27</v>
      </c>
      <c r="Q38" s="357"/>
      <c r="R38" s="361">
        <f>SUM(P38:Q41)</f>
        <v>21.08</v>
      </c>
      <c r="S38" s="362"/>
      <c r="T38" s="363"/>
      <c r="U38" s="154"/>
      <c r="V38" s="163"/>
      <c r="W38" s="155"/>
      <c r="X38" s="152"/>
      <c r="Y38" s="152"/>
      <c r="AA38" s="21">
        <f t="shared" si="15"/>
        <v>11</v>
      </c>
      <c r="AB38" s="183">
        <f>H38</f>
        <v>6.000000000000001</v>
      </c>
      <c r="AC38" s="199">
        <f>IF(AB38&lt;2.5,1,IF(AB38&lt;4,2,IF(AB38&lt;6,3,4)))</f>
        <v>4</v>
      </c>
      <c r="AD38" s="181">
        <v>2</v>
      </c>
      <c r="AE38" s="26">
        <f t="shared" si="16"/>
        <v>2</v>
      </c>
      <c r="AF38" s="200">
        <f t="shared" si="17"/>
        <v>2</v>
      </c>
      <c r="AG38" s="186">
        <f t="shared" si="18"/>
        <v>2</v>
      </c>
      <c r="AH38" s="187">
        <f t="shared" si="19"/>
        <v>24</v>
      </c>
      <c r="AJ38" s="27" t="s">
        <v>211</v>
      </c>
      <c r="AK38" s="9">
        <f>'基準耐力シート'!B67</f>
        <v>18</v>
      </c>
      <c r="AL38" s="9">
        <f>'基準耐力シート'!D67</f>
        <v>0</v>
      </c>
      <c r="AM38" s="28">
        <f>'基準耐力シート'!X67</f>
        <v>0</v>
      </c>
      <c r="AN38" s="25" t="str">
        <f t="shared" si="11"/>
        <v>18:</v>
      </c>
    </row>
    <row r="39" spans="1:40" ht="18" customHeight="1">
      <c r="A39" s="35"/>
      <c r="B39" s="42"/>
      <c r="C39" s="339"/>
      <c r="D39" s="351"/>
      <c r="E39" s="407" t="s">
        <v>256</v>
      </c>
      <c r="F39" s="408"/>
      <c r="G39" s="46" t="s">
        <v>312</v>
      </c>
      <c r="H39" s="394">
        <f t="shared" si="12"/>
        <v>6.000000000000001</v>
      </c>
      <c r="I39" s="394"/>
      <c r="J39" s="137" t="s">
        <v>313</v>
      </c>
      <c r="K39" s="382">
        <v>1.97</v>
      </c>
      <c r="L39" s="382"/>
      <c r="M39" s="137" t="s">
        <v>313</v>
      </c>
      <c r="N39" s="166">
        <f t="shared" si="13"/>
        <v>0.7</v>
      </c>
      <c r="O39" s="144" t="s">
        <v>314</v>
      </c>
      <c r="P39" s="367">
        <f t="shared" si="14"/>
        <v>8.27</v>
      </c>
      <c r="Q39" s="367"/>
      <c r="R39" s="361"/>
      <c r="S39" s="362"/>
      <c r="T39" s="363"/>
      <c r="U39" s="154"/>
      <c r="V39" s="163"/>
      <c r="W39" s="155"/>
      <c r="X39" s="152"/>
      <c r="Y39" s="152"/>
      <c r="AA39" s="21">
        <f t="shared" si="15"/>
        <v>11</v>
      </c>
      <c r="AB39" s="183">
        <f t="shared" si="20"/>
        <v>6.000000000000001</v>
      </c>
      <c r="AC39" s="199">
        <f t="shared" si="21"/>
        <v>4</v>
      </c>
      <c r="AD39" s="181">
        <f>IF($AF$10=1,1,2)</f>
        <v>2</v>
      </c>
      <c r="AE39" s="26">
        <f t="shared" si="16"/>
        <v>2</v>
      </c>
      <c r="AF39" s="200">
        <f t="shared" si="17"/>
        <v>2</v>
      </c>
      <c r="AG39" s="186">
        <f t="shared" si="18"/>
        <v>2</v>
      </c>
      <c r="AH39" s="187">
        <f t="shared" si="19"/>
        <v>24</v>
      </c>
      <c r="AJ39" s="27" t="s">
        <v>212</v>
      </c>
      <c r="AK39" s="9">
        <f>'基準耐力シート'!B70</f>
        <v>19</v>
      </c>
      <c r="AL39" s="9">
        <f>'基準耐力シート'!D70</f>
        <v>0</v>
      </c>
      <c r="AM39" s="28">
        <f>'基準耐力シート'!X70</f>
        <v>0</v>
      </c>
      <c r="AN39" s="25" t="str">
        <f t="shared" si="11"/>
        <v>19:</v>
      </c>
    </row>
    <row r="40" spans="1:40" ht="18" customHeight="1">
      <c r="A40" s="35"/>
      <c r="B40" s="43"/>
      <c r="C40" s="339"/>
      <c r="D40" s="351"/>
      <c r="E40" s="407" t="s">
        <v>257</v>
      </c>
      <c r="F40" s="408"/>
      <c r="G40" s="46" t="s">
        <v>312</v>
      </c>
      <c r="H40" s="394">
        <f t="shared" si="12"/>
        <v>6.800000000000001</v>
      </c>
      <c r="I40" s="394"/>
      <c r="J40" s="137" t="s">
        <v>313</v>
      </c>
      <c r="K40" s="382">
        <v>0.955</v>
      </c>
      <c r="L40" s="382"/>
      <c r="M40" s="137" t="s">
        <v>313</v>
      </c>
      <c r="N40" s="166">
        <f t="shared" si="13"/>
        <v>0.7</v>
      </c>
      <c r="O40" s="144" t="s">
        <v>314</v>
      </c>
      <c r="P40" s="367">
        <f t="shared" si="14"/>
        <v>4.54</v>
      </c>
      <c r="Q40" s="367"/>
      <c r="R40" s="361"/>
      <c r="S40" s="362"/>
      <c r="T40" s="363"/>
      <c r="U40" s="154"/>
      <c r="V40" s="163"/>
      <c r="W40" s="155"/>
      <c r="X40" s="152"/>
      <c r="Y40" s="152"/>
      <c r="AA40" s="21">
        <f t="shared" si="15"/>
        <v>12</v>
      </c>
      <c r="AB40" s="183">
        <f t="shared" si="20"/>
        <v>6.800000000000001</v>
      </c>
      <c r="AC40" s="199">
        <f t="shared" si="21"/>
        <v>4</v>
      </c>
      <c r="AD40" s="181">
        <f>IF($AF$10=1,1,2)</f>
        <v>2</v>
      </c>
      <c r="AE40" s="26">
        <f t="shared" si="16"/>
        <v>2</v>
      </c>
      <c r="AF40" s="200">
        <f t="shared" si="17"/>
        <v>2</v>
      </c>
      <c r="AG40" s="186">
        <f t="shared" si="18"/>
        <v>2</v>
      </c>
      <c r="AH40" s="187">
        <f t="shared" si="19"/>
        <v>24</v>
      </c>
      <c r="AJ40" s="168" t="s">
        <v>213</v>
      </c>
      <c r="AK40" s="10">
        <f>'基準耐力シート'!B73</f>
        <v>20</v>
      </c>
      <c r="AL40" s="10">
        <f>'基準耐力シート'!D73</f>
        <v>0</v>
      </c>
      <c r="AM40" s="169">
        <f>'基準耐力シート'!X73</f>
        <v>0</v>
      </c>
      <c r="AN40" s="11" t="str">
        <f t="shared" si="11"/>
        <v>20:</v>
      </c>
    </row>
    <row r="41" spans="1:34" ht="18" customHeight="1">
      <c r="A41" s="35"/>
      <c r="B41" s="43"/>
      <c r="C41" s="339"/>
      <c r="D41" s="352"/>
      <c r="E41" s="395"/>
      <c r="F41" s="396"/>
      <c r="G41" s="139" t="s">
        <v>312</v>
      </c>
      <c r="H41" s="402">
        <f t="shared" si="12"/>
      </c>
      <c r="I41" s="402"/>
      <c r="J41" s="140" t="s">
        <v>313</v>
      </c>
      <c r="K41" s="401"/>
      <c r="L41" s="401"/>
      <c r="M41" s="140" t="s">
        <v>313</v>
      </c>
      <c r="N41" s="167">
        <f t="shared" si="13"/>
      </c>
      <c r="O41" s="145" t="s">
        <v>314</v>
      </c>
      <c r="P41" s="368">
        <f t="shared" si="14"/>
      </c>
      <c r="Q41" s="368"/>
      <c r="R41" s="364"/>
      <c r="S41" s="365"/>
      <c r="T41" s="366"/>
      <c r="U41" s="147"/>
      <c r="V41" s="148"/>
      <c r="W41" s="136"/>
      <c r="X41" s="153"/>
      <c r="Y41" s="153"/>
      <c r="AA41" s="161" t="e">
        <f t="shared" si="15"/>
        <v>#VALUE!</v>
      </c>
      <c r="AB41" s="184">
        <f t="shared" si="20"/>
      </c>
      <c r="AC41" s="201">
        <f t="shared" si="21"/>
        <v>4</v>
      </c>
      <c r="AD41" s="202">
        <f>IF($AF$10=1,1,2)</f>
        <v>2</v>
      </c>
      <c r="AE41" s="203">
        <f t="shared" si="16"/>
        <v>2</v>
      </c>
      <c r="AF41" s="204">
        <f t="shared" si="17"/>
        <v>2</v>
      </c>
      <c r="AG41" s="188">
        <f t="shared" si="18"/>
        <v>2</v>
      </c>
      <c r="AH41" s="189">
        <f t="shared" si="19"/>
        <v>24</v>
      </c>
    </row>
    <row r="42" spans="1:34" ht="18" customHeight="1">
      <c r="A42" s="35"/>
      <c r="B42" s="36"/>
      <c r="C42" s="339"/>
      <c r="D42" s="412" t="s">
        <v>311</v>
      </c>
      <c r="E42" s="413"/>
      <c r="F42" s="414"/>
      <c r="G42" s="375" t="s">
        <v>309</v>
      </c>
      <c r="H42" s="349"/>
      <c r="I42" s="191" t="s">
        <v>221</v>
      </c>
      <c r="J42" s="157" t="s">
        <v>305</v>
      </c>
      <c r="K42" s="191" t="s">
        <v>221</v>
      </c>
      <c r="L42" s="157" t="s">
        <v>306</v>
      </c>
      <c r="M42" s="191" t="s">
        <v>271</v>
      </c>
      <c r="N42" s="349" t="s">
        <v>310</v>
      </c>
      <c r="O42" s="349"/>
      <c r="P42" s="191" t="s">
        <v>221</v>
      </c>
      <c r="Q42" s="157" t="s">
        <v>305</v>
      </c>
      <c r="R42" s="191" t="s">
        <v>221</v>
      </c>
      <c r="S42" s="157" t="s">
        <v>306</v>
      </c>
      <c r="T42" s="191" t="s">
        <v>271</v>
      </c>
      <c r="U42" s="349" t="s">
        <v>307</v>
      </c>
      <c r="V42" s="349"/>
      <c r="W42" s="157"/>
      <c r="X42" s="375" t="s">
        <v>300</v>
      </c>
      <c r="Y42" s="462"/>
      <c r="AA42" s="156"/>
      <c r="AB42" s="162"/>
      <c r="AC42" s="162"/>
      <c r="AD42" s="162"/>
      <c r="AE42" s="162"/>
      <c r="AF42" s="162"/>
      <c r="AG42" s="162"/>
      <c r="AH42" s="162"/>
    </row>
    <row r="43" spans="1:35" ht="18" customHeight="1" thickBot="1">
      <c r="A43" s="35"/>
      <c r="B43" s="36"/>
      <c r="C43" s="339"/>
      <c r="D43" s="415"/>
      <c r="E43" s="416"/>
      <c r="F43" s="417"/>
      <c r="G43" s="422">
        <f>R34</f>
        <v>3.6</v>
      </c>
      <c r="H43" s="423"/>
      <c r="I43" s="347" t="s">
        <v>221</v>
      </c>
      <c r="J43" s="347">
        <f>X9</f>
        <v>0.75</v>
      </c>
      <c r="K43" s="369" t="s">
        <v>221</v>
      </c>
      <c r="L43" s="399">
        <f>W10</f>
        <v>0.76</v>
      </c>
      <c r="M43" s="369" t="s">
        <v>271</v>
      </c>
      <c r="N43" s="347">
        <f>R38</f>
        <v>21.08</v>
      </c>
      <c r="O43" s="347"/>
      <c r="P43" s="371" t="s">
        <v>221</v>
      </c>
      <c r="Q43" s="373">
        <f>J43</f>
        <v>0.75</v>
      </c>
      <c r="R43" s="428" t="s">
        <v>221</v>
      </c>
      <c r="S43" s="347">
        <f>1</f>
        <v>1</v>
      </c>
      <c r="T43" s="371" t="s">
        <v>271</v>
      </c>
      <c r="U43" s="347">
        <f>X14*W10*X9*0.25</f>
        <v>1.08015</v>
      </c>
      <c r="V43" s="347"/>
      <c r="W43" s="371" t="s">
        <v>9</v>
      </c>
      <c r="X43" s="353">
        <f>ROUNDDOWN(G43*J43*L43+N43*Q43*S43+U43,2)</f>
        <v>18.94</v>
      </c>
      <c r="Y43" s="354"/>
      <c r="AA43" s="35"/>
      <c r="AB43" s="164"/>
      <c r="AC43" s="164"/>
      <c r="AD43" s="164"/>
      <c r="AE43" s="164"/>
      <c r="AF43" s="164"/>
      <c r="AG43" s="164"/>
      <c r="AH43" s="164"/>
      <c r="AI43" s="12"/>
    </row>
    <row r="44" spans="1:53" ht="18" customHeight="1">
      <c r="A44" s="35"/>
      <c r="B44" s="35"/>
      <c r="C44" s="340"/>
      <c r="D44" s="418"/>
      <c r="E44" s="419"/>
      <c r="F44" s="420"/>
      <c r="G44" s="424"/>
      <c r="H44" s="425"/>
      <c r="I44" s="348"/>
      <c r="J44" s="348"/>
      <c r="K44" s="370"/>
      <c r="L44" s="400"/>
      <c r="M44" s="370"/>
      <c r="N44" s="348"/>
      <c r="O44" s="348"/>
      <c r="P44" s="372"/>
      <c r="Q44" s="374"/>
      <c r="R44" s="429"/>
      <c r="S44" s="348"/>
      <c r="T44" s="421"/>
      <c r="U44" s="348"/>
      <c r="V44" s="348"/>
      <c r="W44" s="421"/>
      <c r="X44" s="355"/>
      <c r="Y44" s="356"/>
      <c r="AD44" s="341" t="s">
        <v>316</v>
      </c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3"/>
      <c r="AP44" s="341" t="s">
        <v>317</v>
      </c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3"/>
    </row>
    <row r="45" spans="1:53" ht="3" customHeight="1" thickBot="1">
      <c r="A45" s="35"/>
      <c r="B45" s="35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"/>
      <c r="Y45" s="69"/>
      <c r="AD45" s="344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6"/>
      <c r="AP45" s="344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6"/>
    </row>
    <row r="46" spans="1:53" ht="19.5" customHeight="1" thickBot="1">
      <c r="A46" s="35"/>
      <c r="B46" s="120" t="s">
        <v>241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AA46" s="430" t="s">
        <v>37</v>
      </c>
      <c r="AB46" s="431"/>
      <c r="AC46" s="432"/>
      <c r="AD46" s="409" t="s">
        <v>38</v>
      </c>
      <c r="AE46" s="426"/>
      <c r="AF46" s="427"/>
      <c r="AG46" s="409" t="s">
        <v>39</v>
      </c>
      <c r="AH46" s="410"/>
      <c r="AI46" s="411"/>
      <c r="AJ46" s="409" t="s">
        <v>40</v>
      </c>
      <c r="AK46" s="410"/>
      <c r="AL46" s="411"/>
      <c r="AM46" s="409" t="s">
        <v>41</v>
      </c>
      <c r="AN46" s="410"/>
      <c r="AO46" s="411"/>
      <c r="AP46" s="409" t="s">
        <v>38</v>
      </c>
      <c r="AQ46" s="410"/>
      <c r="AR46" s="411"/>
      <c r="AS46" s="409" t="s">
        <v>39</v>
      </c>
      <c r="AT46" s="410"/>
      <c r="AU46" s="411"/>
      <c r="AV46" s="409" t="s">
        <v>40</v>
      </c>
      <c r="AW46" s="410"/>
      <c r="AX46" s="411"/>
      <c r="AY46" s="409" t="s">
        <v>41</v>
      </c>
      <c r="AZ46" s="410"/>
      <c r="BA46" s="411"/>
    </row>
    <row r="47" spans="1:53" ht="18" customHeight="1" thickBot="1">
      <c r="A47" s="35"/>
      <c r="B47" s="35"/>
      <c r="C47" s="387" t="s">
        <v>104</v>
      </c>
      <c r="D47" s="388"/>
      <c r="E47" s="388" t="s">
        <v>261</v>
      </c>
      <c r="F47" s="388"/>
      <c r="G47" s="388" t="s">
        <v>36</v>
      </c>
      <c r="H47" s="472">
        <f>X30</f>
        <v>8.44</v>
      </c>
      <c r="I47" s="388"/>
      <c r="J47" s="388" t="s">
        <v>9</v>
      </c>
      <c r="K47" s="479">
        <f>ROUNDDOWN(H47/H48,2)</f>
        <v>1.11</v>
      </c>
      <c r="L47" s="479"/>
      <c r="M47" s="388" t="str">
        <f>IF(K47&gt;=N47,"≧","＜")</f>
        <v>＜</v>
      </c>
      <c r="N47" s="388">
        <v>1.5</v>
      </c>
      <c r="O47" s="388"/>
      <c r="P47" s="388" t="s">
        <v>24</v>
      </c>
      <c r="Q47" s="388"/>
      <c r="R47" s="481" t="str">
        <f>IF(M47="≧","OK","再検討")</f>
        <v>再検討</v>
      </c>
      <c r="S47" s="482"/>
      <c r="T47" s="35"/>
      <c r="U47" s="35"/>
      <c r="V47" s="35"/>
      <c r="W47" s="35"/>
      <c r="X47" s="35"/>
      <c r="Y47" s="35"/>
      <c r="AA47" s="335" t="s">
        <v>42</v>
      </c>
      <c r="AB47" s="336"/>
      <c r="AC47" s="337"/>
      <c r="AD47" s="176" t="s">
        <v>43</v>
      </c>
      <c r="AE47" s="13" t="s">
        <v>44</v>
      </c>
      <c r="AF47" s="14" t="s">
        <v>45</v>
      </c>
      <c r="AG47" s="13" t="s">
        <v>43</v>
      </c>
      <c r="AH47" s="13" t="s">
        <v>44</v>
      </c>
      <c r="AI47" s="14" t="s">
        <v>45</v>
      </c>
      <c r="AJ47" s="13" t="s">
        <v>43</v>
      </c>
      <c r="AK47" s="13" t="s">
        <v>44</v>
      </c>
      <c r="AL47" s="14" t="s">
        <v>45</v>
      </c>
      <c r="AM47" s="13" t="s">
        <v>43</v>
      </c>
      <c r="AN47" s="13" t="s">
        <v>44</v>
      </c>
      <c r="AO47" s="14" t="s">
        <v>45</v>
      </c>
      <c r="AP47" s="13" t="s">
        <v>43</v>
      </c>
      <c r="AQ47" s="13" t="s">
        <v>44</v>
      </c>
      <c r="AR47" s="14" t="s">
        <v>45</v>
      </c>
      <c r="AS47" s="13" t="s">
        <v>43</v>
      </c>
      <c r="AT47" s="13" t="s">
        <v>44</v>
      </c>
      <c r="AU47" s="14" t="s">
        <v>45</v>
      </c>
      <c r="AV47" s="13" t="s">
        <v>43</v>
      </c>
      <c r="AW47" s="13" t="s">
        <v>44</v>
      </c>
      <c r="AX47" s="14" t="s">
        <v>45</v>
      </c>
      <c r="AY47" s="13" t="s">
        <v>43</v>
      </c>
      <c r="AZ47" s="13" t="s">
        <v>44</v>
      </c>
      <c r="BA47" s="14" t="s">
        <v>45</v>
      </c>
    </row>
    <row r="48" spans="1:53" ht="18" customHeight="1">
      <c r="A48" s="35"/>
      <c r="B48" s="35"/>
      <c r="C48" s="389"/>
      <c r="D48" s="221"/>
      <c r="E48" s="221" t="s">
        <v>6</v>
      </c>
      <c r="F48" s="221"/>
      <c r="G48" s="221"/>
      <c r="H48" s="473">
        <f>X14</f>
        <v>7.58</v>
      </c>
      <c r="I48" s="473"/>
      <c r="J48" s="221"/>
      <c r="K48" s="480"/>
      <c r="L48" s="480"/>
      <c r="M48" s="221"/>
      <c r="N48" s="221"/>
      <c r="O48" s="221"/>
      <c r="P48" s="221"/>
      <c r="Q48" s="221"/>
      <c r="R48" s="474"/>
      <c r="S48" s="475"/>
      <c r="T48" s="35"/>
      <c r="U48" s="35"/>
      <c r="V48" s="35"/>
      <c r="W48" s="35"/>
      <c r="X48" s="35"/>
      <c r="Y48" s="35"/>
      <c r="AA48" s="496" t="s">
        <v>46</v>
      </c>
      <c r="AB48" s="170" t="s">
        <v>47</v>
      </c>
      <c r="AC48" s="171">
        <v>1</v>
      </c>
      <c r="AD48" s="177">
        <v>1</v>
      </c>
      <c r="AE48" s="15">
        <v>0.85</v>
      </c>
      <c r="AF48" s="16">
        <v>0.7</v>
      </c>
      <c r="AG48" s="15">
        <v>1</v>
      </c>
      <c r="AH48" s="15">
        <v>0.7</v>
      </c>
      <c r="AI48" s="16">
        <v>0.35</v>
      </c>
      <c r="AJ48" s="15">
        <v>1</v>
      </c>
      <c r="AK48" s="15">
        <v>0.6</v>
      </c>
      <c r="AL48" s="16">
        <v>0.25</v>
      </c>
      <c r="AM48" s="15">
        <v>1</v>
      </c>
      <c r="AN48" s="15">
        <v>0.6</v>
      </c>
      <c r="AO48" s="16">
        <v>0.2</v>
      </c>
      <c r="AP48" s="15">
        <v>1</v>
      </c>
      <c r="AQ48" s="15">
        <v>1</v>
      </c>
      <c r="AR48" s="16">
        <v>1</v>
      </c>
      <c r="AS48" s="15">
        <v>1</v>
      </c>
      <c r="AT48" s="15">
        <v>0.9</v>
      </c>
      <c r="AU48" s="16">
        <v>0.8</v>
      </c>
      <c r="AV48" s="15">
        <v>1</v>
      </c>
      <c r="AW48" s="15">
        <v>0.85</v>
      </c>
      <c r="AX48" s="16">
        <v>0.7</v>
      </c>
      <c r="AY48" s="15">
        <v>1</v>
      </c>
      <c r="AZ48" s="15">
        <v>0.8</v>
      </c>
      <c r="BA48" s="16">
        <v>0.6</v>
      </c>
    </row>
    <row r="49" spans="1:53" ht="18" customHeight="1">
      <c r="A49" s="35"/>
      <c r="B49" s="35"/>
      <c r="C49" s="389" t="s">
        <v>106</v>
      </c>
      <c r="D49" s="221"/>
      <c r="E49" s="221" t="s">
        <v>261</v>
      </c>
      <c r="F49" s="221"/>
      <c r="G49" s="221" t="s">
        <v>116</v>
      </c>
      <c r="H49" s="473">
        <f>X43</f>
        <v>18.94</v>
      </c>
      <c r="I49" s="221"/>
      <c r="J49" s="221" t="s">
        <v>9</v>
      </c>
      <c r="K49" s="483">
        <f>ROUNDDOWN(H49/H50,2)</f>
        <v>2.49</v>
      </c>
      <c r="L49" s="483"/>
      <c r="M49" s="221" t="str">
        <f>IF(K49&gt;=N49,"≧","＜")</f>
        <v>≧</v>
      </c>
      <c r="N49" s="221">
        <v>1.5</v>
      </c>
      <c r="O49" s="221"/>
      <c r="P49" s="221" t="s">
        <v>24</v>
      </c>
      <c r="Q49" s="221"/>
      <c r="R49" s="474" t="str">
        <f>IF(M49="≧","OK","再検討")</f>
        <v>OK</v>
      </c>
      <c r="S49" s="475"/>
      <c r="T49" s="35"/>
      <c r="U49" s="35"/>
      <c r="V49" s="35"/>
      <c r="W49" s="35"/>
      <c r="X49" s="35"/>
      <c r="Y49" s="35"/>
      <c r="AA49" s="497"/>
      <c r="AB49" s="172" t="s">
        <v>48</v>
      </c>
      <c r="AC49" s="173">
        <v>2</v>
      </c>
      <c r="AD49" s="177">
        <v>1</v>
      </c>
      <c r="AE49" s="15">
        <v>0.85</v>
      </c>
      <c r="AF49" s="16">
        <v>0.7</v>
      </c>
      <c r="AG49" s="15">
        <v>0.8</v>
      </c>
      <c r="AH49" s="15">
        <v>0.6</v>
      </c>
      <c r="AI49" s="16">
        <v>0.35</v>
      </c>
      <c r="AJ49" s="15">
        <v>0.65</v>
      </c>
      <c r="AK49" s="15">
        <v>0.45</v>
      </c>
      <c r="AL49" s="16">
        <v>0.25</v>
      </c>
      <c r="AM49" s="15">
        <v>0.5</v>
      </c>
      <c r="AN49" s="15">
        <v>0.35</v>
      </c>
      <c r="AO49" s="16">
        <v>0.2</v>
      </c>
      <c r="AP49" s="15">
        <v>1</v>
      </c>
      <c r="AQ49" s="15">
        <v>1</v>
      </c>
      <c r="AR49" s="16">
        <v>1</v>
      </c>
      <c r="AS49" s="15">
        <v>1</v>
      </c>
      <c r="AT49" s="15">
        <v>0.9</v>
      </c>
      <c r="AU49" s="16">
        <v>0.8</v>
      </c>
      <c r="AV49" s="15">
        <v>0.9</v>
      </c>
      <c r="AW49" s="15">
        <v>0.8</v>
      </c>
      <c r="AX49" s="16">
        <v>0.7</v>
      </c>
      <c r="AY49" s="15">
        <v>0.8</v>
      </c>
      <c r="AZ49" s="15">
        <v>0.7</v>
      </c>
      <c r="BA49" s="16">
        <v>0.6</v>
      </c>
    </row>
    <row r="50" spans="1:53" ht="18" customHeight="1" thickBot="1">
      <c r="A50" s="35"/>
      <c r="B50" s="35"/>
      <c r="C50" s="390"/>
      <c r="D50" s="391"/>
      <c r="E50" s="391" t="s">
        <v>6</v>
      </c>
      <c r="F50" s="391"/>
      <c r="G50" s="391"/>
      <c r="H50" s="478">
        <f>H48</f>
        <v>7.58</v>
      </c>
      <c r="I50" s="478"/>
      <c r="J50" s="391"/>
      <c r="K50" s="484"/>
      <c r="L50" s="484"/>
      <c r="M50" s="391"/>
      <c r="N50" s="391"/>
      <c r="O50" s="391"/>
      <c r="P50" s="391"/>
      <c r="Q50" s="391"/>
      <c r="R50" s="476"/>
      <c r="S50" s="477"/>
      <c r="T50" s="35"/>
      <c r="U50" s="35"/>
      <c r="V50" s="35"/>
      <c r="W50" s="35"/>
      <c r="X50" s="35"/>
      <c r="Y50" s="35"/>
      <c r="AA50" s="497"/>
      <c r="AB50" s="172" t="s">
        <v>49</v>
      </c>
      <c r="AC50" s="173">
        <v>3</v>
      </c>
      <c r="AD50" s="177">
        <v>0.7</v>
      </c>
      <c r="AE50" s="15">
        <v>0.7</v>
      </c>
      <c r="AF50" s="16">
        <v>0.7</v>
      </c>
      <c r="AG50" s="15">
        <v>0.6</v>
      </c>
      <c r="AH50" s="15">
        <v>0.5</v>
      </c>
      <c r="AI50" s="16">
        <v>0.35</v>
      </c>
      <c r="AJ50" s="15">
        <v>0.45</v>
      </c>
      <c r="AK50" s="15">
        <v>0.35</v>
      </c>
      <c r="AL50" s="16">
        <v>0.25</v>
      </c>
      <c r="AM50" s="15">
        <v>0.35</v>
      </c>
      <c r="AN50" s="15">
        <v>0.3</v>
      </c>
      <c r="AO50" s="16">
        <v>0.2</v>
      </c>
      <c r="AP50" s="15">
        <v>1</v>
      </c>
      <c r="AQ50" s="15">
        <v>1</v>
      </c>
      <c r="AR50" s="16">
        <v>1</v>
      </c>
      <c r="AS50" s="15">
        <v>0.8</v>
      </c>
      <c r="AT50" s="15">
        <v>0.8</v>
      </c>
      <c r="AU50" s="16">
        <v>0.8</v>
      </c>
      <c r="AV50" s="15">
        <v>0.7</v>
      </c>
      <c r="AW50" s="15">
        <v>0.7</v>
      </c>
      <c r="AX50" s="16">
        <v>0.7</v>
      </c>
      <c r="AY50" s="15">
        <v>0.6</v>
      </c>
      <c r="AZ50" s="15">
        <v>0.6</v>
      </c>
      <c r="BA50" s="16">
        <v>0.6</v>
      </c>
    </row>
    <row r="51" spans="1:53" ht="18" customHeight="1" thickBo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AA51" s="498"/>
      <c r="AB51" s="174" t="s">
        <v>224</v>
      </c>
      <c r="AC51" s="175">
        <v>4</v>
      </c>
      <c r="AD51" s="178">
        <v>0.7</v>
      </c>
      <c r="AE51" s="179">
        <v>0.7</v>
      </c>
      <c r="AF51" s="180">
        <v>0.7</v>
      </c>
      <c r="AG51" s="179">
        <v>0.35</v>
      </c>
      <c r="AH51" s="179">
        <v>0.35</v>
      </c>
      <c r="AI51" s="180">
        <v>0.35</v>
      </c>
      <c r="AJ51" s="179">
        <v>0.25</v>
      </c>
      <c r="AK51" s="179">
        <v>0.25</v>
      </c>
      <c r="AL51" s="180">
        <v>0.25</v>
      </c>
      <c r="AM51" s="179">
        <v>0.2</v>
      </c>
      <c r="AN51" s="179">
        <v>0.2</v>
      </c>
      <c r="AO51" s="180">
        <v>0.2</v>
      </c>
      <c r="AP51" s="179">
        <v>1</v>
      </c>
      <c r="AQ51" s="179">
        <v>1</v>
      </c>
      <c r="AR51" s="180">
        <v>1</v>
      </c>
      <c r="AS51" s="179">
        <v>0.8</v>
      </c>
      <c r="AT51" s="179">
        <v>0.8</v>
      </c>
      <c r="AU51" s="180">
        <v>0.8</v>
      </c>
      <c r="AV51" s="179">
        <v>0.7</v>
      </c>
      <c r="AW51" s="179">
        <v>0.7</v>
      </c>
      <c r="AX51" s="180">
        <v>0.7</v>
      </c>
      <c r="AY51" s="179">
        <v>0.6</v>
      </c>
      <c r="AZ51" s="179">
        <v>0.6</v>
      </c>
      <c r="BA51" s="180">
        <v>0.6</v>
      </c>
    </row>
    <row r="52" spans="1:35" ht="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AI52" s="12"/>
    </row>
    <row r="53" spans="1:35" ht="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AI53" s="12"/>
    </row>
    <row r="54" spans="1:35" ht="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I54" s="12"/>
    </row>
    <row r="55" spans="1:35" ht="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AI55" s="12"/>
    </row>
    <row r="56" spans="1:35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AI56" s="12"/>
    </row>
    <row r="57" spans="1:35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AI57" s="12"/>
    </row>
    <row r="58" spans="1:35" ht="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AI58" s="12"/>
    </row>
    <row r="59" spans="1:35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AI59" s="12"/>
    </row>
    <row r="60" spans="3:35" ht="12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AI60" s="12"/>
    </row>
    <row r="61" ht="12">
      <c r="AI61" s="12"/>
    </row>
    <row r="62" ht="12">
      <c r="AI62" s="12"/>
    </row>
    <row r="63" ht="12">
      <c r="AI63" s="12"/>
    </row>
    <row r="64" ht="12">
      <c r="AI64" s="12"/>
    </row>
    <row r="65" ht="12">
      <c r="AI65" s="12"/>
    </row>
    <row r="66" ht="12">
      <c r="AI66" s="12"/>
    </row>
    <row r="67" ht="12">
      <c r="AI67" s="12"/>
    </row>
    <row r="68" ht="12">
      <c r="AI68" s="12"/>
    </row>
    <row r="69" ht="12">
      <c r="AI69" s="12"/>
    </row>
    <row r="70" ht="12">
      <c r="AI70" s="12"/>
    </row>
    <row r="71" ht="12">
      <c r="AI71" s="12"/>
    </row>
    <row r="72" ht="12">
      <c r="AI72" s="12"/>
    </row>
    <row r="73" ht="12">
      <c r="AI73" s="12"/>
    </row>
    <row r="74" ht="12">
      <c r="AI74" s="12"/>
    </row>
  </sheetData>
  <sheetProtection password="EB18" sheet="1"/>
  <mergeCells count="235">
    <mergeCell ref="AA48:AA51"/>
    <mergeCell ref="I7:K7"/>
    <mergeCell ref="C8:E8"/>
    <mergeCell ref="F8:H8"/>
    <mergeCell ref="T7:V7"/>
    <mergeCell ref="W7:X7"/>
    <mergeCell ref="L7:M7"/>
    <mergeCell ref="C7:E7"/>
    <mergeCell ref="G42:H42"/>
    <mergeCell ref="I10:K10"/>
    <mergeCell ref="I9:K9"/>
    <mergeCell ref="L10:M10"/>
    <mergeCell ref="C10:E10"/>
    <mergeCell ref="W10:Y10"/>
    <mergeCell ref="T10:V10"/>
    <mergeCell ref="C9:E9"/>
    <mergeCell ref="F10:H10"/>
    <mergeCell ref="F9:H9"/>
    <mergeCell ref="R49:S50"/>
    <mergeCell ref="E50:F50"/>
    <mergeCell ref="H50:I50"/>
    <mergeCell ref="P47:Q48"/>
    <mergeCell ref="J47:J48"/>
    <mergeCell ref="K47:L48"/>
    <mergeCell ref="R47:S48"/>
    <mergeCell ref="E49:F49"/>
    <mergeCell ref="J49:J50"/>
    <mergeCell ref="K49:L50"/>
    <mergeCell ref="P49:Q50"/>
    <mergeCell ref="H47:I47"/>
    <mergeCell ref="D42:F44"/>
    <mergeCell ref="M49:M50"/>
    <mergeCell ref="N49:O50"/>
    <mergeCell ref="H48:I48"/>
    <mergeCell ref="M47:M48"/>
    <mergeCell ref="N47:O48"/>
    <mergeCell ref="G49:G50"/>
    <mergeCell ref="H49:I49"/>
    <mergeCell ref="L43:L44"/>
    <mergeCell ref="E47:F47"/>
    <mergeCell ref="G47:G48"/>
    <mergeCell ref="C14:D14"/>
    <mergeCell ref="I14:J14"/>
    <mergeCell ref="H34:I34"/>
    <mergeCell ref="C21:C31"/>
    <mergeCell ref="E39:F39"/>
    <mergeCell ref="E48:F48"/>
    <mergeCell ref="H35:I35"/>
    <mergeCell ref="K35:L35"/>
    <mergeCell ref="D34:D37"/>
    <mergeCell ref="E27:F27"/>
    <mergeCell ref="K41:L41"/>
    <mergeCell ref="H40:I40"/>
    <mergeCell ref="E38:F38"/>
    <mergeCell ref="K39:L39"/>
    <mergeCell ref="H27:I27"/>
    <mergeCell ref="K33:L33"/>
    <mergeCell ref="J43:J44"/>
    <mergeCell ref="K43:K44"/>
    <mergeCell ref="X42:Y42"/>
    <mergeCell ref="U43:V44"/>
    <mergeCell ref="W43:W44"/>
    <mergeCell ref="C13:D13"/>
    <mergeCell ref="I13:J13"/>
    <mergeCell ref="O13:P13"/>
    <mergeCell ref="L13:M13"/>
    <mergeCell ref="H36:I36"/>
    <mergeCell ref="B1:Y2"/>
    <mergeCell ref="B4:C4"/>
    <mergeCell ref="E26:F26"/>
    <mergeCell ref="Q7:R7"/>
    <mergeCell ref="Q8:R8"/>
    <mergeCell ref="K23:L23"/>
    <mergeCell ref="K24:L24"/>
    <mergeCell ref="K26:L26"/>
    <mergeCell ref="N7:P7"/>
    <mergeCell ref="N8:P8"/>
    <mergeCell ref="X30:Y31"/>
    <mergeCell ref="X29:Y29"/>
    <mergeCell ref="U42:V42"/>
    <mergeCell ref="P41:Q41"/>
    <mergeCell ref="K36:L36"/>
    <mergeCell ref="H37:I37"/>
    <mergeCell ref="K37:L37"/>
    <mergeCell ref="H38:I38"/>
    <mergeCell ref="K40:L40"/>
    <mergeCell ref="H41:I41"/>
    <mergeCell ref="U29:V29"/>
    <mergeCell ref="E34:F34"/>
    <mergeCell ref="T30:T31"/>
    <mergeCell ref="U30:V31"/>
    <mergeCell ref="N30:O31"/>
    <mergeCell ref="P30:P31"/>
    <mergeCell ref="O32:O33"/>
    <mergeCell ref="P32:Q32"/>
    <mergeCell ref="R32:T32"/>
    <mergeCell ref="H33:I33"/>
    <mergeCell ref="R25:T28"/>
    <mergeCell ref="P24:Q24"/>
    <mergeCell ref="P25:Q25"/>
    <mergeCell ref="P26:Q26"/>
    <mergeCell ref="E40:F40"/>
    <mergeCell ref="E41:F41"/>
    <mergeCell ref="K34:L34"/>
    <mergeCell ref="H39:I39"/>
    <mergeCell ref="R21:T24"/>
    <mergeCell ref="E23:F23"/>
    <mergeCell ref="AB6:AE6"/>
    <mergeCell ref="P28:Q28"/>
    <mergeCell ref="Q30:Q31"/>
    <mergeCell ref="R30:R31"/>
    <mergeCell ref="S30:S31"/>
    <mergeCell ref="T8:V9"/>
    <mergeCell ref="Q9:S9"/>
    <mergeCell ref="N9:P9"/>
    <mergeCell ref="W30:W31"/>
    <mergeCell ref="R19:T19"/>
    <mergeCell ref="F7:H7"/>
    <mergeCell ref="I8:K8"/>
    <mergeCell ref="L8:M8"/>
    <mergeCell ref="O14:P14"/>
    <mergeCell ref="X14:Y14"/>
    <mergeCell ref="F14:G14"/>
    <mergeCell ref="L14:M14"/>
    <mergeCell ref="X9:Y9"/>
    <mergeCell ref="F13:G13"/>
    <mergeCell ref="L9:M9"/>
    <mergeCell ref="AA46:AC46"/>
    <mergeCell ref="N10:P10"/>
    <mergeCell ref="AS46:AU46"/>
    <mergeCell ref="J19:J20"/>
    <mergeCell ref="M19:M20"/>
    <mergeCell ref="P23:Q23"/>
    <mergeCell ref="X13:Y13"/>
    <mergeCell ref="N19:N20"/>
    <mergeCell ref="K19:L19"/>
    <mergeCell ref="K20:L20"/>
    <mergeCell ref="T43:T44"/>
    <mergeCell ref="G43:H44"/>
    <mergeCell ref="I43:I44"/>
    <mergeCell ref="AV46:AX46"/>
    <mergeCell ref="AY46:BA46"/>
    <mergeCell ref="AD46:AF46"/>
    <mergeCell ref="AG46:AI46"/>
    <mergeCell ref="AJ46:AL46"/>
    <mergeCell ref="AM46:AO46"/>
    <mergeCell ref="R43:R44"/>
    <mergeCell ref="E24:F24"/>
    <mergeCell ref="K22:L22"/>
    <mergeCell ref="E21:F21"/>
    <mergeCell ref="E22:F22"/>
    <mergeCell ref="AP46:AR46"/>
    <mergeCell ref="E35:F35"/>
    <mergeCell ref="E36:F36"/>
    <mergeCell ref="E37:F37"/>
    <mergeCell ref="K38:L38"/>
    <mergeCell ref="D29:F31"/>
    <mergeCell ref="H26:I26"/>
    <mergeCell ref="K28:L28"/>
    <mergeCell ref="H19:I19"/>
    <mergeCell ref="H28:I28"/>
    <mergeCell ref="E19:F20"/>
    <mergeCell ref="G19:G20"/>
    <mergeCell ref="H20:I20"/>
    <mergeCell ref="H21:I21"/>
    <mergeCell ref="H25:I25"/>
    <mergeCell ref="H24:I24"/>
    <mergeCell ref="C47:D48"/>
    <mergeCell ref="C49:D50"/>
    <mergeCell ref="C19:D20"/>
    <mergeCell ref="P4:Q4"/>
    <mergeCell ref="Q10:S10"/>
    <mergeCell ref="H22:I22"/>
    <mergeCell ref="H23:I23"/>
    <mergeCell ref="E28:F28"/>
    <mergeCell ref="E25:F25"/>
    <mergeCell ref="L30:L31"/>
    <mergeCell ref="R20:T20"/>
    <mergeCell ref="R5:Y5"/>
    <mergeCell ref="P5:Q5"/>
    <mergeCell ref="X8:Y8"/>
    <mergeCell ref="R4:Y4"/>
    <mergeCell ref="J30:J31"/>
    <mergeCell ref="K30:K31"/>
    <mergeCell ref="M30:M31"/>
    <mergeCell ref="R13:S13"/>
    <mergeCell ref="R14:S14"/>
    <mergeCell ref="O19:O20"/>
    <mergeCell ref="P19:Q19"/>
    <mergeCell ref="P20:Q20"/>
    <mergeCell ref="N29:O29"/>
    <mergeCell ref="K21:L21"/>
    <mergeCell ref="P27:Q27"/>
    <mergeCell ref="K27:L27"/>
    <mergeCell ref="K25:L25"/>
    <mergeCell ref="R38:T41"/>
    <mergeCell ref="P39:Q39"/>
    <mergeCell ref="P21:Q21"/>
    <mergeCell ref="D25:D28"/>
    <mergeCell ref="D21:D24"/>
    <mergeCell ref="P22:Q22"/>
    <mergeCell ref="G29:H29"/>
    <mergeCell ref="G30:H31"/>
    <mergeCell ref="I30:I31"/>
    <mergeCell ref="P35:Q35"/>
    <mergeCell ref="P34:Q34"/>
    <mergeCell ref="R34:T37"/>
    <mergeCell ref="P36:Q36"/>
    <mergeCell ref="P37:Q37"/>
    <mergeCell ref="P38:Q38"/>
    <mergeCell ref="M43:M44"/>
    <mergeCell ref="P40:Q40"/>
    <mergeCell ref="N43:O44"/>
    <mergeCell ref="P43:P44"/>
    <mergeCell ref="Q43:Q44"/>
    <mergeCell ref="M32:M33"/>
    <mergeCell ref="N32:N33"/>
    <mergeCell ref="AA47:AC47"/>
    <mergeCell ref="C34:C44"/>
    <mergeCell ref="AD44:AO45"/>
    <mergeCell ref="AP44:BA45"/>
    <mergeCell ref="S43:S44"/>
    <mergeCell ref="N42:O42"/>
    <mergeCell ref="D38:D41"/>
    <mergeCell ref="X43:Y44"/>
    <mergeCell ref="P33:Q33"/>
    <mergeCell ref="R33:T33"/>
    <mergeCell ref="U13:V13"/>
    <mergeCell ref="U14:V14"/>
    <mergeCell ref="C32:D33"/>
    <mergeCell ref="E32:F33"/>
    <mergeCell ref="G32:G33"/>
    <mergeCell ref="H32:I32"/>
    <mergeCell ref="J32:J33"/>
    <mergeCell ref="K32:L32"/>
  </mergeCells>
  <dataValidations count="7">
    <dataValidation type="list" allowBlank="1" showInputMessage="1" showErrorMessage="1" sqref="E21:F24 E34:F37">
      <formula1>$AN$21:$AN$28</formula1>
    </dataValidation>
    <dataValidation type="list" allowBlank="1" showInputMessage="1" showErrorMessage="1" sqref="E25:F28 E38:F41">
      <formula1>$AN$31:$AN$40</formula1>
    </dataValidation>
    <dataValidation type="list" allowBlank="1" showInputMessage="1" showErrorMessage="1" sqref="F9:H9">
      <formula1>$AB$9:$AD$9</formula1>
    </dataValidation>
    <dataValidation type="list" allowBlank="1" showInputMessage="1" showErrorMessage="1" sqref="F10:H10">
      <formula1>$AB$10:$AE$10</formula1>
    </dataValidation>
    <dataValidation type="list" allowBlank="1" showInputMessage="1" showErrorMessage="1" sqref="F7:H7">
      <formula1>$AB$7:$AD$7</formula1>
    </dataValidation>
    <dataValidation type="list" allowBlank="1" showInputMessage="1" showErrorMessage="1" sqref="F8:H8">
      <formula1>$AB$8:$AC$8</formula1>
    </dataValidation>
    <dataValidation type="list" allowBlank="1" showInputMessage="1" showErrorMessage="1" sqref="L7:M7 L9:M9 L10:M10">
      <formula1>"あり,なし"</formula1>
    </dataValidation>
  </dataValidations>
  <printOptions/>
  <pageMargins left="0.7086614173228347" right="0.7086614173228347" top="0.7480314960629921" bottom="0.36" header="0.31496062992125984" footer="0.28"/>
  <pageSetup horizontalDpi="600" verticalDpi="600" orientation="portrait" paperSize="9" r:id="rId1"/>
  <headerFooter>
    <oddHeader>&amp;L&amp;9ファイル名：&amp;F&amp;R&amp;9シート名：【&amp;A】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Z56"/>
  <sheetViews>
    <sheetView showGridLines="0" view="pageBreakPreview" zoomScaleNormal="70" zoomScaleSheetLayoutView="100" zoomScalePageLayoutView="0" workbookViewId="0" topLeftCell="A25">
      <selection activeCell="W17" sqref="W17"/>
    </sheetView>
  </sheetViews>
  <sheetFormatPr defaultColWidth="9.140625" defaultRowHeight="15"/>
  <cols>
    <col min="1" max="1" width="3.57421875" style="29" customWidth="1"/>
    <col min="2" max="2" width="3.8515625" style="29" customWidth="1"/>
    <col min="3" max="25" width="3.57421875" style="29" customWidth="1"/>
    <col min="26" max="16384" width="9.00390625" style="29" customWidth="1"/>
  </cols>
  <sheetData>
    <row r="2" spans="2:25" ht="13.5">
      <c r="B2" s="291" t="s">
        <v>247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2:25" s="31" customFormat="1" ht="1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="31" customFormat="1" ht="15" customHeight="1"/>
    <row r="5" s="31" customFormat="1" ht="15" customHeight="1" thickBot="1">
      <c r="B5" s="31" t="s">
        <v>128</v>
      </c>
    </row>
    <row r="6" spans="2:25" s="31" customFormat="1" ht="15" customHeight="1">
      <c r="B6" s="539" t="s">
        <v>127</v>
      </c>
      <c r="C6" s="514"/>
      <c r="D6" s="514"/>
      <c r="E6" s="514"/>
      <c r="F6" s="514"/>
      <c r="G6" s="514"/>
      <c r="H6" s="514"/>
      <c r="I6" s="540"/>
      <c r="J6" s="558" t="s">
        <v>131</v>
      </c>
      <c r="K6" s="514"/>
      <c r="L6" s="514"/>
      <c r="M6" s="514"/>
      <c r="N6" s="514"/>
      <c r="O6" s="514"/>
      <c r="P6" s="514"/>
      <c r="Q6" s="514"/>
      <c r="R6" s="540"/>
      <c r="S6" s="513" t="s">
        <v>132</v>
      </c>
      <c r="T6" s="514"/>
      <c r="U6" s="514"/>
      <c r="V6" s="514" t="s">
        <v>133</v>
      </c>
      <c r="W6" s="514"/>
      <c r="X6" s="536"/>
      <c r="Y6" s="37"/>
    </row>
    <row r="7" spans="2:25" s="31" customFormat="1" ht="15" customHeight="1">
      <c r="B7" s="541"/>
      <c r="C7" s="516"/>
      <c r="D7" s="516"/>
      <c r="E7" s="516"/>
      <c r="F7" s="516"/>
      <c r="G7" s="516"/>
      <c r="H7" s="516"/>
      <c r="I7" s="521"/>
      <c r="J7" s="554" t="s">
        <v>77</v>
      </c>
      <c r="K7" s="516"/>
      <c r="L7" s="516"/>
      <c r="M7" s="516" t="s">
        <v>134</v>
      </c>
      <c r="N7" s="516"/>
      <c r="O7" s="516"/>
      <c r="P7" s="516"/>
      <c r="Q7" s="516"/>
      <c r="R7" s="521"/>
      <c r="S7" s="515"/>
      <c r="T7" s="516"/>
      <c r="U7" s="516"/>
      <c r="V7" s="516"/>
      <c r="W7" s="516"/>
      <c r="X7" s="537"/>
      <c r="Y7" s="37"/>
    </row>
    <row r="8" spans="2:25" s="31" customFormat="1" ht="15" customHeight="1">
      <c r="B8" s="542"/>
      <c r="C8" s="518"/>
      <c r="D8" s="518"/>
      <c r="E8" s="518"/>
      <c r="F8" s="518"/>
      <c r="G8" s="518"/>
      <c r="H8" s="518"/>
      <c r="I8" s="543"/>
      <c r="J8" s="555"/>
      <c r="K8" s="518"/>
      <c r="L8" s="518"/>
      <c r="M8" s="518" t="s">
        <v>135</v>
      </c>
      <c r="N8" s="518"/>
      <c r="O8" s="518"/>
      <c r="P8" s="518" t="s">
        <v>136</v>
      </c>
      <c r="Q8" s="518"/>
      <c r="R8" s="543"/>
      <c r="S8" s="517"/>
      <c r="T8" s="518"/>
      <c r="U8" s="518"/>
      <c r="V8" s="518"/>
      <c r="W8" s="518"/>
      <c r="X8" s="538"/>
      <c r="Y8" s="37"/>
    </row>
    <row r="9" spans="2:25" s="31" customFormat="1" ht="15" customHeight="1">
      <c r="B9" s="563" t="s">
        <v>78</v>
      </c>
      <c r="C9" s="564"/>
      <c r="D9" s="564"/>
      <c r="E9" s="519" t="s">
        <v>79</v>
      </c>
      <c r="F9" s="519"/>
      <c r="G9" s="519"/>
      <c r="H9" s="519"/>
      <c r="I9" s="520"/>
      <c r="J9" s="556" t="s">
        <v>80</v>
      </c>
      <c r="K9" s="519"/>
      <c r="L9" s="519"/>
      <c r="M9" s="519" t="s">
        <v>137</v>
      </c>
      <c r="N9" s="519"/>
      <c r="O9" s="519"/>
      <c r="P9" s="519" t="s">
        <v>138</v>
      </c>
      <c r="Q9" s="519"/>
      <c r="R9" s="520"/>
      <c r="S9" s="548" t="s">
        <v>139</v>
      </c>
      <c r="T9" s="519"/>
      <c r="U9" s="519"/>
      <c r="V9" s="519" t="s">
        <v>140</v>
      </c>
      <c r="W9" s="519"/>
      <c r="X9" s="550"/>
      <c r="Y9" s="37"/>
    </row>
    <row r="10" spans="2:25" s="31" customFormat="1" ht="15" customHeight="1">
      <c r="B10" s="561" t="s">
        <v>81</v>
      </c>
      <c r="C10" s="562"/>
      <c r="D10" s="562"/>
      <c r="E10" s="516" t="s">
        <v>82</v>
      </c>
      <c r="F10" s="516"/>
      <c r="G10" s="516"/>
      <c r="H10" s="516"/>
      <c r="I10" s="521"/>
      <c r="J10" s="554" t="s">
        <v>83</v>
      </c>
      <c r="K10" s="516"/>
      <c r="L10" s="516"/>
      <c r="M10" s="516" t="s">
        <v>141</v>
      </c>
      <c r="N10" s="516"/>
      <c r="O10" s="516"/>
      <c r="P10" s="516" t="s">
        <v>142</v>
      </c>
      <c r="Q10" s="516"/>
      <c r="R10" s="521"/>
      <c r="S10" s="515"/>
      <c r="T10" s="516"/>
      <c r="U10" s="516"/>
      <c r="V10" s="516"/>
      <c r="W10" s="516"/>
      <c r="X10" s="537"/>
      <c r="Y10" s="37"/>
    </row>
    <row r="11" spans="2:25" s="31" customFormat="1" ht="15" customHeight="1" thickBot="1">
      <c r="B11" s="559" t="s">
        <v>84</v>
      </c>
      <c r="C11" s="560"/>
      <c r="D11" s="560"/>
      <c r="E11" s="522" t="s">
        <v>85</v>
      </c>
      <c r="F11" s="522"/>
      <c r="G11" s="522"/>
      <c r="H11" s="522"/>
      <c r="I11" s="523"/>
      <c r="J11" s="557" t="s">
        <v>86</v>
      </c>
      <c r="K11" s="522"/>
      <c r="L11" s="522"/>
      <c r="M11" s="522" t="s">
        <v>143</v>
      </c>
      <c r="N11" s="522"/>
      <c r="O11" s="522"/>
      <c r="P11" s="522" t="s">
        <v>144</v>
      </c>
      <c r="Q11" s="522"/>
      <c r="R11" s="523"/>
      <c r="S11" s="549" t="s">
        <v>145</v>
      </c>
      <c r="T11" s="522"/>
      <c r="U11" s="522"/>
      <c r="V11" s="522" t="s">
        <v>146</v>
      </c>
      <c r="W11" s="522"/>
      <c r="X11" s="551"/>
      <c r="Y11" s="37"/>
    </row>
    <row r="12" spans="2:25" s="31" customFormat="1" ht="1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2:25" s="31" customFormat="1" ht="15" customHeight="1" thickBot="1">
      <c r="B13" s="37" t="s">
        <v>129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2:25" s="31" customFormat="1" ht="15" customHeight="1">
      <c r="B14" s="552" t="s">
        <v>47</v>
      </c>
      <c r="C14" s="553"/>
      <c r="D14" s="553"/>
      <c r="E14" s="507" t="s">
        <v>51</v>
      </c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8"/>
      <c r="S14" s="37"/>
      <c r="T14" s="37"/>
      <c r="U14" s="37"/>
      <c r="V14" s="37"/>
      <c r="W14" s="37"/>
      <c r="X14" s="37"/>
      <c r="Y14" s="74"/>
    </row>
    <row r="15" spans="2:25" s="31" customFormat="1" ht="15" customHeight="1">
      <c r="B15" s="546" t="s">
        <v>48</v>
      </c>
      <c r="C15" s="547"/>
      <c r="D15" s="547"/>
      <c r="E15" s="509" t="s">
        <v>52</v>
      </c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10"/>
      <c r="S15" s="37"/>
      <c r="T15" s="37"/>
      <c r="U15" s="37"/>
      <c r="V15" s="37"/>
      <c r="W15" s="37"/>
      <c r="X15" s="37"/>
      <c r="Y15" s="74"/>
    </row>
    <row r="16" spans="2:25" s="31" customFormat="1" ht="15" customHeight="1">
      <c r="B16" s="546" t="s">
        <v>49</v>
      </c>
      <c r="C16" s="547"/>
      <c r="D16" s="547"/>
      <c r="E16" s="509" t="s">
        <v>53</v>
      </c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10"/>
      <c r="S16" s="37"/>
      <c r="T16" s="37"/>
      <c r="U16" s="37"/>
      <c r="V16" s="37"/>
      <c r="W16" s="37"/>
      <c r="X16" s="37"/>
      <c r="Y16" s="74"/>
    </row>
    <row r="17" spans="2:25" s="31" customFormat="1" ht="15" customHeight="1" thickBot="1">
      <c r="B17" s="544" t="s">
        <v>50</v>
      </c>
      <c r="C17" s="545"/>
      <c r="D17" s="545"/>
      <c r="E17" s="511" t="s">
        <v>54</v>
      </c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2"/>
      <c r="S17" s="37"/>
      <c r="T17" s="37"/>
      <c r="U17" s="37"/>
      <c r="V17" s="37"/>
      <c r="W17" s="37"/>
      <c r="X17" s="37"/>
      <c r="Y17" s="74"/>
    </row>
    <row r="18" spans="2:25" s="31" customFormat="1" ht="1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74"/>
    </row>
    <row r="19" spans="2:25" s="31" customFormat="1" ht="15" customHeight="1" thickBot="1">
      <c r="B19" s="37" t="s">
        <v>130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74"/>
    </row>
    <row r="20" spans="2:25" s="31" customFormat="1" ht="15" customHeight="1">
      <c r="B20" s="552" t="s">
        <v>55</v>
      </c>
      <c r="C20" s="553"/>
      <c r="D20" s="553"/>
      <c r="E20" s="507" t="s">
        <v>56</v>
      </c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8"/>
      <c r="S20" s="38"/>
      <c r="T20" s="38"/>
      <c r="U20" s="38"/>
      <c r="V20" s="38"/>
      <c r="W20" s="38"/>
      <c r="X20" s="38"/>
      <c r="Y20" s="74"/>
    </row>
    <row r="21" spans="2:25" s="31" customFormat="1" ht="15" customHeight="1">
      <c r="B21" s="546" t="s">
        <v>57</v>
      </c>
      <c r="C21" s="547"/>
      <c r="D21" s="547"/>
      <c r="E21" s="509" t="s">
        <v>58</v>
      </c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10"/>
      <c r="S21" s="38"/>
      <c r="T21" s="38"/>
      <c r="U21" s="38"/>
      <c r="V21" s="38"/>
      <c r="W21" s="38"/>
      <c r="X21" s="38"/>
      <c r="Y21" s="74"/>
    </row>
    <row r="22" spans="2:25" s="31" customFormat="1" ht="15" customHeight="1">
      <c r="B22" s="546"/>
      <c r="C22" s="547"/>
      <c r="D22" s="547"/>
      <c r="E22" s="509" t="s">
        <v>59</v>
      </c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10"/>
      <c r="S22" s="38"/>
      <c r="T22" s="38"/>
      <c r="U22" s="38"/>
      <c r="V22" s="38"/>
      <c r="W22" s="38"/>
      <c r="X22" s="38"/>
      <c r="Y22" s="74"/>
    </row>
    <row r="23" spans="2:25" s="31" customFormat="1" ht="15" customHeight="1">
      <c r="B23" s="546"/>
      <c r="C23" s="547"/>
      <c r="D23" s="547"/>
      <c r="E23" s="509" t="s">
        <v>60</v>
      </c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10"/>
      <c r="S23" s="38"/>
      <c r="T23" s="38"/>
      <c r="U23" s="38"/>
      <c r="V23" s="38"/>
      <c r="W23" s="38"/>
      <c r="X23" s="38"/>
      <c r="Y23" s="74"/>
    </row>
    <row r="24" spans="2:25" s="31" customFormat="1" ht="15" customHeight="1" thickBot="1">
      <c r="B24" s="544" t="s">
        <v>61</v>
      </c>
      <c r="C24" s="545"/>
      <c r="D24" s="545"/>
      <c r="E24" s="511" t="s">
        <v>62</v>
      </c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2"/>
      <c r="S24" s="38"/>
      <c r="T24" s="38"/>
      <c r="U24" s="38"/>
      <c r="V24" s="38"/>
      <c r="W24" s="38"/>
      <c r="X24" s="38"/>
      <c r="Y24" s="74"/>
    </row>
    <row r="25" spans="2:25" s="31" customFormat="1" ht="1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74"/>
    </row>
    <row r="26" spans="2:26" s="31" customFormat="1" ht="15" customHeight="1" thickBot="1">
      <c r="B26" s="37" t="s">
        <v>288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0"/>
    </row>
    <row r="27" spans="2:25" s="31" customFormat="1" ht="15" customHeight="1">
      <c r="B27" s="574" t="s">
        <v>37</v>
      </c>
      <c r="C27" s="566"/>
      <c r="D27" s="566"/>
      <c r="E27" s="575"/>
      <c r="F27" s="565" t="s">
        <v>38</v>
      </c>
      <c r="G27" s="566"/>
      <c r="H27" s="576"/>
      <c r="I27" s="577" t="s">
        <v>39</v>
      </c>
      <c r="J27" s="566"/>
      <c r="K27" s="575"/>
      <c r="L27" s="577" t="s">
        <v>40</v>
      </c>
      <c r="M27" s="566"/>
      <c r="N27" s="575"/>
      <c r="O27" s="565" t="s">
        <v>41</v>
      </c>
      <c r="P27" s="566"/>
      <c r="Q27" s="567"/>
      <c r="R27" s="37"/>
      <c r="S27" s="37"/>
      <c r="T27" s="37"/>
      <c r="U27" s="37"/>
      <c r="V27" s="37"/>
      <c r="W27" s="37"/>
      <c r="X27" s="37"/>
      <c r="Y27" s="37"/>
    </row>
    <row r="28" spans="2:25" s="31" customFormat="1" ht="15" customHeight="1">
      <c r="B28" s="524" t="s">
        <v>42</v>
      </c>
      <c r="C28" s="525"/>
      <c r="D28" s="525"/>
      <c r="E28" s="526"/>
      <c r="F28" s="77" t="s">
        <v>43</v>
      </c>
      <c r="G28" s="57" t="s">
        <v>44</v>
      </c>
      <c r="H28" s="94" t="s">
        <v>45</v>
      </c>
      <c r="I28" s="98" t="s">
        <v>43</v>
      </c>
      <c r="J28" s="57" t="s">
        <v>44</v>
      </c>
      <c r="K28" s="90" t="s">
        <v>45</v>
      </c>
      <c r="L28" s="98" t="s">
        <v>43</v>
      </c>
      <c r="M28" s="57" t="s">
        <v>44</v>
      </c>
      <c r="N28" s="90" t="s">
        <v>45</v>
      </c>
      <c r="O28" s="77" t="s">
        <v>43</v>
      </c>
      <c r="P28" s="57" t="s">
        <v>44</v>
      </c>
      <c r="Q28" s="41" t="s">
        <v>45</v>
      </c>
      <c r="R28" s="37"/>
      <c r="S28" s="37"/>
      <c r="T28" s="37"/>
      <c r="U28" s="37"/>
      <c r="V28" s="37"/>
      <c r="W28" s="37"/>
      <c r="X28" s="37"/>
      <c r="Y28" s="37"/>
    </row>
    <row r="29" spans="2:25" s="31" customFormat="1" ht="15" customHeight="1">
      <c r="B29" s="527" t="s">
        <v>46</v>
      </c>
      <c r="C29" s="568" t="s">
        <v>47</v>
      </c>
      <c r="D29" s="568"/>
      <c r="E29" s="569"/>
      <c r="F29" s="78">
        <v>1</v>
      </c>
      <c r="G29" s="75">
        <v>0.85</v>
      </c>
      <c r="H29" s="95">
        <v>0.7</v>
      </c>
      <c r="I29" s="99">
        <v>1</v>
      </c>
      <c r="J29" s="75">
        <v>0.7</v>
      </c>
      <c r="K29" s="91">
        <v>0.35</v>
      </c>
      <c r="L29" s="99">
        <v>1</v>
      </c>
      <c r="M29" s="75">
        <v>0.6</v>
      </c>
      <c r="N29" s="91">
        <v>0.25</v>
      </c>
      <c r="O29" s="78">
        <v>1</v>
      </c>
      <c r="P29" s="75">
        <v>0.6</v>
      </c>
      <c r="Q29" s="76">
        <v>0.2</v>
      </c>
      <c r="R29" s="37"/>
      <c r="S29" s="37"/>
      <c r="T29" s="37"/>
      <c r="U29" s="37"/>
      <c r="V29" s="37"/>
      <c r="W29" s="37"/>
      <c r="X29" s="37"/>
      <c r="Y29" s="37"/>
    </row>
    <row r="30" spans="2:25" s="31" customFormat="1" ht="15" customHeight="1">
      <c r="B30" s="527"/>
      <c r="C30" s="570" t="s">
        <v>48</v>
      </c>
      <c r="D30" s="570"/>
      <c r="E30" s="571"/>
      <c r="F30" s="79">
        <v>1</v>
      </c>
      <c r="G30" s="54">
        <v>0.85</v>
      </c>
      <c r="H30" s="96">
        <v>0.7</v>
      </c>
      <c r="I30" s="56">
        <v>0.8</v>
      </c>
      <c r="J30" s="54">
        <v>0.6</v>
      </c>
      <c r="K30" s="92">
        <v>0.35</v>
      </c>
      <c r="L30" s="56">
        <v>0.65</v>
      </c>
      <c r="M30" s="54">
        <v>0.45</v>
      </c>
      <c r="N30" s="92">
        <v>0.25</v>
      </c>
      <c r="O30" s="79">
        <v>0.5</v>
      </c>
      <c r="P30" s="54">
        <v>0.35</v>
      </c>
      <c r="Q30" s="39">
        <v>0.2</v>
      </c>
      <c r="R30" s="37"/>
      <c r="S30" s="37"/>
      <c r="T30" s="37"/>
      <c r="U30" s="37"/>
      <c r="V30" s="37"/>
      <c r="W30" s="37"/>
      <c r="X30" s="37"/>
      <c r="Y30" s="37"/>
    </row>
    <row r="31" spans="2:25" s="31" customFormat="1" ht="15" customHeight="1">
      <c r="B31" s="527"/>
      <c r="C31" s="570" t="s">
        <v>49</v>
      </c>
      <c r="D31" s="570"/>
      <c r="E31" s="571"/>
      <c r="F31" s="79">
        <v>0.7</v>
      </c>
      <c r="G31" s="54">
        <v>0.7</v>
      </c>
      <c r="H31" s="96">
        <v>0.7</v>
      </c>
      <c r="I31" s="56">
        <v>0.6</v>
      </c>
      <c r="J31" s="54">
        <v>0.5</v>
      </c>
      <c r="K31" s="92">
        <v>0.35</v>
      </c>
      <c r="L31" s="56">
        <v>0.45</v>
      </c>
      <c r="M31" s="54">
        <v>0.35</v>
      </c>
      <c r="N31" s="92">
        <v>0.25</v>
      </c>
      <c r="O31" s="79">
        <v>0.35</v>
      </c>
      <c r="P31" s="54">
        <v>0.3</v>
      </c>
      <c r="Q31" s="39">
        <v>0.2</v>
      </c>
      <c r="R31" s="37"/>
      <c r="S31" s="37"/>
      <c r="T31" s="37"/>
      <c r="U31" s="37"/>
      <c r="V31" s="37"/>
      <c r="W31" s="37"/>
      <c r="X31" s="37"/>
      <c r="Y31" s="37"/>
    </row>
    <row r="32" spans="2:25" s="31" customFormat="1" ht="15" customHeight="1" thickBot="1">
      <c r="B32" s="578"/>
      <c r="C32" s="572" t="s">
        <v>50</v>
      </c>
      <c r="D32" s="572"/>
      <c r="E32" s="573"/>
      <c r="F32" s="80">
        <v>0.7</v>
      </c>
      <c r="G32" s="55">
        <v>0.7</v>
      </c>
      <c r="H32" s="97">
        <v>0.7</v>
      </c>
      <c r="I32" s="100">
        <v>0.35</v>
      </c>
      <c r="J32" s="55">
        <v>0.35</v>
      </c>
      <c r="K32" s="93">
        <v>0.35</v>
      </c>
      <c r="L32" s="100">
        <v>0.25</v>
      </c>
      <c r="M32" s="55">
        <v>0.25</v>
      </c>
      <c r="N32" s="93">
        <v>0.25</v>
      </c>
      <c r="O32" s="80">
        <v>0.2</v>
      </c>
      <c r="P32" s="55">
        <v>0.2</v>
      </c>
      <c r="Q32" s="40">
        <v>0.2</v>
      </c>
      <c r="R32" s="37"/>
      <c r="S32" s="37"/>
      <c r="T32" s="37"/>
      <c r="U32" s="37"/>
      <c r="V32" s="37"/>
      <c r="W32" s="37"/>
      <c r="X32" s="37"/>
      <c r="Y32" s="37"/>
    </row>
    <row r="33" spans="2:25" s="31" customFormat="1" ht="1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2:25" s="31" customFormat="1" ht="15" customHeight="1" thickBot="1">
      <c r="B34" s="37" t="s">
        <v>289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2:25" s="31" customFormat="1" ht="15" customHeight="1">
      <c r="B35" s="574" t="s">
        <v>37</v>
      </c>
      <c r="C35" s="566"/>
      <c r="D35" s="566"/>
      <c r="E35" s="575"/>
      <c r="F35" s="565" t="s">
        <v>38</v>
      </c>
      <c r="G35" s="566"/>
      <c r="H35" s="576"/>
      <c r="I35" s="577" t="s">
        <v>39</v>
      </c>
      <c r="J35" s="566"/>
      <c r="K35" s="576"/>
      <c r="L35" s="577" t="s">
        <v>40</v>
      </c>
      <c r="M35" s="566"/>
      <c r="N35" s="575"/>
      <c r="O35" s="565" t="s">
        <v>41</v>
      </c>
      <c r="P35" s="566"/>
      <c r="Q35" s="567"/>
      <c r="R35" s="37"/>
      <c r="S35" s="37"/>
      <c r="T35" s="37"/>
      <c r="U35" s="37"/>
      <c r="V35" s="37"/>
      <c r="W35" s="37"/>
      <c r="X35" s="37"/>
      <c r="Y35" s="37"/>
    </row>
    <row r="36" spans="2:25" s="31" customFormat="1" ht="15" customHeight="1">
      <c r="B36" s="524" t="s">
        <v>42</v>
      </c>
      <c r="C36" s="525"/>
      <c r="D36" s="525"/>
      <c r="E36" s="526"/>
      <c r="F36" s="77" t="s">
        <v>43</v>
      </c>
      <c r="G36" s="57" t="s">
        <v>44</v>
      </c>
      <c r="H36" s="94" t="s">
        <v>45</v>
      </c>
      <c r="I36" s="98" t="s">
        <v>43</v>
      </c>
      <c r="J36" s="57" t="s">
        <v>44</v>
      </c>
      <c r="K36" s="94" t="s">
        <v>45</v>
      </c>
      <c r="L36" s="98" t="s">
        <v>43</v>
      </c>
      <c r="M36" s="57" t="s">
        <v>44</v>
      </c>
      <c r="N36" s="90" t="s">
        <v>45</v>
      </c>
      <c r="O36" s="77" t="s">
        <v>43</v>
      </c>
      <c r="P36" s="57" t="s">
        <v>44</v>
      </c>
      <c r="Q36" s="41" t="s">
        <v>45</v>
      </c>
      <c r="R36" s="37"/>
      <c r="S36" s="37"/>
      <c r="T36" s="37"/>
      <c r="U36" s="37"/>
      <c r="V36" s="37"/>
      <c r="W36" s="37"/>
      <c r="X36" s="37"/>
      <c r="Y36" s="37"/>
    </row>
    <row r="37" spans="2:25" s="31" customFormat="1" ht="15" customHeight="1">
      <c r="B37" s="527" t="s">
        <v>46</v>
      </c>
      <c r="C37" s="530" t="s">
        <v>47</v>
      </c>
      <c r="D37" s="530"/>
      <c r="E37" s="531"/>
      <c r="F37" s="87">
        <v>1</v>
      </c>
      <c r="G37" s="81">
        <v>1</v>
      </c>
      <c r="H37" s="101">
        <v>1</v>
      </c>
      <c r="I37" s="104">
        <v>1</v>
      </c>
      <c r="J37" s="81">
        <v>0.9</v>
      </c>
      <c r="K37" s="101">
        <v>0.8</v>
      </c>
      <c r="L37" s="104">
        <v>1</v>
      </c>
      <c r="M37" s="81">
        <v>0.85</v>
      </c>
      <c r="N37" s="107">
        <v>0.7</v>
      </c>
      <c r="O37" s="87">
        <v>1</v>
      </c>
      <c r="P37" s="81">
        <v>0.8</v>
      </c>
      <c r="Q37" s="82">
        <v>0.6</v>
      </c>
      <c r="R37" s="37"/>
      <c r="S37" s="37"/>
      <c r="T37" s="37"/>
      <c r="U37" s="37"/>
      <c r="V37" s="37"/>
      <c r="W37" s="37"/>
      <c r="X37" s="37"/>
      <c r="Y37" s="37"/>
    </row>
    <row r="38" spans="2:17" s="31" customFormat="1" ht="15" customHeight="1">
      <c r="B38" s="528"/>
      <c r="C38" s="532" t="s">
        <v>48</v>
      </c>
      <c r="D38" s="532"/>
      <c r="E38" s="533"/>
      <c r="F38" s="88">
        <v>1</v>
      </c>
      <c r="G38" s="83">
        <v>1</v>
      </c>
      <c r="H38" s="102">
        <v>1</v>
      </c>
      <c r="I38" s="105">
        <v>1</v>
      </c>
      <c r="J38" s="83">
        <v>0.9</v>
      </c>
      <c r="K38" s="102">
        <v>0.8</v>
      </c>
      <c r="L38" s="105">
        <v>0.9</v>
      </c>
      <c r="M38" s="83">
        <v>0.8</v>
      </c>
      <c r="N38" s="108">
        <v>0.7</v>
      </c>
      <c r="O38" s="88">
        <v>0.8</v>
      </c>
      <c r="P38" s="83">
        <v>0.7</v>
      </c>
      <c r="Q38" s="84">
        <v>0.6</v>
      </c>
    </row>
    <row r="39" spans="2:17" s="31" customFormat="1" ht="15" customHeight="1">
      <c r="B39" s="528"/>
      <c r="C39" s="532" t="s">
        <v>49</v>
      </c>
      <c r="D39" s="532"/>
      <c r="E39" s="533"/>
      <c r="F39" s="88">
        <v>1</v>
      </c>
      <c r="G39" s="83">
        <v>1</v>
      </c>
      <c r="H39" s="102">
        <v>1</v>
      </c>
      <c r="I39" s="105">
        <v>0.8</v>
      </c>
      <c r="J39" s="83">
        <v>0.8</v>
      </c>
      <c r="K39" s="102">
        <v>0.8</v>
      </c>
      <c r="L39" s="105">
        <v>0.7</v>
      </c>
      <c r="M39" s="83">
        <v>0.7</v>
      </c>
      <c r="N39" s="108">
        <v>0.7</v>
      </c>
      <c r="O39" s="88">
        <v>0.6</v>
      </c>
      <c r="P39" s="83">
        <v>0.6</v>
      </c>
      <c r="Q39" s="84">
        <v>0.6</v>
      </c>
    </row>
    <row r="40" spans="2:17" s="31" customFormat="1" ht="15" customHeight="1" thickBot="1">
      <c r="B40" s="529"/>
      <c r="C40" s="534" t="s">
        <v>50</v>
      </c>
      <c r="D40" s="534"/>
      <c r="E40" s="535"/>
      <c r="F40" s="89">
        <v>1</v>
      </c>
      <c r="G40" s="85">
        <v>1</v>
      </c>
      <c r="H40" s="103">
        <v>1</v>
      </c>
      <c r="I40" s="106">
        <v>0.8</v>
      </c>
      <c r="J40" s="85">
        <v>0.8</v>
      </c>
      <c r="K40" s="103">
        <v>0.8</v>
      </c>
      <c r="L40" s="106">
        <v>0.7</v>
      </c>
      <c r="M40" s="85">
        <v>0.7</v>
      </c>
      <c r="N40" s="109">
        <v>0.7</v>
      </c>
      <c r="O40" s="89">
        <v>0.6</v>
      </c>
      <c r="P40" s="85">
        <v>0.6</v>
      </c>
      <c r="Q40" s="86">
        <v>0.6</v>
      </c>
    </row>
    <row r="41" spans="2:24" s="31" customFormat="1" ht="15" customHeight="1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X41" s="72"/>
    </row>
    <row r="42" s="31" customFormat="1" ht="15" customHeight="1"/>
    <row r="43" spans="2:25" ht="13.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2:25" ht="13.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ht="13.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ht="13.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5" ht="13.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2:25" ht="13.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2:25" ht="13.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5" ht="13.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ht="13.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2:25" ht="13.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ht="13.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ht="13.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ht="13.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2:25" ht="13.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</sheetData>
  <sheetProtection/>
  <mergeCells count="66">
    <mergeCell ref="O27:Q27"/>
    <mergeCell ref="B27:E27"/>
    <mergeCell ref="F35:H35"/>
    <mergeCell ref="I35:K35"/>
    <mergeCell ref="L35:N35"/>
    <mergeCell ref="B29:B32"/>
    <mergeCell ref="F27:H27"/>
    <mergeCell ref="I27:K27"/>
    <mergeCell ref="L27:N27"/>
    <mergeCell ref="B35:E35"/>
    <mergeCell ref="M10:O10"/>
    <mergeCell ref="M11:O11"/>
    <mergeCell ref="O35:Q35"/>
    <mergeCell ref="B16:D16"/>
    <mergeCell ref="B17:D17"/>
    <mergeCell ref="C29:E29"/>
    <mergeCell ref="C30:E30"/>
    <mergeCell ref="C31:E31"/>
    <mergeCell ref="C32:E32"/>
    <mergeCell ref="B28:E28"/>
    <mergeCell ref="J6:R6"/>
    <mergeCell ref="B11:D11"/>
    <mergeCell ref="B10:D10"/>
    <mergeCell ref="B9:D9"/>
    <mergeCell ref="P9:R9"/>
    <mergeCell ref="P10:R10"/>
    <mergeCell ref="P11:R11"/>
    <mergeCell ref="P8:R8"/>
    <mergeCell ref="M8:O8"/>
    <mergeCell ref="M7:R7"/>
    <mergeCell ref="V9:X10"/>
    <mergeCell ref="V11:X11"/>
    <mergeCell ref="B14:D14"/>
    <mergeCell ref="B15:D15"/>
    <mergeCell ref="B20:D20"/>
    <mergeCell ref="J7:L8"/>
    <mergeCell ref="J9:L9"/>
    <mergeCell ref="J10:L10"/>
    <mergeCell ref="J11:L11"/>
    <mergeCell ref="M9:O9"/>
    <mergeCell ref="V6:X8"/>
    <mergeCell ref="B6:I8"/>
    <mergeCell ref="B24:D24"/>
    <mergeCell ref="B21:D23"/>
    <mergeCell ref="E21:R21"/>
    <mergeCell ref="E22:R22"/>
    <mergeCell ref="E23:R23"/>
    <mergeCell ref="E24:R24"/>
    <mergeCell ref="S9:U10"/>
    <mergeCell ref="S11:U11"/>
    <mergeCell ref="B36:E36"/>
    <mergeCell ref="B37:B40"/>
    <mergeCell ref="C37:E37"/>
    <mergeCell ref="C38:E38"/>
    <mergeCell ref="C39:E39"/>
    <mergeCell ref="C40:E40"/>
    <mergeCell ref="E14:R14"/>
    <mergeCell ref="E15:R15"/>
    <mergeCell ref="E16:R16"/>
    <mergeCell ref="E17:R17"/>
    <mergeCell ref="E20:R20"/>
    <mergeCell ref="B2:Y3"/>
    <mergeCell ref="S6:U8"/>
    <mergeCell ref="E9:I9"/>
    <mergeCell ref="E10:I10"/>
    <mergeCell ref="E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&amp;L&amp;9ファイル名：&amp;F&amp;R&amp;9シート名：【&amp;A】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infoma-0803-0001</dc:creator>
  <cp:keywords/>
  <dc:description/>
  <cp:lastModifiedBy>大下　直之</cp:lastModifiedBy>
  <cp:lastPrinted>2011-10-31T05:45:14Z</cp:lastPrinted>
  <dcterms:created xsi:type="dcterms:W3CDTF">2011-07-04T07:28:32Z</dcterms:created>
  <dcterms:modified xsi:type="dcterms:W3CDTF">2012-06-22T04:41:05Z</dcterms:modified>
  <cp:category/>
  <cp:version/>
  <cp:contentType/>
  <cp:contentStatus/>
</cp:coreProperties>
</file>