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8955" tabRatio="856" firstSheet="1" activeTab="1"/>
  </bookViews>
  <sheets>
    <sheet name="元データ" sheetId="1" state="hidden" r:id="rId1"/>
    <sheet name="施設及び業務概況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  <sheet name="職種別給与に関する調" sheetId="8" r:id="rId8"/>
    <sheet name="経営分析" sheetId="9" r:id="rId9"/>
  </sheets>
  <definedNames>
    <definedName name="_25表の1">'職種別給与に関する調'!$B$3:$N$126</definedName>
    <definedName name="_25表の2">'職種別給与に関する調'!$M$3:$W$126</definedName>
    <definedName name="_25表の3">'職種別給与に関する調'!$V$3:$AC$126</definedName>
    <definedName name="_25表の4">'職種別給与に関する調'!$AH$3:$AI$126</definedName>
    <definedName name="_27表の1">#REF!</definedName>
    <definedName name="_27表の2">#REF!</definedName>
    <definedName name="_27表の3">#REF!</definedName>
    <definedName name="_27表の4">#REF!</definedName>
    <definedName name="_xlnm._FilterDatabase" localSheetId="5" hidden="1">'資本的収支に関する調'!$A$1:$A$67</definedName>
    <definedName name="_xlnm._FilterDatabase" localSheetId="7" hidden="1">'職種別給与に関する調'!$A$1:$A$129</definedName>
    <definedName name="_xlnm._FilterDatabase" localSheetId="2" hidden="1">'損益計算書'!$A$1:$A$64</definedName>
    <definedName name="_xlnm._FilterDatabase" localSheetId="4" hidden="1">'貸借対照表及び財務分析'!$A$1:$A$83</definedName>
    <definedName name="\0">#REF!</definedName>
    <definedName name="_xlnm.Print_Area" localSheetId="6">'企業債に関する調'!$B$5:$N$31</definedName>
    <definedName name="_xlnm.Print_Area" localSheetId="8">'経営分析'!$B$5:$AW$136</definedName>
    <definedName name="_xlnm.Print_Area" localSheetId="1">'施設及び業務概況'!$B$5:$AS$62</definedName>
    <definedName name="_xlnm.Print_Area" localSheetId="5">'資本的収支に関する調'!$B$5:$O$59</definedName>
    <definedName name="_xlnm.Print_Area" localSheetId="7">'職種別給与に関する調'!$B$5:$AG$129</definedName>
    <definedName name="_xlnm.Print_Area" localSheetId="2">'損益計算書'!$B$5:$AR$55</definedName>
    <definedName name="_xlnm.Print_Area" localSheetId="4">'貸借対照表及び財務分析'!$B$5:$O$83</definedName>
    <definedName name="_xlnm.Print_Area" localSheetId="3">'費用構成表'!$B$5:$AU$80</definedName>
    <definedName name="_xlnm.Print_Titles" localSheetId="8">'経営分析'!$B:$E</definedName>
    <definedName name="_xlnm.Print_Titles" localSheetId="7">'職種別給与に関する調'!$B:$C</definedName>
    <definedName name="ファイル読込">#REF!</definedName>
    <definedName name="印刷">#REF!</definedName>
    <definedName name="前処理">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53" authorId="0">
      <text>
        <r>
          <rPr>
            <b/>
            <sz val="9"/>
            <rFont val="ＭＳ Ｐゴシック"/>
            <family val="3"/>
          </rPr>
          <t>入院診療日数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b/>
            <sz val="9"/>
            <rFont val="ＭＳ Ｐゴシック"/>
            <family val="3"/>
          </rPr>
          <t>年延入院患者数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0">
      <text>
        <r>
          <rPr>
            <b/>
            <sz val="9"/>
            <rFont val="ＭＳ Ｐゴシック"/>
            <family val="3"/>
          </rPr>
          <t>外来診療日数</t>
        </r>
        <r>
          <rPr>
            <sz val="9"/>
            <rFont val="ＭＳ Ｐゴシック"/>
            <family val="3"/>
          </rPr>
          <t xml:space="preserve">
</t>
        </r>
      </text>
    </comment>
    <comment ref="A57" authorId="0">
      <text>
        <r>
          <rPr>
            <b/>
            <sz val="9"/>
            <rFont val="ＭＳ Ｐゴシック"/>
            <family val="3"/>
          </rPr>
          <t>年延外来患者数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1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1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1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2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2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2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2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3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3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3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4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4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4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4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  <comment ref="A5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5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5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5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5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6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6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6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6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  <comment ref="A7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7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7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7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7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8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8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8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8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  <comment ref="A9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9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9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9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9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9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10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10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10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10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  <comment ref="A11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年間延職員数</t>
        </r>
      </text>
    </comment>
    <comment ref="A111" authorId="0">
      <text>
        <r>
          <rPr>
            <b/>
            <sz val="9"/>
            <rFont val="ＭＳ Ｐゴシック"/>
            <family val="3"/>
          </rPr>
          <t>基本給</t>
        </r>
        <r>
          <rPr>
            <sz val="9"/>
            <rFont val="ＭＳ Ｐゴシック"/>
            <family val="3"/>
          </rPr>
          <t xml:space="preserve">
</t>
        </r>
      </text>
    </comment>
    <comment ref="A113" authorId="0">
      <text>
        <r>
          <rPr>
            <b/>
            <sz val="9"/>
            <rFont val="ＭＳ Ｐゴシック"/>
            <family val="3"/>
          </rPr>
          <t>手当</t>
        </r>
        <r>
          <rPr>
            <sz val="9"/>
            <rFont val="ＭＳ Ｐゴシック"/>
            <family val="3"/>
          </rPr>
          <t xml:space="preserve">
</t>
        </r>
      </text>
    </comment>
    <comment ref="A115" authorId="0">
      <text>
        <r>
          <rPr>
            <b/>
            <sz val="9"/>
            <rFont val="ＭＳ Ｐゴシック"/>
            <family val="3"/>
          </rPr>
          <t>時間外勤務手当</t>
        </r>
      </text>
    </comment>
    <comment ref="A117" authorId="0">
      <text>
        <r>
          <rPr>
            <b/>
            <sz val="9"/>
            <rFont val="ＭＳ Ｐゴシック"/>
            <family val="3"/>
          </rPr>
          <t>特殊勤務手当</t>
        </r>
      </text>
    </comment>
    <comment ref="A119" authorId="0">
      <text>
        <r>
          <rPr>
            <b/>
            <sz val="9"/>
            <rFont val="ＭＳ Ｐゴシック"/>
            <family val="3"/>
          </rPr>
          <t>期末勤勉手当</t>
        </r>
      </text>
    </comment>
    <comment ref="A121" authorId="0">
      <text>
        <r>
          <rPr>
            <b/>
            <sz val="9"/>
            <rFont val="ＭＳ Ｐゴシック"/>
            <family val="3"/>
          </rPr>
          <t>その他</t>
        </r>
      </text>
    </comment>
    <comment ref="A123" authorId="0">
      <text>
        <r>
          <rPr>
            <b/>
            <sz val="9"/>
            <rFont val="ＭＳ Ｐゴシック"/>
            <family val="3"/>
          </rPr>
          <t>計</t>
        </r>
      </text>
    </comment>
    <comment ref="A125" authorId="0">
      <text>
        <r>
          <rPr>
            <b/>
            <sz val="9"/>
            <rFont val="ＭＳ Ｐゴシック"/>
            <family val="3"/>
          </rPr>
          <t>延年齢（歳）</t>
        </r>
      </text>
    </comment>
    <comment ref="A127" authorId="0">
      <text>
        <r>
          <rPr>
            <b/>
            <sz val="9"/>
            <rFont val="ＭＳ Ｐゴシック"/>
            <family val="3"/>
          </rPr>
          <t>延経験年数（年）</t>
        </r>
      </text>
    </comment>
  </commentList>
</comments>
</file>

<file path=xl/comments9.xml><?xml version="1.0" encoding="utf-8"?>
<comments xmlns="http://schemas.openxmlformats.org/spreadsheetml/2006/main">
  <authors>
    <author> </author>
    <author>Administrator</author>
  </authors>
  <commentList>
    <comment ref="A9" authorId="0">
      <text>
        <r>
          <rPr>
            <b/>
            <sz val="9"/>
            <rFont val="ＭＳ Ｐゴシック"/>
            <family val="3"/>
          </rPr>
          <t>一般患者数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b/>
            <sz val="9"/>
            <rFont val="ＭＳ Ｐゴシック"/>
            <family val="3"/>
          </rPr>
          <t>一般病床数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療養患者数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9"/>
            <rFont val="ＭＳ Ｐゴシック"/>
            <family val="3"/>
          </rPr>
          <t>療養病床数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結核患者数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>結核病床数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精神患者数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精神病床数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0">
      <text>
        <r>
          <rPr>
            <b/>
            <sz val="9"/>
            <rFont val="ＭＳ Ｐゴシック"/>
            <family val="3"/>
          </rPr>
          <t>感染症患者数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0">
      <text>
        <r>
          <rPr>
            <b/>
            <sz val="9"/>
            <rFont val="ＭＳ Ｐゴシック"/>
            <family val="3"/>
          </rPr>
          <t>感染症病床数</t>
        </r>
        <r>
          <rPr>
            <sz val="9"/>
            <rFont val="ＭＳ Ｐゴシック"/>
            <family val="3"/>
          </rPr>
          <t xml:space="preserve">
</t>
        </r>
      </text>
    </comment>
    <comment ref="A24" authorId="0">
      <text>
        <r>
          <rPr>
            <b/>
            <sz val="9"/>
            <rFont val="ＭＳ Ｐゴシック"/>
            <family val="3"/>
          </rPr>
          <t>患者数　計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病床数　計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9"/>
            <rFont val="ＭＳ Ｐゴシック"/>
            <family val="3"/>
          </rPr>
          <t>年延医師数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年延看護部門職員数</t>
        </r>
        <r>
          <rPr>
            <sz val="9"/>
            <rFont val="ＭＳ Ｐゴシック"/>
            <family val="3"/>
          </rPr>
          <t xml:space="preserve">
</t>
        </r>
      </text>
    </comment>
    <comment ref="A37" authorId="0">
      <text>
        <r>
          <rPr>
            <b/>
            <sz val="9"/>
            <rFont val="ＭＳ Ｐゴシック"/>
            <family val="3"/>
          </rPr>
          <t>投薬収入</t>
        </r>
      </text>
    </comment>
    <comment ref="A39" authorId="0">
      <text>
        <r>
          <rPr>
            <b/>
            <sz val="9"/>
            <rFont val="ＭＳ Ｐゴシック"/>
            <family val="3"/>
          </rPr>
          <t>注射収入</t>
        </r>
      </text>
    </comment>
    <comment ref="A41" authorId="0">
      <text>
        <r>
          <rPr>
            <b/>
            <sz val="9"/>
            <rFont val="ＭＳ Ｐゴシック"/>
            <family val="3"/>
          </rPr>
          <t>処置・手術収入</t>
        </r>
      </text>
    </comment>
    <comment ref="A43" authorId="0">
      <text>
        <r>
          <rPr>
            <b/>
            <sz val="9"/>
            <rFont val="ＭＳ Ｐゴシック"/>
            <family val="3"/>
          </rPr>
          <t>検査収入</t>
        </r>
      </text>
    </comment>
    <comment ref="A45" authorId="0">
      <text>
        <r>
          <rPr>
            <b/>
            <sz val="9"/>
            <rFont val="ＭＳ Ｐゴシック"/>
            <family val="3"/>
          </rPr>
          <t>放射線収入</t>
        </r>
      </text>
    </comment>
    <comment ref="A47" authorId="0">
      <text>
        <r>
          <rPr>
            <b/>
            <sz val="9"/>
            <rFont val="ＭＳ Ｐゴシック"/>
            <family val="3"/>
          </rPr>
          <t>入院料収入</t>
        </r>
      </text>
    </comment>
    <comment ref="A49" authorId="0">
      <text>
        <r>
          <rPr>
            <b/>
            <sz val="9"/>
            <rFont val="ＭＳ Ｐゴシック"/>
            <family val="3"/>
          </rPr>
          <t>入院時食事療養収入</t>
        </r>
      </text>
    </comment>
    <comment ref="A51" authorId="0">
      <text>
        <r>
          <rPr>
            <b/>
            <sz val="9"/>
            <rFont val="ＭＳ Ｐゴシック"/>
            <family val="3"/>
          </rPr>
          <t>その他収入</t>
        </r>
      </text>
    </comment>
    <comment ref="A54" authorId="0">
      <text>
        <r>
          <rPr>
            <b/>
            <sz val="9"/>
            <rFont val="ＭＳ Ｐゴシック"/>
            <family val="3"/>
          </rPr>
          <t>投薬収入</t>
        </r>
      </text>
    </comment>
    <comment ref="A56" authorId="0">
      <text>
        <r>
          <rPr>
            <b/>
            <sz val="9"/>
            <rFont val="ＭＳ Ｐゴシック"/>
            <family val="3"/>
          </rPr>
          <t>注射収入</t>
        </r>
      </text>
    </comment>
    <comment ref="A58" authorId="0">
      <text>
        <r>
          <rPr>
            <b/>
            <sz val="9"/>
            <rFont val="ＭＳ Ｐゴシック"/>
            <family val="3"/>
          </rPr>
          <t>処置・手術収入</t>
        </r>
      </text>
    </comment>
    <comment ref="A60" authorId="0">
      <text>
        <r>
          <rPr>
            <b/>
            <sz val="9"/>
            <rFont val="ＭＳ Ｐゴシック"/>
            <family val="3"/>
          </rPr>
          <t>検査収入</t>
        </r>
      </text>
    </comment>
    <comment ref="A62" authorId="0">
      <text>
        <r>
          <rPr>
            <b/>
            <sz val="9"/>
            <rFont val="ＭＳ Ｐゴシック"/>
            <family val="3"/>
          </rPr>
          <t>放射線収入</t>
        </r>
      </text>
    </comment>
    <comment ref="A64" authorId="0">
      <text>
        <r>
          <rPr>
            <b/>
            <sz val="9"/>
            <rFont val="ＭＳ Ｐゴシック"/>
            <family val="3"/>
          </rPr>
          <t>初診料収入</t>
        </r>
      </text>
    </comment>
    <comment ref="A66" authorId="0">
      <text>
        <r>
          <rPr>
            <b/>
            <sz val="9"/>
            <rFont val="ＭＳ Ｐゴシック"/>
            <family val="3"/>
          </rPr>
          <t>再診料収入</t>
        </r>
      </text>
    </comment>
    <comment ref="A68" authorId="0">
      <text>
        <r>
          <rPr>
            <b/>
            <sz val="9"/>
            <rFont val="ＭＳ Ｐゴシック"/>
            <family val="3"/>
          </rPr>
          <t>その他収入</t>
        </r>
      </text>
    </comment>
    <comment ref="A70" authorId="0">
      <text>
        <r>
          <rPr>
            <b/>
            <sz val="9"/>
            <rFont val="ＭＳ Ｐゴシック"/>
            <family val="3"/>
          </rPr>
          <t>診療収入計（入院＋外来）</t>
        </r>
      </text>
    </comment>
    <comment ref="A76" authorId="0">
      <text>
        <r>
          <rPr>
            <b/>
            <sz val="9"/>
            <rFont val="ＭＳ Ｐゴシック"/>
            <family val="3"/>
          </rPr>
          <t>薬品収入（投薬分）</t>
        </r>
      </text>
    </comment>
    <comment ref="A78" authorId="0">
      <text>
        <r>
          <rPr>
            <b/>
            <sz val="9"/>
            <rFont val="ＭＳ Ｐゴシック"/>
            <family val="3"/>
          </rPr>
          <t>薬品収入（注射分）</t>
        </r>
      </text>
    </comment>
    <comment ref="A80" authorId="0">
      <text>
        <r>
          <rPr>
            <b/>
            <sz val="9"/>
            <rFont val="ＭＳ Ｐゴシック"/>
            <family val="3"/>
          </rPr>
          <t>薬品収入（投薬＋注射分）</t>
        </r>
      </text>
    </comment>
    <comment ref="A89" authorId="0">
      <text>
        <r>
          <rPr>
            <b/>
            <sz val="9"/>
            <rFont val="ＭＳ Ｐゴシック"/>
            <family val="3"/>
          </rPr>
          <t>年間検査件数</t>
        </r>
      </text>
    </comment>
    <comment ref="A91" authorId="0">
      <text>
        <r>
          <rPr>
            <b/>
            <sz val="9"/>
            <rFont val="ＭＳ Ｐゴシック"/>
            <family val="3"/>
          </rPr>
          <t>年間放射線件数</t>
        </r>
      </text>
    </comment>
    <comment ref="A93" authorId="0">
      <text>
        <r>
          <rPr>
            <b/>
            <sz val="9"/>
            <rFont val="ＭＳ Ｐゴシック"/>
            <family val="3"/>
          </rPr>
          <t>年度末検査技師数</t>
        </r>
      </text>
    </comment>
    <comment ref="A96" authorId="0">
      <text>
        <r>
          <rPr>
            <b/>
            <sz val="9"/>
            <rFont val="ＭＳ Ｐゴシック"/>
            <family val="3"/>
          </rPr>
          <t>年度末放射線技師数（×10）</t>
        </r>
      </text>
    </comment>
    <comment ref="A103" authorId="0">
      <text>
        <r>
          <rPr>
            <b/>
            <sz val="9"/>
            <rFont val="ＭＳ Ｐゴシック"/>
            <family val="3"/>
          </rPr>
          <t>室料差額収益</t>
        </r>
      </text>
    </comment>
    <comment ref="A104" authorId="0">
      <text>
        <r>
          <rPr>
            <b/>
            <sz val="9"/>
            <rFont val="ＭＳ Ｐゴシック"/>
            <family val="3"/>
          </rPr>
          <t>入院収益</t>
        </r>
      </text>
    </comment>
    <comment ref="A106" authorId="0">
      <text>
        <r>
          <rPr>
            <b/>
            <sz val="9"/>
            <rFont val="ＭＳ Ｐゴシック"/>
            <family val="3"/>
          </rPr>
          <t>総収益</t>
        </r>
      </text>
    </comment>
    <comment ref="A108" authorId="0">
      <text>
        <r>
          <rPr>
            <b/>
            <sz val="9"/>
            <rFont val="ＭＳ Ｐゴシック"/>
            <family val="3"/>
          </rPr>
          <t>室料差額対象病床数</t>
        </r>
      </text>
    </comment>
    <comment ref="A109" authorId="0">
      <text>
        <r>
          <rPr>
            <b/>
            <sz val="9"/>
            <rFont val="ＭＳ Ｐゴシック"/>
            <family val="3"/>
          </rPr>
          <t>病床数</t>
        </r>
      </text>
    </comment>
    <comment ref="A111" authorId="0">
      <text>
        <r>
          <rPr>
            <b/>
            <sz val="9"/>
            <rFont val="ＭＳ Ｐゴシック"/>
            <family val="3"/>
          </rPr>
          <t>年度末医師数(×10)</t>
        </r>
      </text>
    </comment>
    <comment ref="A113" authorId="0">
      <text>
        <r>
          <rPr>
            <b/>
            <sz val="9"/>
            <rFont val="ＭＳ Ｐゴシック"/>
            <family val="3"/>
          </rPr>
          <t>年度末看護師数(×10)</t>
        </r>
      </text>
    </comment>
    <comment ref="A114" authorId="0">
      <text>
        <r>
          <rPr>
            <b/>
            <sz val="9"/>
            <rFont val="ＭＳ Ｐゴシック"/>
            <family val="3"/>
          </rPr>
          <t>年度末准看護師数(×10)</t>
        </r>
      </text>
    </comment>
    <comment ref="A115" authorId="0">
      <text>
        <r>
          <rPr>
            <b/>
            <sz val="9"/>
            <rFont val="ＭＳ Ｐゴシック"/>
            <family val="3"/>
          </rPr>
          <t>年度末看護助手数(×10)</t>
        </r>
      </text>
    </comment>
    <comment ref="A117" authorId="0">
      <text>
        <r>
          <rPr>
            <b/>
            <sz val="9"/>
            <rFont val="ＭＳ Ｐゴシック"/>
            <family val="3"/>
          </rPr>
          <t>年度末薬剤部門
職員数(×10)</t>
        </r>
      </text>
    </comment>
    <comment ref="A119" authorId="0">
      <text>
        <r>
          <rPr>
            <b/>
            <sz val="9"/>
            <rFont val="ＭＳ Ｐゴシック"/>
            <family val="3"/>
          </rPr>
          <t>年度末薬剤部門
職員数(×10)</t>
        </r>
      </text>
    </comment>
    <comment ref="A121" authorId="0">
      <text>
        <r>
          <rPr>
            <b/>
            <sz val="9"/>
            <rFont val="ＭＳ Ｐゴシック"/>
            <family val="3"/>
          </rPr>
          <t>年度末給食部門
職員数(×10)</t>
        </r>
      </text>
    </comment>
    <comment ref="A123" authorId="0">
      <text>
        <r>
          <rPr>
            <b/>
            <sz val="9"/>
            <rFont val="ＭＳ Ｐゴシック"/>
            <family val="3"/>
          </rPr>
          <t>年度末放射線部門
職員数(×10)</t>
        </r>
      </text>
    </comment>
    <comment ref="A125" authorId="0">
      <text>
        <r>
          <rPr>
            <b/>
            <sz val="9"/>
            <rFont val="ＭＳ Ｐゴシック"/>
            <family val="3"/>
          </rPr>
          <t>年度末臨床検査部門
職員数(×10)</t>
        </r>
      </text>
    </comment>
    <comment ref="A127" authorId="0">
      <text>
        <r>
          <rPr>
            <b/>
            <sz val="9"/>
            <rFont val="ＭＳ Ｐゴシック"/>
            <family val="3"/>
          </rPr>
          <t>年度末その他部門
職員数(×10)</t>
        </r>
      </text>
    </comment>
    <comment ref="A129" authorId="0">
      <text>
        <r>
          <rPr>
            <b/>
            <sz val="9"/>
            <rFont val="ＭＳ Ｐゴシック"/>
            <family val="3"/>
          </rPr>
          <t>年度末全職員数(×10)</t>
        </r>
      </text>
    </comment>
    <comment ref="A131" authorId="0">
      <text>
        <r>
          <rPr>
            <b/>
            <sz val="9"/>
            <rFont val="ＭＳ Ｐゴシック"/>
            <family val="3"/>
          </rPr>
          <t>償却資産</t>
        </r>
      </text>
    </comment>
    <comment ref="A133" authorId="0">
      <text>
        <r>
          <rPr>
            <b/>
            <sz val="9"/>
            <rFont val="ＭＳ Ｐゴシック"/>
            <family val="3"/>
          </rPr>
          <t>償却資産(建物)</t>
        </r>
      </text>
    </comment>
    <comment ref="A135" authorId="0">
      <text>
        <r>
          <rPr>
            <b/>
            <sz val="9"/>
            <rFont val="ＭＳ Ｐゴシック"/>
            <family val="3"/>
          </rPr>
          <t>償却資産(器械・備品)</t>
        </r>
      </text>
    </comment>
    <comment ref="I81" authorId="1">
      <text>
        <r>
          <rPr>
            <b/>
            <sz val="9"/>
            <rFont val="ＭＳ Ｐゴシック"/>
            <family val="3"/>
          </rPr>
          <t>類似団体平均は投薬注射収入のみ</t>
        </r>
      </text>
    </comment>
    <comment ref="AK81" authorId="1">
      <text>
        <r>
          <rPr>
            <b/>
            <sz val="9"/>
            <rFont val="ＭＳ Ｐゴシック"/>
            <family val="3"/>
          </rPr>
          <t>類似団体平均は投薬注射収入のみ</t>
        </r>
      </text>
    </comment>
  </commentList>
</comments>
</file>

<file path=xl/sharedStrings.xml><?xml version="1.0" encoding="utf-8"?>
<sst xmlns="http://schemas.openxmlformats.org/spreadsheetml/2006/main" count="1820" uniqueCount="1451">
  <si>
    <t>（職種別給与に関する調）</t>
  </si>
  <si>
    <t>（単位：円）</t>
  </si>
  <si>
    <t>事</t>
  </si>
  <si>
    <t>務</t>
  </si>
  <si>
    <t>師</t>
  </si>
  <si>
    <t>看</t>
  </si>
  <si>
    <t>護</t>
  </si>
  <si>
    <t>准</t>
  </si>
  <si>
    <t>全</t>
  </si>
  <si>
    <t>(1) 職員数 (人)</t>
  </si>
  <si>
    <t>(2) 基本給</t>
  </si>
  <si>
    <t>(3) 手当</t>
  </si>
  <si>
    <t>(ｱ) 時間外勤務手当</t>
  </si>
  <si>
    <t>(ｲ) 特殊勤務手当</t>
  </si>
  <si>
    <t>(ｳ) 期末勤勉手当</t>
  </si>
  <si>
    <t>(ｴ) その他</t>
  </si>
  <si>
    <t>(4) 　　計</t>
  </si>
  <si>
    <t>(5) 平均年齢 (歳)</t>
  </si>
  <si>
    <t>(6) 平均経験年数 (年)</t>
  </si>
  <si>
    <t>団 体 名　</t>
  </si>
  <si>
    <t>　項　目</t>
  </si>
  <si>
    <t>1.</t>
  </si>
  <si>
    <t>2.</t>
  </si>
  <si>
    <t>3.</t>
  </si>
  <si>
    <t>4.</t>
  </si>
  <si>
    <t>5.</t>
  </si>
  <si>
    <t>6.</t>
  </si>
  <si>
    <t>う</t>
  </si>
  <si>
    <t>ち</t>
  </si>
  <si>
    <t>最高</t>
  </si>
  <si>
    <t>最低</t>
  </si>
  <si>
    <t>（経営分析）</t>
  </si>
  <si>
    <t>(1) 自己資本金</t>
  </si>
  <si>
    <t>(1) 資本剰余金</t>
  </si>
  <si>
    <t>10. 資本合計</t>
  </si>
  <si>
    <t>12. 不良債務</t>
  </si>
  <si>
    <t>　項　　目</t>
  </si>
  <si>
    <t>収</t>
  </si>
  <si>
    <t>財</t>
  </si>
  <si>
    <t>率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</si>
  <si>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</si>
  <si>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</si>
  <si>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</si>
  <si>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</si>
  <si>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</si>
  <si>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</si>
  <si>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</si>
  <si>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</si>
  <si>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</si>
  <si>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</si>
  <si>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(8)  工事負担金</t>
  </si>
  <si>
    <t>(9)  その他</t>
  </si>
  <si>
    <t>(5) その他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</si>
  <si>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</si>
  <si>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</si>
  <si>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</si>
  <si>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</si>
  <si>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</si>
  <si>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</si>
  <si>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</si>
  <si>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</si>
  <si>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</si>
  <si>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</si>
  <si>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</si>
  <si>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</si>
  <si>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</si>
  <si>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(1) 建設改良費</t>
  </si>
  <si>
    <t>(2) 企業債償還金</t>
  </si>
  <si>
    <t>(3) 他会計長期借入金返還金</t>
  </si>
  <si>
    <t>(4) 他会計への支出金</t>
  </si>
  <si>
    <t>(6)     計    (1)～(5) (e)</t>
  </si>
  <si>
    <t>(1) 過年度分損益勘定留保資金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</si>
  <si>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</si>
  <si>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</si>
  <si>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</si>
  <si>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</si>
  <si>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</si>
  <si>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</si>
  <si>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</si>
  <si>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(1) 企業債</t>
  </si>
  <si>
    <t>(4) 他会計繰入金</t>
  </si>
  <si>
    <t>（貸借対照表及び財務分析）</t>
  </si>
  <si>
    <t>（費用構成表）</t>
  </si>
  <si>
    <t>（損益計算書）</t>
  </si>
  <si>
    <t xml:space="preserve"> 1. 総収益 (B)+(C)+(G) (A)</t>
  </si>
  <si>
    <t>（単位：千円）</t>
  </si>
  <si>
    <t>（単位：千円、％）</t>
  </si>
  <si>
    <t>(3) 投資</t>
  </si>
  <si>
    <t xml:space="preserve"> 2. 流動資産</t>
  </si>
  <si>
    <t>(2) 未収金</t>
  </si>
  <si>
    <t>(3) 貯蔵品</t>
  </si>
  <si>
    <t xml:space="preserve"> 5. 固定負債</t>
  </si>
  <si>
    <t>(1) 企業債</t>
  </si>
  <si>
    <t>(2) 再建債</t>
  </si>
  <si>
    <t>(3) 他会計借入金</t>
  </si>
  <si>
    <t>(4) 引当金</t>
  </si>
  <si>
    <t xml:space="preserve"> 6. 流動負債</t>
  </si>
  <si>
    <t>(1) 一時借入金</t>
  </si>
  <si>
    <t>(3) その他</t>
  </si>
  <si>
    <t xml:space="preserve"> 7. 負債合計</t>
  </si>
  <si>
    <t xml:space="preserve"> 8. 資本金</t>
  </si>
  <si>
    <t xml:space="preserve"> 9. 剰余金</t>
  </si>
  <si>
    <t>(1)  企業債</t>
  </si>
  <si>
    <t>(ｱ) 職員給与費</t>
  </si>
  <si>
    <t>(ｲ) 建設利息</t>
  </si>
  <si>
    <t>(2) 国庫(県)補助金</t>
  </si>
  <si>
    <t xml:space="preserve"> 6. 特別損失 (H)</t>
  </si>
  <si>
    <t xml:space="preserve"> 9. 前年度繰越利益剰余金</t>
  </si>
  <si>
    <t>10. 前年度繰越欠損金</t>
  </si>
  <si>
    <t>11. 当年度未処分利益剰余金</t>
  </si>
  <si>
    <t>12. 当年度未処理欠損金</t>
  </si>
  <si>
    <t xml:space="preserve"> 1. 固定資産</t>
  </si>
  <si>
    <t>(1) 有形固定資産</t>
  </si>
  <si>
    <t>(2) 無形固定資産</t>
  </si>
  <si>
    <t>(1) 現金及び預金</t>
  </si>
  <si>
    <t xml:space="preserve"> 3. 繰延勘定</t>
  </si>
  <si>
    <t xml:space="preserve"> 4. 資産合計</t>
  </si>
  <si>
    <t>(2) 未払金及び未払費用</t>
  </si>
  <si>
    <t>(2) 借入資本金</t>
  </si>
  <si>
    <t>(2) 利益剰余金</t>
  </si>
  <si>
    <t>11. 負債・資本合計</t>
  </si>
  <si>
    <t>13. 実質資金不足額</t>
  </si>
  <si>
    <t>14. 再掲</t>
  </si>
  <si>
    <t>経常利益</t>
  </si>
  <si>
    <t>経常損失(△)</t>
  </si>
  <si>
    <t>15. 累積欠損金比率</t>
  </si>
  <si>
    <t>16. 不良債務比率</t>
  </si>
  <si>
    <t>17.</t>
  </si>
  <si>
    <t>財</t>
  </si>
  <si>
    <t>務</t>
  </si>
  <si>
    <t>分</t>
  </si>
  <si>
    <t>析</t>
  </si>
  <si>
    <t>合　計</t>
  </si>
  <si>
    <t>松江市立</t>
  </si>
  <si>
    <t>大田市立</t>
  </si>
  <si>
    <t>仁多病院</t>
  </si>
  <si>
    <t>邑智病院</t>
  </si>
  <si>
    <t>病 院 名　</t>
  </si>
  <si>
    <t>定数</t>
  </si>
  <si>
    <t>在籍人数</t>
  </si>
  <si>
    <t>団 体 名　</t>
  </si>
  <si>
    <t>病　　院</t>
  </si>
  <si>
    <t>1. 事業開始年月日</t>
  </si>
  <si>
    <t>2. 法適用年月日</t>
  </si>
  <si>
    <t>3. 法適用区分</t>
  </si>
  <si>
    <t>4. 管理者</t>
  </si>
  <si>
    <t>5. 施設</t>
  </si>
  <si>
    <t>6. 業務</t>
  </si>
  <si>
    <t>7. 職員数</t>
  </si>
  <si>
    <t>連 合 立</t>
  </si>
  <si>
    <t>隠岐病院</t>
  </si>
  <si>
    <t xml:space="preserve"> 2. 総費用 (E)+(F)+(H) (D)</t>
  </si>
  <si>
    <t xml:space="preserve"> 3. 経常利益 {(B+C)-(E+F)}</t>
  </si>
  <si>
    <t xml:space="preserve"> 4. 経常損失(△)</t>
  </si>
  <si>
    <t xml:space="preserve"> 5. 特別利益 (G)</t>
  </si>
  <si>
    <t xml:space="preserve"> 7. 純利益 (A)-(D)</t>
  </si>
  <si>
    <t xml:space="preserve"> 8. 純損失(△)</t>
  </si>
  <si>
    <t>　(1) 医業収益 (B)</t>
  </si>
  <si>
    <t>　　ｱ. 入院収益</t>
  </si>
  <si>
    <t>　　ｲ. 外来収益</t>
  </si>
  <si>
    <t>　　ｳ. その他医業収益</t>
  </si>
  <si>
    <t>　　　(ｱ) 他会計負担金</t>
  </si>
  <si>
    <t>　　　(ｲ) その他医業収益</t>
  </si>
  <si>
    <t>　　ｱ. 受取利息及び配当金</t>
  </si>
  <si>
    <t>　　ｲ. 看護学院収益</t>
  </si>
  <si>
    <t>　　ｳ. 国庫(県)補助金</t>
  </si>
  <si>
    <t>　　ｴ. 他会計補助金</t>
  </si>
  <si>
    <t>　　ｵ. 他会計負担金</t>
  </si>
  <si>
    <t>　　ｶ. その他医業費用</t>
  </si>
  <si>
    <t>　(2) 医業外収益 (C)</t>
  </si>
  <si>
    <t>　(1) 医業費用 (E)</t>
  </si>
  <si>
    <t>　　ｱ. 職員給与費</t>
  </si>
  <si>
    <t>　　ｲ. 材料費</t>
  </si>
  <si>
    <t>　　ｳ. 減価償却費</t>
  </si>
  <si>
    <t>　　ｴ. その他医業費用</t>
  </si>
  <si>
    <t>　(2) 医業外費用 (F)</t>
  </si>
  <si>
    <t>　　ｱ. 支払利息</t>
  </si>
  <si>
    <t>　　ｲ. 企業債取扱諸費</t>
  </si>
  <si>
    <t>　　ｳ. 看護学院費</t>
  </si>
  <si>
    <t>　　ｴ. 繰延勘定償却</t>
  </si>
  <si>
    <t>　　ｵ. その他医業外費用</t>
  </si>
  <si>
    <t>　(1) 他会計繰入金</t>
  </si>
  <si>
    <t>　(2) 固定資産売却益</t>
  </si>
  <si>
    <t>　(3) その他</t>
  </si>
  <si>
    <t>　(1) 職員給与費</t>
  </si>
  <si>
    <t>　(2) その他</t>
  </si>
  <si>
    <t>（施設及び業務概況）</t>
  </si>
  <si>
    <t>職</t>
  </si>
  <si>
    <t>員</t>
  </si>
  <si>
    <t>給</t>
  </si>
  <si>
    <t>与</t>
  </si>
  <si>
    <t>費</t>
  </si>
  <si>
    <t>金</t>
  </si>
  <si>
    <t>払</t>
  </si>
  <si>
    <t>息</t>
  </si>
  <si>
    <t>額</t>
  </si>
  <si>
    <t>医</t>
  </si>
  <si>
    <t>療</t>
  </si>
  <si>
    <t>材</t>
  </si>
  <si>
    <t>料</t>
  </si>
  <si>
    <t>構</t>
  </si>
  <si>
    <t>成</t>
  </si>
  <si>
    <t>比</t>
  </si>
  <si>
    <t>業</t>
  </si>
  <si>
    <t>益</t>
  </si>
  <si>
    <t>に</t>
  </si>
  <si>
    <t>対</t>
  </si>
  <si>
    <t>す</t>
  </si>
  <si>
    <t>る</t>
  </si>
  <si>
    <t>(1) 基本給</t>
  </si>
  <si>
    <t>(2) 手当</t>
  </si>
  <si>
    <t>(3) 賃金</t>
  </si>
  <si>
    <t>(4) 退職給与費</t>
  </si>
  <si>
    <t>(5) 法定福利費</t>
  </si>
  <si>
    <t>減価償却費</t>
  </si>
  <si>
    <t>給食材料費(患者用)</t>
  </si>
  <si>
    <t>(2) 企業債利息</t>
  </si>
  <si>
    <t>(6) 　　計</t>
  </si>
  <si>
    <t>(1) 一時借入金利息</t>
  </si>
  <si>
    <t>(4) 　　計</t>
  </si>
  <si>
    <t>(1) 薬品費</t>
  </si>
  <si>
    <t>ｱ. 投薬</t>
  </si>
  <si>
    <t>ｲ. 注射</t>
  </si>
  <si>
    <t>ｳ.  計</t>
  </si>
  <si>
    <t>(2) その他医療材料費</t>
  </si>
  <si>
    <t>(3) 　　　計</t>
  </si>
  <si>
    <t>(4) 　　　計</t>
  </si>
  <si>
    <t>(3) その他借入金利息</t>
  </si>
  <si>
    <t>(4) 　　　計</t>
  </si>
  <si>
    <t>医</t>
  </si>
  <si>
    <t>光熱水費</t>
  </si>
  <si>
    <t>通信運搬費</t>
  </si>
  <si>
    <t>費用合計</t>
  </si>
  <si>
    <t>給食材料費</t>
  </si>
  <si>
    <t>修　　繕　　費</t>
  </si>
  <si>
    <t>委　　託　　料</t>
  </si>
  <si>
    <t>そ　の　他</t>
  </si>
  <si>
    <t>(4) その他</t>
  </si>
  <si>
    <t>(6) 医業収支比率</t>
  </si>
  <si>
    <t>(8) 自己資本回転率 (回)</t>
  </si>
  <si>
    <t>入院外来</t>
  </si>
  <si>
    <t>収益に対</t>
  </si>
  <si>
    <t>する比率</t>
  </si>
  <si>
    <t>企業債償還元金</t>
  </si>
  <si>
    <t>企業債利息</t>
  </si>
  <si>
    <t>企業債元利償還金</t>
  </si>
  <si>
    <t>(10)流動資産回転率 (回)</t>
  </si>
  <si>
    <t>(11)未収金回転率 (回)</t>
  </si>
  <si>
    <t>(1) 自己資本構成比率</t>
  </si>
  <si>
    <t>(2) 固定資産対長期資本比率</t>
  </si>
  <si>
    <t>(3) 流動比率</t>
  </si>
  <si>
    <t>(4) 総収支比率</t>
  </si>
  <si>
    <t>(5) 経常収支比率</t>
  </si>
  <si>
    <t>(7) 企業債償還額対減価償却額比率</t>
  </si>
  <si>
    <t>　ｱ. 土地</t>
  </si>
  <si>
    <t>　ｲ. 償却資産</t>
  </si>
  <si>
    <t>　ｳ. 減価償却累計額(△)</t>
  </si>
  <si>
    <t>　ｴ. 建設仮勘定</t>
  </si>
  <si>
    <t>　ｵ. その他</t>
  </si>
  <si>
    <t>　ｱ. 固有資本金(引継資本金)</t>
  </si>
  <si>
    <t>　ｲ. 再評価組入資本金</t>
  </si>
  <si>
    <t>　ｳ. 繰入資本金</t>
  </si>
  <si>
    <t>　ｴ. 組入資本金(造成資本金)</t>
  </si>
  <si>
    <t>　ｱ. 企業債</t>
  </si>
  <si>
    <t>　ｲ. 他会計借入金</t>
  </si>
  <si>
    <t>　ｱ. 国庫(県)補助金</t>
  </si>
  <si>
    <t>　ｲ. 工事負担金</t>
  </si>
  <si>
    <t>　ｳ. 再評価積立金</t>
  </si>
  <si>
    <t>　ｴ. その他</t>
  </si>
  <si>
    <t>　ｱ. 減債積立金</t>
  </si>
  <si>
    <t>　ｲ. 利益積立金</t>
  </si>
  <si>
    <t>　ｳ. 建設改良積立金</t>
  </si>
  <si>
    <t>　ｴ. その他積立金</t>
  </si>
  <si>
    <t>　ｵ. 当年度未処分利益剰余金</t>
  </si>
  <si>
    <t>　   当年度未処理欠損金(△)</t>
  </si>
  <si>
    <t>　　　　うち当年度純利益</t>
  </si>
  <si>
    <t>　　　　うち当年度純損失(△)</t>
  </si>
  <si>
    <t>良</t>
  </si>
  <si>
    <t>費</t>
  </si>
  <si>
    <t>内</t>
  </si>
  <si>
    <t>訳</t>
  </si>
  <si>
    <t>改</t>
  </si>
  <si>
    <t>設</t>
  </si>
  <si>
    <t>建</t>
  </si>
  <si>
    <t>1.</t>
  </si>
  <si>
    <t>2.</t>
  </si>
  <si>
    <t>4.</t>
  </si>
  <si>
    <t>5. 補てん財源不足額(△) (f)-(g) (h)</t>
  </si>
  <si>
    <t>6. 当年度許可債で未借入、未発行分</t>
  </si>
  <si>
    <t>7. 補てん財源不足比率 (h)/(e)×100</t>
  </si>
  <si>
    <t>8. 行政投資実績額</t>
  </si>
  <si>
    <t>9.</t>
  </si>
  <si>
    <t>(ｱ) 建設改良のための企業債</t>
  </si>
  <si>
    <t>(ｲ) その他</t>
  </si>
  <si>
    <t>(10)     計    (1)～(9)</t>
  </si>
  <si>
    <t>(11) 翌年度繰越充当財源</t>
  </si>
  <si>
    <t>(12) 前年度許可債今年度収入分</t>
  </si>
  <si>
    <t>(13) 純計 (10)-{(11)+(12)} (d)</t>
  </si>
  <si>
    <t>3. 資本的支出不足額 (f)</t>
  </si>
  <si>
    <t>(ｱ) 政府資金</t>
  </si>
  <si>
    <t>(ｳ) その他</t>
  </si>
  <si>
    <t>(9) 固定資産回転率 (回)</t>
  </si>
  <si>
    <t>隠岐広域</t>
  </si>
  <si>
    <t xml:space="preserve"> </t>
  </si>
  <si>
    <t>　　     　　隠 岐 広 域 連 合</t>
  </si>
  <si>
    <t>　　     　　隠 岐 広 域 連 合</t>
  </si>
  <si>
    <t>連 合 立</t>
  </si>
  <si>
    <t>団 体 名　</t>
  </si>
  <si>
    <t>隠岐広域連合</t>
  </si>
  <si>
    <t>　項　　目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</si>
  <si>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</si>
  <si>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</si>
  <si>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</si>
  <si>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</si>
  <si>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</si>
  <si>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</si>
  <si>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</si>
  <si>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/>
  </si>
  <si>
    <t>松　江　市</t>
  </si>
  <si>
    <t>大　田　市</t>
  </si>
  <si>
    <t>隠岐広域連合  隠岐病院</t>
  </si>
  <si>
    <t>　　(ｲ) 療養病床</t>
  </si>
  <si>
    <t>(2) 郵便貯金</t>
  </si>
  <si>
    <t>(3) 簡易生命保険</t>
  </si>
  <si>
    <t>(2) 療養</t>
  </si>
  <si>
    <t>団 体 名　</t>
  </si>
  <si>
    <t xml:space="preserve"> 1. 病床利用率 (％)</t>
  </si>
  <si>
    <t>(1) 一般</t>
  </si>
  <si>
    <t>(1) １日平均患者数</t>
  </si>
  <si>
    <t>ｱ. 入院</t>
  </si>
  <si>
    <t xml:space="preserve"> 2.</t>
  </si>
  <si>
    <t xml:space="preserve">    　　　　　(人)</t>
  </si>
  <si>
    <t>ｲ. 外来</t>
  </si>
  <si>
    <t>患</t>
  </si>
  <si>
    <t>(2) 外来入院比率 (％)</t>
  </si>
  <si>
    <t>者</t>
  </si>
  <si>
    <t>(3) 職員１人当たり</t>
  </si>
  <si>
    <t>ｱ. 医師</t>
  </si>
  <si>
    <t>数</t>
  </si>
  <si>
    <t xml:space="preserve">    患者数 (人)</t>
  </si>
  <si>
    <t>ｲ. 看護</t>
  </si>
  <si>
    <t xml:space="preserve">   部門</t>
  </si>
  <si>
    <t>(1) 患者１人１日当たり</t>
  </si>
  <si>
    <t xml:space="preserve">    診療収入 (円)</t>
  </si>
  <si>
    <t>ｱ. 投薬</t>
  </si>
  <si>
    <t>ｲ. 注射</t>
  </si>
  <si>
    <t>ｳ. 処置・手術</t>
  </si>
  <si>
    <t xml:space="preserve"> 3.</t>
  </si>
  <si>
    <t>ｴ. 検査</t>
  </si>
  <si>
    <t>ｵ. 放射線</t>
  </si>
  <si>
    <t>ｶ. 入院料</t>
  </si>
  <si>
    <t>ｸ. その他</t>
  </si>
  <si>
    <t>収</t>
  </si>
  <si>
    <t>入</t>
  </si>
  <si>
    <t>ｶ. 初診料</t>
  </si>
  <si>
    <t>ｷ. 再診料</t>
  </si>
  <si>
    <t>(2) 職員１人１日当たり</t>
  </si>
  <si>
    <t xml:space="preserve">    診療収入 (千円)</t>
  </si>
  <si>
    <t>ｲ. 看護部門</t>
  </si>
  <si>
    <t xml:space="preserve"> 4.</t>
  </si>
  <si>
    <t xml:space="preserve">    薬品費 (円)</t>
  </si>
  <si>
    <t>費</t>
  </si>
  <si>
    <t>(2) 入院患者１人１日当たり給食材料費 (円)</t>
  </si>
  <si>
    <t>(3) 薬品使用効率 (％)</t>
  </si>
  <si>
    <t>用</t>
  </si>
  <si>
    <t>ｳ.  計</t>
  </si>
  <si>
    <t xml:space="preserve"> 5. 診療収入に対する割合</t>
  </si>
  <si>
    <t>(1) 投薬収入</t>
  </si>
  <si>
    <t xml:space="preserve">    　　　　　　　 (％)</t>
  </si>
  <si>
    <t>(2) 注射収入</t>
  </si>
  <si>
    <t>(3) 検査収入</t>
  </si>
  <si>
    <t>(4) 放射線収入</t>
  </si>
  <si>
    <t xml:space="preserve"> 6. 医業収益に対する割合</t>
  </si>
  <si>
    <t>(1) 職員給与費</t>
  </si>
  <si>
    <t>(2) 薬品費</t>
  </si>
  <si>
    <t>(3) その他の材料費</t>
  </si>
  <si>
    <t xml:space="preserve"> 7.</t>
  </si>
  <si>
    <t>(1) 患者１００人当たり検査件数 (件)</t>
  </si>
  <si>
    <t>検</t>
  </si>
  <si>
    <t>(2) 　　　　〃　　　　放射線件数 (件)</t>
  </si>
  <si>
    <t>査</t>
  </si>
  <si>
    <t>(3) 検査技師１人当たり検査件数 (件)</t>
  </si>
  <si>
    <t>の</t>
  </si>
  <si>
    <t>(4) 　　　　〃　　　　検査収入 (千円)</t>
  </si>
  <si>
    <t>状</t>
  </si>
  <si>
    <t>(5) 放射線技師１人当たり放射線件数 (件)</t>
  </si>
  <si>
    <t>況</t>
  </si>
  <si>
    <t>(6) 　　　　〃　　　　　放射線収入 (千円)</t>
  </si>
  <si>
    <t xml:space="preserve"> 8.</t>
  </si>
  <si>
    <t>(1) １人１日当たり</t>
  </si>
  <si>
    <t>ｱ. 個室</t>
  </si>
  <si>
    <t>室　</t>
  </si>
  <si>
    <t xml:space="preserve">    徴収額 (円)</t>
  </si>
  <si>
    <t>料　</t>
  </si>
  <si>
    <t>ｲ. ２人</t>
  </si>
  <si>
    <t>差　</t>
  </si>
  <si>
    <t xml:space="preserve">   以上室</t>
  </si>
  <si>
    <t>額　</t>
  </si>
  <si>
    <t>(2) 室料差額収益／入院収益 (％)</t>
  </si>
  <si>
    <t>の状</t>
  </si>
  <si>
    <t>(3) 室料差額収益／総収益 (％)</t>
  </si>
  <si>
    <t>　況</t>
  </si>
  <si>
    <t>(4) 室料差額対象病床数／総病床数 (％)</t>
  </si>
  <si>
    <t xml:space="preserve"> 9. 病床１００床当たり</t>
  </si>
  <si>
    <t>(1) 医師</t>
  </si>
  <si>
    <t xml:space="preserve">    職員数 (人)</t>
  </si>
  <si>
    <t>(2) 看護部門</t>
  </si>
  <si>
    <t>(3) 薬剤部門</t>
  </si>
  <si>
    <t>(4) 事務部門</t>
  </si>
  <si>
    <t>(5) 給食部門</t>
  </si>
  <si>
    <t>(6) 放射線部門</t>
  </si>
  <si>
    <t>(7) 臨床検査部門</t>
  </si>
  <si>
    <t>(8) その他部門</t>
  </si>
  <si>
    <t>(9) 全職員</t>
  </si>
  <si>
    <t>10. 一床当たり固定資産</t>
  </si>
  <si>
    <t>償却資産</t>
  </si>
  <si>
    <t xml:space="preserve">    　　　　　　(千円)</t>
  </si>
  <si>
    <t>う</t>
  </si>
  <si>
    <t>ｱ. 建物</t>
  </si>
  <si>
    <t>ち</t>
  </si>
  <si>
    <t>ｲ. 器械・備品</t>
  </si>
  <si>
    <t xml:space="preserve"> </t>
  </si>
  <si>
    <t>団 体 名　</t>
  </si>
  <si>
    <t>松 江 市</t>
  </si>
  <si>
    <t>大 田 市</t>
  </si>
  <si>
    <t>病院組合</t>
  </si>
  <si>
    <t>　　　　</t>
  </si>
  <si>
    <t xml:space="preserve"> </t>
  </si>
  <si>
    <t>公　　立</t>
  </si>
  <si>
    <t>隠岐広域</t>
  </si>
  <si>
    <t>　(1) 病院区分</t>
  </si>
  <si>
    <t>　(2) 病床数</t>
  </si>
  <si>
    <t>　　(ｱ) 一般病床</t>
  </si>
  <si>
    <t>　(3) 病院の立地条件</t>
  </si>
  <si>
    <t>　(4) 病院施設延べ面積 (㎡)</t>
  </si>
  <si>
    <t>　　(ｱ) 鉄筋コンクリート造</t>
  </si>
  <si>
    <t>　　(ｲ) 耐火構造</t>
  </si>
  <si>
    <t>　　(ｳ) 木造</t>
  </si>
  <si>
    <t>　(5) 付帯施設</t>
  </si>
  <si>
    <t>　　(ｱ) 診療所</t>
  </si>
  <si>
    <t>　　(ｲ) 高等看護学院</t>
  </si>
  <si>
    <t>　　(ｳ) 準看護学院</t>
  </si>
  <si>
    <t>　(6) 救急病院の告示</t>
  </si>
  <si>
    <t>　　　　告示の有無</t>
  </si>
  <si>
    <t>　　　　告示病床数</t>
  </si>
  <si>
    <t>　(1) 看護の基準</t>
  </si>
  <si>
    <t>　　(ｱ) １日平均入院患者数</t>
  </si>
  <si>
    <t>　　(ｲ) １日平均外来患者数</t>
  </si>
  <si>
    <t>　　(ｳ) 　　　計</t>
  </si>
  <si>
    <t>　(1) 損益勘定職員数</t>
  </si>
  <si>
    <t>　(2) 資本勘定職員数</t>
  </si>
  <si>
    <t>　(3) 　　　計</t>
  </si>
  <si>
    <t>団 体 名　</t>
  </si>
  <si>
    <t>企　業　債　現　在　高</t>
  </si>
  <si>
    <t>(6) (5)以外の金融機関</t>
  </si>
  <si>
    <t>　　(ｳ) 結核病床</t>
  </si>
  <si>
    <t>　　(ｴ) 精神病床</t>
  </si>
  <si>
    <t>　　(ｵ) 感染症病床</t>
  </si>
  <si>
    <t>　　(ｶ) 　　計</t>
  </si>
  <si>
    <t>(3) 結核</t>
  </si>
  <si>
    <t>(4) 精神</t>
  </si>
  <si>
    <t>(5) 感染症</t>
  </si>
  <si>
    <t>(6) 　計</t>
  </si>
  <si>
    <t>出 雲 市</t>
  </si>
  <si>
    <t>出雲市立</t>
  </si>
  <si>
    <t>総合医療</t>
  </si>
  <si>
    <t>センター</t>
  </si>
  <si>
    <t>安 来 市</t>
  </si>
  <si>
    <t>安来市立</t>
  </si>
  <si>
    <t>病　　院</t>
  </si>
  <si>
    <t>奥出雲町</t>
  </si>
  <si>
    <t>飯 南 町</t>
  </si>
  <si>
    <t>飯南町立</t>
  </si>
  <si>
    <t>飯南病院</t>
  </si>
  <si>
    <t>邑 智 郡</t>
  </si>
  <si>
    <t>公　　立</t>
  </si>
  <si>
    <t>奥 出 雲</t>
  </si>
  <si>
    <t>町　　立</t>
  </si>
  <si>
    <t>09,01,18</t>
  </si>
  <si>
    <t>↓次２行により</t>
  </si>
  <si>
    <r>
      <t>2</t>
    </r>
    <r>
      <rPr>
        <sz val="11"/>
        <rFont val="ＭＳ 明朝"/>
        <family val="1"/>
      </rPr>
      <t>0,01,01</t>
    </r>
  </si>
  <si>
    <r>
      <t>2</t>
    </r>
    <r>
      <rPr>
        <sz val="11"/>
        <rFont val="ＭＳ 明朝"/>
        <family val="1"/>
      </rPr>
      <t>0,01,02</t>
    </r>
  </si>
  <si>
    <t>↓次々行により</t>
  </si>
  <si>
    <t>↓次行により</t>
  </si>
  <si>
    <r>
      <t>2</t>
    </r>
    <r>
      <rPr>
        <sz val="11"/>
        <rFont val="ＭＳ 明朝"/>
        <family val="1"/>
      </rPr>
      <t>1,01,01</t>
    </r>
  </si>
  <si>
    <r>
      <t>2</t>
    </r>
    <r>
      <rPr>
        <sz val="11"/>
        <rFont val="ＭＳ 明朝"/>
        <family val="1"/>
      </rPr>
      <t>1,01,02</t>
    </r>
  </si>
  <si>
    <r>
      <t>2</t>
    </r>
    <r>
      <rPr>
        <sz val="11"/>
        <rFont val="ＭＳ 明朝"/>
        <family val="1"/>
      </rPr>
      <t>2,01,01</t>
    </r>
  </si>
  <si>
    <r>
      <t>2</t>
    </r>
    <r>
      <rPr>
        <sz val="11"/>
        <rFont val="ＭＳ 明朝"/>
        <family val="1"/>
      </rPr>
      <t>2,01,02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</si>
  <si>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</si>
  <si>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2,02,01</t>
    </r>
  </si>
  <si>
    <r>
      <t>2</t>
    </r>
    <r>
      <rPr>
        <sz val="11"/>
        <rFont val="ＭＳ 明朝"/>
        <family val="1"/>
      </rPr>
      <t>3,01,01</t>
    </r>
  </si>
  <si>
    <r>
      <t>2</t>
    </r>
    <r>
      <rPr>
        <sz val="11"/>
        <rFont val="ＭＳ 明朝"/>
        <family val="1"/>
      </rPr>
      <t>3,01,02</t>
    </r>
  </si>
  <si>
    <r>
      <t>2</t>
    </r>
    <r>
      <rPr>
        <sz val="11"/>
        <rFont val="ＭＳ 明朝"/>
        <family val="1"/>
      </rPr>
      <t>3,02,02</t>
    </r>
  </si>
  <si>
    <t>期首資産等状況</t>
  </si>
  <si>
    <t>(1)固定資産</t>
  </si>
  <si>
    <t>(2)流動資産</t>
  </si>
  <si>
    <t>(3)うち未収金</t>
  </si>
  <si>
    <t>(4)自己資本金</t>
  </si>
  <si>
    <t>(5)剰余金</t>
  </si>
  <si>
    <t>(6)負債・資本合計</t>
  </si>
  <si>
    <r>
      <t>2</t>
    </r>
    <r>
      <rPr>
        <sz val="11"/>
        <rFont val="ＭＳ 明朝"/>
        <family val="1"/>
      </rPr>
      <t>4,01,12</t>
    </r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</si>
  <si>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</si>
  <si>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</si>
  <si>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r>
      <t>2</t>
    </r>
    <r>
      <rPr>
        <sz val="11"/>
        <rFont val="ＭＳ 明朝"/>
        <family val="1"/>
      </rPr>
      <t>4,04,12</t>
    </r>
  </si>
  <si>
    <r>
      <t>2</t>
    </r>
    <r>
      <rPr>
        <sz val="11"/>
        <rFont val="ＭＳ 明朝"/>
        <family val="1"/>
      </rPr>
      <t>4,05,12</t>
    </r>
  </si>
  <si>
    <r>
      <t>2</t>
    </r>
    <r>
      <rPr>
        <sz val="11"/>
        <rFont val="ＭＳ 明朝"/>
        <family val="1"/>
      </rPr>
      <t>4,06,12</t>
    </r>
  </si>
  <si>
    <r>
      <t>2</t>
    </r>
    <r>
      <rPr>
        <sz val="11"/>
        <rFont val="ＭＳ 明朝"/>
        <family val="1"/>
      </rPr>
      <t>4,07,12</t>
    </r>
  </si>
  <si>
    <r>
      <t>2</t>
    </r>
    <r>
      <rPr>
        <sz val="11"/>
        <rFont val="ＭＳ 明朝"/>
        <family val="1"/>
      </rPr>
      <t>4,08,12</t>
    </r>
  </si>
  <si>
    <r>
      <t>2</t>
    </r>
    <r>
      <rPr>
        <sz val="11"/>
        <rFont val="ＭＳ 明朝"/>
        <family val="1"/>
      </rPr>
      <t>4,09,12</t>
    </r>
  </si>
  <si>
    <r>
      <t>2</t>
    </r>
    <r>
      <rPr>
        <sz val="11"/>
        <rFont val="ＭＳ 明朝"/>
        <family val="1"/>
      </rPr>
      <t>4,10,12</t>
    </r>
  </si>
  <si>
    <r>
      <t>2</t>
    </r>
    <r>
      <rPr>
        <sz val="11"/>
        <rFont val="ＭＳ 明朝"/>
        <family val="1"/>
      </rPr>
      <t>4,11,12</t>
    </r>
  </si>
  <si>
    <r>
      <t>2</t>
    </r>
    <r>
      <rPr>
        <sz val="11"/>
        <rFont val="ＭＳ 明朝"/>
        <family val="1"/>
      </rPr>
      <t>4,12,12</t>
    </r>
  </si>
  <si>
    <r>
      <t>2</t>
    </r>
    <r>
      <rPr>
        <sz val="11"/>
        <rFont val="ＭＳ 明朝"/>
        <family val="1"/>
      </rPr>
      <t>4,01,01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</si>
  <si>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</si>
  <si>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</si>
  <si>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</si>
  <si>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5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</si>
  <si>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6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</si>
  <si>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7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</si>
  <si>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8</t>
    </r>
  </si>
  <si>
    <r>
      <t>2</t>
    </r>
    <r>
      <rPr>
        <sz val="11"/>
        <rFont val="ＭＳ 明朝"/>
        <family val="1"/>
      </rPr>
      <t>4,01,0</t>
    </r>
    <r>
      <rPr>
        <sz val="11"/>
        <rFont val="ＭＳ 明朝"/>
        <family val="1"/>
      </rPr>
      <t>9</t>
    </r>
  </si>
  <si>
    <r>
      <t>2</t>
    </r>
    <r>
      <rPr>
        <sz val="11"/>
        <rFont val="ＭＳ 明朝"/>
        <family val="1"/>
      </rPr>
      <t>4,01,</t>
    </r>
    <r>
      <rPr>
        <sz val="11"/>
        <rFont val="ＭＳ 明朝"/>
        <family val="1"/>
      </rPr>
      <t>10</t>
    </r>
  </si>
  <si>
    <r>
      <t>2</t>
    </r>
    <r>
      <rPr>
        <sz val="11"/>
        <rFont val="ＭＳ 明朝"/>
        <family val="1"/>
      </rPr>
      <t>4,01,</t>
    </r>
    <r>
      <rPr>
        <sz val="11"/>
        <rFont val="ＭＳ 明朝"/>
        <family val="1"/>
      </rPr>
      <t>11</t>
    </r>
  </si>
  <si>
    <t>出　雲　市</t>
  </si>
  <si>
    <t>安　来　市</t>
  </si>
  <si>
    <t>奥 出 雲 町</t>
  </si>
  <si>
    <t>飯　南　町</t>
  </si>
  <si>
    <t>邑智郡公立病院組合</t>
  </si>
  <si>
    <t>出　雲　市</t>
  </si>
  <si>
    <t>安　来　市</t>
  </si>
  <si>
    <t>奥 出 雲 町</t>
  </si>
  <si>
    <t>飯　南　町</t>
  </si>
  <si>
    <t>隠岐広域連合　隠岐島前病院</t>
  </si>
  <si>
    <t>隠岐広域連合　隠岐病院</t>
  </si>
  <si>
    <t>津和野町</t>
  </si>
  <si>
    <t>共存病院</t>
  </si>
  <si>
    <t>津 和 野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</si>
  <si>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</si>
  <si>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</si>
  <si>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</si>
  <si>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</si>
  <si>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</si>
  <si>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</si>
  <si>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</si>
  <si>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</si>
  <si>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</si>
  <si>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</si>
  <si>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</si>
  <si>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 xml:space="preserve"> </t>
  </si>
  <si>
    <t>医</t>
  </si>
  <si>
    <t>療</t>
  </si>
  <si>
    <t>技</t>
  </si>
  <si>
    <t>術</t>
  </si>
  <si>
    <t>員</t>
  </si>
  <si>
    <t>松 江 市</t>
  </si>
  <si>
    <t>大 田 市</t>
  </si>
  <si>
    <t>邑 智 郡
公　　立
病院組合</t>
  </si>
  <si>
    <t>　(2) 指定管理者</t>
  </si>
  <si>
    <t>　(3) 患者数</t>
  </si>
  <si>
    <t>ｷ. 入院時食事療養</t>
  </si>
  <si>
    <t>(1) 企業債利息</t>
  </si>
  <si>
    <t>(2) 一時借入金利息</t>
  </si>
  <si>
    <t>(3) 他会計借入金等利息</t>
  </si>
  <si>
    <t>(1) 企業債利息</t>
  </si>
  <si>
    <t>(2) 一時借入金利息</t>
  </si>
  <si>
    <t>(3) 他会計借入金等利息</t>
  </si>
  <si>
    <t>(4) 地方公共団体金融機構</t>
  </si>
  <si>
    <t>雲南市立</t>
  </si>
  <si>
    <t>雲 南 市</t>
  </si>
  <si>
    <t>津 和 野 町</t>
  </si>
  <si>
    <t>津和野町</t>
  </si>
  <si>
    <t>雲　南　市</t>
  </si>
  <si>
    <t xml:space="preserve"> </t>
  </si>
  <si>
    <r>
      <t>2</t>
    </r>
    <r>
      <rPr>
        <sz val="11"/>
        <rFont val="ＭＳ 明朝"/>
        <family val="1"/>
      </rPr>
      <t>0,01,03</t>
    </r>
  </si>
  <si>
    <r>
      <t>2</t>
    </r>
    <r>
      <rPr>
        <sz val="11"/>
        <rFont val="ＭＳ 明朝"/>
        <family val="1"/>
      </rPr>
      <t>0,01,04</t>
    </r>
  </si>
  <si>
    <r>
      <t>2</t>
    </r>
    <r>
      <rPr>
        <sz val="11"/>
        <rFont val="ＭＳ 明朝"/>
        <family val="1"/>
      </rPr>
      <t>0,01,05</t>
    </r>
  </si>
  <si>
    <r>
      <t>2</t>
    </r>
    <r>
      <rPr>
        <sz val="11"/>
        <rFont val="ＭＳ 明朝"/>
        <family val="1"/>
      </rPr>
      <t>0,01,06</t>
    </r>
  </si>
  <si>
    <r>
      <t>2</t>
    </r>
    <r>
      <rPr>
        <sz val="11"/>
        <rFont val="ＭＳ 明朝"/>
        <family val="1"/>
      </rPr>
      <t>0,01,07</t>
    </r>
  </si>
  <si>
    <r>
      <t>2</t>
    </r>
    <r>
      <rPr>
        <sz val="11"/>
        <rFont val="ＭＳ 明朝"/>
        <family val="1"/>
      </rPr>
      <t>0,01,08</t>
    </r>
  </si>
  <si>
    <r>
      <t>2</t>
    </r>
    <r>
      <rPr>
        <sz val="11"/>
        <rFont val="ＭＳ 明朝"/>
        <family val="1"/>
      </rPr>
      <t>0,01,09</t>
    </r>
  </si>
  <si>
    <r>
      <t>2</t>
    </r>
    <r>
      <rPr>
        <sz val="11"/>
        <rFont val="ＭＳ 明朝"/>
        <family val="1"/>
      </rPr>
      <t>0,01,10</t>
    </r>
  </si>
  <si>
    <r>
      <t>2</t>
    </r>
    <r>
      <rPr>
        <sz val="11"/>
        <rFont val="ＭＳ 明朝"/>
        <family val="1"/>
      </rPr>
      <t>0,01,11</t>
    </r>
  </si>
  <si>
    <r>
      <t>2</t>
    </r>
    <r>
      <rPr>
        <sz val="11"/>
        <rFont val="ＭＳ 明朝"/>
        <family val="1"/>
      </rPr>
      <t>0,01,12</t>
    </r>
  </si>
  <si>
    <r>
      <t>2</t>
    </r>
    <r>
      <rPr>
        <sz val="11"/>
        <rFont val="ＭＳ 明朝"/>
        <family val="1"/>
      </rPr>
      <t>0,01,13</t>
    </r>
  </si>
  <si>
    <r>
      <t>2</t>
    </r>
    <r>
      <rPr>
        <sz val="11"/>
        <rFont val="ＭＳ 明朝"/>
        <family val="1"/>
      </rPr>
      <t>0,01,14</t>
    </r>
  </si>
  <si>
    <r>
      <t>2</t>
    </r>
    <r>
      <rPr>
        <sz val="11"/>
        <rFont val="ＭＳ 明朝"/>
        <family val="1"/>
      </rPr>
      <t>0,01,15</t>
    </r>
  </si>
  <si>
    <r>
      <t>2</t>
    </r>
    <r>
      <rPr>
        <sz val="11"/>
        <rFont val="ＭＳ 明朝"/>
        <family val="1"/>
      </rPr>
      <t>0,01,16</t>
    </r>
  </si>
  <si>
    <r>
      <t>2</t>
    </r>
    <r>
      <rPr>
        <sz val="11"/>
        <rFont val="ＭＳ 明朝"/>
        <family val="1"/>
      </rPr>
      <t>0,01,17</t>
    </r>
  </si>
  <si>
    <r>
      <t>2</t>
    </r>
    <r>
      <rPr>
        <sz val="11"/>
        <rFont val="ＭＳ 明朝"/>
        <family val="1"/>
      </rPr>
      <t>0,01,18</t>
    </r>
  </si>
  <si>
    <r>
      <t>2</t>
    </r>
    <r>
      <rPr>
        <sz val="11"/>
        <rFont val="ＭＳ 明朝"/>
        <family val="1"/>
      </rPr>
      <t>0,01,19</t>
    </r>
  </si>
  <si>
    <r>
      <t>2</t>
    </r>
    <r>
      <rPr>
        <sz val="11"/>
        <rFont val="ＭＳ 明朝"/>
        <family val="1"/>
      </rPr>
      <t>0,01,20</t>
    </r>
  </si>
  <si>
    <r>
      <t>2</t>
    </r>
    <r>
      <rPr>
        <sz val="11"/>
        <rFont val="ＭＳ 明朝"/>
        <family val="1"/>
      </rPr>
      <t>0,01,21</t>
    </r>
  </si>
  <si>
    <r>
      <t>2</t>
    </r>
    <r>
      <rPr>
        <sz val="11"/>
        <rFont val="ＭＳ 明朝"/>
        <family val="1"/>
      </rPr>
      <t>0,01,22</t>
    </r>
  </si>
  <si>
    <r>
      <t>2</t>
    </r>
    <r>
      <rPr>
        <sz val="11"/>
        <rFont val="ＭＳ 明朝"/>
        <family val="1"/>
      </rPr>
      <t>0,01,23</t>
    </r>
  </si>
  <si>
    <r>
      <t>2</t>
    </r>
    <r>
      <rPr>
        <sz val="11"/>
        <rFont val="ＭＳ 明朝"/>
        <family val="1"/>
      </rPr>
      <t>0,01,24</t>
    </r>
  </si>
  <si>
    <r>
      <t>2</t>
    </r>
    <r>
      <rPr>
        <sz val="11"/>
        <rFont val="ＭＳ 明朝"/>
        <family val="1"/>
      </rPr>
      <t>0,01,25</t>
    </r>
  </si>
  <si>
    <r>
      <t>2</t>
    </r>
    <r>
      <rPr>
        <sz val="11"/>
        <rFont val="ＭＳ 明朝"/>
        <family val="1"/>
      </rPr>
      <t>0,01,26</t>
    </r>
  </si>
  <si>
    <r>
      <t>2</t>
    </r>
    <r>
      <rPr>
        <sz val="11"/>
        <rFont val="ＭＳ 明朝"/>
        <family val="1"/>
      </rPr>
      <t>0,01,27</t>
    </r>
  </si>
  <si>
    <r>
      <t>2</t>
    </r>
    <r>
      <rPr>
        <sz val="11"/>
        <rFont val="ＭＳ 明朝"/>
        <family val="1"/>
      </rPr>
      <t>0,01,28</t>
    </r>
  </si>
  <si>
    <r>
      <t>2</t>
    </r>
    <r>
      <rPr>
        <sz val="11"/>
        <rFont val="ＭＳ 明朝"/>
        <family val="1"/>
      </rPr>
      <t>0,01,29</t>
    </r>
  </si>
  <si>
    <r>
      <t>2</t>
    </r>
    <r>
      <rPr>
        <sz val="11"/>
        <rFont val="ＭＳ 明朝"/>
        <family val="1"/>
      </rPr>
      <t>0,01,30</t>
    </r>
  </si>
  <si>
    <r>
      <t>2</t>
    </r>
    <r>
      <rPr>
        <sz val="11"/>
        <rFont val="ＭＳ 明朝"/>
        <family val="1"/>
      </rPr>
      <t>0,01,31</t>
    </r>
  </si>
  <si>
    <r>
      <t>2</t>
    </r>
    <r>
      <rPr>
        <sz val="11"/>
        <rFont val="ＭＳ 明朝"/>
        <family val="1"/>
      </rPr>
      <t>0,01,32</t>
    </r>
  </si>
  <si>
    <r>
      <t>2</t>
    </r>
    <r>
      <rPr>
        <sz val="11"/>
        <rFont val="ＭＳ 明朝"/>
        <family val="1"/>
      </rPr>
      <t>0,01,33</t>
    </r>
  </si>
  <si>
    <r>
      <t>2</t>
    </r>
    <r>
      <rPr>
        <sz val="11"/>
        <rFont val="ＭＳ 明朝"/>
        <family val="1"/>
      </rPr>
      <t>0,01,34</t>
    </r>
  </si>
  <si>
    <r>
      <t>2</t>
    </r>
    <r>
      <rPr>
        <sz val="11"/>
        <rFont val="ＭＳ 明朝"/>
        <family val="1"/>
      </rPr>
      <t>0,01,35</t>
    </r>
  </si>
  <si>
    <r>
      <t>2</t>
    </r>
    <r>
      <rPr>
        <sz val="11"/>
        <rFont val="ＭＳ 明朝"/>
        <family val="1"/>
      </rPr>
      <t>0,01,36</t>
    </r>
  </si>
  <si>
    <r>
      <t>2</t>
    </r>
    <r>
      <rPr>
        <sz val="11"/>
        <rFont val="ＭＳ 明朝"/>
        <family val="1"/>
      </rPr>
      <t>0,01,37</t>
    </r>
  </si>
  <si>
    <r>
      <t>2</t>
    </r>
    <r>
      <rPr>
        <sz val="11"/>
        <rFont val="ＭＳ 明朝"/>
        <family val="1"/>
      </rPr>
      <t>0,01,38</t>
    </r>
  </si>
  <si>
    <r>
      <t>2</t>
    </r>
    <r>
      <rPr>
        <sz val="11"/>
        <rFont val="ＭＳ 明朝"/>
        <family val="1"/>
      </rPr>
      <t>0,01,39</t>
    </r>
  </si>
  <si>
    <r>
      <t>2</t>
    </r>
    <r>
      <rPr>
        <sz val="11"/>
        <rFont val="ＭＳ 明朝"/>
        <family val="1"/>
      </rPr>
      <t>0,01,40</t>
    </r>
  </si>
  <si>
    <r>
      <t>2</t>
    </r>
    <r>
      <rPr>
        <sz val="11"/>
        <rFont val="ＭＳ 明朝"/>
        <family val="1"/>
      </rPr>
      <t>0,01,41</t>
    </r>
  </si>
  <si>
    <r>
      <t>2</t>
    </r>
    <r>
      <rPr>
        <sz val="11"/>
        <rFont val="ＭＳ 明朝"/>
        <family val="1"/>
      </rPr>
      <t>0,01,42</t>
    </r>
  </si>
  <si>
    <r>
      <t>2</t>
    </r>
    <r>
      <rPr>
        <sz val="11"/>
        <rFont val="ＭＳ 明朝"/>
        <family val="1"/>
      </rPr>
      <t>0,01,43</t>
    </r>
  </si>
  <si>
    <r>
      <t>2</t>
    </r>
    <r>
      <rPr>
        <sz val="11"/>
        <rFont val="ＭＳ 明朝"/>
        <family val="1"/>
      </rPr>
      <t>0,01,44</t>
    </r>
  </si>
  <si>
    <r>
      <t>2</t>
    </r>
    <r>
      <rPr>
        <sz val="11"/>
        <rFont val="ＭＳ 明朝"/>
        <family val="1"/>
      </rPr>
      <t>0,01,45</t>
    </r>
  </si>
  <si>
    <r>
      <t>2</t>
    </r>
    <r>
      <rPr>
        <sz val="11"/>
        <rFont val="ＭＳ 明朝"/>
        <family val="1"/>
      </rPr>
      <t>0,01,46</t>
    </r>
  </si>
  <si>
    <r>
      <t>2</t>
    </r>
    <r>
      <rPr>
        <sz val="11"/>
        <rFont val="ＭＳ 明朝"/>
        <family val="1"/>
      </rPr>
      <t>0,01,47</t>
    </r>
  </si>
  <si>
    <r>
      <t>2</t>
    </r>
    <r>
      <rPr>
        <sz val="11"/>
        <rFont val="ＭＳ 明朝"/>
        <family val="1"/>
      </rPr>
      <t>0,01,48</t>
    </r>
  </si>
  <si>
    <r>
      <t>2</t>
    </r>
    <r>
      <rPr>
        <sz val="11"/>
        <rFont val="ＭＳ 明朝"/>
        <family val="1"/>
      </rPr>
      <t>0,01,49</t>
    </r>
  </si>
  <si>
    <r>
      <t>2</t>
    </r>
    <r>
      <rPr>
        <sz val="11"/>
        <rFont val="ＭＳ 明朝"/>
        <family val="1"/>
      </rPr>
      <t>0,01,50</t>
    </r>
  </si>
  <si>
    <r>
      <t>2</t>
    </r>
    <r>
      <rPr>
        <sz val="11"/>
        <rFont val="ＭＳ 明朝"/>
        <family val="1"/>
      </rPr>
      <t>0,01,51</t>
    </r>
  </si>
  <si>
    <r>
      <t>2</t>
    </r>
    <r>
      <rPr>
        <sz val="11"/>
        <rFont val="ＭＳ 明朝"/>
        <family val="1"/>
      </rPr>
      <t>0,01,52</t>
    </r>
  </si>
  <si>
    <r>
      <t>2</t>
    </r>
    <r>
      <rPr>
        <sz val="11"/>
        <rFont val="ＭＳ 明朝"/>
        <family val="1"/>
      </rPr>
      <t>0,01,53</t>
    </r>
  </si>
  <si>
    <r>
      <t>2</t>
    </r>
    <r>
      <rPr>
        <sz val="11"/>
        <rFont val="ＭＳ 明朝"/>
        <family val="1"/>
      </rPr>
      <t>0,01,54</t>
    </r>
  </si>
  <si>
    <r>
      <t>2</t>
    </r>
    <r>
      <rPr>
        <sz val="11"/>
        <rFont val="ＭＳ 明朝"/>
        <family val="1"/>
      </rPr>
      <t>0,01,55</t>
    </r>
  </si>
  <si>
    <r>
      <t>2</t>
    </r>
    <r>
      <rPr>
        <sz val="11"/>
        <rFont val="ＭＳ 明朝"/>
        <family val="1"/>
      </rPr>
      <t>0,01,56</t>
    </r>
  </si>
  <si>
    <r>
      <t>2</t>
    </r>
    <r>
      <rPr>
        <sz val="11"/>
        <rFont val="ＭＳ 明朝"/>
        <family val="1"/>
      </rPr>
      <t>0,01,57</t>
    </r>
  </si>
  <si>
    <r>
      <t>2</t>
    </r>
    <r>
      <rPr>
        <sz val="11"/>
        <rFont val="ＭＳ 明朝"/>
        <family val="1"/>
      </rPr>
      <t>0,01,58</t>
    </r>
  </si>
  <si>
    <r>
      <t>2</t>
    </r>
    <r>
      <rPr>
        <sz val="11"/>
        <rFont val="ＭＳ 明朝"/>
        <family val="1"/>
      </rPr>
      <t>0,01,59</t>
    </r>
  </si>
  <si>
    <r>
      <t>2</t>
    </r>
    <r>
      <rPr>
        <sz val="11"/>
        <rFont val="ＭＳ 明朝"/>
        <family val="1"/>
      </rPr>
      <t>0,01,60</t>
    </r>
  </si>
  <si>
    <r>
      <t>2</t>
    </r>
    <r>
      <rPr>
        <sz val="11"/>
        <rFont val="ＭＳ 明朝"/>
        <family val="1"/>
      </rPr>
      <t>0,01,61</t>
    </r>
  </si>
  <si>
    <r>
      <t>2</t>
    </r>
    <r>
      <rPr>
        <sz val="11"/>
        <rFont val="ＭＳ 明朝"/>
        <family val="1"/>
      </rPr>
      <t>0,01,62</t>
    </r>
  </si>
  <si>
    <r>
      <t>2</t>
    </r>
    <r>
      <rPr>
        <sz val="11"/>
        <rFont val="ＭＳ 明朝"/>
        <family val="1"/>
      </rPr>
      <t>0,01,63</t>
    </r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</si>
  <si>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</si>
  <si>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1,01,04</t>
    </r>
  </si>
  <si>
    <r>
      <t>2</t>
    </r>
    <r>
      <rPr>
        <sz val="11"/>
        <rFont val="ＭＳ 明朝"/>
        <family val="1"/>
      </rPr>
      <t>1,01,05</t>
    </r>
  </si>
  <si>
    <r>
      <t>2</t>
    </r>
    <r>
      <rPr>
        <sz val="11"/>
        <rFont val="ＭＳ 明朝"/>
        <family val="1"/>
      </rPr>
      <t>1,01,06</t>
    </r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</si>
  <si>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</si>
  <si>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1,01,08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</si>
  <si>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</si>
  <si>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1,01,10</t>
    </r>
  </si>
  <si>
    <r>
      <t>2</t>
    </r>
    <r>
      <rPr>
        <sz val="11"/>
        <rFont val="ＭＳ 明朝"/>
        <family val="1"/>
      </rPr>
      <t>1,01,11</t>
    </r>
  </si>
  <si>
    <r>
      <t>2</t>
    </r>
    <r>
      <rPr>
        <sz val="11"/>
        <rFont val="ＭＳ 明朝"/>
        <family val="1"/>
      </rPr>
      <t>1,01,12</t>
    </r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</si>
  <si>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</si>
  <si>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1,01,14</t>
    </r>
  </si>
  <si>
    <r>
      <t>2</t>
    </r>
    <r>
      <rPr>
        <sz val="11"/>
        <rFont val="ＭＳ 明朝"/>
        <family val="1"/>
      </rPr>
      <t>1,01,15</t>
    </r>
  </si>
  <si>
    <r>
      <t>2</t>
    </r>
    <r>
      <rPr>
        <sz val="11"/>
        <rFont val="ＭＳ 明朝"/>
        <family val="1"/>
      </rPr>
      <t>1,01,16</t>
    </r>
  </si>
  <si>
    <r>
      <t>2</t>
    </r>
    <r>
      <rPr>
        <sz val="11"/>
        <rFont val="ＭＳ 明朝"/>
        <family val="1"/>
      </rPr>
      <t>1,01,17</t>
    </r>
  </si>
  <si>
    <r>
      <t>2</t>
    </r>
    <r>
      <rPr>
        <sz val="11"/>
        <rFont val="ＭＳ 明朝"/>
        <family val="1"/>
      </rPr>
      <t>1,01,18</t>
    </r>
  </si>
  <si>
    <r>
      <t>2</t>
    </r>
    <r>
      <rPr>
        <sz val="11"/>
        <rFont val="ＭＳ 明朝"/>
        <family val="1"/>
      </rPr>
      <t>1,01,19</t>
    </r>
  </si>
  <si>
    <r>
      <t>2</t>
    </r>
    <r>
      <rPr>
        <sz val="11"/>
        <rFont val="ＭＳ 明朝"/>
        <family val="1"/>
      </rPr>
      <t>1,01,20</t>
    </r>
  </si>
  <si>
    <r>
      <t>2</t>
    </r>
    <r>
      <rPr>
        <sz val="11"/>
        <rFont val="ＭＳ 明朝"/>
        <family val="1"/>
      </rPr>
      <t>1,01,21</t>
    </r>
  </si>
  <si>
    <r>
      <t>2</t>
    </r>
    <r>
      <rPr>
        <sz val="11"/>
        <rFont val="ＭＳ 明朝"/>
        <family val="1"/>
      </rPr>
      <t>1,01,22</t>
    </r>
  </si>
  <si>
    <r>
      <t>2</t>
    </r>
    <r>
      <rPr>
        <sz val="11"/>
        <rFont val="ＭＳ 明朝"/>
        <family val="1"/>
      </rPr>
      <t>1,01,23</t>
    </r>
  </si>
  <si>
    <r>
      <t>2</t>
    </r>
    <r>
      <rPr>
        <sz val="11"/>
        <rFont val="ＭＳ 明朝"/>
        <family val="1"/>
      </rPr>
      <t>1,01,24</t>
    </r>
  </si>
  <si>
    <r>
      <t>2</t>
    </r>
    <r>
      <rPr>
        <sz val="11"/>
        <rFont val="ＭＳ 明朝"/>
        <family val="1"/>
      </rPr>
      <t>1,01,25</t>
    </r>
  </si>
  <si>
    <r>
      <t>2</t>
    </r>
    <r>
      <rPr>
        <sz val="11"/>
        <rFont val="ＭＳ 明朝"/>
        <family val="1"/>
      </rPr>
      <t>1,01,26</t>
    </r>
  </si>
  <si>
    <r>
      <t>2</t>
    </r>
    <r>
      <rPr>
        <sz val="11"/>
        <rFont val="ＭＳ 明朝"/>
        <family val="1"/>
      </rPr>
      <t>1,01,27</t>
    </r>
  </si>
  <si>
    <r>
      <t>2</t>
    </r>
    <r>
      <rPr>
        <sz val="11"/>
        <rFont val="ＭＳ 明朝"/>
        <family val="1"/>
      </rPr>
      <t>1,01,28</t>
    </r>
  </si>
  <si>
    <r>
      <t>2</t>
    </r>
    <r>
      <rPr>
        <sz val="11"/>
        <rFont val="ＭＳ 明朝"/>
        <family val="1"/>
      </rPr>
      <t>1,01,29</t>
    </r>
  </si>
  <si>
    <r>
      <t>2</t>
    </r>
    <r>
      <rPr>
        <sz val="11"/>
        <rFont val="ＭＳ 明朝"/>
        <family val="1"/>
      </rPr>
      <t>1,01,30</t>
    </r>
  </si>
  <si>
    <r>
      <t>2</t>
    </r>
    <r>
      <rPr>
        <sz val="11"/>
        <rFont val="ＭＳ 明朝"/>
        <family val="1"/>
      </rPr>
      <t>1,01,31</t>
    </r>
  </si>
  <si>
    <r>
      <t>2</t>
    </r>
    <r>
      <rPr>
        <sz val="11"/>
        <rFont val="ＭＳ 明朝"/>
        <family val="1"/>
      </rPr>
      <t>1,01,32</t>
    </r>
  </si>
  <si>
    <r>
      <t>2</t>
    </r>
    <r>
      <rPr>
        <sz val="11"/>
        <rFont val="ＭＳ 明朝"/>
        <family val="1"/>
      </rPr>
      <t>1,01,33</t>
    </r>
  </si>
  <si>
    <r>
      <t>2</t>
    </r>
    <r>
      <rPr>
        <sz val="11"/>
        <rFont val="ＭＳ 明朝"/>
        <family val="1"/>
      </rPr>
      <t>1,01,34</t>
    </r>
  </si>
  <si>
    <r>
      <t>2</t>
    </r>
    <r>
      <rPr>
        <sz val="11"/>
        <rFont val="ＭＳ 明朝"/>
        <family val="1"/>
      </rPr>
      <t>1,01,35</t>
    </r>
  </si>
  <si>
    <r>
      <t>2</t>
    </r>
    <r>
      <rPr>
        <sz val="11"/>
        <rFont val="ＭＳ 明朝"/>
        <family val="1"/>
      </rPr>
      <t>1,01,36</t>
    </r>
  </si>
  <si>
    <r>
      <t>2</t>
    </r>
    <r>
      <rPr>
        <sz val="11"/>
        <rFont val="ＭＳ 明朝"/>
        <family val="1"/>
      </rPr>
      <t>1,01,37</t>
    </r>
  </si>
  <si>
    <r>
      <t>2</t>
    </r>
    <r>
      <rPr>
        <sz val="11"/>
        <rFont val="ＭＳ 明朝"/>
        <family val="1"/>
      </rPr>
      <t>1,01,38</t>
    </r>
  </si>
  <si>
    <r>
      <t>2</t>
    </r>
    <r>
      <rPr>
        <sz val="11"/>
        <rFont val="ＭＳ 明朝"/>
        <family val="1"/>
      </rPr>
      <t>1,01,39</t>
    </r>
  </si>
  <si>
    <r>
      <t>2</t>
    </r>
    <r>
      <rPr>
        <sz val="11"/>
        <rFont val="ＭＳ 明朝"/>
        <family val="1"/>
      </rPr>
      <t>1,01,40</t>
    </r>
  </si>
  <si>
    <r>
      <t>2</t>
    </r>
    <r>
      <rPr>
        <sz val="11"/>
        <rFont val="ＭＳ 明朝"/>
        <family val="1"/>
      </rPr>
      <t>1,01,41</t>
    </r>
  </si>
  <si>
    <r>
      <t>2</t>
    </r>
    <r>
      <rPr>
        <sz val="11"/>
        <rFont val="ＭＳ 明朝"/>
        <family val="1"/>
      </rPr>
      <t>1,01,42</t>
    </r>
  </si>
  <si>
    <r>
      <t>2</t>
    </r>
    <r>
      <rPr>
        <sz val="11"/>
        <rFont val="ＭＳ 明朝"/>
        <family val="1"/>
      </rPr>
      <t>1,01,43</t>
    </r>
  </si>
  <si>
    <r>
      <t>2</t>
    </r>
    <r>
      <rPr>
        <sz val="11"/>
        <rFont val="ＭＳ 明朝"/>
        <family val="1"/>
      </rPr>
      <t>1,01,44</t>
    </r>
  </si>
  <si>
    <r>
      <t>2</t>
    </r>
    <r>
      <rPr>
        <sz val="11"/>
        <rFont val="ＭＳ 明朝"/>
        <family val="1"/>
      </rPr>
      <t>1,01,45</t>
    </r>
  </si>
  <si>
    <r>
      <t>2</t>
    </r>
    <r>
      <rPr>
        <sz val="11"/>
        <rFont val="ＭＳ 明朝"/>
        <family val="1"/>
      </rPr>
      <t>1,01,46</t>
    </r>
  </si>
  <si>
    <r>
      <t>2</t>
    </r>
    <r>
      <rPr>
        <sz val="11"/>
        <rFont val="ＭＳ 明朝"/>
        <family val="1"/>
      </rPr>
      <t>1,01,47</t>
    </r>
  </si>
  <si>
    <r>
      <t>2</t>
    </r>
    <r>
      <rPr>
        <sz val="11"/>
        <rFont val="ＭＳ 明朝"/>
        <family val="1"/>
      </rPr>
      <t>1,01,48</t>
    </r>
  </si>
  <si>
    <r>
      <t>2</t>
    </r>
    <r>
      <rPr>
        <sz val="11"/>
        <rFont val="ＭＳ 明朝"/>
        <family val="1"/>
      </rPr>
      <t>1,01,49</t>
    </r>
  </si>
  <si>
    <r>
      <t>2</t>
    </r>
    <r>
      <rPr>
        <sz val="11"/>
        <rFont val="ＭＳ 明朝"/>
        <family val="1"/>
      </rPr>
      <t>1,01,50</t>
    </r>
  </si>
  <si>
    <r>
      <t>2</t>
    </r>
    <r>
      <rPr>
        <sz val="11"/>
        <rFont val="ＭＳ 明朝"/>
        <family val="1"/>
      </rPr>
      <t>1,01,51</t>
    </r>
  </si>
  <si>
    <r>
      <t>2</t>
    </r>
    <r>
      <rPr>
        <sz val="11"/>
        <rFont val="ＭＳ 明朝"/>
        <family val="1"/>
      </rPr>
      <t>1,01,52</t>
    </r>
  </si>
  <si>
    <r>
      <t>2</t>
    </r>
    <r>
      <rPr>
        <sz val="11"/>
        <rFont val="ＭＳ 明朝"/>
        <family val="1"/>
      </rPr>
      <t>1,01,53</t>
    </r>
  </si>
  <si>
    <r>
      <t>2</t>
    </r>
    <r>
      <rPr>
        <sz val="11"/>
        <rFont val="ＭＳ 明朝"/>
        <family val="1"/>
      </rPr>
      <t>1,01,54</t>
    </r>
  </si>
  <si>
    <r>
      <t>2</t>
    </r>
    <r>
      <rPr>
        <sz val="11"/>
        <rFont val="ＭＳ 明朝"/>
        <family val="1"/>
      </rPr>
      <t>1,01,55</t>
    </r>
  </si>
  <si>
    <r>
      <t>2</t>
    </r>
    <r>
      <rPr>
        <sz val="11"/>
        <rFont val="ＭＳ 明朝"/>
        <family val="1"/>
      </rPr>
      <t>1,01,56</t>
    </r>
  </si>
  <si>
    <r>
      <t>2</t>
    </r>
    <r>
      <rPr>
        <sz val="11"/>
        <rFont val="ＭＳ 明朝"/>
        <family val="1"/>
      </rPr>
      <t>1,01,57</t>
    </r>
  </si>
  <si>
    <r>
      <t>2</t>
    </r>
    <r>
      <rPr>
        <sz val="11"/>
        <rFont val="ＭＳ 明朝"/>
        <family val="1"/>
      </rPr>
      <t>1,01,58</t>
    </r>
  </si>
  <si>
    <r>
      <t>2</t>
    </r>
    <r>
      <rPr>
        <sz val="11"/>
        <rFont val="ＭＳ 明朝"/>
        <family val="1"/>
      </rPr>
      <t>1,01,59</t>
    </r>
  </si>
  <si>
    <r>
      <t>2</t>
    </r>
    <r>
      <rPr>
        <sz val="11"/>
        <rFont val="ＭＳ 明朝"/>
        <family val="1"/>
      </rPr>
      <t>1,01,60</t>
    </r>
  </si>
  <si>
    <r>
      <t>2</t>
    </r>
    <r>
      <rPr>
        <sz val="11"/>
        <rFont val="ＭＳ 明朝"/>
        <family val="1"/>
      </rPr>
      <t>1,01,61</t>
    </r>
  </si>
  <si>
    <r>
      <t>2</t>
    </r>
    <r>
      <rPr>
        <sz val="11"/>
        <rFont val="ＭＳ 明朝"/>
        <family val="1"/>
      </rPr>
      <t>1,01,62</t>
    </r>
  </si>
  <si>
    <r>
      <t>2</t>
    </r>
    <r>
      <rPr>
        <sz val="11"/>
        <rFont val="ＭＳ 明朝"/>
        <family val="1"/>
      </rPr>
      <t>1,01,63</t>
    </r>
  </si>
  <si>
    <r>
      <t>2</t>
    </r>
    <r>
      <rPr>
        <sz val="11"/>
        <rFont val="ＭＳ 明朝"/>
        <family val="1"/>
      </rPr>
      <t>2,01,04</t>
    </r>
  </si>
  <si>
    <r>
      <t>2</t>
    </r>
    <r>
      <rPr>
        <sz val="11"/>
        <rFont val="ＭＳ 明朝"/>
        <family val="1"/>
      </rPr>
      <t>2,01,05</t>
    </r>
  </si>
  <si>
    <r>
      <t>2</t>
    </r>
    <r>
      <rPr>
        <sz val="11"/>
        <rFont val="ＭＳ 明朝"/>
        <family val="1"/>
      </rPr>
      <t>2,01,06</t>
    </r>
  </si>
  <si>
    <r>
      <t>2</t>
    </r>
    <r>
      <rPr>
        <sz val="11"/>
        <rFont val="ＭＳ 明朝"/>
        <family val="1"/>
      </rPr>
      <t>2,01,07</t>
    </r>
  </si>
  <si>
    <r>
      <t>2</t>
    </r>
    <r>
      <rPr>
        <sz val="11"/>
        <rFont val="ＭＳ 明朝"/>
        <family val="1"/>
      </rPr>
      <t>2,01,08</t>
    </r>
  </si>
  <si>
    <r>
      <t>2</t>
    </r>
    <r>
      <rPr>
        <sz val="11"/>
        <rFont val="ＭＳ 明朝"/>
        <family val="1"/>
      </rPr>
      <t>2,01,09</t>
    </r>
  </si>
  <si>
    <r>
      <t>2</t>
    </r>
    <r>
      <rPr>
        <sz val="11"/>
        <rFont val="ＭＳ 明朝"/>
        <family val="1"/>
      </rPr>
      <t>2,01,10</t>
    </r>
  </si>
  <si>
    <r>
      <t>2</t>
    </r>
    <r>
      <rPr>
        <sz val="11"/>
        <rFont val="ＭＳ 明朝"/>
        <family val="1"/>
      </rPr>
      <t>2,01,11</t>
    </r>
  </si>
  <si>
    <r>
      <t>2</t>
    </r>
    <r>
      <rPr>
        <sz val="11"/>
        <rFont val="ＭＳ 明朝"/>
        <family val="1"/>
      </rPr>
      <t>2,01,12</t>
    </r>
  </si>
  <si>
    <r>
      <t>2</t>
    </r>
    <r>
      <rPr>
        <sz val="11"/>
        <rFont val="ＭＳ 明朝"/>
        <family val="1"/>
      </rPr>
      <t>2,01,13</t>
    </r>
  </si>
  <si>
    <r>
      <t>2</t>
    </r>
    <r>
      <rPr>
        <sz val="11"/>
        <rFont val="ＭＳ 明朝"/>
        <family val="1"/>
      </rPr>
      <t>2,01,14</t>
    </r>
  </si>
  <si>
    <r>
      <t>2</t>
    </r>
    <r>
      <rPr>
        <sz val="11"/>
        <rFont val="ＭＳ 明朝"/>
        <family val="1"/>
      </rPr>
      <t>2,01,15</t>
    </r>
  </si>
  <si>
    <r>
      <t>2</t>
    </r>
    <r>
      <rPr>
        <sz val="11"/>
        <rFont val="ＭＳ 明朝"/>
        <family val="1"/>
      </rPr>
      <t>2,01,16</t>
    </r>
  </si>
  <si>
    <r>
      <t>2</t>
    </r>
    <r>
      <rPr>
        <sz val="11"/>
        <rFont val="ＭＳ 明朝"/>
        <family val="1"/>
      </rPr>
      <t>2,01,17</t>
    </r>
  </si>
  <si>
    <r>
      <t>2</t>
    </r>
    <r>
      <rPr>
        <sz val="11"/>
        <rFont val="ＭＳ 明朝"/>
        <family val="1"/>
      </rPr>
      <t>2,01,18</t>
    </r>
  </si>
  <si>
    <r>
      <t>2</t>
    </r>
    <r>
      <rPr>
        <sz val="11"/>
        <rFont val="ＭＳ 明朝"/>
        <family val="1"/>
      </rPr>
      <t>2,01,19</t>
    </r>
  </si>
  <si>
    <r>
      <t>2</t>
    </r>
    <r>
      <rPr>
        <sz val="11"/>
        <rFont val="ＭＳ 明朝"/>
        <family val="1"/>
      </rPr>
      <t>2,01,20</t>
    </r>
  </si>
  <si>
    <r>
      <t>2</t>
    </r>
    <r>
      <rPr>
        <sz val="11"/>
        <rFont val="ＭＳ 明朝"/>
        <family val="1"/>
      </rPr>
      <t>2,01,21</t>
    </r>
  </si>
  <si>
    <r>
      <t>2</t>
    </r>
    <r>
      <rPr>
        <sz val="11"/>
        <rFont val="ＭＳ 明朝"/>
        <family val="1"/>
      </rPr>
      <t>2,01,22</t>
    </r>
  </si>
  <si>
    <r>
      <t>2</t>
    </r>
    <r>
      <rPr>
        <sz val="11"/>
        <rFont val="ＭＳ 明朝"/>
        <family val="1"/>
      </rPr>
      <t>2,01,23</t>
    </r>
  </si>
  <si>
    <r>
      <t>2</t>
    </r>
    <r>
      <rPr>
        <sz val="11"/>
        <rFont val="ＭＳ 明朝"/>
        <family val="1"/>
      </rPr>
      <t>2,01,24</t>
    </r>
  </si>
  <si>
    <r>
      <t>2</t>
    </r>
    <r>
      <rPr>
        <sz val="11"/>
        <rFont val="ＭＳ 明朝"/>
        <family val="1"/>
      </rPr>
      <t>2,01,25</t>
    </r>
  </si>
  <si>
    <r>
      <t>2</t>
    </r>
    <r>
      <rPr>
        <sz val="11"/>
        <rFont val="ＭＳ 明朝"/>
        <family val="1"/>
      </rPr>
      <t>2,01,26</t>
    </r>
  </si>
  <si>
    <r>
      <t>2</t>
    </r>
    <r>
      <rPr>
        <sz val="11"/>
        <rFont val="ＭＳ 明朝"/>
        <family val="1"/>
      </rPr>
      <t>2,01,27</t>
    </r>
  </si>
  <si>
    <r>
      <t>2</t>
    </r>
    <r>
      <rPr>
        <sz val="11"/>
        <rFont val="ＭＳ 明朝"/>
        <family val="1"/>
      </rPr>
      <t>2,01,28</t>
    </r>
  </si>
  <si>
    <r>
      <t>2</t>
    </r>
    <r>
      <rPr>
        <sz val="11"/>
        <rFont val="ＭＳ 明朝"/>
        <family val="1"/>
      </rPr>
      <t>2,01,29</t>
    </r>
  </si>
  <si>
    <r>
      <t>2</t>
    </r>
    <r>
      <rPr>
        <sz val="11"/>
        <rFont val="ＭＳ 明朝"/>
        <family val="1"/>
      </rPr>
      <t>2,01,30</t>
    </r>
  </si>
  <si>
    <r>
      <t>2</t>
    </r>
    <r>
      <rPr>
        <sz val="11"/>
        <rFont val="ＭＳ 明朝"/>
        <family val="1"/>
      </rPr>
      <t>2,01,31</t>
    </r>
  </si>
  <si>
    <r>
      <t>2</t>
    </r>
    <r>
      <rPr>
        <sz val="11"/>
        <rFont val="ＭＳ 明朝"/>
        <family val="1"/>
      </rPr>
      <t>2,01,32</t>
    </r>
  </si>
  <si>
    <r>
      <t>2</t>
    </r>
    <r>
      <rPr>
        <sz val="11"/>
        <rFont val="ＭＳ 明朝"/>
        <family val="1"/>
      </rPr>
      <t>2,01,33</t>
    </r>
  </si>
  <si>
    <r>
      <t>2</t>
    </r>
    <r>
      <rPr>
        <sz val="11"/>
        <rFont val="ＭＳ 明朝"/>
        <family val="1"/>
      </rPr>
      <t>2,01,34</t>
    </r>
  </si>
  <si>
    <r>
      <t>2</t>
    </r>
    <r>
      <rPr>
        <sz val="11"/>
        <rFont val="ＭＳ 明朝"/>
        <family val="1"/>
      </rPr>
      <t>2,01,35</t>
    </r>
  </si>
  <si>
    <r>
      <t>2</t>
    </r>
    <r>
      <rPr>
        <sz val="11"/>
        <rFont val="ＭＳ 明朝"/>
        <family val="1"/>
      </rPr>
      <t>2,01,36</t>
    </r>
  </si>
  <si>
    <r>
      <t>2</t>
    </r>
    <r>
      <rPr>
        <sz val="11"/>
        <rFont val="ＭＳ 明朝"/>
        <family val="1"/>
      </rPr>
      <t>2,01,37</t>
    </r>
  </si>
  <si>
    <r>
      <t>2</t>
    </r>
    <r>
      <rPr>
        <sz val="11"/>
        <rFont val="ＭＳ 明朝"/>
        <family val="1"/>
      </rPr>
      <t>2,01,38</t>
    </r>
  </si>
  <si>
    <r>
      <t>2</t>
    </r>
    <r>
      <rPr>
        <sz val="11"/>
        <rFont val="ＭＳ 明朝"/>
        <family val="1"/>
      </rPr>
      <t>2,01,39</t>
    </r>
  </si>
  <si>
    <r>
      <t>2</t>
    </r>
    <r>
      <rPr>
        <sz val="11"/>
        <rFont val="ＭＳ 明朝"/>
        <family val="1"/>
      </rPr>
      <t>2,01,40</t>
    </r>
  </si>
  <si>
    <r>
      <t>2</t>
    </r>
    <r>
      <rPr>
        <sz val="11"/>
        <rFont val="ＭＳ 明朝"/>
        <family val="1"/>
      </rPr>
      <t>2,01,41</t>
    </r>
  </si>
  <si>
    <r>
      <t>2</t>
    </r>
    <r>
      <rPr>
        <sz val="11"/>
        <rFont val="ＭＳ 明朝"/>
        <family val="1"/>
      </rPr>
      <t>2,01,42</t>
    </r>
  </si>
  <si>
    <r>
      <t>2</t>
    </r>
    <r>
      <rPr>
        <sz val="11"/>
        <rFont val="ＭＳ 明朝"/>
        <family val="1"/>
      </rPr>
      <t>2,01,43</t>
    </r>
  </si>
  <si>
    <r>
      <t>2</t>
    </r>
    <r>
      <rPr>
        <sz val="11"/>
        <rFont val="ＭＳ 明朝"/>
        <family val="1"/>
      </rPr>
      <t>2,01,44</t>
    </r>
  </si>
  <si>
    <r>
      <t>2</t>
    </r>
    <r>
      <rPr>
        <sz val="11"/>
        <rFont val="ＭＳ 明朝"/>
        <family val="1"/>
      </rPr>
      <t>2,01,45</t>
    </r>
  </si>
  <si>
    <r>
      <t>2</t>
    </r>
    <r>
      <rPr>
        <sz val="11"/>
        <rFont val="ＭＳ 明朝"/>
        <family val="1"/>
      </rPr>
      <t>2,01,46</t>
    </r>
  </si>
  <si>
    <r>
      <t>2</t>
    </r>
    <r>
      <rPr>
        <sz val="11"/>
        <rFont val="ＭＳ 明朝"/>
        <family val="1"/>
      </rPr>
      <t>2,01,47</t>
    </r>
  </si>
  <si>
    <r>
      <t>2</t>
    </r>
    <r>
      <rPr>
        <sz val="11"/>
        <rFont val="ＭＳ 明朝"/>
        <family val="1"/>
      </rPr>
      <t>2,01,48</t>
    </r>
  </si>
  <si>
    <r>
      <t>2</t>
    </r>
    <r>
      <rPr>
        <sz val="11"/>
        <rFont val="ＭＳ 明朝"/>
        <family val="1"/>
      </rPr>
      <t>2,01,49</t>
    </r>
  </si>
  <si>
    <r>
      <t>2</t>
    </r>
    <r>
      <rPr>
        <sz val="11"/>
        <rFont val="ＭＳ 明朝"/>
        <family val="1"/>
      </rPr>
      <t>2,01,50</t>
    </r>
  </si>
  <si>
    <r>
      <t>2</t>
    </r>
    <r>
      <rPr>
        <sz val="11"/>
        <rFont val="ＭＳ 明朝"/>
        <family val="1"/>
      </rPr>
      <t>2,01,51</t>
    </r>
  </si>
  <si>
    <r>
      <t>2</t>
    </r>
    <r>
      <rPr>
        <sz val="11"/>
        <rFont val="ＭＳ 明朝"/>
        <family val="1"/>
      </rPr>
      <t>2,01,52</t>
    </r>
  </si>
  <si>
    <r>
      <t>2</t>
    </r>
    <r>
      <rPr>
        <sz val="11"/>
        <rFont val="ＭＳ 明朝"/>
        <family val="1"/>
      </rPr>
      <t>2,01,53</t>
    </r>
  </si>
  <si>
    <r>
      <t>2</t>
    </r>
    <r>
      <rPr>
        <sz val="11"/>
        <rFont val="ＭＳ 明朝"/>
        <family val="1"/>
      </rPr>
      <t>2,01,54</t>
    </r>
  </si>
  <si>
    <r>
      <t>2</t>
    </r>
    <r>
      <rPr>
        <sz val="11"/>
        <rFont val="ＭＳ 明朝"/>
        <family val="1"/>
      </rPr>
      <t>2,01,55</t>
    </r>
  </si>
  <si>
    <r>
      <t>2</t>
    </r>
    <r>
      <rPr>
        <sz val="11"/>
        <rFont val="ＭＳ 明朝"/>
        <family val="1"/>
      </rPr>
      <t>2,01,56</t>
    </r>
  </si>
  <si>
    <r>
      <t>2</t>
    </r>
    <r>
      <rPr>
        <sz val="11"/>
        <rFont val="ＭＳ 明朝"/>
        <family val="1"/>
      </rPr>
      <t>2,01,57</t>
    </r>
  </si>
  <si>
    <r>
      <t>2</t>
    </r>
    <r>
      <rPr>
        <sz val="11"/>
        <rFont val="ＭＳ 明朝"/>
        <family val="1"/>
      </rPr>
      <t>2,01,58</t>
    </r>
  </si>
  <si>
    <r>
      <t>2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</si>
  <si>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2,01,60</t>
    </r>
  </si>
  <si>
    <r>
      <t>2</t>
    </r>
    <r>
      <rPr>
        <sz val="11"/>
        <rFont val="ＭＳ 明朝"/>
        <family val="1"/>
      </rPr>
      <t>2,01,61</t>
    </r>
  </si>
  <si>
    <r>
      <t>2</t>
    </r>
    <r>
      <rPr>
        <sz val="11"/>
        <rFont val="ＭＳ 明朝"/>
        <family val="1"/>
      </rPr>
      <t>2,01,62</t>
    </r>
  </si>
  <si>
    <r>
      <t>2</t>
    </r>
    <r>
      <rPr>
        <sz val="11"/>
        <rFont val="ＭＳ 明朝"/>
        <family val="1"/>
      </rPr>
      <t>2,01,63</t>
    </r>
  </si>
  <si>
    <r>
      <t>2</t>
    </r>
    <r>
      <rPr>
        <sz val="11"/>
        <rFont val="ＭＳ 明朝"/>
        <family val="1"/>
      </rPr>
      <t>3,01,03</t>
    </r>
  </si>
  <si>
    <r>
      <t>2</t>
    </r>
    <r>
      <rPr>
        <sz val="11"/>
        <rFont val="ＭＳ 明朝"/>
        <family val="1"/>
      </rPr>
      <t>3,01,04</t>
    </r>
  </si>
  <si>
    <r>
      <t>2</t>
    </r>
    <r>
      <rPr>
        <sz val="11"/>
        <rFont val="ＭＳ 明朝"/>
        <family val="1"/>
      </rPr>
      <t>3,01,05</t>
    </r>
  </si>
  <si>
    <r>
      <t>2</t>
    </r>
    <r>
      <rPr>
        <sz val="11"/>
        <rFont val="ＭＳ 明朝"/>
        <family val="1"/>
      </rPr>
      <t>3,01,06</t>
    </r>
  </si>
  <si>
    <r>
      <t>2</t>
    </r>
    <r>
      <rPr>
        <sz val="11"/>
        <rFont val="ＭＳ 明朝"/>
        <family val="1"/>
      </rPr>
      <t>3,01,07</t>
    </r>
  </si>
  <si>
    <r>
      <t>2</t>
    </r>
    <r>
      <rPr>
        <sz val="11"/>
        <rFont val="ＭＳ 明朝"/>
        <family val="1"/>
      </rPr>
      <t>3,01,08</t>
    </r>
  </si>
  <si>
    <r>
      <t>2</t>
    </r>
    <r>
      <rPr>
        <sz val="11"/>
        <rFont val="ＭＳ 明朝"/>
        <family val="1"/>
      </rPr>
      <t>3,01,09</t>
    </r>
  </si>
  <si>
    <r>
      <t>2</t>
    </r>
    <r>
      <rPr>
        <sz val="11"/>
        <rFont val="ＭＳ 明朝"/>
        <family val="1"/>
      </rPr>
      <t>3,01,10</t>
    </r>
  </si>
  <si>
    <r>
      <t>2</t>
    </r>
    <r>
      <rPr>
        <sz val="11"/>
        <rFont val="ＭＳ 明朝"/>
        <family val="1"/>
      </rPr>
      <t>3,01,11</t>
    </r>
  </si>
  <si>
    <r>
      <t>2</t>
    </r>
    <r>
      <rPr>
        <sz val="11"/>
        <rFont val="ＭＳ 明朝"/>
        <family val="1"/>
      </rPr>
      <t>3,01,12</t>
    </r>
  </si>
  <si>
    <r>
      <t>2</t>
    </r>
    <r>
      <rPr>
        <sz val="11"/>
        <rFont val="ＭＳ 明朝"/>
        <family val="1"/>
      </rPr>
      <t>3,01,13</t>
    </r>
  </si>
  <si>
    <r>
      <t>2</t>
    </r>
    <r>
      <rPr>
        <sz val="11"/>
        <rFont val="ＭＳ 明朝"/>
        <family val="1"/>
      </rPr>
      <t>3,01,14</t>
    </r>
  </si>
  <si>
    <r>
      <t>2</t>
    </r>
    <r>
      <rPr>
        <sz val="11"/>
        <rFont val="ＭＳ 明朝"/>
        <family val="1"/>
      </rPr>
      <t>3,01,15</t>
    </r>
  </si>
  <si>
    <r>
      <t>2</t>
    </r>
    <r>
      <rPr>
        <sz val="11"/>
        <rFont val="ＭＳ 明朝"/>
        <family val="1"/>
      </rPr>
      <t>3,01,16</t>
    </r>
  </si>
  <si>
    <r>
      <t>2</t>
    </r>
    <r>
      <rPr>
        <sz val="11"/>
        <rFont val="ＭＳ 明朝"/>
        <family val="1"/>
      </rPr>
      <t>3,01,17</t>
    </r>
  </si>
  <si>
    <r>
      <t>2</t>
    </r>
    <r>
      <rPr>
        <sz val="11"/>
        <rFont val="ＭＳ 明朝"/>
        <family val="1"/>
      </rPr>
      <t>3,01,18</t>
    </r>
  </si>
  <si>
    <r>
      <t>2</t>
    </r>
    <r>
      <rPr>
        <sz val="11"/>
        <rFont val="ＭＳ 明朝"/>
        <family val="1"/>
      </rPr>
      <t>3,01,19</t>
    </r>
  </si>
  <si>
    <r>
      <t>2</t>
    </r>
    <r>
      <rPr>
        <sz val="11"/>
        <rFont val="ＭＳ 明朝"/>
        <family val="1"/>
      </rPr>
      <t>3,01,20</t>
    </r>
  </si>
  <si>
    <r>
      <t>2</t>
    </r>
    <r>
      <rPr>
        <sz val="11"/>
        <rFont val="ＭＳ 明朝"/>
        <family val="1"/>
      </rPr>
      <t>3,01,21</t>
    </r>
  </si>
  <si>
    <r>
      <t>2</t>
    </r>
    <r>
      <rPr>
        <sz val="11"/>
        <rFont val="ＭＳ 明朝"/>
        <family val="1"/>
      </rPr>
      <t>3,01,22</t>
    </r>
  </si>
  <si>
    <r>
      <t>2</t>
    </r>
    <r>
      <rPr>
        <sz val="11"/>
        <rFont val="ＭＳ 明朝"/>
        <family val="1"/>
      </rPr>
      <t>3,01,23</t>
    </r>
  </si>
  <si>
    <r>
      <t>2</t>
    </r>
    <r>
      <rPr>
        <sz val="11"/>
        <rFont val="ＭＳ 明朝"/>
        <family val="1"/>
      </rPr>
      <t>3,01,24</t>
    </r>
  </si>
  <si>
    <r>
      <t>2</t>
    </r>
    <r>
      <rPr>
        <sz val="11"/>
        <rFont val="ＭＳ 明朝"/>
        <family val="1"/>
      </rPr>
      <t>3,01,25</t>
    </r>
  </si>
  <si>
    <r>
      <t>2</t>
    </r>
    <r>
      <rPr>
        <sz val="11"/>
        <rFont val="ＭＳ 明朝"/>
        <family val="1"/>
      </rPr>
      <t>3,01,26</t>
    </r>
  </si>
  <si>
    <r>
      <t>2</t>
    </r>
    <r>
      <rPr>
        <sz val="11"/>
        <rFont val="ＭＳ 明朝"/>
        <family val="1"/>
      </rPr>
      <t>3,01,27</t>
    </r>
  </si>
  <si>
    <r>
      <t>2</t>
    </r>
    <r>
      <rPr>
        <sz val="11"/>
        <rFont val="ＭＳ 明朝"/>
        <family val="1"/>
      </rPr>
      <t>3,01,28</t>
    </r>
  </si>
  <si>
    <r>
      <t>2</t>
    </r>
    <r>
      <rPr>
        <sz val="11"/>
        <rFont val="ＭＳ 明朝"/>
        <family val="1"/>
      </rPr>
      <t>3,01,29</t>
    </r>
  </si>
  <si>
    <r>
      <t>2</t>
    </r>
    <r>
      <rPr>
        <sz val="11"/>
        <rFont val="ＭＳ 明朝"/>
        <family val="1"/>
      </rPr>
      <t>3,01,30</t>
    </r>
  </si>
  <si>
    <r>
      <t>2</t>
    </r>
    <r>
      <rPr>
        <sz val="11"/>
        <rFont val="ＭＳ 明朝"/>
        <family val="1"/>
      </rPr>
      <t>3,01,31</t>
    </r>
  </si>
  <si>
    <r>
      <t>2</t>
    </r>
    <r>
      <rPr>
        <sz val="11"/>
        <rFont val="ＭＳ 明朝"/>
        <family val="1"/>
      </rPr>
      <t>3,01,32</t>
    </r>
  </si>
  <si>
    <r>
      <t>2</t>
    </r>
    <r>
      <rPr>
        <sz val="11"/>
        <rFont val="ＭＳ 明朝"/>
        <family val="1"/>
      </rPr>
      <t>3,01,33</t>
    </r>
  </si>
  <si>
    <r>
      <t>2</t>
    </r>
    <r>
      <rPr>
        <sz val="11"/>
        <rFont val="ＭＳ 明朝"/>
        <family val="1"/>
      </rPr>
      <t>3,01,34</t>
    </r>
  </si>
  <si>
    <r>
      <t>2</t>
    </r>
    <r>
      <rPr>
        <sz val="11"/>
        <rFont val="ＭＳ 明朝"/>
        <family val="1"/>
      </rPr>
      <t>3,01,35</t>
    </r>
  </si>
  <si>
    <r>
      <t>2</t>
    </r>
    <r>
      <rPr>
        <sz val="11"/>
        <rFont val="ＭＳ 明朝"/>
        <family val="1"/>
      </rPr>
      <t>3,01,36</t>
    </r>
  </si>
  <si>
    <r>
      <t>2</t>
    </r>
    <r>
      <rPr>
        <sz val="11"/>
        <rFont val="ＭＳ 明朝"/>
        <family val="1"/>
      </rPr>
      <t>3,01,37</t>
    </r>
  </si>
  <si>
    <r>
      <t>2</t>
    </r>
    <r>
      <rPr>
        <sz val="11"/>
        <rFont val="ＭＳ 明朝"/>
        <family val="1"/>
      </rPr>
      <t>3,01,38</t>
    </r>
  </si>
  <si>
    <r>
      <t>2</t>
    </r>
    <r>
      <rPr>
        <sz val="11"/>
        <rFont val="ＭＳ 明朝"/>
        <family val="1"/>
      </rPr>
      <t>3,01,39</t>
    </r>
  </si>
  <si>
    <r>
      <t>2</t>
    </r>
    <r>
      <rPr>
        <sz val="11"/>
        <rFont val="ＭＳ 明朝"/>
        <family val="1"/>
      </rPr>
      <t>3,01,40</t>
    </r>
  </si>
  <si>
    <r>
      <t>2</t>
    </r>
    <r>
      <rPr>
        <sz val="11"/>
        <rFont val="ＭＳ 明朝"/>
        <family val="1"/>
      </rPr>
      <t>3,01,41</t>
    </r>
  </si>
  <si>
    <r>
      <t>2</t>
    </r>
    <r>
      <rPr>
        <sz val="11"/>
        <rFont val="ＭＳ 明朝"/>
        <family val="1"/>
      </rPr>
      <t>3,01,42</t>
    </r>
  </si>
  <si>
    <r>
      <t>2</t>
    </r>
    <r>
      <rPr>
        <sz val="11"/>
        <rFont val="ＭＳ 明朝"/>
        <family val="1"/>
      </rPr>
      <t>3,01,43</t>
    </r>
  </si>
  <si>
    <r>
      <t>2</t>
    </r>
    <r>
      <rPr>
        <sz val="11"/>
        <rFont val="ＭＳ 明朝"/>
        <family val="1"/>
      </rPr>
      <t>3,01,44</t>
    </r>
  </si>
  <si>
    <r>
      <t>2</t>
    </r>
    <r>
      <rPr>
        <sz val="11"/>
        <rFont val="ＭＳ 明朝"/>
        <family val="1"/>
      </rPr>
      <t>3,01,45</t>
    </r>
  </si>
  <si>
    <r>
      <t>2</t>
    </r>
    <r>
      <rPr>
        <sz val="11"/>
        <rFont val="ＭＳ 明朝"/>
        <family val="1"/>
      </rPr>
      <t>3,01,46</t>
    </r>
  </si>
  <si>
    <r>
      <t>2</t>
    </r>
    <r>
      <rPr>
        <sz val="11"/>
        <rFont val="ＭＳ 明朝"/>
        <family val="1"/>
      </rPr>
      <t>3,01,47</t>
    </r>
  </si>
  <si>
    <r>
      <t>2</t>
    </r>
    <r>
      <rPr>
        <sz val="11"/>
        <rFont val="ＭＳ 明朝"/>
        <family val="1"/>
      </rPr>
      <t>3,01,48</t>
    </r>
  </si>
  <si>
    <r>
      <t>2</t>
    </r>
    <r>
      <rPr>
        <sz val="11"/>
        <rFont val="ＭＳ 明朝"/>
        <family val="1"/>
      </rPr>
      <t>3,01,49</t>
    </r>
  </si>
  <si>
    <r>
      <t>2</t>
    </r>
    <r>
      <rPr>
        <sz val="11"/>
        <rFont val="ＭＳ 明朝"/>
        <family val="1"/>
      </rPr>
      <t>3,01,50</t>
    </r>
  </si>
  <si>
    <r>
      <t>2</t>
    </r>
    <r>
      <rPr>
        <sz val="11"/>
        <rFont val="ＭＳ 明朝"/>
        <family val="1"/>
      </rPr>
      <t>3,01,51</t>
    </r>
  </si>
  <si>
    <r>
      <t>2</t>
    </r>
    <r>
      <rPr>
        <sz val="11"/>
        <rFont val="ＭＳ 明朝"/>
        <family val="1"/>
      </rPr>
      <t>3,01,52</t>
    </r>
  </si>
  <si>
    <r>
      <t>2</t>
    </r>
    <r>
      <rPr>
        <sz val="11"/>
        <rFont val="ＭＳ 明朝"/>
        <family val="1"/>
      </rPr>
      <t>3,01,53</t>
    </r>
  </si>
  <si>
    <r>
      <t>2</t>
    </r>
    <r>
      <rPr>
        <sz val="11"/>
        <rFont val="ＭＳ 明朝"/>
        <family val="1"/>
      </rPr>
      <t>3,01,54</t>
    </r>
  </si>
  <si>
    <r>
      <t>2</t>
    </r>
    <r>
      <rPr>
        <sz val="11"/>
        <rFont val="ＭＳ 明朝"/>
        <family val="1"/>
      </rPr>
      <t>3,01,55</t>
    </r>
  </si>
  <si>
    <r>
      <t>2</t>
    </r>
    <r>
      <rPr>
        <sz val="11"/>
        <rFont val="ＭＳ 明朝"/>
        <family val="1"/>
      </rPr>
      <t>3,01,56</t>
    </r>
  </si>
  <si>
    <r>
      <t>2</t>
    </r>
    <r>
      <rPr>
        <sz val="11"/>
        <rFont val="ＭＳ 明朝"/>
        <family val="1"/>
      </rPr>
      <t>3,01,57</t>
    </r>
  </si>
  <si>
    <r>
      <t>2</t>
    </r>
    <r>
      <rPr>
        <sz val="11"/>
        <rFont val="ＭＳ 明朝"/>
        <family val="1"/>
      </rPr>
      <t>3,01,58</t>
    </r>
  </si>
  <si>
    <r>
      <t>2</t>
    </r>
    <r>
      <rPr>
        <sz val="11"/>
        <rFont val="ＭＳ 明朝"/>
        <family val="1"/>
      </rPr>
      <t>3,01,59</t>
    </r>
  </si>
  <si>
    <r>
      <t>2</t>
    </r>
    <r>
      <rPr>
        <sz val="11"/>
        <rFont val="ＭＳ 明朝"/>
        <family val="1"/>
      </rPr>
      <t>3,01,60</t>
    </r>
  </si>
  <si>
    <r>
      <t>2</t>
    </r>
    <r>
      <rPr>
        <sz val="11"/>
        <rFont val="ＭＳ 明朝"/>
        <family val="1"/>
      </rPr>
      <t>3,01,61</t>
    </r>
  </si>
  <si>
    <r>
      <t>2</t>
    </r>
    <r>
      <rPr>
        <sz val="11"/>
        <rFont val="ＭＳ 明朝"/>
        <family val="1"/>
      </rPr>
      <t>3,01,62</t>
    </r>
  </si>
  <si>
    <r>
      <t>2</t>
    </r>
    <r>
      <rPr>
        <sz val="11"/>
        <rFont val="ＭＳ 明朝"/>
        <family val="1"/>
      </rPr>
      <t>3,01,63</t>
    </r>
  </si>
  <si>
    <t>25,01,01</t>
  </si>
  <si>
    <t>25,01,02</t>
  </si>
  <si>
    <t>25,01,03</t>
  </si>
  <si>
    <t>25,01,04</t>
  </si>
  <si>
    <t>25,01,05</t>
  </si>
  <si>
    <t>25,01,06</t>
  </si>
  <si>
    <t>25,01,07</t>
  </si>
  <si>
    <t>25,01,08</t>
  </si>
  <si>
    <t>25,01,09</t>
  </si>
  <si>
    <t>25,01,10</t>
  </si>
  <si>
    <t>25,01,11</t>
  </si>
  <si>
    <t>25,01,12</t>
  </si>
  <si>
    <t>25,01,13</t>
  </si>
  <si>
    <t>25,01,14</t>
  </si>
  <si>
    <t>25,01,15</t>
  </si>
  <si>
    <t>25,01,16</t>
  </si>
  <si>
    <t>25,01,17</t>
  </si>
  <si>
    <t>25,01,18</t>
  </si>
  <si>
    <t>25,01,19</t>
  </si>
  <si>
    <t>25,01,20</t>
  </si>
  <si>
    <t>25,01,21</t>
  </si>
  <si>
    <t>25,01,22</t>
  </si>
  <si>
    <t>25,01,23</t>
  </si>
  <si>
    <t>25,01,24</t>
  </si>
  <si>
    <t>25,01,25</t>
  </si>
  <si>
    <t>25,01,26</t>
  </si>
  <si>
    <t>25,01,27</t>
  </si>
  <si>
    <t>25,01,28</t>
  </si>
  <si>
    <t>25,01,29</t>
  </si>
  <si>
    <t>25,01,30</t>
  </si>
  <si>
    <t>25,01,31</t>
  </si>
  <si>
    <t>25,01,32</t>
  </si>
  <si>
    <t>25,01,33</t>
  </si>
  <si>
    <t>25,01,34</t>
  </si>
  <si>
    <t>25,01,35</t>
  </si>
  <si>
    <t>25,01,36</t>
  </si>
  <si>
    <t>25,01,37</t>
  </si>
  <si>
    <t>25,01,38</t>
  </si>
  <si>
    <t>25,01,39</t>
  </si>
  <si>
    <t>25,01,40</t>
  </si>
  <si>
    <t>25,01,41</t>
  </si>
  <si>
    <t>25,01,42</t>
  </si>
  <si>
    <t>25,01,43</t>
  </si>
  <si>
    <t>25,01,44</t>
  </si>
  <si>
    <t>25,01,45</t>
  </si>
  <si>
    <t>25,01,46</t>
  </si>
  <si>
    <t>25,01,47</t>
  </si>
  <si>
    <t>25,01,48</t>
  </si>
  <si>
    <t>25,01,49</t>
  </si>
  <si>
    <t>25,01,50</t>
  </si>
  <si>
    <t>25,01,51</t>
  </si>
  <si>
    <t>25,01,52</t>
  </si>
  <si>
    <t>25,01,53</t>
  </si>
  <si>
    <t>25,01,54</t>
  </si>
  <si>
    <t>25,01,55</t>
  </si>
  <si>
    <t>25,01,56</t>
  </si>
  <si>
    <t>25,01,57</t>
  </si>
  <si>
    <t>25,01,58</t>
  </si>
  <si>
    <t>25,01,59</t>
  </si>
  <si>
    <t>25,01,60</t>
  </si>
  <si>
    <t>25,01,61</t>
  </si>
  <si>
    <t>25,01,62</t>
  </si>
  <si>
    <t>25,01,63</t>
  </si>
  <si>
    <t>25,02,01</t>
  </si>
  <si>
    <t>25,02,02</t>
  </si>
  <si>
    <t>25,02,03</t>
  </si>
  <si>
    <t>25,02,04</t>
  </si>
  <si>
    <t>25,02,05</t>
  </si>
  <si>
    <t>25,02,06</t>
  </si>
  <si>
    <t>25,02,07</t>
  </si>
  <si>
    <t>25,02,08</t>
  </si>
  <si>
    <t>25,02,09</t>
  </si>
  <si>
    <t>25,02,10</t>
  </si>
  <si>
    <t>25,02,11</t>
  </si>
  <si>
    <t>25,02,12</t>
  </si>
  <si>
    <t>25,02,13</t>
  </si>
  <si>
    <t>25,02,14</t>
  </si>
  <si>
    <t>25,02,15</t>
  </si>
  <si>
    <t>25,02,16</t>
  </si>
  <si>
    <t>25,02,17</t>
  </si>
  <si>
    <t>25,02,18</t>
  </si>
  <si>
    <t>25,02,19</t>
  </si>
  <si>
    <t>25,02,20</t>
  </si>
  <si>
    <t>25,02,21</t>
  </si>
  <si>
    <t>25,02,22</t>
  </si>
  <si>
    <t>25,02,23</t>
  </si>
  <si>
    <t>25,02,24</t>
  </si>
  <si>
    <t>25,02,25</t>
  </si>
  <si>
    <t>25,02,26</t>
  </si>
  <si>
    <t>25,02,27</t>
  </si>
  <si>
    <t>25,02,28</t>
  </si>
  <si>
    <t>25,02,29</t>
  </si>
  <si>
    <t>25,02,30</t>
  </si>
  <si>
    <t>25,02,31</t>
  </si>
  <si>
    <t>25,02,32</t>
  </si>
  <si>
    <t>25,02,33</t>
  </si>
  <si>
    <t>25,02,34</t>
  </si>
  <si>
    <t>25,02,35</t>
  </si>
  <si>
    <t>25,02,36</t>
  </si>
  <si>
    <t>25,02,37</t>
  </si>
  <si>
    <t>25,02,38</t>
  </si>
  <si>
    <t>25,02,39</t>
  </si>
  <si>
    <t>25,02,40</t>
  </si>
  <si>
    <t>25,02,41</t>
  </si>
  <si>
    <t>25,02,42</t>
  </si>
  <si>
    <t>25,02,43</t>
  </si>
  <si>
    <t>25,02,44</t>
  </si>
  <si>
    <t>25,02,45</t>
  </si>
  <si>
    <t>25,02,46</t>
  </si>
  <si>
    <t>25,02,47</t>
  </si>
  <si>
    <t>25,02,48</t>
  </si>
  <si>
    <t>25,02,49</t>
  </si>
  <si>
    <t>25,02,50</t>
  </si>
  <si>
    <t>25,02,51</t>
  </si>
  <si>
    <t>25,02,52</t>
  </si>
  <si>
    <t>25,02,53</t>
  </si>
  <si>
    <t>25,02,54</t>
  </si>
  <si>
    <t>25,02,55</t>
  </si>
  <si>
    <t>25,02,56</t>
  </si>
  <si>
    <t>25,02,57</t>
  </si>
  <si>
    <t>25,02,58</t>
  </si>
  <si>
    <t>25,02,59</t>
  </si>
  <si>
    <t>25,02,60</t>
  </si>
  <si>
    <t>25,02,61</t>
  </si>
  <si>
    <t>25,02,62</t>
  </si>
  <si>
    <t>25,02,63</t>
  </si>
  <si>
    <t>27,01,01</t>
  </si>
  <si>
    <t>27,01,02</t>
  </si>
  <si>
    <t>27,01,03</t>
  </si>
  <si>
    <t>27,01,04</t>
  </si>
  <si>
    <t>27,01,05</t>
  </si>
  <si>
    <t>27,01,06</t>
  </si>
  <si>
    <t>27,01,07</t>
  </si>
  <si>
    <t>27,01,08</t>
  </si>
  <si>
    <t>27,01,09</t>
  </si>
  <si>
    <t>27,01,10</t>
  </si>
  <si>
    <t>27,01,11</t>
  </si>
  <si>
    <t>27,01,12</t>
  </si>
  <si>
    <t>27,01,13</t>
  </si>
  <si>
    <t>27,01,14</t>
  </si>
  <si>
    <t>27,01,15</t>
  </si>
  <si>
    <t>27,01,16</t>
  </si>
  <si>
    <t>27,01,17</t>
  </si>
  <si>
    <t>27,01,18</t>
  </si>
  <si>
    <t>27,01,19</t>
  </si>
  <si>
    <t>27,01,20</t>
  </si>
  <si>
    <t>27,01,21</t>
  </si>
  <si>
    <t>27,01,22</t>
  </si>
  <si>
    <t>27,01,23</t>
  </si>
  <si>
    <t>27,01,24</t>
  </si>
  <si>
    <t>27,01,25</t>
  </si>
  <si>
    <t>27,01,26</t>
  </si>
  <si>
    <t>27,01,27</t>
  </si>
  <si>
    <t>27,01,28</t>
  </si>
  <si>
    <t>27,01,29</t>
  </si>
  <si>
    <t>27,01,30</t>
  </si>
  <si>
    <t>27,01,31</t>
  </si>
  <si>
    <t>27,01,32</t>
  </si>
  <si>
    <t>27,01,33</t>
  </si>
  <si>
    <t>27,01,34</t>
  </si>
  <si>
    <t>27,01,35</t>
  </si>
  <si>
    <t>27,01,36</t>
  </si>
  <si>
    <t>27,01,37</t>
  </si>
  <si>
    <t>27,01,38</t>
  </si>
  <si>
    <t>27,01,39</t>
  </si>
  <si>
    <t>27,01,40</t>
  </si>
  <si>
    <t>27,01,41</t>
  </si>
  <si>
    <t>27,01,42</t>
  </si>
  <si>
    <t>27,01,43</t>
  </si>
  <si>
    <t>27,01,44</t>
  </si>
  <si>
    <t>27,01,45</t>
  </si>
  <si>
    <t>27,01,46</t>
  </si>
  <si>
    <t>27,01,47</t>
  </si>
  <si>
    <t>27,01,48</t>
  </si>
  <si>
    <t>27,01,49</t>
  </si>
  <si>
    <t>27,01,50</t>
  </si>
  <si>
    <t>27,01,51</t>
  </si>
  <si>
    <t>27,01,52</t>
  </si>
  <si>
    <t>27,01,53</t>
  </si>
  <si>
    <t>27,01,54</t>
  </si>
  <si>
    <t>27,01,55</t>
  </si>
  <si>
    <t>27,01,56</t>
  </si>
  <si>
    <t>27,01,57</t>
  </si>
  <si>
    <t>27,01,58</t>
  </si>
  <si>
    <t>27,01,59</t>
  </si>
  <si>
    <t>27,01,60</t>
  </si>
  <si>
    <t>27,01,61</t>
  </si>
  <si>
    <t>27,01,62</t>
  </si>
  <si>
    <t>27,01,63</t>
  </si>
  <si>
    <t>27,02,01</t>
  </si>
  <si>
    <t>27,02,02</t>
  </si>
  <si>
    <t>27,02,03</t>
  </si>
  <si>
    <t>328952-1</t>
  </si>
  <si>
    <t>328952-1</t>
  </si>
  <si>
    <t>328952-2</t>
  </si>
  <si>
    <t>328952-2</t>
  </si>
  <si>
    <t>328952-1</t>
  </si>
  <si>
    <t>328952-2</t>
  </si>
  <si>
    <t>隠岐病院</t>
  </si>
  <si>
    <t>島前病院</t>
  </si>
  <si>
    <t>隠岐広域全体</t>
  </si>
  <si>
    <t>09,01,01</t>
  </si>
  <si>
    <t>09,01,02</t>
  </si>
  <si>
    <t>09,01,03</t>
  </si>
  <si>
    <t>09,01,04</t>
  </si>
  <si>
    <t>09,01,05</t>
  </si>
  <si>
    <t>09,01,06</t>
  </si>
  <si>
    <t>09,01,07</t>
  </si>
  <si>
    <t>09,01,08</t>
  </si>
  <si>
    <t>09,01,09</t>
  </si>
  <si>
    <t>09,01,10</t>
  </si>
  <si>
    <t>09,01,11</t>
  </si>
  <si>
    <t>09,01,12</t>
  </si>
  <si>
    <t>09,01,13</t>
  </si>
  <si>
    <t>09,01,14</t>
  </si>
  <si>
    <t>09,01,15</t>
  </si>
  <si>
    <t>09,01,16</t>
  </si>
  <si>
    <t>09,01,17</t>
  </si>
  <si>
    <t>09,01,18</t>
  </si>
  <si>
    <t>09,01,19</t>
  </si>
  <si>
    <t>09,01,20</t>
  </si>
  <si>
    <t>09,01,21</t>
  </si>
  <si>
    <t>09,01,22</t>
  </si>
  <si>
    <t>09,01,23</t>
  </si>
  <si>
    <t>09,01,24</t>
  </si>
  <si>
    <t>09,01,25</t>
  </si>
  <si>
    <t>09,01,26</t>
  </si>
  <si>
    <t>09,01,27</t>
  </si>
  <si>
    <t>09,01,28</t>
  </si>
  <si>
    <t>09,01,29</t>
  </si>
  <si>
    <t>09,01,30</t>
  </si>
  <si>
    <t>09,01,31</t>
  </si>
  <si>
    <t>09,01,32</t>
  </si>
  <si>
    <t>09,01,33</t>
  </si>
  <si>
    <t>09,01,34</t>
  </si>
  <si>
    <t>09,01,35</t>
  </si>
  <si>
    <t>09,01,36</t>
  </si>
  <si>
    <t>09,01,37</t>
  </si>
  <si>
    <t>09,01,38</t>
  </si>
  <si>
    <t>09,01,39</t>
  </si>
  <si>
    <t>09,01,40</t>
  </si>
  <si>
    <t>09,01,41</t>
  </si>
  <si>
    <t>09,01,42</t>
  </si>
  <si>
    <t>09,01,43</t>
  </si>
  <si>
    <t>09,01,44</t>
  </si>
  <si>
    <t>09,01,45</t>
  </si>
  <si>
    <t>09,01,46</t>
  </si>
  <si>
    <t>09,01,47</t>
  </si>
  <si>
    <t>09,01,48</t>
  </si>
  <si>
    <t>09,01,49</t>
  </si>
  <si>
    <t>09,01,50</t>
  </si>
  <si>
    <t>09,01,51</t>
  </si>
  <si>
    <t>09,01,52</t>
  </si>
  <si>
    <t>09,01,53</t>
  </si>
  <si>
    <t>09,01,54</t>
  </si>
  <si>
    <t>09,01,55</t>
  </si>
  <si>
    <t>09,01,56</t>
  </si>
  <si>
    <t>09,01,57</t>
  </si>
  <si>
    <t>09,01,58</t>
  </si>
  <si>
    <t>09,01,59</t>
  </si>
  <si>
    <t>09,01,60</t>
  </si>
  <si>
    <t>09,01,61</t>
  </si>
  <si>
    <t>09,01,62</t>
  </si>
  <si>
    <t>09,01,63</t>
  </si>
  <si>
    <t>328952-1</t>
  </si>
  <si>
    <t>28,01,27</t>
  </si>
  <si>
    <t>28,01,26</t>
  </si>
  <si>
    <t>28,01,25</t>
  </si>
  <si>
    <t>(400～500床)</t>
  </si>
  <si>
    <t>(100～200床)</t>
  </si>
  <si>
    <t>類似団体</t>
  </si>
  <si>
    <t>( ～50床)</t>
  </si>
  <si>
    <t>(50～100床)</t>
  </si>
  <si>
    <t>(300～400床)</t>
  </si>
  <si>
    <t>（注） 類似団体の値は平成24年度決算に基づく数値である。また、「5.診療収入に対する割合 (1)投薬収入」は、類似団体の場合、投薬、注射合計数値である。</t>
  </si>
  <si>
    <t>類似団体</t>
  </si>
  <si>
    <t>-</t>
  </si>
  <si>
    <t>法適第４表　病院事業会計決算の状況</t>
  </si>
  <si>
    <t>隠岐広域</t>
  </si>
  <si>
    <t>連 合 立</t>
  </si>
  <si>
    <t>隠岐島前病院</t>
  </si>
  <si>
    <t>(ｲ) 地方公共団体金融機構資金</t>
  </si>
  <si>
    <r>
      <t>0</t>
    </r>
    <r>
      <rPr>
        <sz val="11"/>
        <rFont val="ＭＳ 明朝"/>
        <family val="1"/>
      </rPr>
      <t>9,01,01</t>
    </r>
  </si>
  <si>
    <r>
      <t>0</t>
    </r>
    <r>
      <rPr>
        <sz val="11"/>
        <rFont val="ＭＳ 明朝"/>
        <family val="1"/>
      </rPr>
      <t>9,01,02</t>
    </r>
  </si>
  <si>
    <r>
      <t>0</t>
    </r>
    <r>
      <rPr>
        <sz val="11"/>
        <rFont val="ＭＳ 明朝"/>
        <family val="1"/>
      </rPr>
      <t>9,01,04</t>
    </r>
  </si>
  <si>
    <r>
      <t>0</t>
    </r>
    <r>
      <rPr>
        <sz val="11"/>
        <rFont val="ＭＳ 明朝"/>
        <family val="1"/>
      </rPr>
      <t>9,01,05</t>
    </r>
  </si>
  <si>
    <r>
      <t>0</t>
    </r>
    <r>
      <rPr>
        <sz val="11"/>
        <rFont val="ＭＳ 明朝"/>
        <family val="1"/>
      </rPr>
      <t>9,01,06</t>
    </r>
  </si>
  <si>
    <r>
      <t>0</t>
    </r>
    <r>
      <rPr>
        <sz val="11"/>
        <rFont val="ＭＳ 明朝"/>
        <family val="1"/>
      </rPr>
      <t>9,01,07</t>
    </r>
  </si>
  <si>
    <r>
      <t>0</t>
    </r>
    <r>
      <rPr>
        <sz val="11"/>
        <rFont val="ＭＳ 明朝"/>
        <family val="1"/>
      </rPr>
      <t>9,01,08</t>
    </r>
  </si>
  <si>
    <r>
      <t>0</t>
    </r>
    <r>
      <rPr>
        <sz val="11"/>
        <rFont val="ＭＳ 明朝"/>
        <family val="1"/>
      </rPr>
      <t>9,01,09</t>
    </r>
  </si>
  <si>
    <r>
      <t>0</t>
    </r>
    <r>
      <rPr>
        <sz val="11"/>
        <rFont val="ＭＳ 明朝"/>
        <family val="1"/>
      </rPr>
      <t>9,01,10</t>
    </r>
  </si>
  <si>
    <r>
      <t>0</t>
    </r>
    <r>
      <rPr>
        <sz val="11"/>
        <rFont val="ＭＳ 明朝"/>
        <family val="1"/>
      </rPr>
      <t>9,01,11</t>
    </r>
  </si>
  <si>
    <r>
      <t>0</t>
    </r>
    <r>
      <rPr>
        <sz val="11"/>
        <rFont val="ＭＳ 明朝"/>
        <family val="1"/>
      </rPr>
      <t>9,01,12</t>
    </r>
  </si>
  <si>
    <r>
      <t>0</t>
    </r>
    <r>
      <rPr>
        <sz val="11"/>
        <rFont val="ＭＳ 明朝"/>
        <family val="1"/>
      </rPr>
      <t>9,01,13</t>
    </r>
  </si>
  <si>
    <r>
      <t>0</t>
    </r>
    <r>
      <rPr>
        <sz val="11"/>
        <rFont val="ＭＳ 明朝"/>
        <family val="1"/>
      </rPr>
      <t>9,01,14</t>
    </r>
  </si>
  <si>
    <r>
      <t>0</t>
    </r>
    <r>
      <rPr>
        <sz val="11"/>
        <rFont val="ＭＳ 明朝"/>
        <family val="1"/>
      </rPr>
      <t>9,01,15</t>
    </r>
  </si>
  <si>
    <r>
      <t>0</t>
    </r>
    <r>
      <rPr>
        <sz val="11"/>
        <rFont val="ＭＳ 明朝"/>
        <family val="1"/>
      </rPr>
      <t>9,01,16</t>
    </r>
  </si>
  <si>
    <r>
      <t>09,01,1</t>
    </r>
    <r>
      <rPr>
        <sz val="11"/>
        <rFont val="ＭＳ 明朝"/>
        <family val="1"/>
      </rPr>
      <t>9</t>
    </r>
  </si>
  <si>
    <r>
      <t>09,01,</t>
    </r>
    <r>
      <rPr>
        <sz val="11"/>
        <rFont val="ＭＳ 明朝"/>
        <family val="1"/>
      </rPr>
      <t>20</t>
    </r>
  </si>
  <si>
    <r>
      <t>0</t>
    </r>
    <r>
      <rPr>
        <sz val="11"/>
        <rFont val="ＭＳ 明朝"/>
        <family val="1"/>
      </rPr>
      <t>9,01,23</t>
    </r>
  </si>
  <si>
    <r>
      <t>0</t>
    </r>
    <r>
      <rPr>
        <sz val="11"/>
        <rFont val="ＭＳ 明朝"/>
        <family val="1"/>
      </rPr>
      <t>9,01,24</t>
    </r>
  </si>
  <si>
    <r>
      <t>0</t>
    </r>
    <r>
      <rPr>
        <sz val="11"/>
        <rFont val="ＭＳ 明朝"/>
        <family val="1"/>
      </rPr>
      <t>9,01,26</t>
    </r>
  </si>
  <si>
    <r>
      <t>0</t>
    </r>
    <r>
      <rPr>
        <sz val="11"/>
        <rFont val="ＭＳ 明朝"/>
        <family val="1"/>
      </rPr>
      <t>9,01,27</t>
    </r>
  </si>
  <si>
    <r>
      <t>0</t>
    </r>
    <r>
      <rPr>
        <sz val="11"/>
        <rFont val="ＭＳ 明朝"/>
        <family val="1"/>
      </rPr>
      <t>9,01,29</t>
    </r>
  </si>
  <si>
    <r>
      <t>0</t>
    </r>
    <r>
      <rPr>
        <sz val="11"/>
        <rFont val="ＭＳ 明朝"/>
        <family val="1"/>
      </rPr>
      <t>9,01,30</t>
    </r>
  </si>
  <si>
    <r>
      <t>0</t>
    </r>
    <r>
      <rPr>
        <sz val="11"/>
        <rFont val="ＭＳ 明朝"/>
        <family val="1"/>
      </rPr>
      <t>9,01,31</t>
    </r>
  </si>
  <si>
    <r>
      <t>0</t>
    </r>
    <r>
      <rPr>
        <sz val="11"/>
        <rFont val="ＭＳ 明朝"/>
        <family val="1"/>
      </rPr>
      <t>9,01,32</t>
    </r>
  </si>
  <si>
    <r>
      <t>0</t>
    </r>
    <r>
      <rPr>
        <sz val="11"/>
        <rFont val="ＭＳ 明朝"/>
        <family val="1"/>
      </rPr>
      <t>9,01,35</t>
    </r>
  </si>
  <si>
    <r>
      <t>0</t>
    </r>
    <r>
      <rPr>
        <sz val="11"/>
        <rFont val="ＭＳ 明朝"/>
        <family val="1"/>
      </rPr>
      <t>9,01,36</t>
    </r>
  </si>
  <si>
    <r>
      <t>0</t>
    </r>
    <r>
      <rPr>
        <sz val="11"/>
        <rFont val="ＭＳ 明朝"/>
        <family val="1"/>
      </rPr>
      <t>9,01,34</t>
    </r>
  </si>
  <si>
    <r>
      <t>2</t>
    </r>
    <r>
      <rPr>
        <sz val="11"/>
        <rFont val="ＭＳ 明朝"/>
        <family val="1"/>
      </rPr>
      <t>7,01,01</t>
    </r>
  </si>
  <si>
    <r>
      <t>2</t>
    </r>
    <r>
      <rPr>
        <sz val="11"/>
        <rFont val="ＭＳ 明朝"/>
        <family val="1"/>
      </rPr>
      <t>7,01,07</t>
    </r>
  </si>
  <si>
    <r>
      <t>2</t>
    </r>
    <r>
      <rPr>
        <sz val="11"/>
        <rFont val="ＭＳ 明朝"/>
        <family val="1"/>
      </rPr>
      <t>7,01,02</t>
    </r>
  </si>
  <si>
    <r>
      <t>2</t>
    </r>
    <r>
      <rPr>
        <sz val="11"/>
        <rFont val="ＭＳ 明朝"/>
        <family val="1"/>
      </rPr>
      <t>7,01,08</t>
    </r>
  </si>
  <si>
    <r>
      <t>2</t>
    </r>
    <r>
      <rPr>
        <sz val="11"/>
        <rFont val="ＭＳ 明朝"/>
        <family val="1"/>
      </rPr>
      <t>7,01,03</t>
    </r>
  </si>
  <si>
    <r>
      <t>2</t>
    </r>
    <r>
      <rPr>
        <sz val="11"/>
        <rFont val="ＭＳ 明朝"/>
        <family val="1"/>
      </rPr>
      <t>7,01,09</t>
    </r>
  </si>
  <si>
    <r>
      <t>2</t>
    </r>
    <r>
      <rPr>
        <sz val="11"/>
        <rFont val="ＭＳ 明朝"/>
        <family val="1"/>
      </rPr>
      <t>7,01,04</t>
    </r>
  </si>
  <si>
    <r>
      <t>2</t>
    </r>
    <r>
      <rPr>
        <sz val="11"/>
        <rFont val="ＭＳ 明朝"/>
        <family val="1"/>
      </rPr>
      <t>7,01,10</t>
    </r>
  </si>
  <si>
    <r>
      <t>2</t>
    </r>
    <r>
      <rPr>
        <sz val="11"/>
        <rFont val="ＭＳ 明朝"/>
        <family val="1"/>
      </rPr>
      <t>7,01,05</t>
    </r>
  </si>
  <si>
    <r>
      <t>2</t>
    </r>
    <r>
      <rPr>
        <sz val="11"/>
        <rFont val="ＭＳ 明朝"/>
        <family val="1"/>
      </rPr>
      <t>7,01,11</t>
    </r>
  </si>
  <si>
    <r>
      <t>2</t>
    </r>
    <r>
      <rPr>
        <sz val="11"/>
        <rFont val="ＭＳ 明朝"/>
        <family val="1"/>
      </rPr>
      <t>7,01,06</t>
    </r>
  </si>
  <si>
    <r>
      <t>2</t>
    </r>
    <r>
      <rPr>
        <sz val="11"/>
        <rFont val="ＭＳ 明朝"/>
        <family val="1"/>
      </rPr>
      <t>7,01,12</t>
    </r>
  </si>
  <si>
    <r>
      <t>2</t>
    </r>
    <r>
      <rPr>
        <sz val="11"/>
        <rFont val="ＭＳ 明朝"/>
        <family val="1"/>
      </rPr>
      <t>7,01,13</t>
    </r>
  </si>
  <si>
    <r>
      <t>2</t>
    </r>
    <r>
      <rPr>
        <sz val="11"/>
        <rFont val="ＭＳ 明朝"/>
        <family val="1"/>
      </rPr>
      <t>7,01,14</t>
    </r>
  </si>
  <si>
    <r>
      <t>2</t>
    </r>
    <r>
      <rPr>
        <sz val="11"/>
        <rFont val="ＭＳ 明朝"/>
        <family val="1"/>
      </rPr>
      <t>7,01,18</t>
    </r>
  </si>
  <si>
    <r>
      <t>2</t>
    </r>
    <r>
      <rPr>
        <sz val="11"/>
        <rFont val="ＭＳ 明朝"/>
        <family val="1"/>
      </rPr>
      <t>7,01,19</t>
    </r>
  </si>
  <si>
    <r>
      <t>2</t>
    </r>
    <r>
      <rPr>
        <sz val="11"/>
        <rFont val="ＭＳ 明朝"/>
        <family val="1"/>
      </rPr>
      <t>7,01,20</t>
    </r>
  </si>
  <si>
    <r>
      <t>2</t>
    </r>
    <r>
      <rPr>
        <sz val="11"/>
        <rFont val="ＭＳ 明朝"/>
        <family val="1"/>
      </rPr>
      <t>7,01,21</t>
    </r>
  </si>
  <si>
    <r>
      <t>2</t>
    </r>
    <r>
      <rPr>
        <sz val="11"/>
        <rFont val="ＭＳ 明朝"/>
        <family val="1"/>
      </rPr>
      <t>7,01,22</t>
    </r>
  </si>
  <si>
    <r>
      <t>2</t>
    </r>
    <r>
      <rPr>
        <sz val="11"/>
        <rFont val="ＭＳ 明朝"/>
        <family val="1"/>
      </rPr>
      <t>7,01,23</t>
    </r>
  </si>
  <si>
    <r>
      <t>2</t>
    </r>
    <r>
      <rPr>
        <sz val="11"/>
        <rFont val="ＭＳ 明朝"/>
        <family val="1"/>
      </rPr>
      <t>7,01,24</t>
    </r>
  </si>
  <si>
    <r>
      <t>2</t>
    </r>
    <r>
      <rPr>
        <sz val="11"/>
        <rFont val="ＭＳ 明朝"/>
        <family val="1"/>
      </rPr>
      <t>7,01,25</t>
    </r>
  </si>
  <si>
    <r>
      <t>2</t>
    </r>
    <r>
      <rPr>
        <sz val="11"/>
        <rFont val="ＭＳ 明朝"/>
        <family val="1"/>
      </rPr>
      <t>7,01,28</t>
    </r>
  </si>
  <si>
    <r>
      <t>2</t>
    </r>
    <r>
      <rPr>
        <sz val="11"/>
        <rFont val="ＭＳ 明朝"/>
        <family val="1"/>
      </rPr>
      <t>7,01,29</t>
    </r>
  </si>
  <si>
    <r>
      <t>2</t>
    </r>
    <r>
      <rPr>
        <sz val="11"/>
        <rFont val="ＭＳ 明朝"/>
        <family val="1"/>
      </rPr>
      <t>7,01,30</t>
    </r>
  </si>
  <si>
    <r>
      <t>2</t>
    </r>
    <r>
      <rPr>
        <sz val="11"/>
        <rFont val="ＭＳ 明朝"/>
        <family val="1"/>
      </rPr>
      <t>7,01,31</t>
    </r>
  </si>
  <si>
    <r>
      <t>2</t>
    </r>
    <r>
      <rPr>
        <sz val="11"/>
        <rFont val="ＭＳ 明朝"/>
        <family val="1"/>
      </rPr>
      <t>7,01,32</t>
    </r>
  </si>
  <si>
    <r>
      <t>2</t>
    </r>
    <r>
      <rPr>
        <sz val="11"/>
        <rFont val="ＭＳ 明朝"/>
        <family val="1"/>
      </rPr>
      <t>7,01,26</t>
    </r>
  </si>
  <si>
    <r>
      <t>2</t>
    </r>
    <r>
      <rPr>
        <sz val="11"/>
        <rFont val="ＭＳ 明朝"/>
        <family val="1"/>
      </rPr>
      <t>7,01,27</t>
    </r>
  </si>
  <si>
    <r>
      <t>2</t>
    </r>
    <r>
      <rPr>
        <sz val="11"/>
        <rFont val="ＭＳ 明朝"/>
        <family val="1"/>
      </rPr>
      <t>7,01,33</t>
    </r>
  </si>
  <si>
    <r>
      <t>2</t>
    </r>
    <r>
      <rPr>
        <sz val="11"/>
        <rFont val="ＭＳ 明朝"/>
        <family val="1"/>
      </rPr>
      <t>7,01,34</t>
    </r>
  </si>
  <si>
    <r>
      <t>2</t>
    </r>
    <r>
      <rPr>
        <sz val="11"/>
        <rFont val="ＭＳ 明朝"/>
        <family val="1"/>
      </rPr>
      <t>7,01,35</t>
    </r>
  </si>
  <si>
    <r>
      <t>2</t>
    </r>
    <r>
      <rPr>
        <sz val="11"/>
        <rFont val="ＭＳ 明朝"/>
        <family val="1"/>
      </rPr>
      <t>7,01,36</t>
    </r>
  </si>
  <si>
    <r>
      <t>2</t>
    </r>
    <r>
      <rPr>
        <sz val="11"/>
        <rFont val="ＭＳ 明朝"/>
        <family val="1"/>
      </rPr>
      <t>7,01,37</t>
    </r>
  </si>
  <si>
    <r>
      <t>2</t>
    </r>
    <r>
      <rPr>
        <sz val="11"/>
        <rFont val="ＭＳ 明朝"/>
        <family val="1"/>
      </rPr>
      <t>7,01,38</t>
    </r>
  </si>
  <si>
    <r>
      <t>2</t>
    </r>
    <r>
      <rPr>
        <sz val="11"/>
        <rFont val="ＭＳ 明朝"/>
        <family val="1"/>
      </rPr>
      <t>7,01,39</t>
    </r>
  </si>
  <si>
    <r>
      <t>2</t>
    </r>
    <r>
      <rPr>
        <sz val="11"/>
        <rFont val="ＭＳ 明朝"/>
        <family val="1"/>
      </rPr>
      <t>7,01,15</t>
    </r>
  </si>
  <si>
    <r>
      <t>2</t>
    </r>
    <r>
      <rPr>
        <sz val="11"/>
        <rFont val="ＭＳ 明朝"/>
        <family val="1"/>
      </rPr>
      <t>7,01,16</t>
    </r>
  </si>
  <si>
    <r>
      <t>2</t>
    </r>
    <r>
      <rPr>
        <sz val="11"/>
        <rFont val="ＭＳ 明朝"/>
        <family val="1"/>
      </rPr>
      <t>7,01,41</t>
    </r>
  </si>
  <si>
    <r>
      <t>2</t>
    </r>
    <r>
      <rPr>
        <sz val="11"/>
        <rFont val="ＭＳ 明朝"/>
        <family val="1"/>
      </rPr>
      <t>7,01,42</t>
    </r>
  </si>
  <si>
    <r>
      <t>2</t>
    </r>
    <r>
      <rPr>
        <sz val="11"/>
        <rFont val="ＭＳ 明朝"/>
        <family val="1"/>
      </rPr>
      <t>7,01,43</t>
    </r>
  </si>
  <si>
    <r>
      <t>2</t>
    </r>
    <r>
      <rPr>
        <sz val="11"/>
        <rFont val="ＭＳ 明朝"/>
        <family val="1"/>
      </rPr>
      <t>7,01,44</t>
    </r>
  </si>
  <si>
    <r>
      <t>2</t>
    </r>
    <r>
      <rPr>
        <sz val="11"/>
        <rFont val="ＭＳ 明朝"/>
        <family val="1"/>
      </rPr>
      <t>7,01,45</t>
    </r>
  </si>
  <si>
    <r>
      <t>2</t>
    </r>
    <r>
      <rPr>
        <sz val="11"/>
        <rFont val="ＭＳ 明朝"/>
        <family val="1"/>
      </rPr>
      <t>7,02,01</t>
    </r>
  </si>
  <si>
    <r>
      <t>2</t>
    </r>
    <r>
      <rPr>
        <sz val="11"/>
        <rFont val="ＭＳ 明朝"/>
        <family val="1"/>
      </rPr>
      <t>7,02,02</t>
    </r>
  </si>
  <si>
    <r>
      <t>2</t>
    </r>
    <r>
      <rPr>
        <sz val="11"/>
        <rFont val="ＭＳ 明朝"/>
        <family val="1"/>
      </rPr>
      <t>7,01,46</t>
    </r>
  </si>
  <si>
    <r>
      <t>2</t>
    </r>
    <r>
      <rPr>
        <sz val="11"/>
        <rFont val="ＭＳ 明朝"/>
        <family val="1"/>
      </rPr>
      <t>7,02,03</t>
    </r>
  </si>
  <si>
    <r>
      <t>2</t>
    </r>
    <r>
      <rPr>
        <sz val="11"/>
        <rFont val="ＭＳ 明朝"/>
        <family val="1"/>
      </rPr>
      <t>7,01,48</t>
    </r>
  </si>
  <si>
    <r>
      <t>2</t>
    </r>
    <r>
      <rPr>
        <sz val="11"/>
        <rFont val="ＭＳ 明朝"/>
        <family val="1"/>
      </rPr>
      <t>7,01,49</t>
    </r>
  </si>
  <si>
    <r>
      <t>2</t>
    </r>
    <r>
      <rPr>
        <sz val="11"/>
        <rFont val="ＭＳ 明朝"/>
        <family val="1"/>
      </rPr>
      <t>7,01,50</t>
    </r>
  </si>
  <si>
    <r>
      <t>2</t>
    </r>
    <r>
      <rPr>
        <sz val="11"/>
        <rFont val="ＭＳ 明朝"/>
        <family val="1"/>
      </rPr>
      <t>7,01,51</t>
    </r>
  </si>
  <si>
    <r>
      <t>2</t>
    </r>
    <r>
      <rPr>
        <sz val="11"/>
        <rFont val="ＭＳ 明朝"/>
        <family val="1"/>
      </rPr>
      <t>7,01,52</t>
    </r>
  </si>
  <si>
    <r>
      <t>2</t>
    </r>
    <r>
      <rPr>
        <sz val="11"/>
        <rFont val="ＭＳ 明朝"/>
        <family val="1"/>
      </rPr>
      <t>7,01,53</t>
    </r>
  </si>
  <si>
    <r>
      <t>2</t>
    </r>
    <r>
      <rPr>
        <sz val="11"/>
        <rFont val="ＭＳ 明朝"/>
        <family val="1"/>
      </rPr>
      <t>7,01,54</t>
    </r>
  </si>
  <si>
    <r>
      <t>2</t>
    </r>
    <r>
      <rPr>
        <sz val="11"/>
        <rFont val="ＭＳ 明朝"/>
        <family val="1"/>
      </rPr>
      <t>7,01,55</t>
    </r>
  </si>
  <si>
    <r>
      <t>2</t>
    </r>
    <r>
      <rPr>
        <sz val="11"/>
        <rFont val="ＭＳ 明朝"/>
        <family val="1"/>
      </rPr>
      <t>7,01,56</t>
    </r>
  </si>
  <si>
    <r>
      <t>2</t>
    </r>
    <r>
      <rPr>
        <sz val="11"/>
        <rFont val="ＭＳ 明朝"/>
        <family val="1"/>
      </rPr>
      <t>7,01,57</t>
    </r>
  </si>
  <si>
    <r>
      <t>2</t>
    </r>
    <r>
      <rPr>
        <sz val="11"/>
        <rFont val="ＭＳ 明朝"/>
        <family val="1"/>
      </rPr>
      <t>7,01,58</t>
    </r>
  </si>
  <si>
    <r>
      <t>2</t>
    </r>
    <r>
      <rPr>
        <sz val="11"/>
        <rFont val="ＭＳ 明朝"/>
        <family val="1"/>
      </rPr>
      <t>8,01,25</t>
    </r>
  </si>
  <si>
    <r>
      <t>2</t>
    </r>
    <r>
      <rPr>
        <sz val="11"/>
        <rFont val="ＭＳ 明朝"/>
        <family val="1"/>
      </rPr>
      <t>8,01,26</t>
    </r>
  </si>
  <si>
    <r>
      <t>2</t>
    </r>
    <r>
      <rPr>
        <sz val="11"/>
        <rFont val="ＭＳ 明朝"/>
        <family val="1"/>
      </rPr>
      <t>8,01,27</t>
    </r>
  </si>
  <si>
    <r>
      <t>2</t>
    </r>
    <r>
      <rPr>
        <sz val="11"/>
        <rFont val="ＭＳ 明朝"/>
        <family val="1"/>
      </rPr>
      <t>5,01,02</t>
    </r>
  </si>
  <si>
    <r>
      <t>2</t>
    </r>
    <r>
      <rPr>
        <sz val="11"/>
        <rFont val="ＭＳ 明朝"/>
        <family val="1"/>
      </rPr>
      <t>5,01,01</t>
    </r>
  </si>
  <si>
    <r>
      <t>2</t>
    </r>
    <r>
      <rPr>
        <sz val="11"/>
        <rFont val="ＭＳ 明朝"/>
        <family val="1"/>
      </rPr>
      <t>5,01,03</t>
    </r>
  </si>
  <si>
    <r>
      <t>2</t>
    </r>
    <r>
      <rPr>
        <sz val="11"/>
        <rFont val="ＭＳ 明朝"/>
        <family val="1"/>
      </rPr>
      <t>5,01,04</t>
    </r>
  </si>
  <si>
    <r>
      <t>2</t>
    </r>
    <r>
      <rPr>
        <sz val="11"/>
        <rFont val="ＭＳ 明朝"/>
        <family val="1"/>
      </rPr>
      <t>5,01,05</t>
    </r>
  </si>
  <si>
    <r>
      <t>2</t>
    </r>
    <r>
      <rPr>
        <sz val="11"/>
        <rFont val="ＭＳ 明朝"/>
        <family val="1"/>
      </rPr>
      <t>5,01,06</t>
    </r>
  </si>
  <si>
    <r>
      <t>2</t>
    </r>
    <r>
      <rPr>
        <sz val="11"/>
        <rFont val="ＭＳ 明朝"/>
        <family val="1"/>
      </rPr>
      <t>5,01,07</t>
    </r>
  </si>
  <si>
    <r>
      <t>2</t>
    </r>
    <r>
      <rPr>
        <sz val="11"/>
        <rFont val="ＭＳ 明朝"/>
        <family val="1"/>
      </rPr>
      <t>5,01,08</t>
    </r>
  </si>
  <si>
    <r>
      <t>2</t>
    </r>
    <r>
      <rPr>
        <sz val="11"/>
        <rFont val="ＭＳ 明朝"/>
        <family val="1"/>
      </rPr>
      <t>5,01,09</t>
    </r>
  </si>
  <si>
    <r>
      <t>2</t>
    </r>
    <r>
      <rPr>
        <sz val="11"/>
        <rFont val="ＭＳ 明朝"/>
        <family val="1"/>
      </rPr>
      <t>5,01,10</t>
    </r>
  </si>
  <si>
    <r>
      <t>2</t>
    </r>
    <r>
      <rPr>
        <sz val="11"/>
        <rFont val="ＭＳ 明朝"/>
        <family val="1"/>
      </rPr>
      <t>5,01,11</t>
    </r>
  </si>
  <si>
    <r>
      <t>2</t>
    </r>
    <r>
      <rPr>
        <sz val="11"/>
        <rFont val="ＭＳ 明朝"/>
        <family val="1"/>
      </rPr>
      <t>5,01,13</t>
    </r>
  </si>
  <si>
    <r>
      <t>2</t>
    </r>
    <r>
      <rPr>
        <sz val="11"/>
        <rFont val="ＭＳ 明朝"/>
        <family val="1"/>
      </rPr>
      <t>5,01,12</t>
    </r>
  </si>
  <si>
    <r>
      <t>2</t>
    </r>
    <r>
      <rPr>
        <sz val="11"/>
        <rFont val="ＭＳ 明朝"/>
        <family val="1"/>
      </rPr>
      <t>5,01,14</t>
    </r>
  </si>
  <si>
    <r>
      <t>2</t>
    </r>
    <r>
      <rPr>
        <sz val="11"/>
        <rFont val="ＭＳ 明朝"/>
        <family val="1"/>
      </rPr>
      <t>5,01,15</t>
    </r>
  </si>
  <si>
    <r>
      <t>2</t>
    </r>
    <r>
      <rPr>
        <sz val="11"/>
        <rFont val="ＭＳ 明朝"/>
        <family val="1"/>
      </rPr>
      <t>5,01,16</t>
    </r>
  </si>
  <si>
    <r>
      <t>2</t>
    </r>
    <r>
      <rPr>
        <sz val="11"/>
        <rFont val="ＭＳ 明朝"/>
        <family val="1"/>
      </rPr>
      <t>5,01,17</t>
    </r>
  </si>
  <si>
    <r>
      <t>2</t>
    </r>
    <r>
      <rPr>
        <sz val="11"/>
        <rFont val="ＭＳ 明朝"/>
        <family val="1"/>
      </rPr>
      <t>5,01,18</t>
    </r>
  </si>
  <si>
    <r>
      <t>2</t>
    </r>
    <r>
      <rPr>
        <sz val="11"/>
        <rFont val="ＭＳ 明朝"/>
        <family val="1"/>
      </rPr>
      <t>5,01,19</t>
    </r>
  </si>
  <si>
    <r>
      <t>2</t>
    </r>
    <r>
      <rPr>
        <sz val="11"/>
        <rFont val="ＭＳ 明朝"/>
        <family val="1"/>
      </rPr>
      <t>5,01,20</t>
    </r>
  </si>
  <si>
    <r>
      <t>2</t>
    </r>
    <r>
      <rPr>
        <sz val="11"/>
        <rFont val="ＭＳ 明朝"/>
        <family val="1"/>
      </rPr>
      <t>5,01,21</t>
    </r>
  </si>
  <si>
    <r>
      <t>2</t>
    </r>
    <r>
      <rPr>
        <sz val="11"/>
        <rFont val="ＭＳ 明朝"/>
        <family val="1"/>
      </rPr>
      <t>5,01,22</t>
    </r>
  </si>
  <si>
    <r>
      <t>2</t>
    </r>
    <r>
      <rPr>
        <sz val="11"/>
        <rFont val="ＭＳ 明朝"/>
        <family val="1"/>
      </rPr>
      <t>5,01,24</t>
    </r>
  </si>
  <si>
    <r>
      <t>2</t>
    </r>
    <r>
      <rPr>
        <sz val="11"/>
        <rFont val="ＭＳ 明朝"/>
        <family val="1"/>
      </rPr>
      <t>5,01,23</t>
    </r>
  </si>
  <si>
    <r>
      <t>2</t>
    </r>
    <r>
      <rPr>
        <sz val="11"/>
        <rFont val="ＭＳ 明朝"/>
        <family val="1"/>
      </rPr>
      <t>5,01,25</t>
    </r>
  </si>
  <si>
    <r>
      <t>2</t>
    </r>
    <r>
      <rPr>
        <sz val="11"/>
        <rFont val="ＭＳ 明朝"/>
        <family val="1"/>
      </rPr>
      <t>5,01,26</t>
    </r>
  </si>
  <si>
    <r>
      <t>2</t>
    </r>
    <r>
      <rPr>
        <sz val="11"/>
        <rFont val="ＭＳ 明朝"/>
        <family val="1"/>
      </rPr>
      <t>5,01,27</t>
    </r>
  </si>
  <si>
    <r>
      <t>2</t>
    </r>
    <r>
      <rPr>
        <sz val="11"/>
        <rFont val="ＭＳ 明朝"/>
        <family val="1"/>
      </rPr>
      <t>5,01,28</t>
    </r>
  </si>
  <si>
    <r>
      <t>2</t>
    </r>
    <r>
      <rPr>
        <sz val="11"/>
        <rFont val="ＭＳ 明朝"/>
        <family val="1"/>
      </rPr>
      <t>5,01,29</t>
    </r>
  </si>
  <si>
    <r>
      <t>2</t>
    </r>
    <r>
      <rPr>
        <sz val="11"/>
        <rFont val="ＭＳ 明朝"/>
        <family val="1"/>
      </rPr>
      <t>5,01,30</t>
    </r>
  </si>
  <si>
    <r>
      <t>2</t>
    </r>
    <r>
      <rPr>
        <sz val="11"/>
        <rFont val="ＭＳ 明朝"/>
        <family val="1"/>
      </rPr>
      <t>5,01,31</t>
    </r>
  </si>
  <si>
    <r>
      <t>2</t>
    </r>
    <r>
      <rPr>
        <sz val="11"/>
        <rFont val="ＭＳ 明朝"/>
        <family val="1"/>
      </rPr>
      <t>5,01,32</t>
    </r>
  </si>
  <si>
    <r>
      <t>2</t>
    </r>
    <r>
      <rPr>
        <sz val="11"/>
        <rFont val="ＭＳ 明朝"/>
        <family val="1"/>
      </rPr>
      <t>5,01,33</t>
    </r>
  </si>
  <si>
    <r>
      <t>2</t>
    </r>
    <r>
      <rPr>
        <sz val="11"/>
        <rFont val="ＭＳ 明朝"/>
        <family val="1"/>
      </rPr>
      <t>5,01,35</t>
    </r>
  </si>
  <si>
    <r>
      <t>2</t>
    </r>
    <r>
      <rPr>
        <sz val="11"/>
        <rFont val="ＭＳ 明朝"/>
        <family val="1"/>
      </rPr>
      <t>5,01,34</t>
    </r>
  </si>
  <si>
    <r>
      <t>2</t>
    </r>
    <r>
      <rPr>
        <sz val="11"/>
        <rFont val="ＭＳ 明朝"/>
        <family val="1"/>
      </rPr>
      <t>5,01,36</t>
    </r>
  </si>
  <si>
    <r>
      <t>2</t>
    </r>
    <r>
      <rPr>
        <sz val="11"/>
        <rFont val="ＭＳ 明朝"/>
        <family val="1"/>
      </rPr>
      <t>5,01,37</t>
    </r>
  </si>
  <si>
    <r>
      <t>2</t>
    </r>
    <r>
      <rPr>
        <sz val="11"/>
        <rFont val="ＭＳ 明朝"/>
        <family val="1"/>
      </rPr>
      <t>5,01,38</t>
    </r>
  </si>
  <si>
    <r>
      <t>2</t>
    </r>
    <r>
      <rPr>
        <sz val="11"/>
        <rFont val="ＭＳ 明朝"/>
        <family val="1"/>
      </rPr>
      <t>5,01,39</t>
    </r>
  </si>
  <si>
    <r>
      <t>2</t>
    </r>
    <r>
      <rPr>
        <sz val="11"/>
        <rFont val="ＭＳ 明朝"/>
        <family val="1"/>
      </rPr>
      <t>5,01,40</t>
    </r>
  </si>
  <si>
    <r>
      <t>2</t>
    </r>
    <r>
      <rPr>
        <sz val="11"/>
        <rFont val="ＭＳ 明朝"/>
        <family val="1"/>
      </rPr>
      <t>5,02,01</t>
    </r>
  </si>
  <si>
    <r>
      <t>2</t>
    </r>
    <r>
      <rPr>
        <sz val="11"/>
        <rFont val="ＭＳ 明朝"/>
        <family val="1"/>
      </rPr>
      <t>5,02,02</t>
    </r>
  </si>
  <si>
    <r>
      <t>2</t>
    </r>
    <r>
      <rPr>
        <sz val="11"/>
        <rFont val="ＭＳ 明朝"/>
        <family val="1"/>
      </rPr>
      <t>5,02,03</t>
    </r>
  </si>
  <si>
    <r>
      <t>2</t>
    </r>
    <r>
      <rPr>
        <sz val="11"/>
        <rFont val="ＭＳ 明朝"/>
        <family val="1"/>
      </rPr>
      <t>5,02,04</t>
    </r>
  </si>
  <si>
    <r>
      <t>2</t>
    </r>
    <r>
      <rPr>
        <sz val="11"/>
        <rFont val="ＭＳ 明朝"/>
        <family val="1"/>
      </rPr>
      <t>5,02,06</t>
    </r>
  </si>
  <si>
    <r>
      <t>2</t>
    </r>
    <r>
      <rPr>
        <sz val="11"/>
        <rFont val="ＭＳ 明朝"/>
        <family val="1"/>
      </rPr>
      <t>5,02,05</t>
    </r>
  </si>
  <si>
    <r>
      <t>2</t>
    </r>
    <r>
      <rPr>
        <sz val="11"/>
        <rFont val="ＭＳ 明朝"/>
        <family val="1"/>
      </rPr>
      <t>5,02,07</t>
    </r>
  </si>
  <si>
    <r>
      <t>2</t>
    </r>
    <r>
      <rPr>
        <sz val="11"/>
        <rFont val="ＭＳ 明朝"/>
        <family val="1"/>
      </rPr>
      <t>5,02,08</t>
    </r>
  </si>
  <si>
    <r>
      <t>2</t>
    </r>
    <r>
      <rPr>
        <sz val="11"/>
        <rFont val="ＭＳ 明朝"/>
        <family val="1"/>
      </rPr>
      <t>5,02,09</t>
    </r>
  </si>
  <si>
    <r>
      <t>2</t>
    </r>
    <r>
      <rPr>
        <sz val="11"/>
        <rFont val="ＭＳ 明朝"/>
        <family val="1"/>
      </rPr>
      <t>5,02,10</t>
    </r>
  </si>
  <si>
    <r>
      <t>2</t>
    </r>
    <r>
      <rPr>
        <sz val="11"/>
        <rFont val="ＭＳ 明朝"/>
        <family val="1"/>
      </rPr>
      <t>5,02,11</t>
    </r>
  </si>
  <si>
    <r>
      <t>2</t>
    </r>
    <r>
      <rPr>
        <sz val="11"/>
        <rFont val="ＭＳ 明朝"/>
        <family val="1"/>
      </rPr>
      <t>5,02,12</t>
    </r>
  </si>
  <si>
    <r>
      <t>2</t>
    </r>
    <r>
      <rPr>
        <sz val="11"/>
        <rFont val="ＭＳ 明朝"/>
        <family val="1"/>
      </rPr>
      <t>5,02,13</t>
    </r>
  </si>
  <si>
    <r>
      <t>2</t>
    </r>
    <r>
      <rPr>
        <sz val="11"/>
        <rFont val="ＭＳ 明朝"/>
        <family val="1"/>
      </rPr>
      <t>5,02,14</t>
    </r>
  </si>
  <si>
    <r>
      <t>2</t>
    </r>
    <r>
      <rPr>
        <sz val="11"/>
        <rFont val="ＭＳ 明朝"/>
        <family val="1"/>
      </rPr>
      <t>5,02,15</t>
    </r>
  </si>
  <si>
    <r>
      <t>2</t>
    </r>
    <r>
      <rPr>
        <sz val="11"/>
        <rFont val="ＭＳ 明朝"/>
        <family val="1"/>
      </rPr>
      <t>5,02,28</t>
    </r>
  </si>
  <si>
    <r>
      <t>2</t>
    </r>
    <r>
      <rPr>
        <sz val="11"/>
        <rFont val="ＭＳ 明朝"/>
        <family val="1"/>
      </rPr>
      <t>5,02,27</t>
    </r>
  </si>
  <si>
    <r>
      <t>2</t>
    </r>
    <r>
      <rPr>
        <sz val="11"/>
        <rFont val="ＭＳ 明朝"/>
        <family val="1"/>
      </rPr>
      <t>5,02,29</t>
    </r>
  </si>
  <si>
    <r>
      <t>2</t>
    </r>
    <r>
      <rPr>
        <sz val="11"/>
        <rFont val="ＭＳ 明朝"/>
        <family val="1"/>
      </rPr>
      <t>5,02,30</t>
    </r>
  </si>
  <si>
    <r>
      <t>2</t>
    </r>
    <r>
      <rPr>
        <sz val="11"/>
        <rFont val="ＭＳ 明朝"/>
        <family val="1"/>
      </rPr>
      <t>5,02,31</t>
    </r>
  </si>
  <si>
    <r>
      <t>2</t>
    </r>
    <r>
      <rPr>
        <sz val="11"/>
        <rFont val="ＭＳ 明朝"/>
        <family val="1"/>
      </rPr>
      <t>5,02,32</t>
    </r>
  </si>
  <si>
    <r>
      <t>2</t>
    </r>
    <r>
      <rPr>
        <sz val="11"/>
        <rFont val="ＭＳ 明朝"/>
        <family val="1"/>
      </rPr>
      <t>5,02,33</t>
    </r>
  </si>
  <si>
    <r>
      <t>2</t>
    </r>
    <r>
      <rPr>
        <sz val="11"/>
        <rFont val="ＭＳ 明朝"/>
        <family val="1"/>
      </rPr>
      <t>5,02,34</t>
    </r>
  </si>
  <si>
    <r>
      <t>2</t>
    </r>
    <r>
      <rPr>
        <sz val="11"/>
        <rFont val="ＭＳ 明朝"/>
        <family val="1"/>
      </rPr>
      <t>5,02,35</t>
    </r>
  </si>
  <si>
    <r>
      <t>2</t>
    </r>
    <r>
      <rPr>
        <sz val="11"/>
        <rFont val="ＭＳ 明朝"/>
        <family val="1"/>
      </rPr>
      <t>5,02,36</t>
    </r>
  </si>
  <si>
    <r>
      <t>2</t>
    </r>
    <r>
      <rPr>
        <sz val="11"/>
        <rFont val="ＭＳ 明朝"/>
        <family val="1"/>
      </rPr>
      <t>5,02,37</t>
    </r>
  </si>
  <si>
    <r>
      <t>（注）類似団体の値は平成24</t>
    </r>
    <r>
      <rPr>
        <sz val="11"/>
        <rFont val="ＭＳ 明朝"/>
        <family val="1"/>
      </rPr>
      <t>年度決算に基づく数値である。</t>
    </r>
  </si>
  <si>
    <r>
      <t>2</t>
    </r>
    <r>
      <rPr>
        <sz val="11"/>
        <rFont val="ＭＳ 明朝"/>
        <family val="1"/>
      </rPr>
      <t>4,01,12</t>
    </r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</si>
  <si>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</si>
  <si>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</si>
  <si>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r>
      <t>2</t>
    </r>
    <r>
      <rPr>
        <sz val="11"/>
        <rFont val="ＭＳ 明朝"/>
        <family val="1"/>
      </rPr>
      <t>4,04,12</t>
    </r>
  </si>
  <si>
    <r>
      <t>2</t>
    </r>
    <r>
      <rPr>
        <sz val="11"/>
        <rFont val="ＭＳ 明朝"/>
        <family val="1"/>
      </rPr>
      <t>4,05,12</t>
    </r>
  </si>
  <si>
    <r>
      <t>2</t>
    </r>
    <r>
      <rPr>
        <sz val="11"/>
        <rFont val="ＭＳ 明朝"/>
        <family val="1"/>
      </rPr>
      <t>4,06,12</t>
    </r>
  </si>
  <si>
    <r>
      <t>2</t>
    </r>
    <r>
      <rPr>
        <sz val="11"/>
        <rFont val="ＭＳ 明朝"/>
        <family val="1"/>
      </rPr>
      <t>4,07,12</t>
    </r>
  </si>
  <si>
    <r>
      <t>2</t>
    </r>
    <r>
      <rPr>
        <sz val="11"/>
        <rFont val="ＭＳ 明朝"/>
        <family val="1"/>
      </rPr>
      <t>4,08,12</t>
    </r>
  </si>
  <si>
    <r>
      <t>2</t>
    </r>
    <r>
      <rPr>
        <sz val="11"/>
        <rFont val="ＭＳ 明朝"/>
        <family val="1"/>
      </rPr>
      <t>4,09,12</t>
    </r>
  </si>
  <si>
    <r>
      <t>2</t>
    </r>
    <r>
      <rPr>
        <sz val="11"/>
        <rFont val="ＭＳ 明朝"/>
        <family val="1"/>
      </rPr>
      <t>4,10,12</t>
    </r>
  </si>
  <si>
    <r>
      <t>2</t>
    </r>
    <r>
      <rPr>
        <sz val="11"/>
        <rFont val="ＭＳ 明朝"/>
        <family val="1"/>
      </rPr>
      <t>4,11,12</t>
    </r>
  </si>
  <si>
    <r>
      <t>2</t>
    </r>
    <r>
      <rPr>
        <sz val="11"/>
        <rFont val="ＭＳ 明朝"/>
        <family val="1"/>
      </rPr>
      <t>4,12,12</t>
    </r>
  </si>
  <si>
    <r>
      <t>2</t>
    </r>
    <r>
      <rPr>
        <sz val="11"/>
        <rFont val="ＭＳ 明朝"/>
        <family val="1"/>
      </rPr>
      <t>4,01,01</t>
    </r>
  </si>
  <si>
    <r>
      <t>2</t>
    </r>
    <r>
      <rPr>
        <sz val="11"/>
        <rFont val="ＭＳ 明朝"/>
        <family val="1"/>
      </rPr>
      <t>4,01,02</t>
    </r>
  </si>
  <si>
    <r>
      <t>2</t>
    </r>
    <r>
      <rPr>
        <sz val="11"/>
        <rFont val="ＭＳ 明朝"/>
        <family val="1"/>
      </rPr>
      <t>4,01,03</t>
    </r>
  </si>
  <si>
    <r>
      <t>2</t>
    </r>
    <r>
      <rPr>
        <sz val="11"/>
        <rFont val="ＭＳ 明朝"/>
        <family val="1"/>
      </rPr>
      <t>4,01,04</t>
    </r>
  </si>
  <si>
    <r>
      <t>2</t>
    </r>
    <r>
      <rPr>
        <sz val="11"/>
        <rFont val="ＭＳ 明朝"/>
        <family val="1"/>
      </rPr>
      <t>4,01,05</t>
    </r>
  </si>
  <si>
    <r>
      <t>2</t>
    </r>
    <r>
      <rPr>
        <sz val="11"/>
        <rFont val="ＭＳ 明朝"/>
        <family val="1"/>
      </rPr>
      <t>4,01,06</t>
    </r>
  </si>
  <si>
    <r>
      <t>2</t>
    </r>
    <r>
      <rPr>
        <sz val="11"/>
        <rFont val="ＭＳ 明朝"/>
        <family val="1"/>
      </rPr>
      <t>4,01,07</t>
    </r>
  </si>
  <si>
    <r>
      <t>2</t>
    </r>
    <r>
      <rPr>
        <sz val="11"/>
        <rFont val="ＭＳ 明朝"/>
        <family val="1"/>
      </rPr>
      <t>4,01,08</t>
    </r>
  </si>
  <si>
    <r>
      <t>2</t>
    </r>
    <r>
      <rPr>
        <sz val="11"/>
        <rFont val="ＭＳ 明朝"/>
        <family val="1"/>
      </rPr>
      <t>4,01,09</t>
    </r>
  </si>
  <si>
    <r>
      <t>2</t>
    </r>
    <r>
      <rPr>
        <sz val="11"/>
        <rFont val="ＭＳ 明朝"/>
        <family val="1"/>
      </rPr>
      <t>4,01,10</t>
    </r>
  </si>
  <si>
    <r>
      <t>2</t>
    </r>
    <r>
      <rPr>
        <sz val="11"/>
        <rFont val="ＭＳ 明朝"/>
        <family val="1"/>
      </rPr>
      <t>4,01,11</t>
    </r>
  </si>
  <si>
    <r>
      <t>2</t>
    </r>
    <r>
      <rPr>
        <sz val="11"/>
        <rFont val="ＭＳ 明朝"/>
        <family val="1"/>
      </rPr>
      <t>3,01,01</t>
    </r>
  </si>
  <si>
    <r>
      <t>2</t>
    </r>
    <r>
      <rPr>
        <sz val="11"/>
        <rFont val="ＭＳ 明朝"/>
        <family val="1"/>
      </rPr>
      <t>3,01,02</t>
    </r>
  </si>
  <si>
    <r>
      <t>2</t>
    </r>
    <r>
      <rPr>
        <sz val="11"/>
        <rFont val="ＭＳ 明朝"/>
        <family val="1"/>
      </rPr>
      <t>3,01,03</t>
    </r>
  </si>
  <si>
    <r>
      <t>2</t>
    </r>
    <r>
      <rPr>
        <sz val="11"/>
        <rFont val="ＭＳ 明朝"/>
        <family val="1"/>
      </rPr>
      <t>3,01,04</t>
    </r>
  </si>
  <si>
    <r>
      <t>2</t>
    </r>
    <r>
      <rPr>
        <sz val="11"/>
        <rFont val="ＭＳ 明朝"/>
        <family val="1"/>
      </rPr>
      <t>3,01,05</t>
    </r>
  </si>
  <si>
    <r>
      <t>2</t>
    </r>
    <r>
      <rPr>
        <sz val="11"/>
        <rFont val="ＭＳ 明朝"/>
        <family val="1"/>
      </rPr>
      <t>3,01,06</t>
    </r>
  </si>
  <si>
    <r>
      <t>2</t>
    </r>
    <r>
      <rPr>
        <sz val="11"/>
        <rFont val="ＭＳ 明朝"/>
        <family val="1"/>
      </rPr>
      <t>3,01,07</t>
    </r>
  </si>
  <si>
    <r>
      <t>2</t>
    </r>
    <r>
      <rPr>
        <sz val="11"/>
        <rFont val="ＭＳ 明朝"/>
        <family val="1"/>
      </rPr>
      <t>3,01,08</t>
    </r>
  </si>
  <si>
    <r>
      <t>2</t>
    </r>
    <r>
      <rPr>
        <sz val="11"/>
        <rFont val="ＭＳ 明朝"/>
        <family val="1"/>
      </rPr>
      <t>3,01,09</t>
    </r>
  </si>
  <si>
    <r>
      <t>2</t>
    </r>
    <r>
      <rPr>
        <sz val="11"/>
        <rFont val="ＭＳ 明朝"/>
        <family val="1"/>
      </rPr>
      <t>3,01,10</t>
    </r>
  </si>
  <si>
    <r>
      <t>2</t>
    </r>
    <r>
      <rPr>
        <sz val="11"/>
        <rFont val="ＭＳ 明朝"/>
        <family val="1"/>
      </rPr>
      <t>3,01,11</t>
    </r>
  </si>
  <si>
    <r>
      <t>2</t>
    </r>
    <r>
      <rPr>
        <sz val="11"/>
        <rFont val="ＭＳ 明朝"/>
        <family val="1"/>
      </rPr>
      <t>3,01,12</t>
    </r>
  </si>
  <si>
    <r>
      <t>2</t>
    </r>
    <r>
      <rPr>
        <sz val="11"/>
        <rFont val="ＭＳ 明朝"/>
        <family val="1"/>
      </rPr>
      <t>3,01,13</t>
    </r>
  </si>
  <si>
    <r>
      <t>2</t>
    </r>
    <r>
      <rPr>
        <sz val="11"/>
        <rFont val="ＭＳ 明朝"/>
        <family val="1"/>
      </rPr>
      <t>3,01,14</t>
    </r>
  </si>
  <si>
    <r>
      <t>2</t>
    </r>
    <r>
      <rPr>
        <sz val="11"/>
        <rFont val="ＭＳ 明朝"/>
        <family val="1"/>
      </rPr>
      <t>3,01,15</t>
    </r>
  </si>
  <si>
    <r>
      <t>2</t>
    </r>
    <r>
      <rPr>
        <sz val="11"/>
        <rFont val="ＭＳ 明朝"/>
        <family val="1"/>
      </rPr>
      <t>3,01,16</t>
    </r>
  </si>
  <si>
    <r>
      <t>2</t>
    </r>
    <r>
      <rPr>
        <sz val="11"/>
        <rFont val="ＭＳ 明朝"/>
        <family val="1"/>
      </rPr>
      <t>3,01,17</t>
    </r>
  </si>
  <si>
    <r>
      <t>2</t>
    </r>
    <r>
      <rPr>
        <sz val="11"/>
        <rFont val="ＭＳ 明朝"/>
        <family val="1"/>
      </rPr>
      <t>3,01,18</t>
    </r>
  </si>
  <si>
    <r>
      <t>2</t>
    </r>
    <r>
      <rPr>
        <sz val="11"/>
        <rFont val="ＭＳ 明朝"/>
        <family val="1"/>
      </rPr>
      <t>3,01,19</t>
    </r>
  </si>
  <si>
    <r>
      <t>2</t>
    </r>
    <r>
      <rPr>
        <sz val="11"/>
        <rFont val="ＭＳ 明朝"/>
        <family val="1"/>
      </rPr>
      <t>3,01,32</t>
    </r>
  </si>
  <si>
    <r>
      <t>2</t>
    </r>
    <r>
      <rPr>
        <sz val="11"/>
        <rFont val="ＭＳ 明朝"/>
        <family val="1"/>
      </rPr>
      <t>3,01,36</t>
    </r>
  </si>
  <si>
    <r>
      <t>2</t>
    </r>
    <r>
      <rPr>
        <sz val="11"/>
        <rFont val="ＭＳ 明朝"/>
        <family val="1"/>
      </rPr>
      <t>3,01,37</t>
    </r>
  </si>
  <si>
    <r>
      <t>2</t>
    </r>
    <r>
      <rPr>
        <sz val="11"/>
        <rFont val="ＭＳ 明朝"/>
        <family val="1"/>
      </rPr>
      <t>3,01,38</t>
    </r>
  </si>
  <si>
    <r>
      <t>2</t>
    </r>
    <r>
      <rPr>
        <sz val="11"/>
        <rFont val="ＭＳ 明朝"/>
        <family val="1"/>
      </rPr>
      <t>3,01,39</t>
    </r>
  </si>
  <si>
    <r>
      <t>2</t>
    </r>
    <r>
      <rPr>
        <sz val="11"/>
        <rFont val="ＭＳ 明朝"/>
        <family val="1"/>
      </rPr>
      <t>3,01,40</t>
    </r>
  </si>
  <si>
    <r>
      <t>2</t>
    </r>
    <r>
      <rPr>
        <sz val="11"/>
        <rFont val="ＭＳ 明朝"/>
        <family val="1"/>
      </rPr>
      <t>3,01,41</t>
    </r>
  </si>
  <si>
    <r>
      <t>2</t>
    </r>
    <r>
      <rPr>
        <sz val="11"/>
        <rFont val="ＭＳ 明朝"/>
        <family val="1"/>
      </rPr>
      <t>3,01,43</t>
    </r>
  </si>
  <si>
    <r>
      <t>2</t>
    </r>
    <r>
      <rPr>
        <sz val="11"/>
        <rFont val="ＭＳ 明朝"/>
        <family val="1"/>
      </rPr>
      <t>3,01,44</t>
    </r>
  </si>
  <si>
    <r>
      <t>2</t>
    </r>
    <r>
      <rPr>
        <sz val="11"/>
        <rFont val="ＭＳ 明朝"/>
        <family val="1"/>
      </rPr>
      <t>3,01,45</t>
    </r>
  </si>
  <si>
    <r>
      <t>2</t>
    </r>
    <r>
      <rPr>
        <sz val="11"/>
        <rFont val="ＭＳ 明朝"/>
        <family val="1"/>
      </rPr>
      <t>3,01,46</t>
    </r>
  </si>
  <si>
    <r>
      <t>2</t>
    </r>
    <r>
      <rPr>
        <sz val="11"/>
        <rFont val="ＭＳ 明朝"/>
        <family val="1"/>
      </rPr>
      <t>3,01,47</t>
    </r>
  </si>
  <si>
    <r>
      <t>2</t>
    </r>
    <r>
      <rPr>
        <sz val="11"/>
        <rFont val="ＭＳ 明朝"/>
        <family val="1"/>
      </rPr>
      <t>3,01,48</t>
    </r>
  </si>
  <si>
    <r>
      <t>2</t>
    </r>
    <r>
      <rPr>
        <sz val="11"/>
        <rFont val="ＭＳ 明朝"/>
        <family val="1"/>
      </rPr>
      <t>3,01,49</t>
    </r>
  </si>
  <si>
    <r>
      <t>2</t>
    </r>
    <r>
      <rPr>
        <sz val="11"/>
        <rFont val="ＭＳ 明朝"/>
        <family val="1"/>
      </rPr>
      <t>3,01,50</t>
    </r>
  </si>
  <si>
    <r>
      <t>2</t>
    </r>
    <r>
      <rPr>
        <sz val="11"/>
        <rFont val="ＭＳ 明朝"/>
        <family val="1"/>
      </rPr>
      <t>3,01,52</t>
    </r>
  </si>
  <si>
    <r>
      <t>2</t>
    </r>
    <r>
      <rPr>
        <sz val="11"/>
        <rFont val="ＭＳ 明朝"/>
        <family val="1"/>
      </rPr>
      <t>3,01,53</t>
    </r>
  </si>
  <si>
    <r>
      <t>2</t>
    </r>
    <r>
      <rPr>
        <sz val="11"/>
        <rFont val="ＭＳ 明朝"/>
        <family val="1"/>
      </rPr>
      <t>3,01,54</t>
    </r>
  </si>
  <si>
    <r>
      <t>2</t>
    </r>
    <r>
      <rPr>
        <sz val="11"/>
        <rFont val="ＭＳ 明朝"/>
        <family val="1"/>
      </rPr>
      <t>3,02,02</t>
    </r>
  </si>
  <si>
    <r>
      <t>2</t>
    </r>
    <r>
      <rPr>
        <sz val="11"/>
        <rFont val="ＭＳ 明朝"/>
        <family val="1"/>
      </rPr>
      <t>3,01,24</t>
    </r>
  </si>
  <si>
    <r>
      <t>2</t>
    </r>
    <r>
      <rPr>
        <sz val="11"/>
        <rFont val="ＭＳ 明朝"/>
        <family val="1"/>
      </rPr>
      <t>3,01,25</t>
    </r>
  </si>
  <si>
    <r>
      <t>2</t>
    </r>
    <r>
      <rPr>
        <sz val="11"/>
        <rFont val="ＭＳ 明朝"/>
        <family val="1"/>
      </rPr>
      <t>3,01,26</t>
    </r>
  </si>
  <si>
    <r>
      <t>2</t>
    </r>
    <r>
      <rPr>
        <sz val="11"/>
        <rFont val="ＭＳ 明朝"/>
        <family val="1"/>
      </rPr>
      <t>3,01,27</t>
    </r>
  </si>
  <si>
    <r>
      <t>2</t>
    </r>
    <r>
      <rPr>
        <sz val="11"/>
        <rFont val="ＭＳ 明朝"/>
        <family val="1"/>
      </rPr>
      <t>3,01,28</t>
    </r>
  </si>
  <si>
    <r>
      <t>2</t>
    </r>
    <r>
      <rPr>
        <sz val="11"/>
        <rFont val="ＭＳ 明朝"/>
        <family val="1"/>
      </rPr>
      <t>3,01,29</t>
    </r>
  </si>
  <si>
    <r>
      <t>2</t>
    </r>
    <r>
      <rPr>
        <sz val="11"/>
        <rFont val="ＭＳ 明朝"/>
        <family val="1"/>
      </rPr>
      <t>3,01,30</t>
    </r>
  </si>
  <si>
    <r>
      <t>2</t>
    </r>
    <r>
      <rPr>
        <sz val="11"/>
        <rFont val="ＭＳ 明朝"/>
        <family val="1"/>
      </rPr>
      <t>3,01,31</t>
    </r>
  </si>
  <si>
    <r>
      <t>2</t>
    </r>
    <r>
      <rPr>
        <sz val="11"/>
        <rFont val="ＭＳ 明朝"/>
        <family val="1"/>
      </rPr>
      <t>3,01,55</t>
    </r>
  </si>
  <si>
    <r>
      <t>2</t>
    </r>
    <r>
      <rPr>
        <sz val="11"/>
        <rFont val="ＭＳ 明朝"/>
        <family val="1"/>
      </rPr>
      <t>3,01,56</t>
    </r>
  </si>
  <si>
    <r>
      <t>2</t>
    </r>
    <r>
      <rPr>
        <sz val="11"/>
        <rFont val="ＭＳ 明朝"/>
        <family val="1"/>
      </rPr>
      <t>3,01,57</t>
    </r>
  </si>
  <si>
    <r>
      <t>2</t>
    </r>
    <r>
      <rPr>
        <sz val="11"/>
        <rFont val="ＭＳ 明朝"/>
        <family val="1"/>
      </rPr>
      <t>3,01,58</t>
    </r>
  </si>
  <si>
    <r>
      <t>2</t>
    </r>
    <r>
      <rPr>
        <sz val="11"/>
        <rFont val="ＭＳ 明朝"/>
        <family val="1"/>
      </rPr>
      <t>3,01,59</t>
    </r>
  </si>
  <si>
    <r>
      <t>2</t>
    </r>
    <r>
      <rPr>
        <sz val="11"/>
        <rFont val="ＭＳ 明朝"/>
        <family val="1"/>
      </rPr>
      <t>3,01,60</t>
    </r>
  </si>
  <si>
    <r>
      <t>2</t>
    </r>
    <r>
      <rPr>
        <sz val="11"/>
        <rFont val="ＭＳ 明朝"/>
        <family val="1"/>
      </rPr>
      <t>2,01,01</t>
    </r>
  </si>
  <si>
    <r>
      <t>2</t>
    </r>
    <r>
      <rPr>
        <sz val="11"/>
        <rFont val="ＭＳ 明朝"/>
        <family val="1"/>
      </rPr>
      <t>2,01,02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</si>
  <si>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</si>
  <si>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2,01,04</t>
    </r>
  </si>
  <si>
    <r>
      <t>2</t>
    </r>
    <r>
      <rPr>
        <sz val="11"/>
        <rFont val="ＭＳ 明朝"/>
        <family val="1"/>
      </rPr>
      <t>2,01,05</t>
    </r>
  </si>
  <si>
    <r>
      <t>2</t>
    </r>
    <r>
      <rPr>
        <sz val="11"/>
        <rFont val="ＭＳ 明朝"/>
        <family val="1"/>
      </rPr>
      <t>2,01,06</t>
    </r>
  </si>
  <si>
    <r>
      <t>2</t>
    </r>
    <r>
      <rPr>
        <sz val="11"/>
        <rFont val="ＭＳ 明朝"/>
        <family val="1"/>
      </rPr>
      <t>2,01,07</t>
    </r>
  </si>
  <si>
    <r>
      <t>2</t>
    </r>
    <r>
      <rPr>
        <sz val="11"/>
        <rFont val="ＭＳ 明朝"/>
        <family val="1"/>
      </rPr>
      <t>2,01,08</t>
    </r>
  </si>
  <si>
    <r>
      <t>2</t>
    </r>
    <r>
      <rPr>
        <sz val="11"/>
        <rFont val="ＭＳ 明朝"/>
        <family val="1"/>
      </rPr>
      <t>2,01,12</t>
    </r>
  </si>
  <si>
    <r>
      <t>2</t>
    </r>
    <r>
      <rPr>
        <sz val="11"/>
        <rFont val="ＭＳ 明朝"/>
        <family val="1"/>
      </rPr>
      <t>2,01,13</t>
    </r>
  </si>
  <si>
    <r>
      <t>2</t>
    </r>
    <r>
      <rPr>
        <sz val="11"/>
        <rFont val="ＭＳ 明朝"/>
        <family val="1"/>
      </rPr>
      <t>2,01,14</t>
    </r>
  </si>
  <si>
    <r>
      <t>2</t>
    </r>
    <r>
      <rPr>
        <sz val="11"/>
        <rFont val="ＭＳ 明朝"/>
        <family val="1"/>
      </rPr>
      <t>2,01,15</t>
    </r>
  </si>
  <si>
    <r>
      <t>2</t>
    </r>
    <r>
      <rPr>
        <sz val="11"/>
        <rFont val="ＭＳ 明朝"/>
        <family val="1"/>
      </rPr>
      <t>2,01,17</t>
    </r>
  </si>
  <si>
    <r>
      <t>2</t>
    </r>
    <r>
      <rPr>
        <sz val="11"/>
        <rFont val="ＭＳ 明朝"/>
        <family val="1"/>
      </rPr>
      <t>2,01,18</t>
    </r>
  </si>
  <si>
    <r>
      <t>2</t>
    </r>
    <r>
      <rPr>
        <sz val="11"/>
        <rFont val="ＭＳ 明朝"/>
        <family val="1"/>
      </rPr>
      <t>2,01,19</t>
    </r>
  </si>
  <si>
    <r>
      <t>2</t>
    </r>
    <r>
      <rPr>
        <sz val="11"/>
        <rFont val="ＭＳ 明朝"/>
        <family val="1"/>
      </rPr>
      <t>2,01,20</t>
    </r>
  </si>
  <si>
    <r>
      <t>2</t>
    </r>
    <r>
      <rPr>
        <sz val="11"/>
        <rFont val="ＭＳ 明朝"/>
        <family val="1"/>
      </rPr>
      <t>2,01,21</t>
    </r>
  </si>
  <si>
    <r>
      <t>2</t>
    </r>
    <r>
      <rPr>
        <sz val="11"/>
        <rFont val="ＭＳ 明朝"/>
        <family val="1"/>
      </rPr>
      <t>2,01,22</t>
    </r>
  </si>
  <si>
    <r>
      <t>2</t>
    </r>
    <r>
      <rPr>
        <sz val="11"/>
        <rFont val="ＭＳ 明朝"/>
        <family val="1"/>
      </rPr>
      <t>2,01,23</t>
    </r>
  </si>
  <si>
    <r>
      <t>2</t>
    </r>
    <r>
      <rPr>
        <sz val="11"/>
        <rFont val="ＭＳ 明朝"/>
        <family val="1"/>
      </rPr>
      <t>2,01,24</t>
    </r>
  </si>
  <si>
    <r>
      <t>2</t>
    </r>
    <r>
      <rPr>
        <sz val="11"/>
        <rFont val="ＭＳ 明朝"/>
        <family val="1"/>
      </rPr>
      <t>2,01,25</t>
    </r>
  </si>
  <si>
    <r>
      <t>2</t>
    </r>
    <r>
      <rPr>
        <sz val="11"/>
        <rFont val="ＭＳ 明朝"/>
        <family val="1"/>
      </rPr>
      <t>2,01,26</t>
    </r>
  </si>
  <si>
    <r>
      <t>2</t>
    </r>
    <r>
      <rPr>
        <sz val="11"/>
        <rFont val="ＭＳ 明朝"/>
        <family val="1"/>
      </rPr>
      <t>2,01,27</t>
    </r>
  </si>
  <si>
    <r>
      <t>2</t>
    </r>
    <r>
      <rPr>
        <sz val="11"/>
        <rFont val="ＭＳ 明朝"/>
        <family val="1"/>
      </rPr>
      <t>2,01,28</t>
    </r>
  </si>
  <si>
    <r>
      <t>2</t>
    </r>
    <r>
      <rPr>
        <sz val="11"/>
        <rFont val="ＭＳ 明朝"/>
        <family val="1"/>
      </rPr>
      <t>2,01,29</t>
    </r>
  </si>
  <si>
    <r>
      <t>2</t>
    </r>
    <r>
      <rPr>
        <sz val="11"/>
        <rFont val="ＭＳ 明朝"/>
        <family val="1"/>
      </rPr>
      <t>2,01,30</t>
    </r>
  </si>
  <si>
    <r>
      <t>2</t>
    </r>
    <r>
      <rPr>
        <sz val="11"/>
        <rFont val="ＭＳ 明朝"/>
        <family val="1"/>
      </rPr>
      <t>2,01,31</t>
    </r>
  </si>
  <si>
    <r>
      <t>2</t>
    </r>
    <r>
      <rPr>
        <sz val="11"/>
        <rFont val="ＭＳ 明朝"/>
        <family val="1"/>
      </rPr>
      <t>2,01,32</t>
    </r>
  </si>
  <si>
    <r>
      <t>2</t>
    </r>
    <r>
      <rPr>
        <sz val="11"/>
        <rFont val="ＭＳ 明朝"/>
        <family val="1"/>
      </rPr>
      <t>2,01,33</t>
    </r>
  </si>
  <si>
    <r>
      <t>2</t>
    </r>
    <r>
      <rPr>
        <sz val="11"/>
        <rFont val="ＭＳ 明朝"/>
        <family val="1"/>
      </rPr>
      <t>2,01,34</t>
    </r>
  </si>
  <si>
    <r>
      <t>2</t>
    </r>
    <r>
      <rPr>
        <sz val="11"/>
        <rFont val="ＭＳ 明朝"/>
        <family val="1"/>
      </rPr>
      <t>2,01,35</t>
    </r>
  </si>
  <si>
    <r>
      <t>2</t>
    </r>
    <r>
      <rPr>
        <sz val="11"/>
        <rFont val="ＭＳ 明朝"/>
        <family val="1"/>
      </rPr>
      <t>2,01,36</t>
    </r>
  </si>
  <si>
    <r>
      <t>2</t>
    </r>
    <r>
      <rPr>
        <sz val="11"/>
        <rFont val="ＭＳ 明朝"/>
        <family val="1"/>
      </rPr>
      <t>2,01,37</t>
    </r>
  </si>
  <si>
    <r>
      <t>2</t>
    </r>
    <r>
      <rPr>
        <sz val="11"/>
        <rFont val="ＭＳ 明朝"/>
        <family val="1"/>
      </rPr>
      <t>2,01,38</t>
    </r>
  </si>
  <si>
    <r>
      <t>2</t>
    </r>
    <r>
      <rPr>
        <sz val="11"/>
        <rFont val="ＭＳ 明朝"/>
        <family val="1"/>
      </rPr>
      <t>2,01,39</t>
    </r>
  </si>
  <si>
    <r>
      <t>2</t>
    </r>
    <r>
      <rPr>
        <sz val="11"/>
        <rFont val="ＭＳ 明朝"/>
        <family val="1"/>
      </rPr>
      <t>2,01,40</t>
    </r>
  </si>
  <si>
    <r>
      <t>2</t>
    </r>
    <r>
      <rPr>
        <sz val="11"/>
        <rFont val="ＭＳ 明朝"/>
        <family val="1"/>
      </rPr>
      <t>2,01,41</t>
    </r>
  </si>
  <si>
    <r>
      <t>2</t>
    </r>
    <r>
      <rPr>
        <sz val="11"/>
        <rFont val="ＭＳ 明朝"/>
        <family val="1"/>
      </rPr>
      <t>2,01,42</t>
    </r>
  </si>
  <si>
    <r>
      <t>2</t>
    </r>
    <r>
      <rPr>
        <sz val="11"/>
        <rFont val="ＭＳ 明朝"/>
        <family val="1"/>
      </rPr>
      <t>2,01,43</t>
    </r>
  </si>
  <si>
    <r>
      <t>2</t>
    </r>
    <r>
      <rPr>
        <sz val="11"/>
        <rFont val="ＭＳ 明朝"/>
        <family val="1"/>
      </rPr>
      <t>2,01,44</t>
    </r>
  </si>
  <si>
    <r>
      <t>2</t>
    </r>
    <r>
      <rPr>
        <sz val="11"/>
        <rFont val="ＭＳ 明朝"/>
        <family val="1"/>
      </rPr>
      <t>2,01,45</t>
    </r>
  </si>
  <si>
    <r>
      <t>2</t>
    </r>
    <r>
      <rPr>
        <sz val="11"/>
        <rFont val="ＭＳ 明朝"/>
        <family val="1"/>
      </rPr>
      <t>2,01,46</t>
    </r>
  </si>
  <si>
    <r>
      <t>2</t>
    </r>
    <r>
      <rPr>
        <sz val="11"/>
        <rFont val="ＭＳ 明朝"/>
        <family val="1"/>
      </rPr>
      <t>2,01,47</t>
    </r>
  </si>
  <si>
    <r>
      <t>2</t>
    </r>
    <r>
      <rPr>
        <sz val="11"/>
        <rFont val="ＭＳ 明朝"/>
        <family val="1"/>
      </rPr>
      <t>2,01,48</t>
    </r>
  </si>
  <si>
    <r>
      <t>2</t>
    </r>
    <r>
      <rPr>
        <sz val="11"/>
        <rFont val="ＭＳ 明朝"/>
        <family val="1"/>
      </rPr>
      <t>2,01,49</t>
    </r>
  </si>
  <si>
    <r>
      <t>2</t>
    </r>
    <r>
      <rPr>
        <sz val="11"/>
        <rFont val="ＭＳ 明朝"/>
        <family val="1"/>
      </rPr>
      <t>2,01,50</t>
    </r>
  </si>
  <si>
    <r>
      <t>2</t>
    </r>
    <r>
      <rPr>
        <sz val="11"/>
        <rFont val="ＭＳ 明朝"/>
        <family val="1"/>
      </rPr>
      <t>2,01,51</t>
    </r>
  </si>
  <si>
    <r>
      <t>2</t>
    </r>
    <r>
      <rPr>
        <sz val="11"/>
        <rFont val="ＭＳ 明朝"/>
        <family val="1"/>
      </rPr>
      <t>2,01,52</t>
    </r>
  </si>
  <si>
    <r>
      <t>2</t>
    </r>
    <r>
      <rPr>
        <sz val="11"/>
        <rFont val="ＭＳ 明朝"/>
        <family val="1"/>
      </rPr>
      <t>2,01,53</t>
    </r>
  </si>
  <si>
    <r>
      <t>2</t>
    </r>
    <r>
      <rPr>
        <sz val="11"/>
        <rFont val="ＭＳ 明朝"/>
        <family val="1"/>
      </rPr>
      <t>2,01,54</t>
    </r>
  </si>
  <si>
    <r>
      <t>2</t>
    </r>
    <r>
      <rPr>
        <sz val="11"/>
        <rFont val="ＭＳ 明朝"/>
        <family val="1"/>
      </rPr>
      <t>2,01,55</t>
    </r>
  </si>
  <si>
    <r>
      <t>2</t>
    </r>
    <r>
      <rPr>
        <sz val="11"/>
        <rFont val="ＭＳ 明朝"/>
        <family val="1"/>
      </rPr>
      <t>2,01,56</t>
    </r>
  </si>
  <si>
    <r>
      <t>2</t>
    </r>
    <r>
      <rPr>
        <sz val="11"/>
        <rFont val="ＭＳ 明朝"/>
        <family val="1"/>
      </rPr>
      <t>2,01,58</t>
    </r>
  </si>
  <si>
    <r>
      <t>2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</si>
  <si>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2,01,60</t>
    </r>
  </si>
  <si>
    <r>
      <t>2</t>
    </r>
    <r>
      <rPr>
        <sz val="11"/>
        <rFont val="ＭＳ 明朝"/>
        <family val="1"/>
      </rPr>
      <t>2,02,01</t>
    </r>
  </si>
  <si>
    <r>
      <t>2</t>
    </r>
    <r>
      <rPr>
        <sz val="11"/>
        <rFont val="ＭＳ 明朝"/>
        <family val="1"/>
      </rPr>
      <t>1,01,01</t>
    </r>
  </si>
  <si>
    <r>
      <t>2</t>
    </r>
    <r>
      <rPr>
        <sz val="11"/>
        <rFont val="ＭＳ 明朝"/>
        <family val="1"/>
      </rPr>
      <t>1,01,02</t>
    </r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</si>
  <si>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</si>
  <si>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1,01,04</t>
    </r>
  </si>
  <si>
    <r>
      <t>2</t>
    </r>
    <r>
      <rPr>
        <sz val="11"/>
        <rFont val="ＭＳ 明朝"/>
        <family val="1"/>
      </rPr>
      <t>1,01,05</t>
    </r>
  </si>
  <si>
    <r>
      <t>2</t>
    </r>
    <r>
      <rPr>
        <sz val="11"/>
        <rFont val="ＭＳ 明朝"/>
        <family val="1"/>
      </rPr>
      <t>1,01,06</t>
    </r>
  </si>
  <si>
    <r>
      <t>2</t>
    </r>
    <r>
      <rPr>
        <sz val="11"/>
        <rFont val="ＭＳ 明朝"/>
        <family val="1"/>
      </rPr>
      <t>1,01,08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</si>
  <si>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</si>
  <si>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1,01,10</t>
    </r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</si>
  <si>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</si>
  <si>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1,01,11</t>
    </r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</si>
  <si>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</si>
  <si>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1,01,14</t>
    </r>
  </si>
  <si>
    <r>
      <t>2</t>
    </r>
    <r>
      <rPr>
        <sz val="11"/>
        <rFont val="ＭＳ 明朝"/>
        <family val="1"/>
      </rPr>
      <t>1,01,15</t>
    </r>
  </si>
  <si>
    <r>
      <t>2</t>
    </r>
    <r>
      <rPr>
        <sz val="11"/>
        <rFont val="ＭＳ 明朝"/>
        <family val="1"/>
      </rPr>
      <t>1,01,19</t>
    </r>
  </si>
  <si>
    <r>
      <t>2</t>
    </r>
    <r>
      <rPr>
        <sz val="11"/>
        <rFont val="ＭＳ 明朝"/>
        <family val="1"/>
      </rPr>
      <t>1,01,20</t>
    </r>
  </si>
  <si>
    <r>
      <t>2</t>
    </r>
    <r>
      <rPr>
        <sz val="11"/>
        <rFont val="ＭＳ 明朝"/>
        <family val="1"/>
      </rPr>
      <t>1,01,21</t>
    </r>
  </si>
  <si>
    <r>
      <t>2</t>
    </r>
    <r>
      <rPr>
        <sz val="11"/>
        <rFont val="ＭＳ 明朝"/>
        <family val="1"/>
      </rPr>
      <t>1,01,22</t>
    </r>
  </si>
  <si>
    <r>
      <t>2</t>
    </r>
    <r>
      <rPr>
        <sz val="11"/>
        <rFont val="ＭＳ 明朝"/>
        <family val="1"/>
      </rPr>
      <t>1,01,23</t>
    </r>
  </si>
  <si>
    <r>
      <t>2</t>
    </r>
    <r>
      <rPr>
        <sz val="11"/>
        <rFont val="ＭＳ 明朝"/>
        <family val="1"/>
      </rPr>
      <t>1,01,24</t>
    </r>
  </si>
  <si>
    <r>
      <t>2</t>
    </r>
    <r>
      <rPr>
        <sz val="11"/>
        <rFont val="ＭＳ 明朝"/>
        <family val="1"/>
      </rPr>
      <t>1,01,25</t>
    </r>
  </si>
  <si>
    <r>
      <t>2</t>
    </r>
    <r>
      <rPr>
        <sz val="11"/>
        <rFont val="ＭＳ 明朝"/>
        <family val="1"/>
      </rPr>
      <t>1,01,28</t>
    </r>
  </si>
  <si>
    <r>
      <t>2</t>
    </r>
    <r>
      <rPr>
        <sz val="11"/>
        <rFont val="ＭＳ 明朝"/>
        <family val="1"/>
      </rPr>
      <t>1,01,29</t>
    </r>
  </si>
  <si>
    <r>
      <t>2</t>
    </r>
    <r>
      <rPr>
        <sz val="11"/>
        <rFont val="ＭＳ 明朝"/>
        <family val="1"/>
      </rPr>
      <t>0,01,01</t>
    </r>
  </si>
  <si>
    <r>
      <t>2</t>
    </r>
    <r>
      <rPr>
        <sz val="11"/>
        <rFont val="ＭＳ 明朝"/>
        <family val="1"/>
      </rPr>
      <t>0,01,02</t>
    </r>
  </si>
  <si>
    <r>
      <t>2</t>
    </r>
    <r>
      <rPr>
        <sz val="11"/>
        <rFont val="ＭＳ 明朝"/>
        <family val="1"/>
      </rPr>
      <t>0,01,03</t>
    </r>
  </si>
  <si>
    <r>
      <t>2</t>
    </r>
    <r>
      <rPr>
        <sz val="11"/>
        <rFont val="ＭＳ 明朝"/>
        <family val="1"/>
      </rPr>
      <t>0,01,04</t>
    </r>
  </si>
  <si>
    <r>
      <t>2</t>
    </r>
    <r>
      <rPr>
        <sz val="11"/>
        <rFont val="ＭＳ 明朝"/>
        <family val="1"/>
      </rPr>
      <t>0,01,12</t>
    </r>
  </si>
  <si>
    <r>
      <t>2</t>
    </r>
    <r>
      <rPr>
        <sz val="11"/>
        <rFont val="ＭＳ 明朝"/>
        <family val="1"/>
      </rPr>
      <t>0,01,13</t>
    </r>
  </si>
  <si>
    <r>
      <t>2</t>
    </r>
    <r>
      <rPr>
        <sz val="11"/>
        <rFont val="ＭＳ 明朝"/>
        <family val="1"/>
      </rPr>
      <t>0,01,14</t>
    </r>
  </si>
  <si>
    <r>
      <t>2</t>
    </r>
    <r>
      <rPr>
        <sz val="11"/>
        <rFont val="ＭＳ 明朝"/>
        <family val="1"/>
      </rPr>
      <t>0,01,15</t>
    </r>
  </si>
  <si>
    <r>
      <t>2</t>
    </r>
    <r>
      <rPr>
        <sz val="11"/>
        <rFont val="ＭＳ 明朝"/>
        <family val="1"/>
      </rPr>
      <t>0,01,16</t>
    </r>
  </si>
  <si>
    <r>
      <t>2</t>
    </r>
    <r>
      <rPr>
        <sz val="11"/>
        <rFont val="ＭＳ 明朝"/>
        <family val="1"/>
      </rPr>
      <t>0,01,17</t>
    </r>
  </si>
  <si>
    <r>
      <t>2</t>
    </r>
    <r>
      <rPr>
        <sz val="11"/>
        <rFont val="ＭＳ 明朝"/>
        <family val="1"/>
      </rPr>
      <t>0,01,18</t>
    </r>
  </si>
  <si>
    <r>
      <t>2</t>
    </r>
    <r>
      <rPr>
        <sz val="11"/>
        <rFont val="ＭＳ 明朝"/>
        <family val="1"/>
      </rPr>
      <t>0,01,19</t>
    </r>
  </si>
  <si>
    <r>
      <t>2</t>
    </r>
    <r>
      <rPr>
        <sz val="11"/>
        <rFont val="ＭＳ 明朝"/>
        <family val="1"/>
      </rPr>
      <t>0,01,20</t>
    </r>
  </si>
  <si>
    <r>
      <t>2</t>
    </r>
    <r>
      <rPr>
        <sz val="11"/>
        <rFont val="ＭＳ 明朝"/>
        <family val="1"/>
      </rPr>
      <t>0,01,21</t>
    </r>
  </si>
  <si>
    <r>
      <t>2</t>
    </r>
    <r>
      <rPr>
        <sz val="11"/>
        <rFont val="ＭＳ 明朝"/>
        <family val="1"/>
      </rPr>
      <t>0,01,22</t>
    </r>
  </si>
  <si>
    <r>
      <t>2</t>
    </r>
    <r>
      <rPr>
        <sz val="11"/>
        <rFont val="ＭＳ 明朝"/>
        <family val="1"/>
      </rPr>
      <t>0,01,23</t>
    </r>
  </si>
  <si>
    <r>
      <t>2</t>
    </r>
    <r>
      <rPr>
        <sz val="11"/>
        <rFont val="ＭＳ 明朝"/>
        <family val="1"/>
      </rPr>
      <t>0,01,24</t>
    </r>
  </si>
  <si>
    <r>
      <t>2</t>
    </r>
    <r>
      <rPr>
        <sz val="11"/>
        <rFont val="ＭＳ 明朝"/>
        <family val="1"/>
      </rPr>
      <t>0,01,25</t>
    </r>
  </si>
  <si>
    <r>
      <t>2</t>
    </r>
    <r>
      <rPr>
        <sz val="11"/>
        <rFont val="ＭＳ 明朝"/>
        <family val="1"/>
      </rPr>
      <t>0,01,26</t>
    </r>
  </si>
  <si>
    <r>
      <t>2</t>
    </r>
    <r>
      <rPr>
        <sz val="11"/>
        <rFont val="ＭＳ 明朝"/>
        <family val="1"/>
      </rPr>
      <t>0,01,27</t>
    </r>
  </si>
  <si>
    <r>
      <t>2</t>
    </r>
    <r>
      <rPr>
        <sz val="11"/>
        <rFont val="ＭＳ 明朝"/>
        <family val="1"/>
      </rPr>
      <t>0,01,30</t>
    </r>
  </si>
  <si>
    <r>
      <t>2</t>
    </r>
    <r>
      <rPr>
        <sz val="11"/>
        <rFont val="ＭＳ 明朝"/>
        <family val="1"/>
      </rPr>
      <t>0,01,37</t>
    </r>
  </si>
  <si>
    <r>
      <t>2</t>
    </r>
    <r>
      <rPr>
        <sz val="11"/>
        <rFont val="ＭＳ 明朝"/>
        <family val="1"/>
      </rPr>
      <t>0,01,38</t>
    </r>
  </si>
  <si>
    <r>
      <t>2</t>
    </r>
    <r>
      <rPr>
        <sz val="11"/>
        <rFont val="ＭＳ 明朝"/>
        <family val="1"/>
      </rPr>
      <t>0,01,39</t>
    </r>
  </si>
  <si>
    <r>
      <t>2</t>
    </r>
    <r>
      <rPr>
        <sz val="11"/>
        <rFont val="ＭＳ 明朝"/>
        <family val="1"/>
      </rPr>
      <t>0,01,40</t>
    </r>
  </si>
  <si>
    <r>
      <t>2</t>
    </r>
    <r>
      <rPr>
        <sz val="11"/>
        <rFont val="ＭＳ 明朝"/>
        <family val="1"/>
      </rPr>
      <t>0,01,41</t>
    </r>
  </si>
  <si>
    <r>
      <t>2</t>
    </r>
    <r>
      <rPr>
        <sz val="11"/>
        <rFont val="ＭＳ 明朝"/>
        <family val="1"/>
      </rPr>
      <t>0,01,42</t>
    </r>
  </si>
  <si>
    <r>
      <t>2</t>
    </r>
    <r>
      <rPr>
        <sz val="11"/>
        <rFont val="ＭＳ 明朝"/>
        <family val="1"/>
      </rPr>
      <t>0,01,43</t>
    </r>
  </si>
  <si>
    <r>
      <t>2</t>
    </r>
    <r>
      <rPr>
        <sz val="11"/>
        <rFont val="ＭＳ 明朝"/>
        <family val="1"/>
      </rPr>
      <t>0,01,44</t>
    </r>
  </si>
  <si>
    <r>
      <t>2</t>
    </r>
    <r>
      <rPr>
        <sz val="11"/>
        <rFont val="ＭＳ 明朝"/>
        <family val="1"/>
      </rPr>
      <t>0,01,45</t>
    </r>
  </si>
  <si>
    <r>
      <t>2</t>
    </r>
    <r>
      <rPr>
        <sz val="11"/>
        <rFont val="ＭＳ 明朝"/>
        <family val="1"/>
      </rPr>
      <t>0,01,46</t>
    </r>
  </si>
  <si>
    <r>
      <t>2</t>
    </r>
    <r>
      <rPr>
        <sz val="11"/>
        <rFont val="ＭＳ 明朝"/>
        <family val="1"/>
      </rPr>
      <t>0,01,47</t>
    </r>
  </si>
  <si>
    <r>
      <t>2</t>
    </r>
    <r>
      <rPr>
        <sz val="11"/>
        <rFont val="ＭＳ 明朝"/>
        <family val="1"/>
      </rPr>
      <t>0,01,48</t>
    </r>
  </si>
  <si>
    <r>
      <t>2</t>
    </r>
    <r>
      <rPr>
        <sz val="11"/>
        <rFont val="ＭＳ 明朝"/>
        <family val="1"/>
      </rPr>
      <t>0,01,49</t>
    </r>
  </si>
  <si>
    <r>
      <t>2</t>
    </r>
    <r>
      <rPr>
        <sz val="11"/>
        <rFont val="ＭＳ 明朝"/>
        <family val="1"/>
      </rPr>
      <t>0,01,50</t>
    </r>
  </si>
  <si>
    <r>
      <t>2</t>
    </r>
    <r>
      <rPr>
        <sz val="11"/>
        <rFont val="ＭＳ 明朝"/>
        <family val="1"/>
      </rPr>
      <t>0,01,51</t>
    </r>
  </si>
  <si>
    <r>
      <t>2</t>
    </r>
    <r>
      <rPr>
        <sz val="11"/>
        <rFont val="ＭＳ 明朝"/>
        <family val="1"/>
      </rPr>
      <t>0,01,52</t>
    </r>
  </si>
  <si>
    <r>
      <t>2</t>
    </r>
    <r>
      <rPr>
        <sz val="11"/>
        <rFont val="ＭＳ 明朝"/>
        <family val="1"/>
      </rPr>
      <t>0,01,53</t>
    </r>
  </si>
  <si>
    <r>
      <t>2</t>
    </r>
    <r>
      <rPr>
        <sz val="11"/>
        <rFont val="ＭＳ 明朝"/>
        <family val="1"/>
      </rPr>
      <t>0,01,54</t>
    </r>
  </si>
  <si>
    <r>
      <t>2</t>
    </r>
    <r>
      <rPr>
        <sz val="11"/>
        <rFont val="ＭＳ 明朝"/>
        <family val="1"/>
      </rPr>
      <t>0,01,55</t>
    </r>
  </si>
  <si>
    <t>隠岐広域</t>
  </si>
  <si>
    <t>連 合 立</t>
  </si>
  <si>
    <t>隠岐島前病院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</si>
</sst>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[$-411]gggee\.mm\.dd"/>
    <numFmt numFmtId="181" formatCode="0.0"/>
    <numFmt numFmtId="182" formatCode="#,##0.0;\-#,##0.0"/>
    <numFmt numFmtId="183" formatCode="\ * #,##0;\ * \-#,##0;\ * &quot;-&quot;_ ;_ @_ "/>
    <numFmt numFmtId="184" formatCode="\ * #,##0.0;\ * \-#,##0.0;\ * &quot;-&quot;_ ;_ @_ "/>
    <numFmt numFmtId="185" formatCode="\ * #,##0.00;\ * \-#,##0.00;\ * &quot;-&quot;_ ;_ @_ "/>
    <numFmt numFmtId="186" formatCode="0.0_);[Red]\(0.0\)"/>
    <numFmt numFmtId="187" formatCode="#,##0.0_);[Red]\(#,##0.0\)"/>
    <numFmt numFmtId="188" formatCode="0.00_);[Red]\(0.00\)"/>
    <numFmt numFmtId="189" formatCode="#,##0_ "/>
    <numFmt numFmtId="190" formatCode="#,##0_);[Red]\(#,##0\)"/>
    <numFmt numFmtId="191" formatCode="0_ "/>
    <numFmt numFmtId="192" formatCode="#,##0.0_ "/>
    <numFmt numFmtId="193" formatCode="#,##0_ ;[Red]\-#,##0\ "/>
    <numFmt numFmtId="194" formatCode="0.0_ "/>
    <numFmt numFmtId="195" formatCode="0_);[Red]\(0\)"/>
    <numFmt numFmtId="196" formatCode="_ * #,##0.000_ ;_ * \-#,##0.000_ ;_ * &quot;-&quot;??_ ;_ @_ "/>
    <numFmt numFmtId="197" formatCode="_ * #,##0.0_ ;_ * \-#,##0.0_ ;_ * &quot;-&quot;??_ ;_ @_ "/>
    <numFmt numFmtId="198" formatCode="_ * #,##0_ ;_ * \-#,##0_ ;_ * &quot;-&quot;??_ ;_ @_ 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>
      <alignment/>
      <protection/>
    </xf>
    <xf numFmtId="0" fontId="4" fillId="0" borderId="10" xfId="64" applyNumberFormat="1" applyFont="1" applyBorder="1" applyAlignment="1">
      <alignment/>
      <protection/>
    </xf>
    <xf numFmtId="0" fontId="4" fillId="0" borderId="12" xfId="64" applyNumberFormat="1" applyFont="1" applyBorder="1" applyAlignment="1">
      <alignment/>
      <protection/>
    </xf>
    <xf numFmtId="0" fontId="4" fillId="0" borderId="0" xfId="64" applyNumberFormat="1" applyFont="1" applyBorder="1" applyAlignment="1" applyProtection="1" quotePrefix="1">
      <alignment/>
      <protection/>
    </xf>
    <xf numFmtId="0" fontId="4" fillId="0" borderId="10" xfId="64" applyNumberFormat="1" applyFont="1" applyBorder="1" applyAlignment="1" applyProtection="1" quotePrefix="1">
      <alignment/>
      <protection/>
    </xf>
    <xf numFmtId="0" fontId="4" fillId="0" borderId="13" xfId="64" applyNumberFormat="1" applyFont="1" applyBorder="1" applyAlignment="1" applyProtection="1" quotePrefix="1">
      <alignment/>
      <protection/>
    </xf>
    <xf numFmtId="0" fontId="4" fillId="0" borderId="14" xfId="64" applyNumberFormat="1" applyFont="1" applyBorder="1" applyAlignment="1">
      <alignment/>
      <protection/>
    </xf>
    <xf numFmtId="0" fontId="4" fillId="0" borderId="15" xfId="64" applyNumberFormat="1" applyFont="1" applyBorder="1" applyAlignment="1">
      <alignment/>
      <protection/>
    </xf>
    <xf numFmtId="0" fontId="4" fillId="0" borderId="16" xfId="64" applyNumberFormat="1" applyFont="1" applyBorder="1" applyAlignment="1" applyProtection="1" quotePrefix="1">
      <alignment/>
      <protection/>
    </xf>
    <xf numFmtId="0" fontId="4" fillId="0" borderId="17" xfId="64" applyNumberFormat="1" applyFont="1" applyBorder="1" applyAlignment="1" applyProtection="1" quotePrefix="1">
      <alignment/>
      <protection/>
    </xf>
    <xf numFmtId="0" fontId="4" fillId="0" borderId="18" xfId="64" applyNumberFormat="1" applyFont="1" applyBorder="1" applyAlignment="1">
      <alignment/>
      <protection/>
    </xf>
    <xf numFmtId="0" fontId="4" fillId="0" borderId="19" xfId="64" applyNumberFormat="1" applyFont="1" applyBorder="1" applyAlignment="1">
      <alignment/>
      <protection/>
    </xf>
    <xf numFmtId="0" fontId="4" fillId="0" borderId="20" xfId="64" applyNumberFormat="1" applyFont="1" applyBorder="1" applyAlignment="1">
      <alignment/>
      <protection/>
    </xf>
    <xf numFmtId="0" fontId="4" fillId="0" borderId="10" xfId="64" applyNumberFormat="1" applyFont="1" applyBorder="1" applyAlignment="1" applyProtection="1">
      <alignment/>
      <protection/>
    </xf>
    <xf numFmtId="0" fontId="4" fillId="0" borderId="21" xfId="64" applyNumberFormat="1" applyFont="1" applyBorder="1" applyAlignment="1">
      <alignment horizontal="center"/>
      <protection/>
    </xf>
    <xf numFmtId="0" fontId="4" fillId="0" borderId="21" xfId="64" applyNumberFormat="1" applyFont="1" applyBorder="1" applyAlignment="1" applyProtection="1" quotePrefix="1">
      <alignment horizontal="center"/>
      <protection/>
    </xf>
    <xf numFmtId="0" fontId="4" fillId="0" borderId="21" xfId="64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22" xfId="64" applyNumberFormat="1" applyFont="1" applyBorder="1" applyAlignment="1" applyProtection="1" quotePrefix="1">
      <alignment/>
      <protection/>
    </xf>
    <xf numFmtId="0" fontId="4" fillId="0" borderId="23" xfId="64" applyNumberFormat="1" applyFont="1" applyBorder="1" applyAlignment="1">
      <alignment/>
      <protection/>
    </xf>
    <xf numFmtId="0" fontId="4" fillId="0" borderId="24" xfId="64" applyNumberFormat="1" applyFont="1" applyBorder="1" applyAlignment="1">
      <alignment/>
      <protection/>
    </xf>
    <xf numFmtId="0" fontId="4" fillId="0" borderId="12" xfId="64" applyNumberFormat="1" applyFont="1" applyBorder="1" applyAlignment="1" quotePrefix="1">
      <alignment/>
      <protection/>
    </xf>
    <xf numFmtId="0" fontId="4" fillId="0" borderId="0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0" fontId="4" fillId="0" borderId="0" xfId="64" applyNumberFormat="1" applyFont="1" applyBorder="1" applyAlignment="1" quotePrefix="1">
      <alignment/>
      <protection/>
    </xf>
    <xf numFmtId="0" fontId="4" fillId="0" borderId="20" xfId="64" applyNumberFormat="1" applyFont="1" applyBorder="1" applyAlignment="1" quotePrefix="1">
      <alignment/>
      <protection/>
    </xf>
    <xf numFmtId="0" fontId="4" fillId="0" borderId="25" xfId="64" applyNumberFormat="1" applyFont="1" applyBorder="1" applyAlignment="1" quotePrefix="1">
      <alignment/>
      <protection/>
    </xf>
    <xf numFmtId="0" fontId="4" fillId="0" borderId="14" xfId="64" applyNumberFormat="1" applyFont="1" applyBorder="1" applyAlignment="1" applyProtection="1">
      <alignment/>
      <protection/>
    </xf>
    <xf numFmtId="0" fontId="4" fillId="0" borderId="15" xfId="64" applyNumberFormat="1" applyFont="1" applyBorder="1" applyAlignment="1" applyProtection="1">
      <alignment/>
      <protection/>
    </xf>
    <xf numFmtId="0" fontId="4" fillId="0" borderId="25" xfId="64" applyNumberFormat="1" applyFont="1" applyBorder="1" applyAlignment="1" applyProtection="1">
      <alignment/>
      <protection/>
    </xf>
    <xf numFmtId="0" fontId="4" fillId="0" borderId="16" xfId="64" applyNumberFormat="1" applyFont="1" applyBorder="1" applyAlignment="1" applyProtection="1">
      <alignment/>
      <protection/>
    </xf>
    <xf numFmtId="0" fontId="4" fillId="0" borderId="14" xfId="64" applyNumberFormat="1" applyFont="1" applyBorder="1" applyAlignment="1" applyProtection="1" quotePrefix="1">
      <alignment/>
      <protection/>
    </xf>
    <xf numFmtId="0" fontId="4" fillId="0" borderId="26" xfId="64" applyNumberFormat="1" applyFont="1" applyBorder="1" applyAlignment="1" quotePrefix="1">
      <alignment/>
      <protection/>
    </xf>
    <xf numFmtId="0" fontId="4" fillId="0" borderId="21" xfId="64" applyNumberFormat="1" applyFont="1" applyBorder="1" applyAlignment="1" quotePrefix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41" fontId="6" fillId="0" borderId="35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0" fontId="4" fillId="0" borderId="21" xfId="64" applyNumberFormat="1" applyFont="1" applyBorder="1" applyAlignment="1" quotePrefix="1">
      <alignment/>
      <protection/>
    </xf>
    <xf numFmtId="0" fontId="4" fillId="0" borderId="12" xfId="0" applyFont="1" applyBorder="1" applyAlignment="1">
      <alignment horizontal="left"/>
    </xf>
    <xf numFmtId="41" fontId="6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0" xfId="66" applyFont="1" applyFill="1" applyBorder="1" applyAlignment="1">
      <alignment horizontal="center"/>
      <protection/>
    </xf>
    <xf numFmtId="41" fontId="6" fillId="33" borderId="28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2" xfId="64" applyNumberFormat="1" applyFont="1" applyFill="1" applyBorder="1" applyAlignment="1" quotePrefix="1">
      <alignment/>
      <protection/>
    </xf>
    <xf numFmtId="0" fontId="4" fillId="0" borderId="0" xfId="64" applyNumberFormat="1" applyFont="1" applyFill="1" applyBorder="1" applyAlignment="1" quotePrefix="1">
      <alignment/>
      <protection/>
    </xf>
    <xf numFmtId="0" fontId="4" fillId="0" borderId="10" xfId="64" applyNumberFormat="1" applyFont="1" applyFill="1" applyBorder="1" applyAlignment="1" applyProtection="1" quotePrefix="1">
      <alignment/>
      <protection/>
    </xf>
    <xf numFmtId="0" fontId="4" fillId="0" borderId="20" xfId="64" applyNumberFormat="1" applyFont="1" applyFill="1" applyBorder="1" applyAlignment="1" applyProtection="1" quotePrefix="1">
      <alignment/>
      <protection/>
    </xf>
    <xf numFmtId="0" fontId="4" fillId="0" borderId="25" xfId="64" applyNumberFormat="1" applyFont="1" applyFill="1" applyBorder="1" applyAlignment="1" applyProtection="1" quotePrefix="1">
      <alignment/>
      <protection/>
    </xf>
    <xf numFmtId="0" fontId="4" fillId="0" borderId="16" xfId="64" applyNumberFormat="1" applyFont="1" applyFill="1" applyBorder="1" applyAlignment="1" applyProtection="1" quotePrefix="1">
      <alignment/>
      <protection/>
    </xf>
    <xf numFmtId="0" fontId="8" fillId="0" borderId="0" xfId="66" applyFont="1" applyFill="1" applyBorder="1" applyAlignment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 quotePrefix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 quotePrefix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195" fontId="6" fillId="33" borderId="25" xfId="0" applyNumberFormat="1" applyFont="1" applyFill="1" applyBorder="1" applyAlignment="1" applyProtection="1">
      <alignment horizontal="center" vertical="center"/>
      <protection/>
    </xf>
    <xf numFmtId="195" fontId="6" fillId="33" borderId="29" xfId="0" applyNumberFormat="1" applyFont="1" applyFill="1" applyBorder="1" applyAlignment="1">
      <alignment horizontal="center" vertical="center"/>
    </xf>
    <xf numFmtId="195" fontId="6" fillId="33" borderId="25" xfId="0" applyNumberFormat="1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 quotePrefix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 quotePrefix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28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28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/>
    </xf>
    <xf numFmtId="41" fontId="6" fillId="0" borderId="28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89" fontId="6" fillId="33" borderId="28" xfId="0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41" fontId="6" fillId="0" borderId="25" xfId="0" applyNumberFormat="1" applyFont="1" applyFill="1" applyBorder="1" applyAlignment="1" applyProtection="1">
      <alignment vertical="center"/>
      <protection/>
    </xf>
    <xf numFmtId="41" fontId="6" fillId="0" borderId="29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 applyProtection="1">
      <alignment vertical="center"/>
      <protection/>
    </xf>
    <xf numFmtId="190" fontId="6" fillId="33" borderId="28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>
      <alignment vertical="center"/>
    </xf>
    <xf numFmtId="190" fontId="6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41" fontId="6" fillId="33" borderId="0" xfId="0" applyNumberFormat="1" applyFont="1" applyFill="1" applyBorder="1" applyAlignment="1" applyProtection="1">
      <alignment vertical="center"/>
      <protection/>
    </xf>
    <xf numFmtId="41" fontId="6" fillId="33" borderId="28" xfId="0" applyNumberFormat="1" applyFont="1" applyFill="1" applyBorder="1" applyAlignment="1">
      <alignment vertical="center"/>
    </xf>
    <xf numFmtId="41" fontId="6" fillId="33" borderId="0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 applyProtection="1">
      <alignment vertical="center"/>
      <protection/>
    </xf>
    <xf numFmtId="41" fontId="6" fillId="0" borderId="30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4" fillId="0" borderId="27" xfId="0" applyFont="1" applyFill="1" applyBorder="1" applyAlignment="1" applyProtection="1" quotePrefix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1" fontId="6" fillId="0" borderId="37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quotePrefix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8" xfId="0" applyFont="1" applyBorder="1" applyAlignment="1" applyProtection="1" quotePrefix="1">
      <alignment vertical="center"/>
      <protection/>
    </xf>
    <xf numFmtId="41" fontId="6" fillId="0" borderId="31" xfId="0" applyNumberFormat="1" applyFont="1" applyBorder="1" applyAlignment="1" applyProtection="1">
      <alignment vertical="center"/>
      <protection/>
    </xf>
    <xf numFmtId="41" fontId="6" fillId="0" borderId="23" xfId="0" applyNumberFormat="1" applyFont="1" applyBorder="1" applyAlignment="1" applyProtection="1">
      <alignment vertical="center"/>
      <protection/>
    </xf>
    <xf numFmtId="41" fontId="6" fillId="0" borderId="31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28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2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4" fillId="0" borderId="38" xfId="0" applyFont="1" applyFill="1" applyBorder="1" applyAlignment="1" applyProtection="1" quotePrefix="1">
      <alignment vertical="center"/>
      <protection/>
    </xf>
    <xf numFmtId="0" fontId="4" fillId="0" borderId="39" xfId="0" applyFont="1" applyBorder="1" applyAlignment="1" applyProtection="1" quotePrefix="1">
      <alignment vertical="center"/>
      <protection/>
    </xf>
    <xf numFmtId="41" fontId="6" fillId="0" borderId="40" xfId="0" applyNumberFormat="1" applyFont="1" applyFill="1" applyBorder="1" applyAlignment="1" applyProtection="1">
      <alignment vertical="center"/>
      <protection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1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vertical="center"/>
    </xf>
    <xf numFmtId="0" fontId="4" fillId="0" borderId="43" xfId="0" applyFont="1" applyBorder="1" applyAlignment="1" applyProtection="1" quotePrefix="1">
      <alignment vertical="center"/>
      <protection/>
    </xf>
    <xf numFmtId="41" fontId="6" fillId="0" borderId="44" xfId="0" applyNumberFormat="1" applyFont="1" applyFill="1" applyBorder="1" applyAlignment="1" applyProtection="1">
      <alignment vertical="center"/>
      <protection/>
    </xf>
    <xf numFmtId="41" fontId="6" fillId="0" borderId="45" xfId="0" applyNumberFormat="1" applyFont="1" applyFill="1" applyBorder="1" applyAlignment="1" applyProtection="1">
      <alignment vertical="center"/>
      <protection/>
    </xf>
    <xf numFmtId="41" fontId="6" fillId="0" borderId="45" xfId="0" applyNumberFormat="1" applyFont="1" applyFill="1" applyBorder="1" applyAlignment="1">
      <alignment vertical="center"/>
    </xf>
    <xf numFmtId="41" fontId="6" fillId="0" borderId="44" xfId="0" applyNumberFormat="1" applyFont="1" applyFill="1" applyBorder="1" applyAlignment="1">
      <alignment vertical="center"/>
    </xf>
    <xf numFmtId="41" fontId="6" fillId="0" borderId="46" xfId="0" applyNumberFormat="1" applyFont="1" applyFill="1" applyBorder="1" applyAlignment="1">
      <alignment vertical="center"/>
    </xf>
    <xf numFmtId="0" fontId="4" fillId="0" borderId="47" xfId="0" applyFont="1" applyBorder="1" applyAlignment="1" applyProtection="1" quotePrefix="1">
      <alignment vertical="center"/>
      <protection/>
    </xf>
    <xf numFmtId="41" fontId="6" fillId="0" borderId="48" xfId="0" applyNumberFormat="1" applyFont="1" applyFill="1" applyBorder="1" applyAlignment="1" applyProtection="1">
      <alignment vertical="center"/>
      <protection/>
    </xf>
    <xf numFmtId="41" fontId="6" fillId="0" borderId="49" xfId="0" applyNumberFormat="1" applyFont="1" applyFill="1" applyBorder="1" applyAlignment="1" applyProtection="1">
      <alignment vertical="center"/>
      <protection/>
    </xf>
    <xf numFmtId="41" fontId="6" fillId="0" borderId="49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50" xfId="0" applyNumberFormat="1" applyFont="1" applyFill="1" applyBorder="1" applyAlignment="1">
      <alignment vertical="center"/>
    </xf>
    <xf numFmtId="0" fontId="4" fillId="0" borderId="47" xfId="0" applyFont="1" applyFill="1" applyBorder="1" applyAlignment="1" applyProtection="1" quotePrefix="1">
      <alignment vertical="center"/>
      <protection/>
    </xf>
    <xf numFmtId="0" fontId="4" fillId="0" borderId="51" xfId="0" applyFont="1" applyFill="1" applyBorder="1" applyAlignment="1" applyProtection="1" quotePrefix="1">
      <alignment vertical="center"/>
      <protection/>
    </xf>
    <xf numFmtId="0" fontId="4" fillId="0" borderId="0" xfId="62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vertical="center"/>
    </xf>
    <xf numFmtId="0" fontId="4" fillId="33" borderId="38" xfId="0" applyFont="1" applyFill="1" applyBorder="1" applyAlignment="1" applyProtection="1" quotePrefix="1">
      <alignment vertical="center"/>
      <protection/>
    </xf>
    <xf numFmtId="41" fontId="6" fillId="33" borderId="28" xfId="0" applyNumberFormat="1" applyFont="1" applyFill="1" applyBorder="1" applyAlignment="1" applyProtection="1">
      <alignment vertical="center"/>
      <protection/>
    </xf>
    <xf numFmtId="0" fontId="4" fillId="33" borderId="47" xfId="0" applyFont="1" applyFill="1" applyBorder="1" applyAlignment="1" applyProtection="1" quotePrefix="1">
      <alignment vertical="center"/>
      <protection/>
    </xf>
    <xf numFmtId="41" fontId="6" fillId="33" borderId="49" xfId="0" applyNumberFormat="1" applyFont="1" applyFill="1" applyBorder="1" applyAlignment="1" applyProtection="1">
      <alignment vertical="center"/>
      <protection/>
    </xf>
    <xf numFmtId="41" fontId="6" fillId="33" borderId="48" xfId="0" applyNumberFormat="1" applyFont="1" applyFill="1" applyBorder="1" applyAlignment="1" applyProtection="1">
      <alignment vertical="center"/>
      <protection/>
    </xf>
    <xf numFmtId="41" fontId="6" fillId="33" borderId="49" xfId="0" applyNumberFormat="1" applyFont="1" applyFill="1" applyBorder="1" applyAlignment="1">
      <alignment vertical="center"/>
    </xf>
    <xf numFmtId="41" fontId="6" fillId="33" borderId="48" xfId="0" applyNumberFormat="1" applyFont="1" applyFill="1" applyBorder="1" applyAlignment="1">
      <alignment vertical="center"/>
    </xf>
    <xf numFmtId="41" fontId="6" fillId="33" borderId="50" xfId="0" applyNumberFormat="1" applyFont="1" applyFill="1" applyBorder="1" applyAlignment="1">
      <alignment vertical="center"/>
    </xf>
    <xf numFmtId="0" fontId="4" fillId="33" borderId="43" xfId="0" applyFont="1" applyFill="1" applyBorder="1" applyAlignment="1" applyProtection="1" quotePrefix="1">
      <alignment vertical="center"/>
      <protection/>
    </xf>
    <xf numFmtId="41" fontId="6" fillId="33" borderId="45" xfId="0" applyNumberFormat="1" applyFont="1" applyFill="1" applyBorder="1" applyAlignment="1" applyProtection="1">
      <alignment vertical="center"/>
      <protection/>
    </xf>
    <xf numFmtId="41" fontId="6" fillId="33" borderId="44" xfId="0" applyNumberFormat="1" applyFont="1" applyFill="1" applyBorder="1" applyAlignment="1" applyProtection="1">
      <alignment vertical="center"/>
      <protection/>
    </xf>
    <xf numFmtId="41" fontId="6" fillId="33" borderId="45" xfId="0" applyNumberFormat="1" applyFont="1" applyFill="1" applyBorder="1" applyAlignment="1">
      <alignment vertical="center"/>
    </xf>
    <xf numFmtId="41" fontId="6" fillId="33" borderId="44" xfId="0" applyNumberFormat="1" applyFont="1" applyFill="1" applyBorder="1" applyAlignment="1">
      <alignment vertical="center"/>
    </xf>
    <xf numFmtId="41" fontId="6" fillId="33" borderId="46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 quotePrefix="1">
      <alignment vertical="center"/>
      <protection/>
    </xf>
    <xf numFmtId="0" fontId="4" fillId="0" borderId="10" xfId="63" applyNumberFormat="1" applyFont="1" applyBorder="1" applyAlignment="1" quotePrefix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63" applyNumberFormat="1" applyFont="1" applyBorder="1" applyAlignment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vertical="center"/>
      <protection/>
    </xf>
    <xf numFmtId="0" fontId="4" fillId="0" borderId="15" xfId="63" applyNumberFormat="1" applyFont="1" applyBorder="1" applyAlignment="1" applyProtection="1" quotePrefix="1">
      <alignment vertical="center"/>
      <protection/>
    </xf>
    <xf numFmtId="41" fontId="6" fillId="0" borderId="14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 quotePrefix="1">
      <alignment vertical="center"/>
      <protection/>
    </xf>
    <xf numFmtId="0" fontId="4" fillId="0" borderId="16" xfId="0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4" fillId="0" borderId="15" xfId="0" applyFont="1" applyBorder="1" applyAlignment="1" applyProtection="1" quotePrefix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6" xfId="63" applyNumberFormat="1" applyFont="1" applyBorder="1" applyAlignment="1" quotePrefix="1">
      <alignment vertical="center"/>
      <protection/>
    </xf>
    <xf numFmtId="0" fontId="4" fillId="0" borderId="23" xfId="0" applyFont="1" applyBorder="1" applyAlignment="1" applyProtection="1" quotePrefix="1">
      <alignment vertical="center"/>
      <protection/>
    </xf>
    <xf numFmtId="0" fontId="4" fillId="0" borderId="24" xfId="63" applyNumberFormat="1" applyFont="1" applyBorder="1" applyAlignment="1">
      <alignment vertical="center"/>
      <protection/>
    </xf>
    <xf numFmtId="0" fontId="4" fillId="0" borderId="15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 applyProtection="1" quotePrefix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6" xfId="63" applyNumberFormat="1" applyFont="1" applyBorder="1" applyAlignment="1" applyProtection="1">
      <alignment vertical="center"/>
      <protection/>
    </xf>
    <xf numFmtId="0" fontId="4" fillId="0" borderId="10" xfId="63" applyNumberFormat="1" applyFont="1" applyBorder="1" applyAlignment="1" applyProtection="1">
      <alignment vertical="center"/>
      <protection/>
    </xf>
    <xf numFmtId="0" fontId="4" fillId="0" borderId="0" xfId="63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 vertical="center"/>
    </xf>
    <xf numFmtId="0" fontId="4" fillId="0" borderId="0" xfId="63" applyNumberFormat="1" applyFont="1" applyBorder="1" applyAlignment="1" applyProtection="1">
      <alignment vertical="center"/>
      <protection/>
    </xf>
    <xf numFmtId="41" fontId="6" fillId="0" borderId="36" xfId="0" applyNumberFormat="1" applyFont="1" applyBorder="1" applyAlignment="1">
      <alignment vertical="center"/>
    </xf>
    <xf numFmtId="0" fontId="4" fillId="33" borderId="12" xfId="64" applyNumberFormat="1" applyFont="1" applyFill="1" applyBorder="1" applyAlignment="1" quotePrefix="1">
      <alignment/>
      <protection/>
    </xf>
    <xf numFmtId="0" fontId="4" fillId="33" borderId="0" xfId="64" applyNumberFormat="1" applyFont="1" applyFill="1" applyBorder="1" applyAlignment="1" quotePrefix="1">
      <alignment/>
      <protection/>
    </xf>
    <xf numFmtId="0" fontId="4" fillId="33" borderId="10" xfId="64" applyNumberFormat="1" applyFont="1" applyFill="1" applyBorder="1" applyAlignment="1" applyProtection="1" quotePrefix="1">
      <alignment/>
      <protection/>
    </xf>
    <xf numFmtId="41" fontId="6" fillId="33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22" xfId="65" applyNumberFormat="1" applyFont="1" applyBorder="1" applyAlignment="1">
      <alignment horizontal="left" vertical="center"/>
      <protection/>
    </xf>
    <xf numFmtId="0" fontId="4" fillId="0" borderId="24" xfId="65" applyNumberFormat="1" applyFont="1" applyBorder="1" applyAlignment="1" applyProtection="1" quotePrefix="1">
      <alignment horizontal="left" vertical="center"/>
      <protection/>
    </xf>
    <xf numFmtId="0" fontId="4" fillId="0" borderId="26" xfId="65" applyNumberFormat="1" applyFont="1" applyBorder="1" applyAlignment="1">
      <alignment horizontal="center" vertical="center"/>
      <protection/>
    </xf>
    <xf numFmtId="0" fontId="4" fillId="0" borderId="15" xfId="65" applyNumberFormat="1" applyFont="1" applyBorder="1" applyAlignment="1" applyProtection="1" quotePrefix="1">
      <alignment horizontal="left" vertical="center"/>
      <protection/>
    </xf>
    <xf numFmtId="0" fontId="4" fillId="0" borderId="21" xfId="65" applyNumberFormat="1" applyFont="1" applyBorder="1" applyAlignment="1">
      <alignment horizontal="center" vertical="center"/>
      <protection/>
    </xf>
    <xf numFmtId="0" fontId="4" fillId="0" borderId="10" xfId="65" applyNumberFormat="1" applyFont="1" applyBorder="1" applyAlignment="1" applyProtection="1" quotePrefix="1">
      <alignment horizontal="left" vertical="center"/>
      <protection/>
    </xf>
    <xf numFmtId="0" fontId="4" fillId="0" borderId="21" xfId="65" applyNumberFormat="1" applyFont="1" applyBorder="1" applyAlignment="1" applyProtection="1" quotePrefix="1">
      <alignment horizontal="center" vertical="center"/>
      <protection/>
    </xf>
    <xf numFmtId="0" fontId="4" fillId="0" borderId="21" xfId="65" applyNumberFormat="1" applyFont="1" applyBorder="1" applyAlignment="1" applyProtection="1">
      <alignment horizontal="center" vertical="center"/>
      <protection/>
    </xf>
    <xf numFmtId="0" fontId="4" fillId="0" borderId="53" xfId="65" applyNumberFormat="1" applyFont="1" applyBorder="1" applyAlignment="1">
      <alignment horizontal="center" vertical="center"/>
      <protection/>
    </xf>
    <xf numFmtId="0" fontId="4" fillId="0" borderId="16" xfId="65" applyNumberFormat="1" applyFont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10" xfId="65" applyNumberFormat="1" applyFont="1" applyFill="1" applyBorder="1" applyAlignment="1" applyProtection="1" quotePrefix="1">
      <alignment horizontal="left" vertical="center"/>
      <protection/>
    </xf>
    <xf numFmtId="0" fontId="4" fillId="0" borderId="32" xfId="65" applyNumberFormat="1" applyFont="1" applyBorder="1" applyAlignment="1" applyProtection="1">
      <alignment horizontal="center" vertical="center"/>
      <protection/>
    </xf>
    <xf numFmtId="0" fontId="4" fillId="0" borderId="11" xfId="65" applyNumberFormat="1" applyFont="1" applyFill="1" applyBorder="1" applyAlignment="1" applyProtection="1" quotePrefix="1">
      <alignment horizontal="left" vertical="center"/>
      <protection/>
    </xf>
    <xf numFmtId="41" fontId="6" fillId="0" borderId="37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4" fillId="0" borderId="22" xfId="60" applyNumberFormat="1" applyFont="1" applyFill="1" applyBorder="1" applyAlignment="1" applyProtection="1">
      <alignment vertical="center"/>
      <protection/>
    </xf>
    <xf numFmtId="0" fontId="4" fillId="0" borderId="24" xfId="60" applyNumberFormat="1" applyFont="1" applyFill="1" applyBorder="1" applyAlignment="1" applyProtection="1">
      <alignment horizontal="right" vertical="center"/>
      <protection/>
    </xf>
    <xf numFmtId="0" fontId="4" fillId="0" borderId="54" xfId="60" applyNumberFormat="1" applyFont="1" applyFill="1" applyBorder="1" applyAlignment="1" applyProtection="1">
      <alignment horizontal="centerContinuous" vertical="center"/>
      <protection/>
    </xf>
    <xf numFmtId="0" fontId="4" fillId="0" borderId="55" xfId="60" applyNumberFormat="1" applyFont="1" applyFill="1" applyBorder="1" applyAlignment="1" applyProtection="1">
      <alignment horizontal="centerContinuous" vertical="center"/>
      <protection/>
    </xf>
    <xf numFmtId="0" fontId="4" fillId="0" borderId="22" xfId="60" applyNumberFormat="1" applyFont="1" applyFill="1" applyBorder="1" applyAlignment="1" applyProtection="1">
      <alignment horizontal="center" vertical="center"/>
      <protection/>
    </xf>
    <xf numFmtId="0" fontId="4" fillId="0" borderId="31" xfId="60" applyNumberFormat="1" applyFont="1" applyFill="1" applyBorder="1" applyAlignment="1" applyProtection="1">
      <alignment horizontal="center" vertical="center"/>
      <protection/>
    </xf>
    <xf numFmtId="0" fontId="4" fillId="0" borderId="55" xfId="60" applyNumberFormat="1" applyFont="1" applyFill="1" applyBorder="1" applyAlignment="1" applyProtection="1">
      <alignment horizontal="centerContinuous" vertical="center" shrinkToFit="1"/>
      <protection/>
    </xf>
    <xf numFmtId="0" fontId="4" fillId="0" borderId="54" xfId="60" applyNumberFormat="1" applyFont="1" applyFill="1" applyBorder="1" applyAlignment="1" applyProtection="1">
      <alignment horizontal="centerContinuous" vertical="center" shrinkToFit="1"/>
      <protection/>
    </xf>
    <xf numFmtId="0" fontId="4" fillId="0" borderId="12" xfId="60" applyNumberFormat="1" applyFont="1" applyFill="1" applyBorder="1" applyAlignment="1" applyProtection="1">
      <alignment vertical="center"/>
      <protection/>
    </xf>
    <xf numFmtId="0" fontId="4" fillId="0" borderId="10" xfId="60" applyNumberFormat="1" applyFont="1" applyFill="1" applyBorder="1" applyAlignment="1" applyProtection="1">
      <alignment vertical="center"/>
      <protection/>
    </xf>
    <xf numFmtId="0" fontId="4" fillId="0" borderId="56" xfId="60" applyNumberFormat="1" applyFont="1" applyFill="1" applyBorder="1" applyAlignment="1" applyProtection="1">
      <alignment horizontal="center" vertical="center"/>
      <protection/>
    </xf>
    <xf numFmtId="0" fontId="4" fillId="0" borderId="54" xfId="60" applyNumberFormat="1" applyFont="1" applyFill="1" applyBorder="1" applyAlignment="1" applyProtection="1">
      <alignment horizontal="center" vertical="center"/>
      <protection/>
    </xf>
    <xf numFmtId="0" fontId="4" fillId="0" borderId="27" xfId="60" applyNumberFormat="1" applyFont="1" applyFill="1" applyBorder="1" applyAlignment="1" applyProtection="1" quotePrefix="1">
      <alignment horizontal="center" vertical="center"/>
      <protection/>
    </xf>
    <xf numFmtId="0" fontId="4" fillId="0" borderId="36" xfId="60" applyNumberFormat="1" applyFont="1" applyFill="1" applyBorder="1" applyAlignment="1" applyProtection="1" quotePrefix="1">
      <alignment horizontal="center" vertical="center"/>
      <protection/>
    </xf>
    <xf numFmtId="0" fontId="4" fillId="0" borderId="57" xfId="60" applyNumberFormat="1" applyFont="1" applyFill="1" applyBorder="1" applyAlignment="1" applyProtection="1">
      <alignment horizontal="center" vertical="center"/>
      <protection/>
    </xf>
    <xf numFmtId="0" fontId="4" fillId="0" borderId="24" xfId="60" applyNumberFormat="1" applyFont="1" applyFill="1" applyBorder="1" applyAlignment="1" applyProtection="1" quotePrefix="1">
      <alignment vertical="center"/>
      <protection/>
    </xf>
    <xf numFmtId="41" fontId="6" fillId="0" borderId="22" xfId="60" applyNumberFormat="1" applyFont="1" applyFill="1" applyBorder="1" applyAlignment="1" applyProtection="1">
      <alignment vertical="center"/>
      <protection/>
    </xf>
    <xf numFmtId="41" fontId="6" fillId="0" borderId="23" xfId="60" applyNumberFormat="1" applyFont="1" applyFill="1" applyBorder="1" applyAlignment="1" applyProtection="1">
      <alignment vertical="center"/>
      <protection/>
    </xf>
    <xf numFmtId="41" fontId="6" fillId="0" borderId="24" xfId="60" applyNumberFormat="1" applyFont="1" applyFill="1" applyBorder="1" applyAlignment="1" applyProtection="1">
      <alignment vertical="center"/>
      <protection/>
    </xf>
    <xf numFmtId="0" fontId="4" fillId="0" borderId="58" xfId="60" applyNumberFormat="1" applyFont="1" applyFill="1" applyBorder="1" applyAlignment="1" applyProtection="1" quotePrefix="1">
      <alignment horizontal="center" vertical="center"/>
      <protection/>
    </xf>
    <xf numFmtId="0" fontId="4" fillId="0" borderId="10" xfId="60" applyNumberFormat="1" applyFont="1" applyFill="1" applyBorder="1" applyAlignment="1" applyProtection="1" quotePrefix="1">
      <alignment vertical="center"/>
      <protection/>
    </xf>
    <xf numFmtId="41" fontId="6" fillId="0" borderId="10" xfId="60" applyNumberFormat="1" applyFont="1" applyFill="1" applyBorder="1" applyAlignment="1" applyProtection="1">
      <alignment vertical="center"/>
      <protection/>
    </xf>
    <xf numFmtId="0" fontId="4" fillId="33" borderId="58" xfId="60" applyNumberFormat="1" applyFont="1" applyFill="1" applyBorder="1" applyAlignment="1" applyProtection="1" quotePrefix="1">
      <alignment horizontal="center" vertical="center"/>
      <protection/>
    </xf>
    <xf numFmtId="0" fontId="4" fillId="33" borderId="10" xfId="60" applyNumberFormat="1" applyFont="1" applyFill="1" applyBorder="1" applyAlignment="1" applyProtection="1" quotePrefix="1">
      <alignment vertical="center"/>
      <protection/>
    </xf>
    <xf numFmtId="41" fontId="6" fillId="33" borderId="12" xfId="60" applyNumberFormat="1" applyFont="1" applyFill="1" applyBorder="1" applyAlignment="1" applyProtection="1">
      <alignment vertical="center"/>
      <protection/>
    </xf>
    <xf numFmtId="41" fontId="6" fillId="33" borderId="0" xfId="60" applyNumberFormat="1" applyFont="1" applyFill="1" applyBorder="1" applyAlignment="1" applyProtection="1">
      <alignment vertical="center"/>
      <protection/>
    </xf>
    <xf numFmtId="41" fontId="6" fillId="33" borderId="10" xfId="60" applyNumberFormat="1" applyFont="1" applyFill="1" applyBorder="1" applyAlignment="1" applyProtection="1">
      <alignment vertical="center"/>
      <protection/>
    </xf>
    <xf numFmtId="0" fontId="4" fillId="0" borderId="58" xfId="60" applyNumberFormat="1" applyFont="1" applyFill="1" applyBorder="1" applyAlignment="1" applyProtection="1">
      <alignment horizontal="center" vertical="center"/>
      <protection/>
    </xf>
    <xf numFmtId="178" fontId="6" fillId="0" borderId="10" xfId="60" applyNumberFormat="1" applyFont="1" applyFill="1" applyBorder="1" applyAlignment="1" applyProtection="1">
      <alignment vertical="center"/>
      <protection/>
    </xf>
    <xf numFmtId="0" fontId="4" fillId="0" borderId="59" xfId="60" applyNumberFormat="1" applyFont="1" applyFill="1" applyBorder="1" applyAlignment="1" applyProtection="1">
      <alignment horizontal="center" vertical="center"/>
      <protection/>
    </xf>
    <xf numFmtId="0" fontId="4" fillId="0" borderId="15" xfId="60" applyNumberFormat="1" applyFont="1" applyFill="1" applyBorder="1" applyAlignment="1" applyProtection="1" quotePrefix="1">
      <alignment vertical="center"/>
      <protection/>
    </xf>
    <xf numFmtId="41" fontId="6" fillId="0" borderId="13" xfId="60" applyNumberFormat="1" applyFont="1" applyFill="1" applyBorder="1" applyAlignment="1" applyProtection="1">
      <alignment vertical="center"/>
      <protection/>
    </xf>
    <xf numFmtId="41" fontId="6" fillId="0" borderId="14" xfId="60" applyNumberFormat="1" applyFont="1" applyFill="1" applyBorder="1" applyAlignment="1" applyProtection="1">
      <alignment vertical="center"/>
      <protection/>
    </xf>
    <xf numFmtId="41" fontId="6" fillId="0" borderId="15" xfId="60" applyNumberFormat="1" applyFont="1" applyFill="1" applyBorder="1" applyAlignment="1" applyProtection="1">
      <alignment vertical="center"/>
      <protection/>
    </xf>
    <xf numFmtId="0" fontId="4" fillId="33" borderId="58" xfId="60" applyNumberFormat="1" applyFont="1" applyFill="1" applyBorder="1" applyAlignment="1" applyProtection="1">
      <alignment horizontal="center" vertical="center"/>
      <protection/>
    </xf>
    <xf numFmtId="178" fontId="6" fillId="33" borderId="0" xfId="60" applyNumberFormat="1" applyFont="1" applyFill="1" applyBorder="1" applyAlignment="1" applyProtection="1">
      <alignment vertical="center"/>
      <protection/>
    </xf>
    <xf numFmtId="178" fontId="6" fillId="33" borderId="10" xfId="60" applyNumberFormat="1" applyFont="1" applyFill="1" applyBorder="1" applyAlignment="1" applyProtection="1">
      <alignment vertical="center"/>
      <protection/>
    </xf>
    <xf numFmtId="0" fontId="4" fillId="33" borderId="60" xfId="60" applyNumberFormat="1" applyFont="1" applyFill="1" applyBorder="1" applyAlignment="1" applyProtection="1">
      <alignment horizontal="center" vertical="center"/>
      <protection/>
    </xf>
    <xf numFmtId="0" fontId="4" fillId="33" borderId="16" xfId="60" applyNumberFormat="1" applyFont="1" applyFill="1" applyBorder="1" applyAlignment="1" applyProtection="1" quotePrefix="1">
      <alignment vertical="center"/>
      <protection/>
    </xf>
    <xf numFmtId="41" fontId="6" fillId="33" borderId="20" xfId="60" applyNumberFormat="1" applyFont="1" applyFill="1" applyBorder="1" applyAlignment="1" applyProtection="1">
      <alignment vertical="center"/>
      <protection/>
    </xf>
    <xf numFmtId="178" fontId="6" fillId="33" borderId="16" xfId="60" applyNumberFormat="1" applyFont="1" applyFill="1" applyBorder="1" applyAlignment="1" applyProtection="1">
      <alignment vertical="center"/>
      <protection/>
    </xf>
    <xf numFmtId="0" fontId="4" fillId="0" borderId="61" xfId="60" applyNumberFormat="1" applyFont="1" applyFill="1" applyBorder="1" applyAlignment="1" applyProtection="1">
      <alignment horizontal="center" vertical="center"/>
      <protection/>
    </xf>
    <xf numFmtId="0" fontId="4" fillId="0" borderId="11" xfId="60" applyNumberFormat="1" applyFont="1" applyFill="1" applyBorder="1" applyAlignment="1" applyProtection="1" quotePrefix="1">
      <alignment vertical="center"/>
      <protection/>
    </xf>
    <xf numFmtId="178" fontId="6" fillId="0" borderId="11" xfId="60" applyNumberFormat="1" applyFont="1" applyFill="1" applyBorder="1" applyAlignment="1" applyProtection="1">
      <alignment vertical="center"/>
      <protection/>
    </xf>
    <xf numFmtId="0" fontId="4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0" xfId="60" applyNumberFormat="1" applyFont="1" applyFill="1" applyBorder="1" applyAlignment="1" applyProtection="1" quotePrefix="1">
      <alignment vertical="center"/>
      <protection/>
    </xf>
    <xf numFmtId="0" fontId="4" fillId="0" borderId="23" xfId="60" applyNumberFormat="1" applyFont="1" applyFill="1" applyBorder="1" applyAlignment="1" applyProtection="1">
      <alignment vertical="center"/>
      <protection/>
    </xf>
    <xf numFmtId="0" fontId="4" fillId="0" borderId="62" xfId="60" applyNumberFormat="1" applyFont="1" applyFill="1" applyBorder="1" applyAlignment="1" applyProtection="1">
      <alignment horizontal="centerContinuous" vertical="center" shrinkToFit="1"/>
      <protection/>
    </xf>
    <xf numFmtId="0" fontId="4" fillId="0" borderId="27" xfId="60" applyNumberFormat="1" applyFont="1" applyFill="1" applyBorder="1" applyAlignment="1" applyProtection="1">
      <alignment vertical="center"/>
      <protection/>
    </xf>
    <xf numFmtId="0" fontId="4" fillId="0" borderId="37" xfId="60" applyNumberFormat="1" applyFont="1" applyFill="1" applyBorder="1" applyAlignment="1" applyProtection="1">
      <alignment vertical="center"/>
      <protection/>
    </xf>
    <xf numFmtId="0" fontId="4" fillId="0" borderId="11" xfId="60" applyNumberFormat="1" applyFont="1" applyFill="1" applyBorder="1" applyAlignment="1" applyProtection="1">
      <alignment vertical="center"/>
      <protection/>
    </xf>
    <xf numFmtId="0" fontId="4" fillId="0" borderId="22" xfId="65" applyNumberFormat="1" applyFont="1" applyFill="1" applyBorder="1" applyAlignment="1" quotePrefix="1">
      <alignment vertical="center"/>
      <protection/>
    </xf>
    <xf numFmtId="0" fontId="4" fillId="0" borderId="63" xfId="65" applyNumberFormat="1" applyFont="1" applyFill="1" applyBorder="1" applyAlignment="1" quotePrefix="1">
      <alignment vertical="center"/>
      <protection/>
    </xf>
    <xf numFmtId="0" fontId="4" fillId="0" borderId="23" xfId="65" applyNumberFormat="1" applyFont="1" applyFill="1" applyBorder="1" applyAlignment="1" quotePrefix="1">
      <alignment vertical="center"/>
      <protection/>
    </xf>
    <xf numFmtId="0" fontId="4" fillId="0" borderId="24" xfId="65" applyNumberFormat="1" applyFont="1" applyFill="1" applyBorder="1" applyAlignment="1" applyProtection="1" quotePrefix="1">
      <alignment vertical="center"/>
      <protection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0" fontId="4" fillId="33" borderId="12" xfId="65" applyNumberFormat="1" applyFont="1" applyFill="1" applyBorder="1" applyAlignment="1" quotePrefix="1">
      <alignment vertical="center"/>
      <protection/>
    </xf>
    <xf numFmtId="0" fontId="4" fillId="33" borderId="64" xfId="65" applyNumberFormat="1" applyFont="1" applyFill="1" applyBorder="1" applyAlignment="1" quotePrefix="1">
      <alignment vertical="center"/>
      <protection/>
    </xf>
    <xf numFmtId="0" fontId="4" fillId="33" borderId="0" xfId="65" applyNumberFormat="1" applyFont="1" applyFill="1" applyBorder="1" applyAlignment="1" quotePrefix="1">
      <alignment vertical="center"/>
      <protection/>
    </xf>
    <xf numFmtId="0" fontId="4" fillId="33" borderId="10" xfId="65" applyNumberFormat="1" applyFont="1" applyFill="1" applyBorder="1" applyAlignment="1" applyProtection="1" quotePrefix="1">
      <alignment vertical="center"/>
      <protection/>
    </xf>
    <xf numFmtId="178" fontId="6" fillId="33" borderId="12" xfId="0" applyNumberFormat="1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vertical="center"/>
    </xf>
    <xf numFmtId="178" fontId="6" fillId="33" borderId="10" xfId="0" applyNumberFormat="1" applyFont="1" applyFill="1" applyBorder="1" applyAlignment="1">
      <alignment vertical="center"/>
    </xf>
    <xf numFmtId="0" fontId="4" fillId="0" borderId="12" xfId="65" applyNumberFormat="1" applyFont="1" applyFill="1" applyBorder="1" applyAlignment="1" quotePrefix="1">
      <alignment vertical="center"/>
      <protection/>
    </xf>
    <xf numFmtId="0" fontId="4" fillId="0" borderId="64" xfId="65" applyNumberFormat="1" applyFont="1" applyFill="1" applyBorder="1" applyAlignment="1" quotePrefix="1">
      <alignment vertical="center"/>
      <protection/>
    </xf>
    <xf numFmtId="0" fontId="4" fillId="0" borderId="0" xfId="65" applyNumberFormat="1" applyFont="1" applyFill="1" applyBorder="1" applyAlignment="1">
      <alignment vertical="center"/>
      <protection/>
    </xf>
    <xf numFmtId="0" fontId="4" fillId="0" borderId="10" xfId="65" applyNumberFormat="1" applyFont="1" applyFill="1" applyBorder="1" applyAlignment="1" applyProtection="1" quotePrefix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4" fillId="33" borderId="0" xfId="65" applyNumberFormat="1" applyFont="1" applyFill="1" applyBorder="1" applyAlignment="1">
      <alignment vertical="center"/>
      <protection/>
    </xf>
    <xf numFmtId="0" fontId="4" fillId="0" borderId="0" xfId="65" applyNumberFormat="1" applyFont="1" applyFill="1" applyBorder="1" applyAlignment="1" quotePrefix="1">
      <alignment vertical="center"/>
      <protection/>
    </xf>
    <xf numFmtId="0" fontId="4" fillId="0" borderId="64" xfId="65" applyNumberFormat="1" applyFont="1" applyFill="1" applyBorder="1" applyAlignment="1" applyProtection="1" quotePrefix="1">
      <alignment vertical="center"/>
      <protection/>
    </xf>
    <xf numFmtId="0" fontId="4" fillId="0" borderId="0" xfId="65" applyNumberFormat="1" applyFont="1" applyFill="1" applyBorder="1" applyAlignment="1" applyProtection="1" quotePrefix="1">
      <alignment vertical="center"/>
      <protection/>
    </xf>
    <xf numFmtId="0" fontId="4" fillId="33" borderId="64" xfId="65" applyNumberFormat="1" applyFont="1" applyFill="1" applyBorder="1" applyAlignment="1" applyProtection="1" quotePrefix="1">
      <alignment vertical="center"/>
      <protection/>
    </xf>
    <xf numFmtId="0" fontId="4" fillId="33" borderId="0" xfId="65" applyNumberFormat="1" applyFont="1" applyFill="1" applyBorder="1" applyAlignment="1" applyProtection="1" quotePrefix="1">
      <alignment vertical="center"/>
      <protection/>
    </xf>
    <xf numFmtId="0" fontId="4" fillId="0" borderId="52" xfId="65" applyNumberFormat="1" applyFont="1" applyFill="1" applyBorder="1" applyAlignment="1" quotePrefix="1">
      <alignment vertical="center"/>
      <protection/>
    </xf>
    <xf numFmtId="0" fontId="4" fillId="0" borderId="21" xfId="65" applyNumberFormat="1" applyFont="1" applyFill="1" applyBorder="1" applyAlignment="1" quotePrefix="1">
      <alignment vertical="center"/>
      <protection/>
    </xf>
    <xf numFmtId="0" fontId="4" fillId="0" borderId="16" xfId="65" applyNumberFormat="1" applyFont="1" applyFill="1" applyBorder="1" applyAlignment="1" applyProtection="1" quotePrefix="1">
      <alignment vertical="center"/>
      <protection/>
    </xf>
    <xf numFmtId="178" fontId="6" fillId="0" borderId="2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4" fillId="0" borderId="21" xfId="65" applyNumberFormat="1" applyFont="1" applyFill="1" applyBorder="1" applyAlignment="1">
      <alignment horizontal="center" vertical="center"/>
      <protection/>
    </xf>
    <xf numFmtId="0" fontId="4" fillId="0" borderId="65" xfId="65" applyNumberFormat="1" applyFont="1" applyFill="1" applyBorder="1" applyAlignment="1" quotePrefix="1">
      <alignment vertical="center"/>
      <protection/>
    </xf>
    <xf numFmtId="0" fontId="4" fillId="0" borderId="18" xfId="65" applyNumberFormat="1" applyFont="1" applyFill="1" applyBorder="1" applyAlignment="1">
      <alignment vertical="center"/>
      <protection/>
    </xf>
    <xf numFmtId="0" fontId="4" fillId="0" borderId="15" xfId="65" applyNumberFormat="1" applyFont="1" applyFill="1" applyBorder="1" applyAlignment="1" applyProtection="1" quotePrefix="1">
      <alignment vertical="center"/>
      <protection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4" fillId="33" borderId="21" xfId="65" applyNumberFormat="1" applyFont="1" applyFill="1" applyBorder="1" applyAlignment="1">
      <alignment horizontal="center" vertical="center"/>
      <protection/>
    </xf>
    <xf numFmtId="0" fontId="4" fillId="0" borderId="25" xfId="65" applyNumberFormat="1" applyFont="1" applyFill="1" applyBorder="1" applyAlignment="1">
      <alignment vertical="center"/>
      <protection/>
    </xf>
    <xf numFmtId="0" fontId="4" fillId="0" borderId="21" xfId="65" applyNumberFormat="1" applyFont="1" applyFill="1" applyBorder="1" applyAlignment="1">
      <alignment vertical="center"/>
      <protection/>
    </xf>
    <xf numFmtId="0" fontId="4" fillId="0" borderId="32" xfId="65" applyNumberFormat="1" applyFont="1" applyFill="1" applyBorder="1" applyAlignment="1" quotePrefix="1">
      <alignment vertical="center"/>
      <protection/>
    </xf>
    <xf numFmtId="0" fontId="4" fillId="0" borderId="37" xfId="65" applyNumberFormat="1" applyFont="1" applyFill="1" applyBorder="1" applyAlignment="1">
      <alignment vertical="center"/>
      <protection/>
    </xf>
    <xf numFmtId="0" fontId="4" fillId="0" borderId="21" xfId="65" applyNumberFormat="1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quotePrefix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5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vertical="center"/>
    </xf>
    <xf numFmtId="0" fontId="4" fillId="33" borderId="25" xfId="65" applyNumberFormat="1" applyFont="1" applyFill="1" applyBorder="1" applyAlignment="1" applyProtection="1" quotePrefix="1">
      <alignment vertical="center"/>
      <protection/>
    </xf>
    <xf numFmtId="0" fontId="4" fillId="33" borderId="16" xfId="65" applyNumberFormat="1" applyFont="1" applyFill="1" applyBorder="1" applyAlignment="1" applyProtection="1" quotePrefix="1">
      <alignment vertical="center"/>
      <protection/>
    </xf>
    <xf numFmtId="178" fontId="6" fillId="33" borderId="20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178" fontId="6" fillId="33" borderId="16" xfId="0" applyNumberFormat="1" applyFont="1" applyFill="1" applyBorder="1" applyAlignment="1">
      <alignment vertical="center"/>
    </xf>
    <xf numFmtId="0" fontId="4" fillId="0" borderId="21" xfId="65" applyNumberFormat="1" applyFont="1" applyFill="1" applyBorder="1" applyAlignment="1" applyProtection="1">
      <alignment horizontal="center" vertical="center"/>
      <protection/>
    </xf>
    <xf numFmtId="0" fontId="4" fillId="0" borderId="14" xfId="65" applyNumberFormat="1" applyFont="1" applyFill="1" applyBorder="1" applyAlignment="1" applyProtection="1" quotePrefix="1">
      <alignment vertical="center"/>
      <protection/>
    </xf>
    <xf numFmtId="0" fontId="4" fillId="0" borderId="15" xfId="0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4" fillId="0" borderId="21" xfId="65" applyNumberFormat="1" applyFont="1" applyFill="1" applyBorder="1" applyAlignment="1" applyProtection="1" quotePrefix="1">
      <alignment horizontal="center" vertical="center"/>
      <protection/>
    </xf>
    <xf numFmtId="0" fontId="4" fillId="0" borderId="66" xfId="0" applyFont="1" applyFill="1" applyBorder="1" applyAlignment="1" quotePrefix="1">
      <alignment vertical="center"/>
    </xf>
    <xf numFmtId="0" fontId="4" fillId="0" borderId="14" xfId="0" applyFont="1" applyFill="1" applyBorder="1" applyAlignment="1" quotePrefix="1">
      <alignment vertical="center"/>
    </xf>
    <xf numFmtId="0" fontId="4" fillId="0" borderId="15" xfId="0" applyFont="1" applyFill="1" applyBorder="1" applyAlignment="1" quotePrefix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1" xfId="0" applyFont="1" applyFill="1" applyBorder="1" applyAlignment="1" quotePrefix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4" fillId="0" borderId="52" xfId="0" applyFont="1" applyFill="1" applyBorder="1" applyAlignment="1" quotePrefix="1">
      <alignment vertical="center"/>
    </xf>
    <xf numFmtId="0" fontId="4" fillId="0" borderId="67" xfId="0" applyFont="1" applyFill="1" applyBorder="1" applyAlignment="1" quotePrefix="1">
      <alignment vertical="center"/>
    </xf>
    <xf numFmtId="0" fontId="4" fillId="0" borderId="23" xfId="0" applyFont="1" applyFill="1" applyBorder="1" applyAlignment="1" quotePrefix="1">
      <alignment vertical="center"/>
    </xf>
    <xf numFmtId="0" fontId="4" fillId="0" borderId="21" xfId="0" applyFont="1" applyFill="1" applyBorder="1" applyAlignment="1" quotePrefix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5" xfId="0" applyFont="1" applyFill="1" applyBorder="1" applyAlignment="1" quotePrefix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4" fillId="33" borderId="33" xfId="65" applyNumberFormat="1" applyFont="1" applyFill="1" applyBorder="1" applyAlignment="1">
      <alignment vertical="center"/>
      <protection/>
    </xf>
    <xf numFmtId="0" fontId="4" fillId="0" borderId="33" xfId="0" applyFont="1" applyFill="1" applyBorder="1" applyAlignment="1" quotePrefix="1">
      <alignment vertical="center"/>
    </xf>
    <xf numFmtId="0" fontId="4" fillId="33" borderId="32" xfId="65" applyNumberFormat="1" applyFont="1" applyFill="1" applyBorder="1" applyAlignment="1">
      <alignment horizontal="center" vertical="center"/>
      <protection/>
    </xf>
    <xf numFmtId="0" fontId="4" fillId="33" borderId="34" xfId="65" applyNumberFormat="1" applyFont="1" applyFill="1" applyBorder="1" applyAlignment="1">
      <alignment vertical="center"/>
      <protection/>
    </xf>
    <xf numFmtId="0" fontId="4" fillId="33" borderId="37" xfId="65" applyNumberFormat="1" applyFont="1" applyFill="1" applyBorder="1" applyAlignment="1" applyProtection="1" quotePrefix="1">
      <alignment vertical="center"/>
      <protection/>
    </xf>
    <xf numFmtId="0" fontId="4" fillId="33" borderId="11" xfId="65" applyNumberFormat="1" applyFont="1" applyFill="1" applyBorder="1" applyAlignment="1" applyProtection="1" quotePrefix="1">
      <alignment vertical="center"/>
      <protection/>
    </xf>
    <xf numFmtId="178" fontId="6" fillId="33" borderId="27" xfId="0" applyNumberFormat="1" applyFont="1" applyFill="1" applyBorder="1" applyAlignment="1">
      <alignment vertical="center"/>
    </xf>
    <xf numFmtId="178" fontId="6" fillId="33" borderId="37" xfId="0" applyNumberFormat="1" applyFont="1" applyFill="1" applyBorder="1" applyAlignment="1">
      <alignment vertical="center"/>
    </xf>
    <xf numFmtId="178" fontId="6" fillId="33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 quotePrefix="1">
      <alignment vertical="center"/>
    </xf>
    <xf numFmtId="0" fontId="4" fillId="0" borderId="63" xfId="0" applyFont="1" applyFill="1" applyBorder="1" applyAlignment="1" quotePrefix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4" xfId="0" applyFont="1" applyFill="1" applyBorder="1" applyAlignment="1" quotePrefix="1">
      <alignment vertical="center"/>
    </xf>
    <xf numFmtId="0" fontId="4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7" xfId="0" applyFont="1" applyFill="1" applyBorder="1" applyAlignment="1" quotePrefix="1">
      <alignment vertical="center"/>
    </xf>
    <xf numFmtId="0" fontId="4" fillId="0" borderId="68" xfId="0" applyFont="1" applyFill="1" applyBorder="1" applyAlignment="1" quotePrefix="1">
      <alignment vertical="center"/>
    </xf>
    <xf numFmtId="0" fontId="4" fillId="0" borderId="37" xfId="0" applyFont="1" applyFill="1" applyBorder="1" applyAlignment="1" quotePrefix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 quotePrefix="1">
      <alignment vertical="center"/>
    </xf>
    <xf numFmtId="0" fontId="4" fillId="33" borderId="0" xfId="0" applyFont="1" applyFill="1" applyBorder="1" applyAlignment="1">
      <alignment vertical="center"/>
    </xf>
    <xf numFmtId="41" fontId="6" fillId="33" borderId="1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9" fontId="6" fillId="33" borderId="12" xfId="0" applyNumberFormat="1" applyFont="1" applyFill="1" applyBorder="1" applyAlignment="1">
      <alignment vertical="center"/>
    </xf>
    <xf numFmtId="189" fontId="6" fillId="33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7" xfId="0" applyFont="1" applyFill="1" applyBorder="1" applyAlignment="1" quotePrefix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1" fontId="6" fillId="33" borderId="27" xfId="0" applyNumberFormat="1" applyFont="1" applyFill="1" applyBorder="1" applyAlignment="1">
      <alignment vertical="center"/>
    </xf>
    <xf numFmtId="41" fontId="6" fillId="33" borderId="37" xfId="0" applyNumberFormat="1" applyFont="1" applyFill="1" applyBorder="1" applyAlignment="1">
      <alignment vertical="center"/>
    </xf>
    <xf numFmtId="41" fontId="6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4" xfId="0" applyFont="1" applyFill="1" applyBorder="1" applyAlignment="1" quotePrefix="1">
      <alignment vertical="center"/>
    </xf>
    <xf numFmtId="186" fontId="6" fillId="33" borderId="12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68" xfId="0" applyFont="1" applyFill="1" applyBorder="1" applyAlignment="1" quotePrefix="1">
      <alignment vertical="center"/>
    </xf>
    <xf numFmtId="189" fontId="6" fillId="33" borderId="27" xfId="0" applyNumberFormat="1" applyFont="1" applyFill="1" applyBorder="1" applyAlignment="1">
      <alignment vertical="center"/>
    </xf>
    <xf numFmtId="189" fontId="6" fillId="33" borderId="37" xfId="0" applyNumberFormat="1" applyFont="1" applyFill="1" applyBorder="1" applyAlignment="1">
      <alignment vertical="center"/>
    </xf>
    <xf numFmtId="189" fontId="6" fillId="33" borderId="11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7" fillId="0" borderId="23" xfId="0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>
      <alignment horizontal="right" vertical="center"/>
    </xf>
    <xf numFmtId="178" fontId="6" fillId="33" borderId="10" xfId="0" applyNumberFormat="1" applyFont="1" applyFill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2" xfId="65" applyNumberFormat="1" applyFont="1" applyBorder="1" applyAlignment="1">
      <alignment horizontal="center" vertical="center"/>
      <protection/>
    </xf>
    <xf numFmtId="0" fontId="4" fillId="0" borderId="0" xfId="65" applyNumberFormat="1" applyFont="1" applyBorder="1" applyAlignment="1" applyProtection="1" quotePrefix="1">
      <alignment horizontal="left" vertical="center"/>
      <protection/>
    </xf>
    <xf numFmtId="0" fontId="4" fillId="0" borderId="21" xfId="65" applyNumberFormat="1" applyFont="1" applyBorder="1" applyAlignment="1" applyProtection="1" quotePrefix="1">
      <alignment vertical="center"/>
      <protection/>
    </xf>
    <xf numFmtId="0" fontId="4" fillId="0" borderId="0" xfId="65" applyNumberFormat="1" applyFont="1" applyFill="1" applyBorder="1" applyAlignment="1" applyProtection="1" quotePrefix="1">
      <alignment horizontal="left" vertical="center"/>
      <protection/>
    </xf>
    <xf numFmtId="0" fontId="4" fillId="33" borderId="21" xfId="65" applyNumberFormat="1" applyFont="1" applyFill="1" applyBorder="1" applyAlignment="1" applyProtection="1">
      <alignment horizontal="center" vertical="center"/>
      <protection/>
    </xf>
    <xf numFmtId="0" fontId="4" fillId="33" borderId="0" xfId="65" applyNumberFormat="1" applyFont="1" applyFill="1" applyBorder="1" applyAlignment="1" applyProtection="1" quotePrefix="1">
      <alignment horizontal="left" vertical="center"/>
      <protection/>
    </xf>
    <xf numFmtId="0" fontId="4" fillId="0" borderId="33" xfId="65" applyNumberFormat="1" applyFont="1" applyBorder="1" applyAlignment="1" applyProtection="1" quotePrefix="1">
      <alignment horizontal="left" vertical="center"/>
      <protection/>
    </xf>
    <xf numFmtId="0" fontId="4" fillId="0" borderId="66" xfId="65" applyNumberFormat="1" applyFont="1" applyBorder="1" applyAlignment="1" applyProtection="1" quotePrefix="1">
      <alignment horizontal="left" vertical="center"/>
      <protection/>
    </xf>
    <xf numFmtId="0" fontId="4" fillId="0" borderId="69" xfId="65" applyNumberFormat="1" applyFont="1" applyBorder="1" applyAlignment="1" applyProtection="1" quotePrefix="1">
      <alignment horizontal="left" vertical="center"/>
      <protection/>
    </xf>
    <xf numFmtId="0" fontId="4" fillId="0" borderId="70" xfId="65" applyNumberFormat="1" applyFont="1" applyBorder="1" applyAlignment="1" applyProtection="1" quotePrefix="1">
      <alignment horizontal="left" vertical="center"/>
      <protection/>
    </xf>
    <xf numFmtId="0" fontId="4" fillId="0" borderId="17" xfId="65" applyNumberFormat="1" applyFont="1" applyBorder="1" applyAlignment="1" applyProtection="1" quotePrefix="1">
      <alignment horizontal="left" vertical="center"/>
      <protection/>
    </xf>
    <xf numFmtId="0" fontId="4" fillId="0" borderId="0" xfId="65" applyNumberFormat="1" applyFont="1" applyBorder="1" applyAlignment="1">
      <alignment vertical="center"/>
      <protection/>
    </xf>
    <xf numFmtId="0" fontId="4" fillId="0" borderId="17" xfId="65" applyNumberFormat="1" applyFont="1" applyBorder="1" applyAlignment="1" applyProtection="1" quotePrefix="1">
      <alignment vertical="center"/>
      <protection/>
    </xf>
    <xf numFmtId="0" fontId="4" fillId="0" borderId="18" xfId="65" applyNumberFormat="1" applyFont="1" applyBorder="1" applyAlignment="1">
      <alignment vertical="center"/>
      <protection/>
    </xf>
    <xf numFmtId="41" fontId="6" fillId="0" borderId="35" xfId="0" applyNumberFormat="1" applyFont="1" applyFill="1" applyBorder="1" applyAlignment="1">
      <alignment vertical="center"/>
    </xf>
    <xf numFmtId="0" fontId="4" fillId="0" borderId="17" xfId="65" applyNumberFormat="1" applyFont="1" applyFill="1" applyBorder="1" applyAlignment="1" applyProtection="1" quotePrefix="1">
      <alignment vertical="center"/>
      <protection/>
    </xf>
    <xf numFmtId="41" fontId="6" fillId="0" borderId="18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0" fontId="4" fillId="0" borderId="0" xfId="65" applyNumberFormat="1" applyFont="1" applyBorder="1" applyAlignment="1" applyProtection="1" quotePrefix="1">
      <alignment vertical="center"/>
      <protection/>
    </xf>
    <xf numFmtId="0" fontId="4" fillId="0" borderId="37" xfId="65" applyNumberFormat="1" applyFont="1" applyBorder="1" applyAlignment="1" applyProtection="1" quotePrefix="1">
      <alignment vertical="center"/>
      <protection/>
    </xf>
    <xf numFmtId="0" fontId="4" fillId="33" borderId="71" xfId="65" applyNumberFormat="1" applyFont="1" applyFill="1" applyBorder="1" applyAlignment="1" applyProtection="1">
      <alignment vertical="center"/>
      <protection/>
    </xf>
    <xf numFmtId="0" fontId="4" fillId="33" borderId="69" xfId="65" applyNumberFormat="1" applyFont="1" applyFill="1" applyBorder="1" applyAlignment="1" applyProtection="1">
      <alignment vertical="center"/>
      <protection/>
    </xf>
    <xf numFmtId="0" fontId="4" fillId="33" borderId="69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  <xf numFmtId="189" fontId="6" fillId="33" borderId="36" xfId="0" applyNumberFormat="1" applyFont="1" applyFill="1" applyBorder="1" applyAlignment="1">
      <alignment vertical="center"/>
    </xf>
    <xf numFmtId="41" fontId="6" fillId="33" borderId="25" xfId="60" applyNumberFormat="1" applyFont="1" applyFill="1" applyBorder="1" applyAlignment="1" applyProtection="1">
      <alignment vertical="center"/>
      <protection/>
    </xf>
    <xf numFmtId="41" fontId="6" fillId="0" borderId="14" xfId="60" applyNumberFormat="1" applyFont="1" applyFill="1" applyBorder="1" applyAlignment="1" applyProtection="1">
      <alignment horizontal="right" vertical="center"/>
      <protection/>
    </xf>
    <xf numFmtId="41" fontId="6" fillId="33" borderId="0" xfId="60" applyNumberFormat="1" applyFont="1" applyFill="1" applyBorder="1" applyAlignment="1" applyProtection="1">
      <alignment horizontal="right" vertical="center"/>
      <protection/>
    </xf>
    <xf numFmtId="190" fontId="6" fillId="0" borderId="28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quotePrefix="1">
      <alignment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0" fontId="4" fillId="0" borderId="73" xfId="63" applyNumberFormat="1" applyFont="1" applyBorder="1" applyAlignment="1" applyProtection="1">
      <alignment/>
      <protection/>
    </xf>
    <xf numFmtId="0" fontId="4" fillId="0" borderId="69" xfId="63" applyNumberFormat="1" applyFont="1" applyBorder="1" applyAlignment="1" applyProtection="1">
      <alignment/>
      <protection/>
    </xf>
    <xf numFmtId="0" fontId="4" fillId="0" borderId="10" xfId="65" applyNumberFormat="1" applyFont="1" applyFill="1" applyBorder="1" applyAlignment="1" applyProtection="1" quotePrefix="1">
      <alignment horizontal="left"/>
      <protection/>
    </xf>
    <xf numFmtId="0" fontId="0" fillId="0" borderId="0" xfId="60" applyNumberFormat="1" applyFont="1" applyFill="1" applyAlignment="1">
      <alignment vertical="center"/>
      <protection/>
    </xf>
    <xf numFmtId="0" fontId="48" fillId="0" borderId="0" xfId="0" applyFont="1" applyAlignment="1">
      <alignment/>
    </xf>
    <xf numFmtId="0" fontId="8" fillId="0" borderId="0" xfId="66" applyFont="1" applyFill="1" applyBorder="1" applyAlignment="1" quotePrefix="1">
      <alignment horizontal="center" vertical="center"/>
      <protection/>
    </xf>
    <xf numFmtId="0" fontId="0" fillId="0" borderId="0" xfId="60" applyNumberFormat="1" applyFont="1" applyFill="1" applyAlignment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195" fontId="6" fillId="33" borderId="29" xfId="0" applyNumberFormat="1" applyFont="1" applyFill="1" applyBorder="1" applyAlignment="1" applyProtection="1">
      <alignment horizontal="center" vertical="center"/>
      <protection/>
    </xf>
    <xf numFmtId="195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91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 applyProtection="1">
      <alignment vertical="center"/>
      <protection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>
      <alignment vertical="center"/>
    </xf>
    <xf numFmtId="189" fontId="6" fillId="0" borderId="28" xfId="0" applyNumberFormat="1" applyFont="1" applyFill="1" applyBorder="1" applyAlignment="1" applyProtection="1">
      <alignment vertical="center"/>
      <protection/>
    </xf>
    <xf numFmtId="189" fontId="6" fillId="0" borderId="0" xfId="0" applyNumberFormat="1" applyFont="1" applyFill="1" applyBorder="1" applyAlignment="1" applyProtection="1">
      <alignment vertical="center"/>
      <protection/>
    </xf>
    <xf numFmtId="189" fontId="6" fillId="0" borderId="10" xfId="0" applyNumberFormat="1" applyFont="1" applyFill="1" applyBorder="1" applyAlignment="1" applyProtection="1">
      <alignment vertical="center"/>
      <protection/>
    </xf>
    <xf numFmtId="189" fontId="6" fillId="0" borderId="28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98" fontId="6" fillId="0" borderId="22" xfId="0" applyNumberFormat="1" applyFont="1" applyFill="1" applyBorder="1" applyAlignment="1">
      <alignment vertical="center"/>
    </xf>
    <xf numFmtId="198" fontId="6" fillId="0" borderId="12" xfId="0" applyNumberFormat="1" applyFont="1" applyFill="1" applyBorder="1" applyAlignment="1">
      <alignment vertical="center"/>
    </xf>
    <xf numFmtId="198" fontId="6" fillId="0" borderId="13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187" fontId="6" fillId="0" borderId="12" xfId="0" applyNumberFormat="1" applyFont="1" applyFill="1" applyBorder="1" applyAlignment="1">
      <alignment vertical="center"/>
    </xf>
    <xf numFmtId="186" fontId="6" fillId="0" borderId="2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 vertical="center"/>
    </xf>
    <xf numFmtId="193" fontId="6" fillId="0" borderId="22" xfId="48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49" fontId="0" fillId="0" borderId="0" xfId="60" applyNumberFormat="1" applyFont="1" applyFill="1" applyAlignment="1">
      <alignment vertical="center"/>
      <protection/>
    </xf>
    <xf numFmtId="0" fontId="0" fillId="0" borderId="0" xfId="60" applyNumberFormat="1" applyFont="1" applyFill="1" applyAlignment="1" applyProtection="1">
      <alignment vertical="center"/>
      <protection/>
    </xf>
    <xf numFmtId="0" fontId="0" fillId="0" borderId="0" xfId="6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41" fontId="6" fillId="0" borderId="12" xfId="60" applyNumberFormat="1" applyFont="1" applyFill="1" applyBorder="1" applyAlignment="1" applyProtection="1">
      <alignment vertical="center"/>
      <protection/>
    </xf>
    <xf numFmtId="41" fontId="6" fillId="0" borderId="0" xfId="6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>
      <alignment vertical="center"/>
    </xf>
    <xf numFmtId="0" fontId="0" fillId="33" borderId="0" xfId="60" applyNumberFormat="1" applyFont="1" applyFill="1" applyAlignment="1">
      <alignment vertical="center"/>
      <protection/>
    </xf>
    <xf numFmtId="178" fontId="6" fillId="0" borderId="12" xfId="60" applyNumberFormat="1" applyFont="1" applyFill="1" applyBorder="1" applyAlignment="1" applyProtection="1">
      <alignment vertical="center"/>
      <protection/>
    </xf>
    <xf numFmtId="178" fontId="6" fillId="0" borderId="0" xfId="60" applyNumberFormat="1" applyFont="1" applyFill="1" applyBorder="1" applyAlignment="1" applyProtection="1">
      <alignment vertical="center"/>
      <protection/>
    </xf>
    <xf numFmtId="41" fontId="6" fillId="0" borderId="0" xfId="60" applyNumberFormat="1" applyFont="1" applyFill="1" applyBorder="1" applyAlignment="1" applyProtection="1">
      <alignment horizontal="right" vertical="center"/>
      <protection/>
    </xf>
    <xf numFmtId="178" fontId="6" fillId="0" borderId="0" xfId="60" applyNumberFormat="1" applyFont="1" applyFill="1" applyBorder="1" applyAlignment="1" applyProtection="1">
      <alignment horizontal="right" vertical="center"/>
      <protection/>
    </xf>
    <xf numFmtId="0" fontId="0" fillId="33" borderId="0" xfId="60" applyNumberFormat="1" applyFont="1" applyFill="1" applyBorder="1" applyAlignment="1">
      <alignment vertical="center"/>
      <protection/>
    </xf>
    <xf numFmtId="178" fontId="6" fillId="0" borderId="27" xfId="60" applyNumberFormat="1" applyFont="1" applyFill="1" applyBorder="1" applyAlignment="1" applyProtection="1">
      <alignment vertical="center"/>
      <protection/>
    </xf>
    <xf numFmtId="178" fontId="6" fillId="0" borderId="37" xfId="6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1" fontId="6" fillId="33" borderId="3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28" xfId="0" applyNumberFormat="1" applyFont="1" applyFill="1" applyBorder="1" applyAlignment="1">
      <alignment/>
    </xf>
    <xf numFmtId="41" fontId="6" fillId="0" borderId="29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1" fontId="6" fillId="0" borderId="3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8" fontId="6" fillId="0" borderId="35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41" fontId="6" fillId="0" borderId="31" xfId="63" applyNumberFormat="1" applyFont="1" applyBorder="1" applyAlignment="1" applyProtection="1" quotePrefix="1">
      <alignment vertical="center"/>
      <protection/>
    </xf>
    <xf numFmtId="41" fontId="6" fillId="0" borderId="28" xfId="63" applyNumberFormat="1" applyFont="1" applyBorder="1" applyAlignment="1" applyProtection="1" quotePrefix="1">
      <alignment vertical="center"/>
      <protection/>
    </xf>
    <xf numFmtId="41" fontId="6" fillId="0" borderId="30" xfId="63" applyNumberFormat="1" applyFont="1" applyBorder="1" applyAlignment="1">
      <alignment vertical="center"/>
      <protection/>
    </xf>
    <xf numFmtId="41" fontId="6" fillId="0" borderId="28" xfId="63" applyNumberFormat="1" applyFont="1" applyBorder="1" applyAlignment="1" quotePrefix="1">
      <alignment vertical="center"/>
      <protection/>
    </xf>
    <xf numFmtId="41" fontId="6" fillId="0" borderId="29" xfId="63" applyNumberFormat="1" applyFont="1" applyBorder="1" applyAlignment="1" quotePrefix="1">
      <alignment vertical="center"/>
      <protection/>
    </xf>
    <xf numFmtId="41" fontId="6" fillId="0" borderId="28" xfId="63" applyNumberFormat="1" applyFont="1" applyBorder="1" applyAlignment="1">
      <alignment vertical="center"/>
      <protection/>
    </xf>
    <xf numFmtId="41" fontId="6" fillId="0" borderId="29" xfId="63" applyNumberFormat="1" applyFont="1" applyBorder="1" applyAlignment="1">
      <alignment vertical="center"/>
      <protection/>
    </xf>
    <xf numFmtId="178" fontId="6" fillId="0" borderId="31" xfId="63" applyNumberFormat="1" applyFont="1" applyBorder="1" applyAlignment="1">
      <alignment vertical="center"/>
      <protection/>
    </xf>
    <xf numFmtId="178" fontId="6" fillId="0" borderId="23" xfId="63" applyNumberFormat="1" applyFont="1" applyBorder="1" applyAlignment="1">
      <alignment vertical="center"/>
      <protection/>
    </xf>
    <xf numFmtId="178" fontId="6" fillId="0" borderId="24" xfId="63" applyNumberFormat="1" applyFont="1" applyBorder="1" applyAlignment="1">
      <alignment vertical="center"/>
      <protection/>
    </xf>
    <xf numFmtId="178" fontId="6" fillId="0" borderId="28" xfId="63" applyNumberFormat="1" applyFont="1" applyBorder="1" applyAlignment="1" applyProtection="1" quotePrefix="1">
      <alignment vertical="center"/>
      <protection/>
    </xf>
    <xf numFmtId="178" fontId="6" fillId="0" borderId="0" xfId="63" applyNumberFormat="1" applyFont="1" applyBorder="1" applyAlignment="1" applyProtection="1" quotePrefix="1">
      <alignment vertical="center"/>
      <protection/>
    </xf>
    <xf numFmtId="178" fontId="6" fillId="0" borderId="10" xfId="63" applyNumberFormat="1" applyFont="1" applyBorder="1" applyAlignment="1" applyProtection="1" quotePrefix="1">
      <alignment vertical="center"/>
      <protection/>
    </xf>
    <xf numFmtId="178" fontId="6" fillId="0" borderId="30" xfId="63" applyNumberFormat="1" applyFont="1" applyBorder="1" applyAlignment="1" applyProtection="1" quotePrefix="1">
      <alignment vertical="center"/>
      <protection/>
    </xf>
    <xf numFmtId="178" fontId="6" fillId="0" borderId="14" xfId="63" applyNumberFormat="1" applyFont="1" applyBorder="1" applyAlignment="1" applyProtection="1" quotePrefix="1">
      <alignment vertical="center"/>
      <protection/>
    </xf>
    <xf numFmtId="178" fontId="6" fillId="0" borderId="15" xfId="63" applyNumberFormat="1" applyFont="1" applyBorder="1" applyAlignment="1" applyProtection="1" quotePrefix="1">
      <alignment vertical="center"/>
      <protection/>
    </xf>
    <xf numFmtId="178" fontId="6" fillId="0" borderId="28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6" fillId="0" borderId="10" xfId="63" applyNumberFormat="1" applyFont="1" applyBorder="1" applyAlignment="1">
      <alignment vertical="center"/>
      <protection/>
    </xf>
    <xf numFmtId="178" fontId="6" fillId="0" borderId="29" xfId="63" applyNumberFormat="1" applyFont="1" applyBorder="1" applyAlignment="1" quotePrefix="1">
      <alignment vertical="center"/>
      <protection/>
    </xf>
    <xf numFmtId="178" fontId="6" fillId="0" borderId="25" xfId="63" applyNumberFormat="1" applyFont="1" applyBorder="1" applyAlignment="1" quotePrefix="1">
      <alignment vertical="center"/>
      <protection/>
    </xf>
    <xf numFmtId="178" fontId="6" fillId="0" borderId="16" xfId="63" applyNumberFormat="1" applyFont="1" applyBorder="1" applyAlignment="1" quotePrefix="1">
      <alignment vertical="center"/>
      <protection/>
    </xf>
    <xf numFmtId="178" fontId="6" fillId="0" borderId="28" xfId="63" applyNumberFormat="1" applyFont="1" applyBorder="1" applyAlignment="1" quotePrefix="1">
      <alignment vertical="center"/>
      <protection/>
    </xf>
    <xf numFmtId="178" fontId="6" fillId="0" borderId="0" xfId="63" applyNumberFormat="1" applyFont="1" applyBorder="1" applyAlignment="1" quotePrefix="1">
      <alignment vertical="center"/>
      <protection/>
    </xf>
    <xf numFmtId="178" fontId="6" fillId="0" borderId="10" xfId="63" applyNumberFormat="1" applyFont="1" applyBorder="1" applyAlignment="1" quotePrefix="1">
      <alignment vertical="center"/>
      <protection/>
    </xf>
    <xf numFmtId="178" fontId="6" fillId="0" borderId="30" xfId="63" applyNumberFormat="1" applyFont="1" applyBorder="1" applyAlignment="1">
      <alignment vertical="center"/>
      <protection/>
    </xf>
    <xf numFmtId="178" fontId="6" fillId="0" borderId="14" xfId="63" applyNumberFormat="1" applyFont="1" applyBorder="1" applyAlignment="1">
      <alignment vertical="center"/>
      <protection/>
    </xf>
    <xf numFmtId="178" fontId="6" fillId="0" borderId="15" xfId="63" applyNumberFormat="1" applyFont="1" applyBorder="1" applyAlignment="1">
      <alignment vertical="center"/>
      <protection/>
    </xf>
    <xf numFmtId="178" fontId="6" fillId="0" borderId="29" xfId="63" applyNumberFormat="1" applyFont="1" applyBorder="1" applyAlignment="1">
      <alignment vertical="center"/>
      <protection/>
    </xf>
    <xf numFmtId="178" fontId="6" fillId="0" borderId="25" xfId="63" applyNumberFormat="1" applyFont="1" applyBorder="1" applyAlignment="1">
      <alignment vertical="center"/>
      <protection/>
    </xf>
    <xf numFmtId="178" fontId="6" fillId="0" borderId="16" xfId="63" applyNumberFormat="1" applyFont="1" applyBorder="1" applyAlignment="1">
      <alignment vertical="center"/>
      <protection/>
    </xf>
    <xf numFmtId="178" fontId="6" fillId="0" borderId="36" xfId="63" applyNumberFormat="1" applyFont="1" applyBorder="1" applyAlignment="1">
      <alignment vertical="center"/>
      <protection/>
    </xf>
    <xf numFmtId="178" fontId="6" fillId="0" borderId="37" xfId="63" applyNumberFormat="1" applyFont="1" applyBorder="1" applyAlignment="1">
      <alignment vertical="center"/>
      <protection/>
    </xf>
    <xf numFmtId="178" fontId="6" fillId="0" borderId="11" xfId="63" applyNumberFormat="1" applyFont="1" applyBorder="1" applyAlignment="1">
      <alignment vertical="center"/>
      <protection/>
    </xf>
    <xf numFmtId="178" fontId="6" fillId="0" borderId="0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28" xfId="63" applyNumberFormat="1" applyFont="1" applyBorder="1" applyAlignment="1" applyProtection="1">
      <alignment vertical="center"/>
      <protection/>
    </xf>
    <xf numFmtId="178" fontId="6" fillId="0" borderId="30" xfId="63" applyNumberFormat="1" applyFont="1" applyBorder="1" applyAlignment="1" applyProtection="1">
      <alignment vertical="center"/>
      <protection/>
    </xf>
    <xf numFmtId="178" fontId="6" fillId="0" borderId="14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29" xfId="63" applyNumberFormat="1" applyFont="1" applyBorder="1" applyAlignment="1" applyProtection="1">
      <alignment vertical="center"/>
      <protection/>
    </xf>
    <xf numFmtId="178" fontId="6" fillId="0" borderId="25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41" fontId="6" fillId="0" borderId="41" xfId="0" applyNumberFormat="1" applyFont="1" applyBorder="1" applyAlignment="1" applyProtection="1">
      <alignment vertical="center"/>
      <protection/>
    </xf>
    <xf numFmtId="41" fontId="6" fillId="0" borderId="45" xfId="0" applyNumberFormat="1" applyFont="1" applyBorder="1" applyAlignment="1" applyProtection="1">
      <alignment vertical="center"/>
      <protection/>
    </xf>
    <xf numFmtId="41" fontId="6" fillId="0" borderId="49" xfId="0" applyNumberFormat="1" applyFont="1" applyBorder="1" applyAlignment="1" applyProtection="1">
      <alignment vertical="center"/>
      <protection/>
    </xf>
    <xf numFmtId="41" fontId="6" fillId="0" borderId="48" xfId="0" applyNumberFormat="1" applyFont="1" applyFill="1" applyBorder="1" applyAlignment="1" applyProtection="1">
      <alignment horizontal="right" vertical="center"/>
      <protection/>
    </xf>
    <xf numFmtId="41" fontId="6" fillId="0" borderId="49" xfId="0" applyNumberFormat="1" applyFont="1" applyFill="1" applyBorder="1" applyAlignment="1" applyProtection="1">
      <alignment horizontal="right" vertical="center"/>
      <protection/>
    </xf>
    <xf numFmtId="41" fontId="6" fillId="0" borderId="50" xfId="0" applyNumberFormat="1" applyFont="1" applyFill="1" applyBorder="1" applyAlignment="1" applyProtection="1">
      <alignment horizontal="right" vertical="center"/>
      <protection/>
    </xf>
    <xf numFmtId="41" fontId="6" fillId="0" borderId="74" xfId="0" applyNumberFormat="1" applyFont="1" applyFill="1" applyBorder="1" applyAlignment="1" applyProtection="1">
      <alignment vertical="center"/>
      <protection/>
    </xf>
    <xf numFmtId="41" fontId="6" fillId="0" borderId="75" xfId="0" applyNumberFormat="1" applyFont="1" applyFill="1" applyBorder="1" applyAlignment="1" applyProtection="1">
      <alignment vertical="center"/>
      <protection/>
    </xf>
    <xf numFmtId="41" fontId="6" fillId="0" borderId="76" xfId="0" applyNumberFormat="1" applyFont="1" applyFill="1" applyBorder="1" applyAlignment="1" applyProtection="1">
      <alignment vertical="center"/>
      <protection/>
    </xf>
    <xf numFmtId="0" fontId="4" fillId="0" borderId="31" xfId="61" applyNumberFormat="1" applyFont="1" applyFill="1" applyBorder="1" applyAlignment="1">
      <alignment horizontal="center" vertical="center"/>
      <protection/>
    </xf>
    <xf numFmtId="0" fontId="4" fillId="0" borderId="28" xfId="61" applyNumberFormat="1" applyFont="1" applyFill="1" applyBorder="1" applyAlignment="1">
      <alignment horizontal="center" vertical="center"/>
      <protection/>
    </xf>
    <xf numFmtId="0" fontId="4" fillId="0" borderId="36" xfId="61" applyNumberFormat="1" applyFont="1" applyFill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/>
      <protection/>
    </xf>
    <xf numFmtId="0" fontId="4" fillId="0" borderId="28" xfId="61" applyNumberFormat="1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6" xfId="61" applyNumberFormat="1" applyFont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_40X" xfId="60"/>
    <cellStyle name="標準_上水①１" xfId="61"/>
    <cellStyle name="標準_上水①２" xfId="62"/>
    <cellStyle name="標準_上水①３" xfId="63"/>
    <cellStyle name="標準_上水①４" xfId="64"/>
    <cellStyle name="標準_上水①５" xfId="65"/>
    <cellStyle name="標準_損益･資本数値データ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7"/>
  <sheetViews>
    <sheetView zoomScalePageLayoutView="0" workbookViewId="0" topLeftCell="A1">
      <pane ySplit="2" topLeftCell="A313" activePane="bottomLeft" state="frozen"/>
      <selection pane="topLeft" activeCell="A1" sqref="A1"/>
      <selection pane="bottomLeft" activeCell="E534" sqref="E534"/>
    </sheetView>
  </sheetViews>
  <sheetFormatPr defaultColWidth="8.796875" defaultRowHeight="14.25"/>
  <sheetData>
    <row r="1" spans="11:13" ht="13.5">
      <c r="K1" s="533" t="s">
        <v>1014</v>
      </c>
      <c r="L1" s="533" t="s">
        <v>1015</v>
      </c>
      <c r="M1" s="533" t="s">
        <v>1016</v>
      </c>
    </row>
    <row r="2" spans="2:13" ht="13.5">
      <c r="B2">
        <v>322016</v>
      </c>
      <c r="C2">
        <v>322032</v>
      </c>
      <c r="D2">
        <v>322059</v>
      </c>
      <c r="E2">
        <v>322067</v>
      </c>
      <c r="F2">
        <v>322091</v>
      </c>
      <c r="G2">
        <v>323438</v>
      </c>
      <c r="H2">
        <v>323861</v>
      </c>
      <c r="I2">
        <v>325015</v>
      </c>
      <c r="J2">
        <v>328871</v>
      </c>
      <c r="K2" s="533" t="s">
        <v>1009</v>
      </c>
      <c r="L2" s="533" t="s">
        <v>1011</v>
      </c>
      <c r="M2" s="533">
        <v>328952</v>
      </c>
    </row>
    <row r="3" spans="1:12" ht="13.5">
      <c r="A3" t="s">
        <v>1017</v>
      </c>
      <c r="B3">
        <v>3230401</v>
      </c>
      <c r="C3">
        <v>3270526</v>
      </c>
      <c r="D3">
        <v>4110201</v>
      </c>
      <c r="E3">
        <v>3350701</v>
      </c>
      <c r="F3">
        <v>4230401</v>
      </c>
      <c r="G3">
        <v>3280721</v>
      </c>
      <c r="H3">
        <v>3490501</v>
      </c>
      <c r="I3">
        <v>4200331</v>
      </c>
      <c r="J3">
        <v>3571002</v>
      </c>
      <c r="K3">
        <v>4110901</v>
      </c>
      <c r="L3">
        <v>4130326</v>
      </c>
    </row>
    <row r="4" spans="1:12" ht="13.5">
      <c r="A4" t="s">
        <v>1018</v>
      </c>
      <c r="B4">
        <v>3340401</v>
      </c>
      <c r="C4">
        <v>3400401</v>
      </c>
      <c r="D4">
        <v>4110201</v>
      </c>
      <c r="E4">
        <v>3371101</v>
      </c>
      <c r="F4">
        <v>4230401</v>
      </c>
      <c r="G4">
        <v>3430401</v>
      </c>
      <c r="H4">
        <v>3490501</v>
      </c>
      <c r="I4">
        <v>4200331</v>
      </c>
      <c r="J4">
        <v>3570401</v>
      </c>
      <c r="K4">
        <v>4110901</v>
      </c>
      <c r="L4">
        <v>4130326</v>
      </c>
    </row>
    <row r="5" spans="1:12" ht="13.5">
      <c r="A5" t="s">
        <v>1019</v>
      </c>
      <c r="B5">
        <v>6570802</v>
      </c>
      <c r="C5">
        <v>6670927</v>
      </c>
      <c r="D5">
        <v>8220402</v>
      </c>
      <c r="E5">
        <v>6721802</v>
      </c>
      <c r="F5">
        <v>8460802</v>
      </c>
      <c r="G5">
        <v>6711122</v>
      </c>
      <c r="H5">
        <v>6981002</v>
      </c>
      <c r="I5">
        <v>8400662</v>
      </c>
      <c r="J5">
        <v>7141403</v>
      </c>
      <c r="K5">
        <v>8221802</v>
      </c>
      <c r="L5">
        <v>8260652</v>
      </c>
    </row>
    <row r="6" spans="1:12" ht="13.5">
      <c r="A6" t="s">
        <v>1020</v>
      </c>
      <c r="B6">
        <v>1</v>
      </c>
      <c r="C6">
        <v>1</v>
      </c>
      <c r="D6">
        <v>2</v>
      </c>
      <c r="E6">
        <v>1</v>
      </c>
      <c r="F6">
        <v>1</v>
      </c>
      <c r="G6">
        <v>2</v>
      </c>
      <c r="H6">
        <v>2</v>
      </c>
      <c r="I6">
        <v>1</v>
      </c>
      <c r="J6">
        <v>2</v>
      </c>
      <c r="K6">
        <v>2</v>
      </c>
      <c r="L6">
        <v>2</v>
      </c>
    </row>
    <row r="7" spans="1:12" ht="13.5">
      <c r="A7" t="s">
        <v>1021</v>
      </c>
      <c r="B7">
        <v>1</v>
      </c>
      <c r="C7">
        <v>1</v>
      </c>
      <c r="D7">
        <v>2</v>
      </c>
      <c r="E7">
        <v>1</v>
      </c>
      <c r="F7">
        <v>1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</row>
    <row r="8" spans="1:12" ht="13.5">
      <c r="A8" t="s">
        <v>1022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</row>
    <row r="9" spans="1:12" ht="13.5">
      <c r="A9" t="s">
        <v>1023</v>
      </c>
      <c r="B9">
        <v>416</v>
      </c>
      <c r="C9">
        <v>147</v>
      </c>
      <c r="D9">
        <v>280</v>
      </c>
      <c r="E9">
        <v>151</v>
      </c>
      <c r="F9">
        <v>199</v>
      </c>
      <c r="G9">
        <v>98</v>
      </c>
      <c r="H9">
        <v>48</v>
      </c>
      <c r="I9">
        <v>50</v>
      </c>
      <c r="J9">
        <v>98</v>
      </c>
      <c r="K9">
        <v>91</v>
      </c>
      <c r="L9">
        <v>20</v>
      </c>
    </row>
    <row r="10" spans="1:12" ht="13.5">
      <c r="A10" t="s">
        <v>1024</v>
      </c>
      <c r="B10">
        <v>0</v>
      </c>
      <c r="C10">
        <v>52</v>
      </c>
      <c r="D10">
        <v>55</v>
      </c>
      <c r="E10">
        <v>48</v>
      </c>
      <c r="F10">
        <v>78</v>
      </c>
      <c r="G10">
        <v>60</v>
      </c>
      <c r="H10">
        <v>0</v>
      </c>
      <c r="I10">
        <v>49</v>
      </c>
      <c r="J10">
        <v>0</v>
      </c>
      <c r="K10">
        <v>0</v>
      </c>
      <c r="L10">
        <v>24</v>
      </c>
    </row>
    <row r="11" spans="1:12" ht="13.5">
      <c r="A11" t="s">
        <v>1025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3.5">
      <c r="A12" t="s">
        <v>1026</v>
      </c>
      <c r="B12">
        <v>50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22</v>
      </c>
      <c r="L12">
        <v>0</v>
      </c>
    </row>
    <row r="13" spans="1:12" ht="13.5">
      <c r="A13" t="s">
        <v>1027</v>
      </c>
      <c r="B13">
        <v>4</v>
      </c>
      <c r="C13">
        <v>0</v>
      </c>
      <c r="D13">
        <v>4</v>
      </c>
      <c r="E13">
        <v>0</v>
      </c>
      <c r="F13">
        <v>4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</row>
    <row r="14" spans="1:12" ht="13.5">
      <c r="A14" t="s">
        <v>1028</v>
      </c>
      <c r="B14">
        <v>470</v>
      </c>
      <c r="C14">
        <v>199</v>
      </c>
      <c r="D14">
        <v>339</v>
      </c>
      <c r="E14">
        <v>199</v>
      </c>
      <c r="F14">
        <v>281</v>
      </c>
      <c r="G14">
        <v>158</v>
      </c>
      <c r="H14">
        <v>48</v>
      </c>
      <c r="I14">
        <v>99</v>
      </c>
      <c r="J14">
        <v>98</v>
      </c>
      <c r="K14">
        <v>115</v>
      </c>
      <c r="L14">
        <v>44</v>
      </c>
    </row>
    <row r="15" spans="1:12" ht="13.5">
      <c r="A15" t="s">
        <v>1029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  <c r="H15">
        <v>1</v>
      </c>
      <c r="I15">
        <v>1</v>
      </c>
      <c r="J15">
        <v>1</v>
      </c>
      <c r="K15">
        <v>1</v>
      </c>
      <c r="L15">
        <v>1</v>
      </c>
    </row>
    <row r="16" spans="1:12" ht="13.5">
      <c r="A16" t="s">
        <v>1030</v>
      </c>
      <c r="B16">
        <v>35869</v>
      </c>
      <c r="C16">
        <v>15035</v>
      </c>
      <c r="D16">
        <v>13142</v>
      </c>
      <c r="E16">
        <v>12374</v>
      </c>
      <c r="F16">
        <v>21868</v>
      </c>
      <c r="G16">
        <v>9451</v>
      </c>
      <c r="H16">
        <v>3595</v>
      </c>
      <c r="I16">
        <v>5447</v>
      </c>
      <c r="J16">
        <v>8178</v>
      </c>
      <c r="K16">
        <v>9500</v>
      </c>
      <c r="L16">
        <v>3468</v>
      </c>
    </row>
    <row r="17" spans="1:12" ht="13.5">
      <c r="A17" t="s">
        <v>1031</v>
      </c>
      <c r="B17">
        <v>0</v>
      </c>
      <c r="C17">
        <v>0</v>
      </c>
      <c r="D17">
        <v>2907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3.5">
      <c r="A18" t="s">
        <v>1032</v>
      </c>
      <c r="B18">
        <v>0</v>
      </c>
      <c r="C18">
        <v>0</v>
      </c>
      <c r="D18">
        <v>70</v>
      </c>
      <c r="E18">
        <v>0</v>
      </c>
      <c r="F18">
        <v>0</v>
      </c>
      <c r="G18">
        <v>0</v>
      </c>
      <c r="H18">
        <v>0</v>
      </c>
      <c r="I18">
        <v>0</v>
      </c>
      <c r="J18">
        <v>365</v>
      </c>
      <c r="K18">
        <v>0</v>
      </c>
      <c r="L18">
        <v>0</v>
      </c>
    </row>
    <row r="19" spans="1:12" ht="13.5">
      <c r="A19" t="s">
        <v>1033</v>
      </c>
      <c r="B19">
        <v>35869</v>
      </c>
      <c r="C19">
        <v>15035</v>
      </c>
      <c r="D19">
        <v>16119</v>
      </c>
      <c r="E19">
        <v>12374</v>
      </c>
      <c r="F19">
        <v>21868</v>
      </c>
      <c r="G19">
        <v>9451</v>
      </c>
      <c r="H19">
        <v>3595</v>
      </c>
      <c r="I19">
        <v>5447</v>
      </c>
      <c r="J19">
        <v>8543</v>
      </c>
      <c r="K19">
        <v>9500</v>
      </c>
      <c r="L19">
        <v>3468</v>
      </c>
    </row>
    <row r="20" spans="1:12" ht="13.5">
      <c r="A20" t="s">
        <v>1034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3</v>
      </c>
      <c r="I20">
        <v>0</v>
      </c>
      <c r="J20">
        <v>0</v>
      </c>
      <c r="K20">
        <v>0</v>
      </c>
      <c r="L20">
        <v>0</v>
      </c>
    </row>
    <row r="21" spans="1:12" ht="13.5">
      <c r="A21" t="s">
        <v>1035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3.5">
      <c r="A22" t="s">
        <v>1036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3.5">
      <c r="A23" t="s">
        <v>1037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3.5">
      <c r="A24" t="s">
        <v>1038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3.5">
      <c r="A25" t="s">
        <v>1039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2</v>
      </c>
      <c r="J25">
        <v>1</v>
      </c>
      <c r="K25">
        <v>1</v>
      </c>
      <c r="L25">
        <v>1</v>
      </c>
    </row>
    <row r="26" spans="1:12" ht="13.5">
      <c r="A26" t="s">
        <v>1040</v>
      </c>
      <c r="B26">
        <v>30</v>
      </c>
      <c r="C26">
        <v>7</v>
      </c>
      <c r="D26">
        <v>10</v>
      </c>
      <c r="E26">
        <v>4</v>
      </c>
      <c r="F26">
        <v>10</v>
      </c>
      <c r="G26">
        <v>5</v>
      </c>
      <c r="H26">
        <v>1</v>
      </c>
      <c r="I26">
        <v>0</v>
      </c>
      <c r="J26">
        <v>10</v>
      </c>
      <c r="K26">
        <v>5</v>
      </c>
      <c r="L26">
        <v>1</v>
      </c>
    </row>
    <row r="27" spans="1:12" ht="13.5">
      <c r="A27" t="s">
        <v>1041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3.5">
      <c r="A28" t="s">
        <v>1042</v>
      </c>
      <c r="B28">
        <v>1</v>
      </c>
      <c r="C28">
        <v>2</v>
      </c>
      <c r="D28">
        <v>1</v>
      </c>
      <c r="E28">
        <v>2</v>
      </c>
      <c r="F28">
        <v>2</v>
      </c>
      <c r="G28">
        <v>2</v>
      </c>
      <c r="H28">
        <v>2</v>
      </c>
      <c r="I28">
        <v>2</v>
      </c>
      <c r="J28">
        <v>1</v>
      </c>
      <c r="K28">
        <v>1</v>
      </c>
      <c r="L28">
        <v>1</v>
      </c>
    </row>
    <row r="29" spans="1:12" ht="13.5">
      <c r="A29" t="s">
        <v>1043</v>
      </c>
      <c r="B29">
        <v>3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1</v>
      </c>
      <c r="J29">
        <v>3</v>
      </c>
      <c r="K29">
        <v>3</v>
      </c>
      <c r="L29">
        <v>3</v>
      </c>
    </row>
    <row r="30" spans="1:12" ht="13.5">
      <c r="A30" t="s">
        <v>1044</v>
      </c>
      <c r="B30">
        <v>0</v>
      </c>
      <c r="C30">
        <v>0</v>
      </c>
      <c r="D30">
        <v>27</v>
      </c>
      <c r="E30">
        <v>9</v>
      </c>
      <c r="F30">
        <v>0</v>
      </c>
      <c r="G30">
        <v>36</v>
      </c>
      <c r="H30">
        <v>0</v>
      </c>
      <c r="I30">
        <v>0</v>
      </c>
      <c r="J30">
        <v>0</v>
      </c>
      <c r="K30">
        <v>0</v>
      </c>
      <c r="L30">
        <v>16</v>
      </c>
    </row>
    <row r="31" spans="1:12" ht="13.5">
      <c r="A31" t="s">
        <v>1045</v>
      </c>
      <c r="B31">
        <v>365</v>
      </c>
      <c r="C31">
        <v>365</v>
      </c>
      <c r="D31">
        <v>365</v>
      </c>
      <c r="E31">
        <v>365</v>
      </c>
      <c r="F31">
        <v>365</v>
      </c>
      <c r="G31">
        <v>365</v>
      </c>
      <c r="H31">
        <v>365</v>
      </c>
      <c r="I31">
        <v>365</v>
      </c>
      <c r="J31">
        <v>365</v>
      </c>
      <c r="K31">
        <v>365</v>
      </c>
      <c r="L31">
        <v>365</v>
      </c>
    </row>
    <row r="32" spans="1:12" ht="13.5">
      <c r="A32" t="s">
        <v>1046</v>
      </c>
      <c r="B32">
        <v>140641</v>
      </c>
      <c r="C32">
        <v>57231</v>
      </c>
      <c r="D32">
        <v>64861</v>
      </c>
      <c r="E32">
        <v>54351</v>
      </c>
      <c r="F32">
        <v>92169</v>
      </c>
      <c r="G32">
        <v>47298</v>
      </c>
      <c r="H32">
        <v>8070</v>
      </c>
      <c r="I32">
        <v>12939</v>
      </c>
      <c r="J32">
        <v>24500</v>
      </c>
      <c r="K32">
        <v>32227</v>
      </c>
      <c r="L32">
        <v>14135</v>
      </c>
    </row>
    <row r="33" spans="1:12" ht="13.5">
      <c r="A33" t="s">
        <v>1047</v>
      </c>
      <c r="B33">
        <v>244</v>
      </c>
      <c r="C33">
        <v>244</v>
      </c>
      <c r="D33">
        <v>244</v>
      </c>
      <c r="E33">
        <v>243</v>
      </c>
      <c r="F33">
        <v>244</v>
      </c>
      <c r="G33">
        <v>244</v>
      </c>
      <c r="H33">
        <v>244</v>
      </c>
      <c r="I33">
        <v>243</v>
      </c>
      <c r="J33">
        <v>244</v>
      </c>
      <c r="K33">
        <v>244</v>
      </c>
      <c r="L33">
        <v>241</v>
      </c>
    </row>
    <row r="34" spans="1:12" ht="13.5">
      <c r="A34" t="s">
        <v>1048</v>
      </c>
      <c r="B34">
        <v>204540</v>
      </c>
      <c r="C34">
        <v>72208</v>
      </c>
      <c r="D34">
        <v>92975</v>
      </c>
      <c r="E34">
        <v>70520</v>
      </c>
      <c r="F34">
        <v>104168</v>
      </c>
      <c r="G34">
        <v>38653</v>
      </c>
      <c r="H34">
        <v>42058</v>
      </c>
      <c r="I34">
        <v>23848</v>
      </c>
      <c r="J34">
        <v>49350</v>
      </c>
      <c r="K34">
        <v>110419</v>
      </c>
      <c r="L34">
        <v>30886</v>
      </c>
    </row>
    <row r="35" spans="1:12" ht="13.5">
      <c r="A35" t="s">
        <v>1049</v>
      </c>
      <c r="B35">
        <v>345790</v>
      </c>
      <c r="C35">
        <v>130048</v>
      </c>
      <c r="D35">
        <v>158445</v>
      </c>
      <c r="E35">
        <v>125479</v>
      </c>
      <c r="F35">
        <v>196946</v>
      </c>
      <c r="G35">
        <v>86560</v>
      </c>
      <c r="H35">
        <v>50737</v>
      </c>
      <c r="I35">
        <v>37395</v>
      </c>
      <c r="J35">
        <v>74459</v>
      </c>
      <c r="K35">
        <v>143255</v>
      </c>
      <c r="L35">
        <v>45627</v>
      </c>
    </row>
    <row r="36" spans="1:12" ht="13.5">
      <c r="A36" t="s">
        <v>1050</v>
      </c>
      <c r="B36">
        <v>509</v>
      </c>
      <c r="C36">
        <v>169</v>
      </c>
      <c r="D36">
        <v>290</v>
      </c>
      <c r="E36">
        <v>269</v>
      </c>
      <c r="F36">
        <v>242</v>
      </c>
      <c r="G36">
        <v>97</v>
      </c>
      <c r="H36">
        <v>53</v>
      </c>
      <c r="I36">
        <v>3</v>
      </c>
      <c r="J36">
        <v>127</v>
      </c>
      <c r="K36">
        <v>138</v>
      </c>
      <c r="L36">
        <v>0</v>
      </c>
    </row>
    <row r="37" spans="1:12" ht="13.5">
      <c r="A37" t="s">
        <v>1051</v>
      </c>
      <c r="B37">
        <v>509</v>
      </c>
      <c r="C37">
        <v>169</v>
      </c>
      <c r="D37">
        <v>288</v>
      </c>
      <c r="E37">
        <v>268</v>
      </c>
      <c r="F37">
        <v>242</v>
      </c>
      <c r="G37">
        <v>97</v>
      </c>
      <c r="H37">
        <v>53</v>
      </c>
      <c r="I37">
        <v>3</v>
      </c>
      <c r="J37">
        <v>127</v>
      </c>
      <c r="K37">
        <v>138</v>
      </c>
      <c r="L37">
        <v>0</v>
      </c>
    </row>
    <row r="38" spans="1:12" ht="13.5">
      <c r="A38" t="s">
        <v>1052</v>
      </c>
      <c r="B38">
        <v>0</v>
      </c>
      <c r="C38">
        <v>0</v>
      </c>
      <c r="D38">
        <v>2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3.5">
      <c r="A39" t="s">
        <v>1053</v>
      </c>
      <c r="B39">
        <v>0</v>
      </c>
      <c r="C39">
        <v>0</v>
      </c>
      <c r="D39">
        <v>9312</v>
      </c>
      <c r="E39">
        <v>2085</v>
      </c>
      <c r="F39">
        <v>16005</v>
      </c>
      <c r="G39">
        <v>11280</v>
      </c>
      <c r="H39">
        <v>0</v>
      </c>
      <c r="I39">
        <v>0</v>
      </c>
      <c r="J39">
        <v>0</v>
      </c>
      <c r="K39">
        <v>0</v>
      </c>
      <c r="L39">
        <v>1811</v>
      </c>
    </row>
    <row r="40" spans="1:12" ht="13.5">
      <c r="A40" t="s">
        <v>1054</v>
      </c>
      <c r="B40">
        <v>0</v>
      </c>
      <c r="C40">
        <v>0</v>
      </c>
      <c r="D40">
        <v>9855</v>
      </c>
      <c r="E40">
        <v>0</v>
      </c>
      <c r="F40">
        <v>17520</v>
      </c>
      <c r="G40">
        <v>13140</v>
      </c>
      <c r="H40">
        <v>0</v>
      </c>
      <c r="I40">
        <v>0</v>
      </c>
      <c r="J40">
        <v>0</v>
      </c>
      <c r="K40">
        <v>0</v>
      </c>
      <c r="L40">
        <v>5840</v>
      </c>
    </row>
    <row r="41" spans="1:12" ht="13.5">
      <c r="A41" t="s">
        <v>1055</v>
      </c>
      <c r="B41">
        <v>0</v>
      </c>
      <c r="C41">
        <v>0</v>
      </c>
      <c r="D41">
        <v>4856</v>
      </c>
      <c r="E41">
        <v>0</v>
      </c>
      <c r="F41">
        <v>0</v>
      </c>
      <c r="G41">
        <v>7288</v>
      </c>
      <c r="H41">
        <v>0</v>
      </c>
      <c r="I41">
        <v>0</v>
      </c>
      <c r="J41">
        <v>0</v>
      </c>
      <c r="K41">
        <v>0</v>
      </c>
      <c r="L41">
        <v>7057</v>
      </c>
    </row>
    <row r="42" spans="1:12" ht="13.5">
      <c r="A42" t="s">
        <v>1056</v>
      </c>
      <c r="B42">
        <v>0</v>
      </c>
      <c r="C42">
        <v>0</v>
      </c>
      <c r="D42">
        <v>4178</v>
      </c>
      <c r="E42">
        <v>2348</v>
      </c>
      <c r="F42">
        <v>5914</v>
      </c>
      <c r="G42">
        <v>981</v>
      </c>
      <c r="H42">
        <v>0</v>
      </c>
      <c r="I42">
        <v>0</v>
      </c>
      <c r="J42">
        <v>880</v>
      </c>
      <c r="K42">
        <v>237</v>
      </c>
      <c r="L42">
        <v>1620</v>
      </c>
    </row>
    <row r="43" spans="1:12" ht="13.5">
      <c r="A43" t="s">
        <v>1057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3.5">
      <c r="A44" t="s">
        <v>1058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3.5">
      <c r="A45" t="s">
        <v>1059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3.5">
      <c r="A46" t="s">
        <v>1060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3.5">
      <c r="A47" t="s">
        <v>1061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3.5">
      <c r="A48" t="s">
        <v>1062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3.5">
      <c r="A49" t="s">
        <v>1063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3.5">
      <c r="A50" t="s">
        <v>1064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3.5">
      <c r="A51" t="s">
        <v>1065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3.5">
      <c r="A52" t="s">
        <v>1066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ht="13.5">
      <c r="A53" t="s">
        <v>1067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3.5">
      <c r="A54" t="s">
        <v>1068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ht="13.5">
      <c r="A55" t="s">
        <v>1069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3.5">
      <c r="A56" t="s">
        <v>1070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3.5">
      <c r="A57" t="s">
        <v>1071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3.5">
      <c r="A58" t="s">
        <v>1072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ht="13.5">
      <c r="A59" t="s">
        <v>1073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ht="13.5">
      <c r="A60" t="s">
        <v>1074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ht="13.5">
      <c r="A61" t="s">
        <v>1075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ht="13.5">
      <c r="A62" t="s">
        <v>1076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ht="13.5">
      <c r="A63" t="s">
        <v>1077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ht="13.5">
      <c r="A64" t="s">
        <v>1078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ht="13.5">
      <c r="A65" t="s">
        <v>1079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ht="13.5">
      <c r="A66" s="183" t="s">
        <v>480</v>
      </c>
      <c r="B66">
        <v>9971535</v>
      </c>
      <c r="C66">
        <v>2756213</v>
      </c>
      <c r="D66">
        <v>3507797</v>
      </c>
      <c r="E66">
        <v>2842353</v>
      </c>
      <c r="F66">
        <v>4095574</v>
      </c>
      <c r="G66">
        <v>1920471</v>
      </c>
      <c r="H66">
        <v>889002</v>
      </c>
      <c r="I66">
        <v>743692</v>
      </c>
      <c r="J66">
        <v>1547341</v>
      </c>
      <c r="K66">
        <v>2672923</v>
      </c>
      <c r="L66">
        <v>681973</v>
      </c>
    </row>
    <row r="67" spans="1:12" ht="13.5">
      <c r="A67" s="183" t="s">
        <v>481</v>
      </c>
      <c r="B67">
        <v>8830009</v>
      </c>
      <c r="C67">
        <v>2480568</v>
      </c>
      <c r="D67">
        <v>3198390</v>
      </c>
      <c r="E67">
        <v>2505139</v>
      </c>
      <c r="F67">
        <v>3619560</v>
      </c>
      <c r="G67">
        <v>1597232</v>
      </c>
      <c r="H67">
        <v>621025</v>
      </c>
      <c r="I67">
        <v>556295</v>
      </c>
      <c r="J67">
        <v>1223943</v>
      </c>
      <c r="K67">
        <v>2257372</v>
      </c>
      <c r="L67">
        <v>601119</v>
      </c>
    </row>
    <row r="68" spans="1:12" ht="13.5">
      <c r="A68" s="183" t="s">
        <v>573</v>
      </c>
      <c r="B68">
        <v>5998037</v>
      </c>
      <c r="C68">
        <v>1561913</v>
      </c>
      <c r="D68">
        <v>2082824</v>
      </c>
      <c r="E68">
        <v>1540717</v>
      </c>
      <c r="F68">
        <v>2510262</v>
      </c>
      <c r="G68">
        <v>1131553</v>
      </c>
      <c r="H68">
        <v>261137</v>
      </c>
      <c r="I68">
        <v>352518</v>
      </c>
      <c r="J68">
        <v>702056</v>
      </c>
      <c r="K68">
        <v>1140367</v>
      </c>
      <c r="L68">
        <v>346843</v>
      </c>
    </row>
    <row r="69" spans="1:12" ht="13.5">
      <c r="A69" s="183" t="s">
        <v>574</v>
      </c>
      <c r="B69">
        <v>2171009</v>
      </c>
      <c r="C69">
        <v>612973</v>
      </c>
      <c r="D69">
        <v>794846</v>
      </c>
      <c r="E69">
        <v>700849</v>
      </c>
      <c r="F69">
        <v>821040</v>
      </c>
      <c r="G69">
        <v>263037</v>
      </c>
      <c r="H69">
        <v>275470</v>
      </c>
      <c r="I69">
        <v>172488</v>
      </c>
      <c r="J69">
        <v>385342</v>
      </c>
      <c r="K69">
        <v>943704</v>
      </c>
      <c r="L69">
        <v>204594</v>
      </c>
    </row>
    <row r="70" spans="1:12" ht="13.5">
      <c r="A70" s="183" t="s">
        <v>575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13.5">
      <c r="A71" s="183" t="s">
        <v>576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ht="13.5">
      <c r="A72" s="183" t="s">
        <v>577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ht="13.5">
      <c r="A73" s="183" t="s">
        <v>578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3.5">
      <c r="A74" s="183" t="s">
        <v>579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ht="13.5">
      <c r="A75" s="183" t="s">
        <v>580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ht="13.5">
      <c r="A76" s="183" t="s">
        <v>581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3.5">
      <c r="A77" s="183" t="s">
        <v>582</v>
      </c>
      <c r="B77">
        <v>660963</v>
      </c>
      <c r="C77">
        <v>305682</v>
      </c>
      <c r="D77">
        <v>320720</v>
      </c>
      <c r="E77">
        <v>263573</v>
      </c>
      <c r="F77">
        <v>288258</v>
      </c>
      <c r="G77">
        <v>202642</v>
      </c>
      <c r="H77">
        <v>84418</v>
      </c>
      <c r="I77">
        <v>31289</v>
      </c>
      <c r="J77">
        <v>136545</v>
      </c>
      <c r="K77">
        <v>173301</v>
      </c>
      <c r="L77">
        <v>49682</v>
      </c>
    </row>
    <row r="78" spans="1:12" ht="13.5">
      <c r="A78" s="183" t="s">
        <v>583</v>
      </c>
      <c r="B78">
        <v>253909</v>
      </c>
      <c r="C78">
        <v>44779</v>
      </c>
      <c r="D78">
        <v>243551</v>
      </c>
      <c r="E78">
        <v>129590</v>
      </c>
      <c r="F78">
        <v>126664</v>
      </c>
      <c r="G78">
        <v>79948</v>
      </c>
      <c r="H78">
        <v>43385</v>
      </c>
      <c r="I78">
        <v>0</v>
      </c>
      <c r="J78">
        <v>88289</v>
      </c>
      <c r="K78">
        <v>129983</v>
      </c>
      <c r="L78">
        <v>31815</v>
      </c>
    </row>
    <row r="79" spans="1:12" ht="13.5">
      <c r="A79" s="183" t="s">
        <v>584</v>
      </c>
      <c r="B79">
        <v>407054</v>
      </c>
      <c r="C79">
        <v>260903</v>
      </c>
      <c r="D79">
        <v>77169</v>
      </c>
      <c r="E79">
        <v>133983</v>
      </c>
      <c r="F79">
        <v>161594</v>
      </c>
      <c r="G79">
        <v>122694</v>
      </c>
      <c r="H79">
        <v>41033</v>
      </c>
      <c r="I79">
        <v>31289</v>
      </c>
      <c r="J79">
        <v>48256</v>
      </c>
      <c r="K79">
        <v>43318</v>
      </c>
      <c r="L79">
        <v>17867</v>
      </c>
    </row>
    <row r="80" spans="1:12" ht="13.5">
      <c r="A80" s="183" t="s">
        <v>585</v>
      </c>
      <c r="B80">
        <v>1135125</v>
      </c>
      <c r="C80">
        <v>275645</v>
      </c>
      <c r="D80">
        <v>309407</v>
      </c>
      <c r="E80">
        <v>337214</v>
      </c>
      <c r="F80">
        <v>449916</v>
      </c>
      <c r="G80">
        <v>323239</v>
      </c>
      <c r="H80">
        <v>260493</v>
      </c>
      <c r="I80">
        <v>187018</v>
      </c>
      <c r="J80">
        <v>323398</v>
      </c>
      <c r="K80">
        <v>415551</v>
      </c>
      <c r="L80">
        <v>80854</v>
      </c>
    </row>
    <row r="81" spans="1:12" ht="13.5">
      <c r="A81" s="183" t="s">
        <v>586</v>
      </c>
      <c r="B81">
        <v>134</v>
      </c>
      <c r="C81">
        <v>105</v>
      </c>
      <c r="D81">
        <v>919</v>
      </c>
      <c r="E81">
        <v>1</v>
      </c>
      <c r="F81">
        <v>417</v>
      </c>
      <c r="G81">
        <v>66</v>
      </c>
      <c r="H81">
        <v>22</v>
      </c>
      <c r="I81">
        <v>0</v>
      </c>
      <c r="J81">
        <v>1141</v>
      </c>
      <c r="K81">
        <v>101</v>
      </c>
      <c r="L81">
        <v>22</v>
      </c>
    </row>
    <row r="82" spans="1:12" ht="13.5">
      <c r="A82" s="183" t="s">
        <v>587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3.5">
      <c r="A83" s="183" t="s">
        <v>588</v>
      </c>
      <c r="B83">
        <v>22091</v>
      </c>
      <c r="C83">
        <v>0</v>
      </c>
      <c r="D83">
        <v>15072</v>
      </c>
      <c r="E83">
        <v>0</v>
      </c>
      <c r="F83">
        <v>17036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3.5">
      <c r="A84" s="183" t="s">
        <v>589</v>
      </c>
      <c r="B84">
        <v>23432</v>
      </c>
      <c r="C84">
        <v>6149</v>
      </c>
      <c r="D84">
        <v>894</v>
      </c>
      <c r="E84">
        <v>0</v>
      </c>
      <c r="F84">
        <v>15670</v>
      </c>
      <c r="G84">
        <v>0</v>
      </c>
      <c r="H84">
        <v>9217</v>
      </c>
      <c r="I84">
        <v>33160</v>
      </c>
      <c r="J84">
        <v>48279</v>
      </c>
      <c r="K84">
        <v>44284</v>
      </c>
      <c r="L84">
        <v>3779</v>
      </c>
    </row>
    <row r="85" spans="1:12" ht="13.5">
      <c r="A85" s="183" t="s">
        <v>590</v>
      </c>
      <c r="B85">
        <v>346255</v>
      </c>
      <c r="C85">
        <v>193417</v>
      </c>
      <c r="D85">
        <v>194908</v>
      </c>
      <c r="E85">
        <v>141122</v>
      </c>
      <c r="F85">
        <v>136985</v>
      </c>
      <c r="G85">
        <v>77029</v>
      </c>
      <c r="H85">
        <v>55605</v>
      </c>
      <c r="I85">
        <v>0</v>
      </c>
      <c r="J85">
        <v>33937</v>
      </c>
      <c r="K85">
        <v>78716</v>
      </c>
      <c r="L85">
        <v>16925</v>
      </c>
    </row>
    <row r="86" spans="1:12" ht="13.5">
      <c r="A86" s="183" t="s">
        <v>591</v>
      </c>
      <c r="B86">
        <v>581988</v>
      </c>
      <c r="C86">
        <v>50605</v>
      </c>
      <c r="D86">
        <v>60823</v>
      </c>
      <c r="E86">
        <v>171088</v>
      </c>
      <c r="F86">
        <v>255563</v>
      </c>
      <c r="G86">
        <v>233867</v>
      </c>
      <c r="H86">
        <v>189280</v>
      </c>
      <c r="I86">
        <v>141002</v>
      </c>
      <c r="J86">
        <v>228855</v>
      </c>
      <c r="K86">
        <v>276238</v>
      </c>
      <c r="L86">
        <v>56164</v>
      </c>
    </row>
    <row r="87" spans="1:12" ht="13.5">
      <c r="A87" s="183" t="s">
        <v>592</v>
      </c>
      <c r="B87">
        <v>161225</v>
      </c>
      <c r="C87">
        <v>25369</v>
      </c>
      <c r="D87">
        <v>36791</v>
      </c>
      <c r="E87">
        <v>25003</v>
      </c>
      <c r="F87">
        <v>24245</v>
      </c>
      <c r="G87">
        <v>12277</v>
      </c>
      <c r="H87">
        <v>6369</v>
      </c>
      <c r="I87">
        <v>12856</v>
      </c>
      <c r="J87">
        <v>11186</v>
      </c>
      <c r="K87">
        <v>16212</v>
      </c>
      <c r="L87">
        <v>3964</v>
      </c>
    </row>
    <row r="88" spans="1:12" ht="13.5">
      <c r="A88" s="183" t="s">
        <v>593</v>
      </c>
      <c r="B88">
        <v>10362029</v>
      </c>
      <c r="C88">
        <v>3081533</v>
      </c>
      <c r="D88">
        <v>3995519</v>
      </c>
      <c r="E88">
        <v>2996367</v>
      </c>
      <c r="F88">
        <v>4026089</v>
      </c>
      <c r="G88">
        <v>1965243</v>
      </c>
      <c r="H88">
        <v>1094885</v>
      </c>
      <c r="I88">
        <v>742872</v>
      </c>
      <c r="J88">
        <v>1579077</v>
      </c>
      <c r="K88">
        <v>3747474</v>
      </c>
      <c r="L88">
        <v>713619</v>
      </c>
    </row>
    <row r="89" spans="1:12" ht="13.5">
      <c r="A89" s="183" t="s">
        <v>594</v>
      </c>
      <c r="B89">
        <v>9755040</v>
      </c>
      <c r="C89">
        <v>2932890</v>
      </c>
      <c r="D89">
        <v>3875044</v>
      </c>
      <c r="E89">
        <v>2897760</v>
      </c>
      <c r="F89">
        <v>3807883</v>
      </c>
      <c r="G89">
        <v>1859994</v>
      </c>
      <c r="H89">
        <v>899547</v>
      </c>
      <c r="I89">
        <v>719473</v>
      </c>
      <c r="J89">
        <v>1487096</v>
      </c>
      <c r="K89">
        <v>3656736</v>
      </c>
      <c r="L89">
        <v>688424</v>
      </c>
    </row>
    <row r="90" spans="1:12" ht="13.5">
      <c r="A90" s="183" t="s">
        <v>595</v>
      </c>
      <c r="B90">
        <v>5255279</v>
      </c>
      <c r="C90">
        <v>1359603</v>
      </c>
      <c r="D90">
        <v>1766755</v>
      </c>
      <c r="E90">
        <v>1617049</v>
      </c>
      <c r="F90">
        <v>1845831</v>
      </c>
      <c r="G90">
        <v>1152971</v>
      </c>
      <c r="H90">
        <v>511134</v>
      </c>
      <c r="I90">
        <v>24968</v>
      </c>
      <c r="J90">
        <v>915916</v>
      </c>
      <c r="K90">
        <v>1457673</v>
      </c>
      <c r="L90">
        <v>0</v>
      </c>
    </row>
    <row r="91" spans="1:12" ht="13.5">
      <c r="A91" s="183" t="s">
        <v>596</v>
      </c>
      <c r="B91">
        <v>2049843</v>
      </c>
      <c r="C91">
        <v>335714</v>
      </c>
      <c r="D91">
        <v>610452</v>
      </c>
      <c r="E91">
        <v>395933</v>
      </c>
      <c r="F91">
        <v>548786</v>
      </c>
      <c r="G91">
        <v>231896</v>
      </c>
      <c r="H91">
        <v>96385</v>
      </c>
      <c r="I91">
        <v>0</v>
      </c>
      <c r="J91">
        <v>185100</v>
      </c>
      <c r="K91">
        <v>481189</v>
      </c>
      <c r="L91">
        <v>96963</v>
      </c>
    </row>
    <row r="92" spans="1:12" ht="13.5">
      <c r="A92" s="183" t="s">
        <v>597</v>
      </c>
      <c r="B92">
        <v>825521</v>
      </c>
      <c r="C92">
        <v>340481</v>
      </c>
      <c r="D92">
        <v>304144</v>
      </c>
      <c r="E92">
        <v>221261</v>
      </c>
      <c r="F92">
        <v>192753</v>
      </c>
      <c r="G92">
        <v>224272</v>
      </c>
      <c r="H92">
        <v>78736</v>
      </c>
      <c r="I92">
        <v>52148</v>
      </c>
      <c r="J92">
        <v>133151</v>
      </c>
      <c r="K92">
        <v>270657</v>
      </c>
      <c r="L92">
        <v>47021</v>
      </c>
    </row>
    <row r="93" spans="1:12" ht="13.5">
      <c r="A93" s="183" t="s">
        <v>598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3.5">
      <c r="A94" s="183" t="s">
        <v>599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3.5">
      <c r="A95" s="183" t="s">
        <v>600</v>
      </c>
      <c r="B95">
        <v>1624397</v>
      </c>
      <c r="C95">
        <v>897092</v>
      </c>
      <c r="D95">
        <v>1193693</v>
      </c>
      <c r="E95">
        <v>663517</v>
      </c>
      <c r="F95">
        <v>1220513</v>
      </c>
      <c r="G95">
        <v>250855</v>
      </c>
      <c r="H95">
        <v>213292</v>
      </c>
      <c r="I95">
        <v>642357</v>
      </c>
      <c r="J95">
        <v>252929</v>
      </c>
      <c r="K95">
        <v>1447217</v>
      </c>
      <c r="L95">
        <v>544440</v>
      </c>
    </row>
    <row r="96" spans="1:12" ht="13.5">
      <c r="A96" s="183" t="s">
        <v>601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3.5">
      <c r="A97" s="183" t="s">
        <v>602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ht="13.5">
      <c r="A98" s="183" t="s">
        <v>603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3.5">
      <c r="A99" s="183" t="s">
        <v>604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3.5">
      <c r="A100" s="183" t="s">
        <v>605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3.5">
      <c r="A101" s="183" t="s">
        <v>606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3.5">
      <c r="A102" s="183" t="s">
        <v>607</v>
      </c>
      <c r="B102">
        <v>606989</v>
      </c>
      <c r="C102">
        <v>148643</v>
      </c>
      <c r="D102">
        <v>120475</v>
      </c>
      <c r="E102">
        <v>98604</v>
      </c>
      <c r="F102">
        <v>190881</v>
      </c>
      <c r="G102">
        <v>105249</v>
      </c>
      <c r="H102">
        <v>39427</v>
      </c>
      <c r="I102">
        <v>23399</v>
      </c>
      <c r="J102">
        <v>59192</v>
      </c>
      <c r="K102">
        <v>72881</v>
      </c>
      <c r="L102">
        <v>19945</v>
      </c>
    </row>
    <row r="103" spans="1:12" ht="13.5">
      <c r="A103" s="183" t="s">
        <v>608</v>
      </c>
      <c r="B103">
        <v>373041</v>
      </c>
      <c r="C103">
        <v>87022</v>
      </c>
      <c r="D103">
        <v>46785</v>
      </c>
      <c r="E103">
        <v>40200</v>
      </c>
      <c r="F103">
        <v>76147</v>
      </c>
      <c r="G103">
        <v>70393</v>
      </c>
      <c r="H103">
        <v>18415</v>
      </c>
      <c r="I103">
        <v>11778</v>
      </c>
      <c r="J103">
        <v>25586</v>
      </c>
      <c r="K103">
        <v>21583</v>
      </c>
      <c r="L103">
        <v>7902</v>
      </c>
    </row>
    <row r="104" spans="1:12" ht="13.5">
      <c r="A104" s="183" t="s">
        <v>609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3.5">
      <c r="A105" s="183" t="s">
        <v>610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3.5">
      <c r="A106" s="183" t="s">
        <v>611</v>
      </c>
      <c r="B106">
        <v>38895</v>
      </c>
      <c r="C106">
        <v>25808</v>
      </c>
      <c r="D106">
        <v>12649</v>
      </c>
      <c r="E106">
        <v>16381</v>
      </c>
      <c r="F106">
        <v>33034</v>
      </c>
      <c r="G106">
        <v>5909</v>
      </c>
      <c r="H106">
        <v>0</v>
      </c>
      <c r="I106">
        <v>0</v>
      </c>
      <c r="J106">
        <v>0</v>
      </c>
      <c r="K106">
        <v>14603</v>
      </c>
      <c r="L106">
        <v>3042</v>
      </c>
    </row>
    <row r="107" spans="1:12" ht="13.5">
      <c r="A107" s="183" t="s">
        <v>612</v>
      </c>
      <c r="B107">
        <v>195053</v>
      </c>
      <c r="C107">
        <v>35813</v>
      </c>
      <c r="D107">
        <v>61041</v>
      </c>
      <c r="E107">
        <v>42023</v>
      </c>
      <c r="F107">
        <v>81700</v>
      </c>
      <c r="G107">
        <v>28947</v>
      </c>
      <c r="H107">
        <v>21012</v>
      </c>
      <c r="I107">
        <v>11621</v>
      </c>
      <c r="J107">
        <v>33606</v>
      </c>
      <c r="K107">
        <v>36695</v>
      </c>
      <c r="L107">
        <v>9001</v>
      </c>
    </row>
    <row r="108" spans="1:12" ht="13.5">
      <c r="A108" s="183" t="s">
        <v>613</v>
      </c>
      <c r="B108">
        <v>0</v>
      </c>
      <c r="C108">
        <v>0</v>
      </c>
      <c r="D108">
        <v>0</v>
      </c>
      <c r="E108">
        <v>0</v>
      </c>
      <c r="F108">
        <v>70712</v>
      </c>
      <c r="G108">
        <v>0</v>
      </c>
      <c r="H108">
        <v>0</v>
      </c>
      <c r="I108">
        <v>441</v>
      </c>
      <c r="J108">
        <v>1053</v>
      </c>
      <c r="K108">
        <v>0</v>
      </c>
      <c r="L108">
        <v>0</v>
      </c>
    </row>
    <row r="109" spans="1:12" ht="13.5">
      <c r="A109" s="183" t="s">
        <v>614</v>
      </c>
      <c r="B109">
        <v>396895</v>
      </c>
      <c r="C109">
        <v>325320</v>
      </c>
      <c r="D109">
        <v>487722</v>
      </c>
      <c r="E109">
        <v>154011</v>
      </c>
      <c r="F109">
        <v>0</v>
      </c>
      <c r="G109">
        <v>44772</v>
      </c>
      <c r="H109">
        <v>57456</v>
      </c>
      <c r="I109">
        <v>0</v>
      </c>
      <c r="J109">
        <v>0</v>
      </c>
      <c r="K109">
        <v>1056694</v>
      </c>
      <c r="L109">
        <v>26396</v>
      </c>
    </row>
    <row r="110" spans="1:12" ht="13.5">
      <c r="A110" s="183" t="s">
        <v>615</v>
      </c>
      <c r="B110">
        <v>6401</v>
      </c>
      <c r="C110">
        <v>0</v>
      </c>
      <c r="D110">
        <v>0</v>
      </c>
      <c r="E110">
        <v>0</v>
      </c>
      <c r="F110">
        <v>26098</v>
      </c>
      <c r="G110">
        <v>0</v>
      </c>
      <c r="H110">
        <v>7484</v>
      </c>
      <c r="I110">
        <v>379</v>
      </c>
      <c r="J110">
        <v>0</v>
      </c>
      <c r="K110">
        <v>0</v>
      </c>
      <c r="L110">
        <v>0</v>
      </c>
    </row>
    <row r="111" spans="1:12" ht="13.5">
      <c r="A111" s="183" t="s">
        <v>616</v>
      </c>
      <c r="B111">
        <v>0</v>
      </c>
      <c r="C111">
        <v>0</v>
      </c>
      <c r="D111">
        <v>0</v>
      </c>
      <c r="E111">
        <v>0</v>
      </c>
      <c r="F111">
        <v>26098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ht="13.5">
      <c r="A112" s="183" t="s">
        <v>617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13.5">
      <c r="A113" s="183" t="s">
        <v>618</v>
      </c>
      <c r="B113">
        <v>6401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7484</v>
      </c>
      <c r="I113">
        <v>379</v>
      </c>
      <c r="J113">
        <v>0</v>
      </c>
      <c r="K113">
        <v>0</v>
      </c>
      <c r="L113">
        <v>0</v>
      </c>
    </row>
    <row r="114" spans="1:12" ht="13.5">
      <c r="A114" s="183" t="s">
        <v>619</v>
      </c>
      <c r="B114">
        <v>0</v>
      </c>
      <c r="C114">
        <v>0</v>
      </c>
      <c r="D114">
        <v>0</v>
      </c>
      <c r="E114">
        <v>3</v>
      </c>
      <c r="F114">
        <v>27325</v>
      </c>
      <c r="G114">
        <v>0</v>
      </c>
      <c r="H114">
        <v>155911</v>
      </c>
      <c r="I114">
        <v>0</v>
      </c>
      <c r="J114">
        <v>32789</v>
      </c>
      <c r="K114">
        <v>17857</v>
      </c>
      <c r="L114">
        <v>5250</v>
      </c>
    </row>
    <row r="115" spans="1:12" ht="13.5">
      <c r="A115" s="183" t="s">
        <v>620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3.5">
      <c r="A116" s="183" t="s">
        <v>621</v>
      </c>
      <c r="B116">
        <v>0</v>
      </c>
      <c r="C116">
        <v>0</v>
      </c>
      <c r="D116">
        <v>0</v>
      </c>
      <c r="E116">
        <v>3</v>
      </c>
      <c r="F116">
        <v>27325</v>
      </c>
      <c r="G116">
        <v>0</v>
      </c>
      <c r="H116">
        <v>155911</v>
      </c>
      <c r="I116">
        <v>0</v>
      </c>
      <c r="J116">
        <v>32789</v>
      </c>
      <c r="K116">
        <v>17857</v>
      </c>
      <c r="L116">
        <v>5250</v>
      </c>
    </row>
    <row r="117" spans="1:12" ht="13.5">
      <c r="A117" s="183" t="s">
        <v>622</v>
      </c>
      <c r="B117">
        <v>0</v>
      </c>
      <c r="C117">
        <v>0</v>
      </c>
      <c r="D117">
        <v>0</v>
      </c>
      <c r="E117">
        <v>0</v>
      </c>
      <c r="F117">
        <v>69485</v>
      </c>
      <c r="G117">
        <v>0</v>
      </c>
      <c r="H117">
        <v>0</v>
      </c>
      <c r="I117">
        <v>820</v>
      </c>
      <c r="J117">
        <v>0</v>
      </c>
      <c r="K117">
        <v>0</v>
      </c>
      <c r="L117">
        <v>0</v>
      </c>
    </row>
    <row r="118" spans="1:12" ht="13.5">
      <c r="A118" s="183" t="s">
        <v>623</v>
      </c>
      <c r="B118">
        <v>390494</v>
      </c>
      <c r="C118">
        <v>325320</v>
      </c>
      <c r="D118">
        <v>487722</v>
      </c>
      <c r="E118">
        <v>154014</v>
      </c>
      <c r="F118">
        <v>0</v>
      </c>
      <c r="G118">
        <v>44772</v>
      </c>
      <c r="H118">
        <v>205883</v>
      </c>
      <c r="I118">
        <v>0</v>
      </c>
      <c r="J118">
        <v>31736</v>
      </c>
      <c r="K118">
        <v>1074551</v>
      </c>
      <c r="L118">
        <v>31646</v>
      </c>
    </row>
    <row r="119" spans="1:12" ht="13.5">
      <c r="A119" s="183" t="s">
        <v>624</v>
      </c>
      <c r="B119">
        <v>-10946057</v>
      </c>
      <c r="C119">
        <v>-3587956</v>
      </c>
      <c r="D119">
        <v>-3828387</v>
      </c>
      <c r="E119">
        <v>-1435407</v>
      </c>
      <c r="F119">
        <v>-3028</v>
      </c>
      <c r="G119">
        <v>-1563473</v>
      </c>
      <c r="H119">
        <v>-728553</v>
      </c>
      <c r="I119">
        <v>0</v>
      </c>
      <c r="J119">
        <v>-153278</v>
      </c>
      <c r="K119">
        <v>-1981369</v>
      </c>
      <c r="L119">
        <v>-226038</v>
      </c>
    </row>
    <row r="120" spans="1:12" ht="13.5">
      <c r="A120" s="183" t="s">
        <v>625</v>
      </c>
      <c r="B120">
        <v>-11336551</v>
      </c>
      <c r="C120">
        <v>-3913276</v>
      </c>
      <c r="D120">
        <v>-4316109</v>
      </c>
      <c r="E120">
        <v>-1589421</v>
      </c>
      <c r="F120">
        <v>66457</v>
      </c>
      <c r="G120">
        <v>-1608245</v>
      </c>
      <c r="H120">
        <v>-934436</v>
      </c>
      <c r="I120">
        <v>820</v>
      </c>
      <c r="J120">
        <v>-185014</v>
      </c>
      <c r="K120">
        <v>-3055920</v>
      </c>
      <c r="L120">
        <v>-257684</v>
      </c>
    </row>
    <row r="121" spans="1:12" ht="13.5">
      <c r="A121" s="183" t="s">
        <v>626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ht="13.5">
      <c r="A122" s="183" t="s">
        <v>627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3.5">
      <c r="A123" s="183" t="s">
        <v>628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ht="13.5">
      <c r="A124" s="183" t="s">
        <v>629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ht="13.5">
      <c r="A125" s="183" t="s">
        <v>630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ht="13.5">
      <c r="A126" s="183" t="s">
        <v>631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ht="13.5">
      <c r="A127" s="183" t="s">
        <v>632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ht="13.5">
      <c r="A128" s="183" t="s">
        <v>633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ht="13.5">
      <c r="A129" s="249" t="s">
        <v>484</v>
      </c>
      <c r="B129">
        <v>1998733</v>
      </c>
      <c r="C129">
        <v>707946</v>
      </c>
      <c r="D129">
        <v>845165</v>
      </c>
      <c r="E129">
        <v>766679</v>
      </c>
      <c r="F129">
        <v>939284</v>
      </c>
      <c r="G129">
        <v>355607</v>
      </c>
      <c r="H129">
        <v>209223</v>
      </c>
      <c r="I129">
        <v>13540</v>
      </c>
      <c r="J129">
        <v>356290</v>
      </c>
      <c r="K129">
        <v>569340</v>
      </c>
      <c r="L129">
        <v>0</v>
      </c>
    </row>
    <row r="130" spans="1:12" ht="13.5">
      <c r="A130" s="249" t="s">
        <v>485</v>
      </c>
      <c r="B130">
        <v>1597895</v>
      </c>
      <c r="C130">
        <v>429103</v>
      </c>
      <c r="D130">
        <v>647293</v>
      </c>
      <c r="E130">
        <v>467349</v>
      </c>
      <c r="F130">
        <v>562144</v>
      </c>
      <c r="G130">
        <v>277725</v>
      </c>
      <c r="H130">
        <v>143650</v>
      </c>
      <c r="I130">
        <v>6852</v>
      </c>
      <c r="J130">
        <v>250647</v>
      </c>
      <c r="K130">
        <v>477372</v>
      </c>
      <c r="L130">
        <v>0</v>
      </c>
    </row>
    <row r="131" spans="1:12" ht="13.5">
      <c r="A131" s="249" t="s">
        <v>634</v>
      </c>
      <c r="B131">
        <v>639812</v>
      </c>
      <c r="C131">
        <v>627</v>
      </c>
      <c r="D131">
        <v>0</v>
      </c>
      <c r="E131">
        <v>116549</v>
      </c>
      <c r="F131">
        <v>33639</v>
      </c>
      <c r="G131">
        <v>299525</v>
      </c>
      <c r="H131">
        <v>86422</v>
      </c>
      <c r="I131">
        <v>0</v>
      </c>
      <c r="J131">
        <v>119311</v>
      </c>
      <c r="K131">
        <v>201241</v>
      </c>
      <c r="L131">
        <v>0</v>
      </c>
    </row>
    <row r="132" spans="1:12" ht="13.5">
      <c r="A132" s="249" t="s">
        <v>635</v>
      </c>
      <c r="B132">
        <v>305077</v>
      </c>
      <c r="C132">
        <v>0</v>
      </c>
      <c r="D132">
        <v>0</v>
      </c>
      <c r="E132">
        <v>0</v>
      </c>
      <c r="F132">
        <v>2486</v>
      </c>
      <c r="G132">
        <v>67991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ht="13.5">
      <c r="A133" s="249" t="s">
        <v>636</v>
      </c>
      <c r="B133">
        <v>713762</v>
      </c>
      <c r="C133">
        <v>221927</v>
      </c>
      <c r="D133">
        <v>274297</v>
      </c>
      <c r="E133">
        <v>266472</v>
      </c>
      <c r="F133">
        <v>308278</v>
      </c>
      <c r="G133">
        <v>152123</v>
      </c>
      <c r="H133">
        <v>71839</v>
      </c>
      <c r="I133">
        <v>4576</v>
      </c>
      <c r="J133">
        <v>189668</v>
      </c>
      <c r="K133">
        <v>209720</v>
      </c>
      <c r="L133">
        <v>0</v>
      </c>
    </row>
    <row r="134" spans="1:12" ht="13.5">
      <c r="A134" s="249" t="s">
        <v>637</v>
      </c>
      <c r="B134">
        <v>5255279</v>
      </c>
      <c r="C134">
        <v>1359603</v>
      </c>
      <c r="D134">
        <v>1766755</v>
      </c>
      <c r="E134">
        <v>1617049</v>
      </c>
      <c r="F134">
        <v>1845831</v>
      </c>
      <c r="G134">
        <v>1152971</v>
      </c>
      <c r="H134">
        <v>511134</v>
      </c>
      <c r="I134">
        <v>24968</v>
      </c>
      <c r="J134">
        <v>915916</v>
      </c>
      <c r="K134">
        <v>1457673</v>
      </c>
      <c r="L134">
        <v>0</v>
      </c>
    </row>
    <row r="135" spans="1:12" ht="13.5">
      <c r="A135" s="249" t="s">
        <v>638</v>
      </c>
      <c r="B135">
        <v>373041</v>
      </c>
      <c r="C135">
        <v>87022</v>
      </c>
      <c r="D135">
        <v>46785</v>
      </c>
      <c r="E135">
        <v>40200</v>
      </c>
      <c r="F135">
        <v>76147</v>
      </c>
      <c r="G135">
        <v>70393</v>
      </c>
      <c r="H135">
        <v>18415</v>
      </c>
      <c r="I135">
        <v>11778</v>
      </c>
      <c r="J135">
        <v>25586</v>
      </c>
      <c r="K135">
        <v>21583</v>
      </c>
      <c r="L135">
        <v>7902</v>
      </c>
    </row>
    <row r="136" spans="1:12" ht="13.5">
      <c r="A136" s="249" t="s">
        <v>639</v>
      </c>
      <c r="B136">
        <v>373041</v>
      </c>
      <c r="C136">
        <v>87022</v>
      </c>
      <c r="D136">
        <v>46546</v>
      </c>
      <c r="E136">
        <v>39191</v>
      </c>
      <c r="F136">
        <v>76147</v>
      </c>
      <c r="G136">
        <v>70354</v>
      </c>
      <c r="H136">
        <v>18415</v>
      </c>
      <c r="I136">
        <v>11729</v>
      </c>
      <c r="J136">
        <v>25586</v>
      </c>
      <c r="K136">
        <v>21583</v>
      </c>
      <c r="L136">
        <v>7884</v>
      </c>
    </row>
    <row r="137" spans="1:12" ht="13.5">
      <c r="A137" s="249" t="s">
        <v>640</v>
      </c>
      <c r="B137">
        <v>0</v>
      </c>
      <c r="C137">
        <v>0</v>
      </c>
      <c r="D137">
        <v>239</v>
      </c>
      <c r="E137">
        <v>403</v>
      </c>
      <c r="F137">
        <v>0</v>
      </c>
      <c r="G137">
        <v>39</v>
      </c>
      <c r="H137">
        <v>0</v>
      </c>
      <c r="I137">
        <v>49</v>
      </c>
      <c r="J137">
        <v>0</v>
      </c>
      <c r="K137">
        <v>0</v>
      </c>
      <c r="L137">
        <v>18</v>
      </c>
    </row>
    <row r="138" spans="1:12" ht="13.5">
      <c r="A138" s="249" t="s">
        <v>641</v>
      </c>
      <c r="B138">
        <v>0</v>
      </c>
      <c r="C138">
        <v>0</v>
      </c>
      <c r="D138">
        <v>0</v>
      </c>
      <c r="E138">
        <v>606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ht="13.5">
      <c r="A139" s="249" t="s">
        <v>642</v>
      </c>
      <c r="B139">
        <v>825521</v>
      </c>
      <c r="C139">
        <v>340481</v>
      </c>
      <c r="D139">
        <v>304144</v>
      </c>
      <c r="E139">
        <v>221261</v>
      </c>
      <c r="F139">
        <v>192753</v>
      </c>
      <c r="G139">
        <v>224272</v>
      </c>
      <c r="H139">
        <v>78736</v>
      </c>
      <c r="I139">
        <v>52148</v>
      </c>
      <c r="J139">
        <v>133151</v>
      </c>
      <c r="K139">
        <v>270657</v>
      </c>
      <c r="L139">
        <v>47021</v>
      </c>
    </row>
    <row r="140" spans="1:12" ht="13.5">
      <c r="A140" s="249" t="s">
        <v>643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ht="13.5">
      <c r="A141" s="249" t="s">
        <v>644</v>
      </c>
      <c r="B141">
        <v>244120</v>
      </c>
      <c r="C141">
        <v>57342</v>
      </c>
      <c r="D141">
        <v>62845</v>
      </c>
      <c r="E141">
        <v>49075</v>
      </c>
      <c r="F141">
        <v>63422</v>
      </c>
      <c r="G141">
        <v>29602</v>
      </c>
      <c r="H141">
        <v>26188</v>
      </c>
      <c r="I141">
        <v>0</v>
      </c>
      <c r="J141">
        <v>29107</v>
      </c>
      <c r="K141">
        <v>53589</v>
      </c>
      <c r="L141">
        <v>10977</v>
      </c>
    </row>
    <row r="142" spans="1:12" ht="13.5">
      <c r="A142" s="249" t="s">
        <v>645</v>
      </c>
      <c r="B142">
        <v>9852</v>
      </c>
      <c r="C142">
        <v>4692</v>
      </c>
      <c r="D142">
        <v>6021</v>
      </c>
      <c r="E142">
        <v>2858</v>
      </c>
      <c r="F142">
        <v>6097</v>
      </c>
      <c r="G142">
        <v>2412</v>
      </c>
      <c r="H142">
        <v>1165</v>
      </c>
      <c r="I142">
        <v>0</v>
      </c>
      <c r="J142">
        <v>2919</v>
      </c>
      <c r="K142">
        <v>5461</v>
      </c>
      <c r="L142">
        <v>3740</v>
      </c>
    </row>
    <row r="143" spans="1:12" ht="13.5">
      <c r="A143" s="249" t="s">
        <v>646</v>
      </c>
      <c r="B143">
        <v>65989</v>
      </c>
      <c r="C143">
        <v>17483</v>
      </c>
      <c r="D143">
        <v>29350</v>
      </c>
      <c r="E143">
        <v>11458</v>
      </c>
      <c r="F143">
        <v>34698</v>
      </c>
      <c r="G143">
        <v>24440</v>
      </c>
      <c r="H143">
        <v>5514</v>
      </c>
      <c r="I143">
        <v>0</v>
      </c>
      <c r="J143">
        <v>6690</v>
      </c>
      <c r="K143">
        <v>6880</v>
      </c>
      <c r="L143">
        <v>2657</v>
      </c>
    </row>
    <row r="144" spans="1:12" ht="13.5">
      <c r="A144" s="249" t="s">
        <v>647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ht="13.5">
      <c r="A145" s="249" t="s">
        <v>648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ht="13.5">
      <c r="A146" s="249" t="s">
        <v>649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ht="13.5">
      <c r="A147" s="249" t="s">
        <v>650</v>
      </c>
      <c r="B147">
        <v>901068</v>
      </c>
      <c r="C147">
        <v>271534</v>
      </c>
      <c r="D147">
        <v>366783</v>
      </c>
      <c r="E147">
        <v>232704</v>
      </c>
      <c r="F147">
        <v>218166</v>
      </c>
      <c r="G147">
        <v>76870</v>
      </c>
      <c r="H147">
        <v>95720</v>
      </c>
      <c r="I147">
        <v>639728</v>
      </c>
      <c r="J147">
        <v>111269</v>
      </c>
      <c r="K147">
        <v>267454</v>
      </c>
      <c r="L147">
        <v>34695</v>
      </c>
    </row>
    <row r="148" spans="1:12" ht="13.5">
      <c r="A148" s="249" t="s">
        <v>651</v>
      </c>
      <c r="B148">
        <v>226936</v>
      </c>
      <c r="C148">
        <v>34573</v>
      </c>
      <c r="D148">
        <v>56266</v>
      </c>
      <c r="E148">
        <v>44976</v>
      </c>
      <c r="F148">
        <v>75538</v>
      </c>
      <c r="G148">
        <v>26088</v>
      </c>
      <c r="H148">
        <v>10167</v>
      </c>
      <c r="I148">
        <v>0</v>
      </c>
      <c r="J148">
        <v>30762</v>
      </c>
      <c r="K148">
        <v>70300</v>
      </c>
      <c r="L148">
        <v>13302</v>
      </c>
    </row>
    <row r="149" spans="1:12" ht="13.5">
      <c r="A149" s="249" t="s">
        <v>652</v>
      </c>
      <c r="B149">
        <v>722581</v>
      </c>
      <c r="C149">
        <v>91750</v>
      </c>
      <c r="D149">
        <v>258795</v>
      </c>
      <c r="E149">
        <v>126652</v>
      </c>
      <c r="F149">
        <v>112284</v>
      </c>
      <c r="G149">
        <v>80473</v>
      </c>
      <c r="H149">
        <v>30798</v>
      </c>
      <c r="I149">
        <v>0</v>
      </c>
      <c r="J149">
        <v>74955</v>
      </c>
      <c r="K149">
        <v>212446</v>
      </c>
      <c r="L149">
        <v>37394</v>
      </c>
    </row>
    <row r="150" spans="1:12" ht="13.5">
      <c r="A150" s="249" t="s">
        <v>653</v>
      </c>
      <c r="B150">
        <v>949517</v>
      </c>
      <c r="C150">
        <v>126323</v>
      </c>
      <c r="D150">
        <v>315061</v>
      </c>
      <c r="E150">
        <v>171628</v>
      </c>
      <c r="F150">
        <v>187822</v>
      </c>
      <c r="G150">
        <v>106561</v>
      </c>
      <c r="H150">
        <v>40965</v>
      </c>
      <c r="I150">
        <v>0</v>
      </c>
      <c r="J150">
        <v>105717</v>
      </c>
      <c r="K150">
        <v>282746</v>
      </c>
      <c r="L150">
        <v>50696</v>
      </c>
    </row>
    <row r="151" spans="1:12" ht="13.5">
      <c r="A151" s="249" t="s">
        <v>654</v>
      </c>
      <c r="B151">
        <v>1016648</v>
      </c>
      <c r="C151">
        <v>209194</v>
      </c>
      <c r="D151">
        <v>250289</v>
      </c>
      <c r="E151">
        <v>178990</v>
      </c>
      <c r="F151">
        <v>313511</v>
      </c>
      <c r="G151">
        <v>100398</v>
      </c>
      <c r="H151">
        <v>55420</v>
      </c>
      <c r="I151">
        <v>0</v>
      </c>
      <c r="J151">
        <v>59366</v>
      </c>
      <c r="K151">
        <v>173226</v>
      </c>
      <c r="L151">
        <v>35396</v>
      </c>
    </row>
    <row r="152" spans="1:12" ht="13.5">
      <c r="A152" s="249" t="s">
        <v>655</v>
      </c>
      <c r="B152">
        <v>1966165</v>
      </c>
      <c r="C152">
        <v>335517</v>
      </c>
      <c r="D152">
        <v>565350</v>
      </c>
      <c r="E152">
        <v>350618</v>
      </c>
      <c r="F152">
        <v>501333</v>
      </c>
      <c r="G152">
        <v>206959</v>
      </c>
      <c r="H152">
        <v>96385</v>
      </c>
      <c r="I152">
        <v>0</v>
      </c>
      <c r="J152">
        <v>165083</v>
      </c>
      <c r="K152">
        <v>455972</v>
      </c>
      <c r="L152">
        <v>86092</v>
      </c>
    </row>
    <row r="153" spans="1:12" ht="13.5">
      <c r="A153" s="249" t="s">
        <v>656</v>
      </c>
      <c r="B153">
        <v>83678</v>
      </c>
      <c r="C153">
        <v>197</v>
      </c>
      <c r="D153">
        <v>45102</v>
      </c>
      <c r="E153">
        <v>45315</v>
      </c>
      <c r="F153">
        <v>47453</v>
      </c>
      <c r="G153">
        <v>24937</v>
      </c>
      <c r="H153">
        <v>0</v>
      </c>
      <c r="I153">
        <v>0</v>
      </c>
      <c r="J153">
        <v>20017</v>
      </c>
      <c r="K153">
        <v>25217</v>
      </c>
      <c r="L153">
        <v>10871</v>
      </c>
    </row>
    <row r="154" spans="1:12" ht="13.5">
      <c r="A154" s="249" t="s">
        <v>657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ht="13.5">
      <c r="A155" s="249" t="s">
        <v>658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ht="13.5">
      <c r="A156" s="249" t="s">
        <v>659</v>
      </c>
      <c r="B156">
        <v>637316</v>
      </c>
      <c r="C156">
        <v>607662</v>
      </c>
      <c r="D156">
        <v>802384</v>
      </c>
      <c r="E156">
        <v>425826</v>
      </c>
      <c r="F156">
        <v>1012864</v>
      </c>
      <c r="G156">
        <v>152387</v>
      </c>
      <c r="H156">
        <v>105717</v>
      </c>
      <c r="I156">
        <v>14250</v>
      </c>
      <c r="J156">
        <v>136550</v>
      </c>
      <c r="K156">
        <v>1165131</v>
      </c>
      <c r="L156">
        <v>504414</v>
      </c>
    </row>
    <row r="157" spans="1:12" ht="13.5">
      <c r="A157" s="249" t="s">
        <v>660</v>
      </c>
      <c r="B157">
        <v>10362029</v>
      </c>
      <c r="C157">
        <v>3081533</v>
      </c>
      <c r="D157">
        <v>3995519</v>
      </c>
      <c r="E157">
        <v>2996364</v>
      </c>
      <c r="F157">
        <v>3998764</v>
      </c>
      <c r="G157">
        <v>1965243</v>
      </c>
      <c r="H157">
        <v>938974</v>
      </c>
      <c r="I157">
        <v>742872</v>
      </c>
      <c r="J157">
        <v>1546288</v>
      </c>
      <c r="K157">
        <v>3729617</v>
      </c>
      <c r="L157">
        <v>708369</v>
      </c>
    </row>
    <row r="158" spans="1:12" ht="13.5">
      <c r="A158" s="249" t="s">
        <v>661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ht="13.5">
      <c r="A159" s="249" t="s">
        <v>662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ht="13.5">
      <c r="A160" s="249" t="s">
        <v>663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ht="13.5">
      <c r="A161" s="249" t="s">
        <v>664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3.5">
      <c r="A162" s="249" t="s">
        <v>665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ht="13.5">
      <c r="A163" s="249" t="s">
        <v>666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ht="13.5">
      <c r="A164" s="249" t="s">
        <v>667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ht="13.5">
      <c r="A165" s="249" t="s">
        <v>668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ht="13.5">
      <c r="A166" s="249" t="s">
        <v>669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ht="13.5">
      <c r="A167" s="249" t="s">
        <v>670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ht="13.5">
      <c r="A168" s="249" t="s">
        <v>671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ht="13.5">
      <c r="A169" s="249" t="s">
        <v>672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ht="13.5">
      <c r="A170" s="249" t="s">
        <v>673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ht="13.5">
      <c r="A171" s="249" t="s">
        <v>674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ht="13.5">
      <c r="A172" s="249" t="s">
        <v>675</v>
      </c>
      <c r="B172">
        <v>305077</v>
      </c>
      <c r="C172">
        <v>0</v>
      </c>
      <c r="D172">
        <v>0</v>
      </c>
      <c r="E172">
        <v>0</v>
      </c>
      <c r="F172">
        <v>2486</v>
      </c>
      <c r="G172">
        <v>73493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ht="13.5">
      <c r="A173" s="249" t="s">
        <v>676</v>
      </c>
      <c r="B173">
        <v>305077</v>
      </c>
      <c r="C173">
        <v>0</v>
      </c>
      <c r="D173">
        <v>0</v>
      </c>
      <c r="E173">
        <v>0</v>
      </c>
      <c r="F173">
        <v>2486</v>
      </c>
      <c r="G173">
        <v>67991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ht="13.5">
      <c r="A174" s="249" t="s">
        <v>677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5502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ht="13.5">
      <c r="A175" s="249" t="s">
        <v>678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ht="13.5">
      <c r="A176" s="249" t="s">
        <v>679</v>
      </c>
      <c r="B176">
        <v>43</v>
      </c>
      <c r="C176">
        <v>0</v>
      </c>
      <c r="D176">
        <v>0</v>
      </c>
      <c r="E176">
        <v>0</v>
      </c>
      <c r="F176">
        <v>5</v>
      </c>
      <c r="G176">
        <v>4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ht="13.5">
      <c r="A177" s="249" t="s">
        <v>680</v>
      </c>
      <c r="B177">
        <v>681941</v>
      </c>
      <c r="C177">
        <v>0</v>
      </c>
      <c r="D177">
        <v>0</v>
      </c>
      <c r="E177">
        <v>0</v>
      </c>
      <c r="F177">
        <v>45119</v>
      </c>
      <c r="G177">
        <v>1099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ht="13.5">
      <c r="A178" s="249" t="s">
        <v>681</v>
      </c>
      <c r="B178">
        <v>540</v>
      </c>
      <c r="C178">
        <v>0</v>
      </c>
      <c r="D178">
        <v>0</v>
      </c>
      <c r="E178">
        <v>0</v>
      </c>
      <c r="F178">
        <v>49</v>
      </c>
      <c r="G178">
        <v>93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ht="13.5">
      <c r="A179" s="249" t="s">
        <v>682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ht="13.5">
      <c r="A180" s="249" t="s">
        <v>683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ht="13.5">
      <c r="A181" s="249" t="s">
        <v>684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ht="13.5">
      <c r="A182" s="249" t="s">
        <v>685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ht="13.5">
      <c r="A183" s="249" t="s">
        <v>686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13.5">
      <c r="A184" s="249" t="s">
        <v>687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ht="13.5">
      <c r="A185" s="249" t="s">
        <v>688</v>
      </c>
      <c r="B185">
        <v>10362029</v>
      </c>
      <c r="C185">
        <v>3081533</v>
      </c>
      <c r="D185">
        <v>3995519</v>
      </c>
      <c r="E185">
        <v>2996364</v>
      </c>
      <c r="F185">
        <v>3998764</v>
      </c>
      <c r="G185">
        <v>1965243</v>
      </c>
      <c r="H185">
        <v>938974</v>
      </c>
      <c r="I185">
        <v>742872</v>
      </c>
      <c r="J185">
        <v>1546288</v>
      </c>
      <c r="K185">
        <v>3729617</v>
      </c>
      <c r="L185">
        <v>708369</v>
      </c>
    </row>
    <row r="186" spans="1:12" ht="13.5">
      <c r="A186" s="249" t="s">
        <v>689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ht="13.5">
      <c r="A187" s="249" t="s">
        <v>690</v>
      </c>
      <c r="B187">
        <v>246917</v>
      </c>
      <c r="C187">
        <v>50605</v>
      </c>
      <c r="D187">
        <v>20065</v>
      </c>
      <c r="E187">
        <v>20705</v>
      </c>
      <c r="F187">
        <v>50186</v>
      </c>
      <c r="G187">
        <v>46620</v>
      </c>
      <c r="H187">
        <v>12164</v>
      </c>
      <c r="I187">
        <v>5864</v>
      </c>
      <c r="J187">
        <v>12004</v>
      </c>
      <c r="K187">
        <v>10804</v>
      </c>
      <c r="L187">
        <v>4857</v>
      </c>
    </row>
    <row r="188" spans="1:12" ht="13.5">
      <c r="A188" s="249" t="s">
        <v>691</v>
      </c>
      <c r="B188">
        <v>257307</v>
      </c>
      <c r="C188">
        <v>50605</v>
      </c>
      <c r="D188">
        <v>20065</v>
      </c>
      <c r="E188">
        <v>20705</v>
      </c>
      <c r="F188">
        <v>51927</v>
      </c>
      <c r="G188">
        <v>46620</v>
      </c>
      <c r="H188">
        <v>12164</v>
      </c>
      <c r="I188">
        <v>5864</v>
      </c>
      <c r="J188">
        <v>12004</v>
      </c>
      <c r="K188">
        <v>20164</v>
      </c>
      <c r="L188">
        <v>4857</v>
      </c>
    </row>
    <row r="189" spans="1:12" ht="13.5">
      <c r="A189" s="249" t="s">
        <v>692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ht="13.5">
      <c r="A190" s="249" t="s">
        <v>693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ht="13.5">
      <c r="A191" s="249" t="s">
        <v>694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3" ht="13.5">
      <c r="A192" s="21" t="s">
        <v>486</v>
      </c>
      <c r="B192">
        <v>17514419</v>
      </c>
      <c r="C192">
        <v>5143071</v>
      </c>
      <c r="D192">
        <v>4080104</v>
      </c>
      <c r="E192">
        <v>2877914</v>
      </c>
      <c r="F192">
        <v>2877166</v>
      </c>
      <c r="G192">
        <v>3272874</v>
      </c>
      <c r="H192">
        <v>2067167</v>
      </c>
      <c r="I192">
        <v>745648</v>
      </c>
      <c r="J192">
        <v>2644215</v>
      </c>
      <c r="M192">
        <v>4983825</v>
      </c>
    </row>
    <row r="193" spans="1:13" ht="13.5">
      <c r="A193" s="21" t="s">
        <v>487</v>
      </c>
      <c r="B193">
        <v>17029733</v>
      </c>
      <c r="C193">
        <v>5138509</v>
      </c>
      <c r="D193">
        <v>3586990</v>
      </c>
      <c r="E193">
        <v>2864448</v>
      </c>
      <c r="F193">
        <v>2864529</v>
      </c>
      <c r="G193">
        <v>3272389</v>
      </c>
      <c r="H193">
        <v>2066924</v>
      </c>
      <c r="I193">
        <v>745648</v>
      </c>
      <c r="J193">
        <v>2338981</v>
      </c>
      <c r="M193">
        <v>4837327</v>
      </c>
    </row>
    <row r="194" spans="1:13" ht="13.5">
      <c r="A194" s="21" t="s">
        <v>488</v>
      </c>
      <c r="B194">
        <v>3323612</v>
      </c>
      <c r="C194">
        <v>228811</v>
      </c>
      <c r="D194">
        <v>885502</v>
      </c>
      <c r="E194">
        <v>262412</v>
      </c>
      <c r="F194">
        <v>362230</v>
      </c>
      <c r="G194">
        <v>219492</v>
      </c>
      <c r="H194">
        <v>103221</v>
      </c>
      <c r="I194">
        <v>102200</v>
      </c>
      <c r="J194">
        <v>0</v>
      </c>
      <c r="M194">
        <v>360053</v>
      </c>
    </row>
    <row r="195" spans="1:13" ht="13.5">
      <c r="A195" s="21" t="s">
        <v>695</v>
      </c>
      <c r="B195">
        <v>23576090</v>
      </c>
      <c r="C195">
        <v>8280218</v>
      </c>
      <c r="D195">
        <v>7976162</v>
      </c>
      <c r="E195">
        <v>7019641</v>
      </c>
      <c r="F195">
        <v>3143349</v>
      </c>
      <c r="G195">
        <v>6549084</v>
      </c>
      <c r="H195">
        <v>2917816</v>
      </c>
      <c r="I195">
        <v>858014</v>
      </c>
      <c r="J195">
        <v>4419706</v>
      </c>
      <c r="M195">
        <v>5605571</v>
      </c>
    </row>
    <row r="196" spans="1:13" ht="13.5">
      <c r="A196" s="21" t="s">
        <v>696</v>
      </c>
      <c r="B196">
        <v>9890266</v>
      </c>
      <c r="C196">
        <v>3370520</v>
      </c>
      <c r="D196">
        <v>5447685</v>
      </c>
      <c r="E196">
        <v>4417605</v>
      </c>
      <c r="F196">
        <v>693450</v>
      </c>
      <c r="G196">
        <v>3496187</v>
      </c>
      <c r="H196">
        <v>957213</v>
      </c>
      <c r="I196">
        <v>214566</v>
      </c>
      <c r="J196">
        <v>2080725</v>
      </c>
      <c r="M196">
        <v>1128297</v>
      </c>
    </row>
    <row r="197" spans="1:13" ht="13.5">
      <c r="A197" s="21" t="s">
        <v>697</v>
      </c>
      <c r="B197">
        <v>0</v>
      </c>
      <c r="C197">
        <v>0</v>
      </c>
      <c r="D197">
        <v>0</v>
      </c>
      <c r="E197">
        <v>0</v>
      </c>
      <c r="F197">
        <v>52400</v>
      </c>
      <c r="G197">
        <v>0</v>
      </c>
      <c r="H197">
        <v>3100</v>
      </c>
      <c r="I197">
        <v>0</v>
      </c>
      <c r="J197">
        <v>0</v>
      </c>
      <c r="M197">
        <v>0</v>
      </c>
    </row>
    <row r="198" spans="1:13" ht="13.5">
      <c r="A198" s="21" t="s">
        <v>698</v>
      </c>
      <c r="B198">
        <v>484686</v>
      </c>
      <c r="C198">
        <v>4562</v>
      </c>
      <c r="D198">
        <v>0</v>
      </c>
      <c r="E198">
        <v>1366</v>
      </c>
      <c r="F198">
        <v>0</v>
      </c>
      <c r="G198">
        <v>485</v>
      </c>
      <c r="H198">
        <v>243</v>
      </c>
      <c r="I198">
        <v>0</v>
      </c>
      <c r="J198">
        <v>5264</v>
      </c>
      <c r="M198">
        <v>1063</v>
      </c>
    </row>
    <row r="199" spans="1:13" ht="13.5">
      <c r="A199" s="21" t="s">
        <v>699</v>
      </c>
      <c r="B199">
        <v>0</v>
      </c>
      <c r="C199">
        <v>0</v>
      </c>
      <c r="D199">
        <v>493114</v>
      </c>
      <c r="E199">
        <v>12100</v>
      </c>
      <c r="F199">
        <v>12637</v>
      </c>
      <c r="G199">
        <v>0</v>
      </c>
      <c r="H199">
        <v>0</v>
      </c>
      <c r="I199">
        <v>0</v>
      </c>
      <c r="J199">
        <v>299970</v>
      </c>
      <c r="M199">
        <v>145435</v>
      </c>
    </row>
    <row r="200" spans="1:13" ht="13.5">
      <c r="A200" s="21" t="s">
        <v>700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</row>
    <row r="201" spans="1:13" ht="13.5">
      <c r="A201" s="21" t="s">
        <v>701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M201">
        <v>0</v>
      </c>
    </row>
    <row r="202" spans="1:13" ht="13.5">
      <c r="A202" s="21" t="s">
        <v>702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M202">
        <v>0</v>
      </c>
    </row>
    <row r="203" spans="1:13" ht="13.5">
      <c r="A203" s="21" t="s">
        <v>703</v>
      </c>
      <c r="B203">
        <v>2451326</v>
      </c>
      <c r="C203">
        <v>884834</v>
      </c>
      <c r="D203">
        <v>888722</v>
      </c>
      <c r="E203">
        <v>548175</v>
      </c>
      <c r="F203">
        <v>1154059</v>
      </c>
      <c r="G203">
        <v>437489</v>
      </c>
      <c r="H203">
        <v>302132</v>
      </c>
      <c r="I203">
        <v>199659</v>
      </c>
      <c r="J203">
        <v>1327028</v>
      </c>
      <c r="M203">
        <v>1219777</v>
      </c>
    </row>
    <row r="204" spans="1:13" ht="13.5">
      <c r="A204" s="21" t="s">
        <v>704</v>
      </c>
      <c r="B204">
        <v>428157</v>
      </c>
      <c r="C204">
        <v>341632</v>
      </c>
      <c r="D204">
        <v>152532</v>
      </c>
      <c r="E204">
        <v>68530</v>
      </c>
      <c r="F204">
        <v>556592</v>
      </c>
      <c r="G204">
        <v>165937</v>
      </c>
      <c r="H204">
        <v>121312</v>
      </c>
      <c r="I204">
        <v>52119</v>
      </c>
      <c r="J204">
        <v>975430</v>
      </c>
      <c r="M204">
        <v>524293</v>
      </c>
    </row>
    <row r="205" spans="1:13" ht="13.5">
      <c r="A205" s="21" t="s">
        <v>705</v>
      </c>
      <c r="B205">
        <v>1943578</v>
      </c>
      <c r="C205">
        <v>507003</v>
      </c>
      <c r="D205">
        <v>706344</v>
      </c>
      <c r="E205">
        <v>449168</v>
      </c>
      <c r="F205">
        <v>578558</v>
      </c>
      <c r="G205">
        <v>256284</v>
      </c>
      <c r="H205">
        <v>167769</v>
      </c>
      <c r="I205">
        <v>147540</v>
      </c>
      <c r="J205">
        <v>319476</v>
      </c>
      <c r="M205">
        <v>624339</v>
      </c>
    </row>
    <row r="206" spans="1:13" ht="13.5">
      <c r="A206" s="21" t="s">
        <v>706</v>
      </c>
      <c r="B206">
        <v>75835</v>
      </c>
      <c r="C206">
        <v>33199</v>
      </c>
      <c r="D206">
        <v>28846</v>
      </c>
      <c r="E206">
        <v>30476</v>
      </c>
      <c r="F206">
        <v>18835</v>
      </c>
      <c r="G206">
        <v>14768</v>
      </c>
      <c r="H206">
        <v>13051</v>
      </c>
      <c r="I206">
        <v>0</v>
      </c>
      <c r="J206">
        <v>32122</v>
      </c>
      <c r="M206">
        <v>70815</v>
      </c>
    </row>
    <row r="207" spans="1:13" ht="13.5">
      <c r="A207" s="21" t="s">
        <v>707</v>
      </c>
      <c r="B207">
        <v>0</v>
      </c>
      <c r="C207">
        <v>3000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M207">
        <v>0</v>
      </c>
    </row>
    <row r="208" spans="1:13" ht="13.5">
      <c r="A208" s="21" t="s">
        <v>708</v>
      </c>
      <c r="B208">
        <v>466742</v>
      </c>
      <c r="C208">
        <v>233787</v>
      </c>
      <c r="D208">
        <v>142922</v>
      </c>
      <c r="E208">
        <v>53175</v>
      </c>
      <c r="F208">
        <v>55598</v>
      </c>
      <c r="G208">
        <v>23679</v>
      </c>
      <c r="H208">
        <v>0</v>
      </c>
      <c r="I208">
        <v>0</v>
      </c>
      <c r="J208">
        <v>18719</v>
      </c>
      <c r="M208">
        <v>134720</v>
      </c>
    </row>
    <row r="209" spans="1:13" ht="13.5">
      <c r="A209" s="21" t="s">
        <v>709</v>
      </c>
      <c r="B209">
        <v>20432487</v>
      </c>
      <c r="C209">
        <v>6261692</v>
      </c>
      <c r="D209">
        <v>5111748</v>
      </c>
      <c r="E209">
        <v>3479264</v>
      </c>
      <c r="F209">
        <v>4086823</v>
      </c>
      <c r="G209">
        <v>3734042</v>
      </c>
      <c r="H209">
        <v>2369299</v>
      </c>
      <c r="I209">
        <v>945307</v>
      </c>
      <c r="J209">
        <v>3989962</v>
      </c>
      <c r="M209">
        <v>6338322</v>
      </c>
    </row>
    <row r="210" spans="1:13" ht="13.5">
      <c r="A210" s="21" t="s">
        <v>710</v>
      </c>
      <c r="B210">
        <v>0</v>
      </c>
      <c r="C210">
        <v>0</v>
      </c>
      <c r="D210">
        <v>43500</v>
      </c>
      <c r="E210">
        <v>40598</v>
      </c>
      <c r="F210">
        <v>0</v>
      </c>
      <c r="G210">
        <v>0</v>
      </c>
      <c r="H210">
        <v>195000</v>
      </c>
      <c r="I210">
        <v>0</v>
      </c>
      <c r="J210">
        <v>0</v>
      </c>
      <c r="M210">
        <v>0</v>
      </c>
    </row>
    <row r="211" spans="1:13" ht="13.5">
      <c r="A211" s="21" t="s">
        <v>711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M211">
        <v>0</v>
      </c>
    </row>
    <row r="212" spans="1:13" ht="13.5">
      <c r="A212" s="21" t="s">
        <v>712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M212">
        <v>0</v>
      </c>
    </row>
    <row r="213" spans="1:13" ht="13.5">
      <c r="A213" s="21" t="s">
        <v>713</v>
      </c>
      <c r="B213">
        <v>0</v>
      </c>
      <c r="C213">
        <v>0</v>
      </c>
      <c r="D213">
        <v>43500</v>
      </c>
      <c r="E213">
        <v>40598</v>
      </c>
      <c r="F213">
        <v>0</v>
      </c>
      <c r="G213">
        <v>0</v>
      </c>
      <c r="H213">
        <v>195000</v>
      </c>
      <c r="I213">
        <v>0</v>
      </c>
      <c r="J213">
        <v>0</v>
      </c>
      <c r="M213">
        <v>0</v>
      </c>
    </row>
    <row r="214" spans="1:13" ht="13.5">
      <c r="A214" s="21" t="s">
        <v>714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M214">
        <v>0</v>
      </c>
    </row>
    <row r="215" spans="1:13" ht="13.5">
      <c r="A215" s="21" t="s">
        <v>715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M215">
        <v>0</v>
      </c>
    </row>
    <row r="216" spans="1:13" ht="13.5">
      <c r="A216" s="21" t="s">
        <v>716</v>
      </c>
      <c r="B216">
        <v>893299</v>
      </c>
      <c r="C216">
        <v>133745</v>
      </c>
      <c r="D216">
        <v>321940</v>
      </c>
      <c r="E216">
        <v>466076</v>
      </c>
      <c r="F216">
        <v>161697</v>
      </c>
      <c r="G216">
        <v>80195</v>
      </c>
      <c r="H216">
        <v>93603</v>
      </c>
      <c r="I216">
        <v>772</v>
      </c>
      <c r="J216">
        <v>333805</v>
      </c>
      <c r="M216">
        <v>353312</v>
      </c>
    </row>
    <row r="217" spans="1:13" ht="13.5">
      <c r="A217" s="21" t="s">
        <v>717</v>
      </c>
      <c r="B217">
        <v>0</v>
      </c>
      <c r="C217">
        <v>0</v>
      </c>
      <c r="D217">
        <v>0</v>
      </c>
      <c r="E217">
        <v>320000</v>
      </c>
      <c r="F217">
        <v>0</v>
      </c>
      <c r="G217">
        <v>0</v>
      </c>
      <c r="H217">
        <v>0</v>
      </c>
      <c r="I217">
        <v>0</v>
      </c>
      <c r="J217">
        <v>0</v>
      </c>
      <c r="M217">
        <v>0</v>
      </c>
    </row>
    <row r="218" spans="1:13" ht="13.5">
      <c r="A218" s="21" t="s">
        <v>718</v>
      </c>
      <c r="B218">
        <v>856539</v>
      </c>
      <c r="C218">
        <v>120360</v>
      </c>
      <c r="D218">
        <v>305376</v>
      </c>
      <c r="E218">
        <v>135469</v>
      </c>
      <c r="F218">
        <v>139210</v>
      </c>
      <c r="G218">
        <v>75403</v>
      </c>
      <c r="H218">
        <v>93603</v>
      </c>
      <c r="I218">
        <v>772</v>
      </c>
      <c r="J218">
        <v>333805</v>
      </c>
      <c r="M218">
        <v>337949</v>
      </c>
    </row>
    <row r="219" spans="1:13" ht="13.5">
      <c r="A219" s="21" t="s">
        <v>719</v>
      </c>
      <c r="B219">
        <v>36760</v>
      </c>
      <c r="C219">
        <v>13385</v>
      </c>
      <c r="D219">
        <v>16564</v>
      </c>
      <c r="E219">
        <v>10607</v>
      </c>
      <c r="F219">
        <v>22487</v>
      </c>
      <c r="G219">
        <v>4792</v>
      </c>
      <c r="H219">
        <v>0</v>
      </c>
      <c r="I219">
        <v>0</v>
      </c>
      <c r="J219">
        <v>0</v>
      </c>
      <c r="M219">
        <v>15363</v>
      </c>
    </row>
    <row r="220" spans="1:13" ht="13.5">
      <c r="A220" s="21" t="s">
        <v>720</v>
      </c>
      <c r="B220">
        <v>893299</v>
      </c>
      <c r="C220">
        <v>133745</v>
      </c>
      <c r="D220">
        <v>365440</v>
      </c>
      <c r="E220">
        <v>506674</v>
      </c>
      <c r="F220">
        <v>161697</v>
      </c>
      <c r="G220">
        <v>80195</v>
      </c>
      <c r="H220">
        <v>288603</v>
      </c>
      <c r="I220">
        <v>772</v>
      </c>
      <c r="J220">
        <v>333805</v>
      </c>
      <c r="M220">
        <v>353312</v>
      </c>
    </row>
    <row r="221" spans="1:13" ht="13.5">
      <c r="A221" s="21" t="s">
        <v>721</v>
      </c>
      <c r="B221">
        <v>29812170</v>
      </c>
      <c r="C221">
        <v>4709192</v>
      </c>
      <c r="D221">
        <v>4205262</v>
      </c>
      <c r="E221">
        <v>3533069</v>
      </c>
      <c r="F221">
        <v>3504219</v>
      </c>
      <c r="G221">
        <v>4416408</v>
      </c>
      <c r="H221">
        <v>2529708</v>
      </c>
      <c r="I221">
        <v>779053</v>
      </c>
      <c r="J221">
        <v>2512387</v>
      </c>
      <c r="M221">
        <v>7510573</v>
      </c>
    </row>
    <row r="222" spans="1:13" ht="13.5">
      <c r="A222" s="21" t="s">
        <v>722</v>
      </c>
      <c r="B222">
        <v>11036124</v>
      </c>
      <c r="C222">
        <v>1013638</v>
      </c>
      <c r="D222">
        <v>1258122</v>
      </c>
      <c r="E222">
        <v>1387102</v>
      </c>
      <c r="F222">
        <v>917104</v>
      </c>
      <c r="G222">
        <v>802878</v>
      </c>
      <c r="H222">
        <v>1487038</v>
      </c>
      <c r="I222">
        <v>0</v>
      </c>
      <c r="J222">
        <v>1435280</v>
      </c>
      <c r="M222">
        <v>5510431</v>
      </c>
    </row>
    <row r="223" spans="1:13" ht="13.5">
      <c r="A223" s="21" t="s">
        <v>723</v>
      </c>
      <c r="B223">
        <v>120544</v>
      </c>
      <c r="C223">
        <v>39338</v>
      </c>
      <c r="D223">
        <v>0</v>
      </c>
      <c r="E223">
        <v>11419</v>
      </c>
      <c r="F223">
        <v>116114</v>
      </c>
      <c r="G223">
        <v>802878</v>
      </c>
      <c r="H223">
        <v>334872</v>
      </c>
      <c r="I223">
        <v>0</v>
      </c>
      <c r="J223">
        <v>25</v>
      </c>
      <c r="M223">
        <v>628203</v>
      </c>
    </row>
    <row r="224" spans="1:13" ht="13.5">
      <c r="A224" s="21" t="s">
        <v>724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M224">
        <v>0</v>
      </c>
    </row>
    <row r="225" spans="1:13" ht="13.5">
      <c r="A225" s="21" t="s">
        <v>725</v>
      </c>
      <c r="B225">
        <v>10915580</v>
      </c>
      <c r="C225">
        <v>917800</v>
      </c>
      <c r="D225">
        <v>1252080</v>
      </c>
      <c r="E225">
        <v>1374369</v>
      </c>
      <c r="F225">
        <v>800990</v>
      </c>
      <c r="G225">
        <v>0</v>
      </c>
      <c r="H225">
        <v>1147619</v>
      </c>
      <c r="I225">
        <v>0</v>
      </c>
      <c r="J225">
        <v>1435255</v>
      </c>
      <c r="M225">
        <v>4882228</v>
      </c>
    </row>
    <row r="226" spans="1:13" ht="13.5">
      <c r="A226" s="21" t="s">
        <v>726</v>
      </c>
      <c r="B226">
        <v>0</v>
      </c>
      <c r="C226">
        <v>56500</v>
      </c>
      <c r="D226">
        <v>6042</v>
      </c>
      <c r="E226">
        <v>1314</v>
      </c>
      <c r="F226">
        <v>0</v>
      </c>
      <c r="G226">
        <v>0</v>
      </c>
      <c r="H226">
        <v>4547</v>
      </c>
      <c r="I226">
        <v>0</v>
      </c>
      <c r="J226">
        <v>0</v>
      </c>
      <c r="M226">
        <v>0</v>
      </c>
    </row>
    <row r="227" spans="1:13" ht="13.5">
      <c r="A227" s="21" t="s">
        <v>727</v>
      </c>
      <c r="B227">
        <v>18776046</v>
      </c>
      <c r="C227">
        <v>3695554</v>
      </c>
      <c r="D227">
        <v>2947140</v>
      </c>
      <c r="E227">
        <v>2145967</v>
      </c>
      <c r="F227">
        <v>2587115</v>
      </c>
      <c r="G227">
        <v>3613530</v>
      </c>
      <c r="H227">
        <v>1042670</v>
      </c>
      <c r="I227">
        <v>779053</v>
      </c>
      <c r="J227">
        <v>1077107</v>
      </c>
      <c r="M227">
        <v>2000142</v>
      </c>
    </row>
    <row r="228" spans="1:13" ht="13.5">
      <c r="A228" s="21" t="s">
        <v>728</v>
      </c>
      <c r="B228">
        <v>18776046</v>
      </c>
      <c r="C228">
        <v>3695554</v>
      </c>
      <c r="D228">
        <v>2947140</v>
      </c>
      <c r="E228">
        <v>2145967</v>
      </c>
      <c r="F228">
        <v>2587115</v>
      </c>
      <c r="G228">
        <v>3613530</v>
      </c>
      <c r="H228">
        <v>1042670</v>
      </c>
      <c r="I228">
        <v>779053</v>
      </c>
      <c r="J228">
        <v>1077107</v>
      </c>
      <c r="M228">
        <v>2000142</v>
      </c>
    </row>
    <row r="229" spans="1:13" ht="13.5">
      <c r="A229" s="21" t="s">
        <v>729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</row>
    <row r="230" spans="1:13" ht="13.5">
      <c r="A230" s="21" t="s">
        <v>730</v>
      </c>
      <c r="B230">
        <v>-10272982</v>
      </c>
      <c r="C230">
        <v>1418755</v>
      </c>
      <c r="D230">
        <v>541046</v>
      </c>
      <c r="E230">
        <v>-560479</v>
      </c>
      <c r="F230">
        <v>420907</v>
      </c>
      <c r="G230">
        <v>-762561</v>
      </c>
      <c r="H230">
        <v>-449012</v>
      </c>
      <c r="I230">
        <v>165482</v>
      </c>
      <c r="J230">
        <v>1143770</v>
      </c>
      <c r="M230">
        <v>-1525563</v>
      </c>
    </row>
    <row r="231" spans="1:13" ht="13.5">
      <c r="A231" s="21" t="s">
        <v>731</v>
      </c>
      <c r="B231">
        <v>1063569</v>
      </c>
      <c r="C231">
        <v>5332031</v>
      </c>
      <c r="D231">
        <v>4857155</v>
      </c>
      <c r="E231">
        <v>1020442</v>
      </c>
      <c r="F231">
        <v>354450</v>
      </c>
      <c r="G231">
        <v>845658</v>
      </c>
      <c r="H231">
        <v>485424</v>
      </c>
      <c r="I231">
        <v>150832</v>
      </c>
      <c r="J231">
        <v>1211819</v>
      </c>
      <c r="M231">
        <v>1785941</v>
      </c>
    </row>
    <row r="232" spans="1:13" ht="13.5">
      <c r="A232" s="21" t="s">
        <v>732</v>
      </c>
      <c r="B232">
        <v>410741</v>
      </c>
      <c r="C232">
        <v>93307</v>
      </c>
      <c r="D232">
        <v>384733</v>
      </c>
      <c r="E232">
        <v>284102</v>
      </c>
      <c r="F232">
        <v>51567</v>
      </c>
      <c r="G232">
        <v>88130</v>
      </c>
      <c r="H232">
        <v>121706</v>
      </c>
      <c r="I232">
        <v>0</v>
      </c>
      <c r="J232">
        <v>1169248</v>
      </c>
      <c r="M232">
        <v>99250</v>
      </c>
    </row>
    <row r="233" spans="1:13" ht="13.5">
      <c r="A233" s="21" t="s">
        <v>733</v>
      </c>
      <c r="B233">
        <v>206406</v>
      </c>
      <c r="C233">
        <v>606532</v>
      </c>
      <c r="D233">
        <v>125038</v>
      </c>
      <c r="E233">
        <v>412630</v>
      </c>
      <c r="F233">
        <v>76268</v>
      </c>
      <c r="G233">
        <v>744939</v>
      </c>
      <c r="H233">
        <v>362206</v>
      </c>
      <c r="I233">
        <v>74771</v>
      </c>
      <c r="J233">
        <v>37580</v>
      </c>
      <c r="M233">
        <v>1546764</v>
      </c>
    </row>
    <row r="234" spans="1:13" ht="13.5">
      <c r="A234" s="21" t="s">
        <v>734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</row>
    <row r="235" spans="1:13" ht="13.5">
      <c r="A235" s="21" t="s">
        <v>735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</row>
    <row r="236" spans="1:13" ht="13.5">
      <c r="A236" s="21" t="s">
        <v>736</v>
      </c>
      <c r="B236">
        <v>446422</v>
      </c>
      <c r="C236">
        <v>4632192</v>
      </c>
      <c r="D236">
        <v>4347384</v>
      </c>
      <c r="E236">
        <v>323710</v>
      </c>
      <c r="F236">
        <v>226615</v>
      </c>
      <c r="G236">
        <v>12589</v>
      </c>
      <c r="H236">
        <v>1512</v>
      </c>
      <c r="I236">
        <v>76061</v>
      </c>
      <c r="J236">
        <v>4991</v>
      </c>
      <c r="M236">
        <v>139927</v>
      </c>
    </row>
    <row r="237" spans="1:13" ht="13.5">
      <c r="A237" s="21" t="s">
        <v>737</v>
      </c>
      <c r="B237">
        <v>-11336551</v>
      </c>
      <c r="C237">
        <v>-3913276</v>
      </c>
      <c r="D237">
        <v>-4316109</v>
      </c>
      <c r="E237">
        <v>-1580921</v>
      </c>
      <c r="F237">
        <v>66457</v>
      </c>
      <c r="G237">
        <v>-1608219</v>
      </c>
      <c r="H237">
        <v>-934436</v>
      </c>
      <c r="I237">
        <v>14650</v>
      </c>
      <c r="J237">
        <v>-68049</v>
      </c>
      <c r="M237">
        <v>-3311504</v>
      </c>
    </row>
    <row r="238" spans="1:13" ht="13.5">
      <c r="A238" s="21" t="s">
        <v>738</v>
      </c>
      <c r="B238">
        <v>0</v>
      </c>
      <c r="C238">
        <v>0</v>
      </c>
      <c r="D238">
        <v>0</v>
      </c>
      <c r="E238">
        <v>8500</v>
      </c>
      <c r="F238">
        <v>0</v>
      </c>
      <c r="G238">
        <v>26</v>
      </c>
      <c r="H238">
        <v>0</v>
      </c>
      <c r="I238">
        <v>783</v>
      </c>
      <c r="J238">
        <v>69918</v>
      </c>
      <c r="M238">
        <v>2100</v>
      </c>
    </row>
    <row r="239" spans="1:13" ht="13.5">
      <c r="A239" s="21" t="s">
        <v>739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13047</v>
      </c>
      <c r="J239">
        <v>0</v>
      </c>
      <c r="M239">
        <v>0</v>
      </c>
    </row>
    <row r="240" spans="1:13" ht="13.5">
      <c r="A240" s="21" t="s">
        <v>740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M240">
        <v>0</v>
      </c>
    </row>
    <row r="241" spans="1:13" ht="13.5">
      <c r="A241" s="21" t="s">
        <v>741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47047</v>
      </c>
      <c r="M241">
        <v>0</v>
      </c>
    </row>
    <row r="242" spans="1:13" ht="13.5">
      <c r="A242" s="21" t="s">
        <v>742</v>
      </c>
      <c r="B242">
        <v>0</v>
      </c>
      <c r="C242">
        <v>0</v>
      </c>
      <c r="D242">
        <v>0</v>
      </c>
      <c r="E242">
        <v>0</v>
      </c>
      <c r="F242">
        <v>66457</v>
      </c>
      <c r="G242">
        <v>0</v>
      </c>
      <c r="H242">
        <v>0</v>
      </c>
      <c r="I242">
        <v>820</v>
      </c>
      <c r="J242">
        <v>0</v>
      </c>
      <c r="M242">
        <v>0</v>
      </c>
    </row>
    <row r="243" spans="1:13" ht="13.5">
      <c r="A243" s="21" t="s">
        <v>743</v>
      </c>
      <c r="B243">
        <v>11336551</v>
      </c>
      <c r="C243">
        <v>3913276</v>
      </c>
      <c r="D243">
        <v>4316109</v>
      </c>
      <c r="E243">
        <v>1589421</v>
      </c>
      <c r="F243">
        <v>0</v>
      </c>
      <c r="G243">
        <v>1608245</v>
      </c>
      <c r="H243">
        <v>934436</v>
      </c>
      <c r="I243">
        <v>0</v>
      </c>
      <c r="J243">
        <v>185014</v>
      </c>
      <c r="M243">
        <v>3313604</v>
      </c>
    </row>
    <row r="244" spans="1:13" ht="13.5">
      <c r="A244" s="21" t="s">
        <v>744</v>
      </c>
      <c r="B244">
        <v>0</v>
      </c>
      <c r="C244">
        <v>0</v>
      </c>
      <c r="D244">
        <v>0</v>
      </c>
      <c r="E244">
        <v>0</v>
      </c>
      <c r="F244">
        <v>69485</v>
      </c>
      <c r="G244">
        <v>0</v>
      </c>
      <c r="H244">
        <v>0</v>
      </c>
      <c r="I244">
        <v>820</v>
      </c>
      <c r="J244">
        <v>0</v>
      </c>
      <c r="M244">
        <v>0</v>
      </c>
    </row>
    <row r="245" spans="1:13" ht="13.5">
      <c r="A245" s="21" t="s">
        <v>745</v>
      </c>
      <c r="B245">
        <v>390494</v>
      </c>
      <c r="C245">
        <v>325320</v>
      </c>
      <c r="D245">
        <v>487722</v>
      </c>
      <c r="E245">
        <v>154014</v>
      </c>
      <c r="F245">
        <v>0</v>
      </c>
      <c r="G245">
        <v>44772</v>
      </c>
      <c r="H245">
        <v>205883</v>
      </c>
      <c r="I245">
        <v>0</v>
      </c>
      <c r="J245">
        <v>31736</v>
      </c>
      <c r="M245">
        <v>1106197</v>
      </c>
    </row>
    <row r="246" spans="1:13" ht="13.5">
      <c r="A246" s="21" t="s">
        <v>746</v>
      </c>
      <c r="B246">
        <v>19539188</v>
      </c>
      <c r="C246">
        <v>6127947</v>
      </c>
      <c r="D246">
        <v>4746308</v>
      </c>
      <c r="E246">
        <v>2972590</v>
      </c>
      <c r="F246">
        <v>3925126</v>
      </c>
      <c r="G246">
        <v>3653847</v>
      </c>
      <c r="H246">
        <v>2080696</v>
      </c>
      <c r="I246">
        <v>944535</v>
      </c>
      <c r="J246">
        <v>3656157</v>
      </c>
      <c r="M246">
        <v>5985010</v>
      </c>
    </row>
    <row r="247" spans="1:13" ht="13.5">
      <c r="A247" s="21" t="s">
        <v>747</v>
      </c>
      <c r="B247">
        <v>20432487</v>
      </c>
      <c r="C247">
        <v>6261692</v>
      </c>
      <c r="D247">
        <v>5111748</v>
      </c>
      <c r="E247">
        <v>3479264</v>
      </c>
      <c r="F247">
        <v>4086823</v>
      </c>
      <c r="G247">
        <v>3734042</v>
      </c>
      <c r="H247">
        <v>2369299</v>
      </c>
      <c r="I247">
        <v>945307</v>
      </c>
      <c r="J247">
        <v>3989962</v>
      </c>
      <c r="M247">
        <v>6338322</v>
      </c>
    </row>
    <row r="248" spans="1:13" ht="13.5">
      <c r="A248" s="21" t="s">
        <v>748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M248">
        <v>0</v>
      </c>
    </row>
    <row r="249" spans="1:13" ht="13.5">
      <c r="A249" s="21" t="s">
        <v>749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M249">
        <v>0</v>
      </c>
    </row>
    <row r="250" spans="1:13" ht="13.5">
      <c r="A250" s="21" t="s">
        <v>750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M250">
        <v>0</v>
      </c>
    </row>
    <row r="251" spans="1:13" ht="13.5">
      <c r="A251" s="21" t="s">
        <v>751</v>
      </c>
      <c r="B251">
        <v>0</v>
      </c>
      <c r="C251">
        <v>0</v>
      </c>
      <c r="D251">
        <v>0</v>
      </c>
      <c r="E251">
        <v>0</v>
      </c>
      <c r="F251">
        <v>70712</v>
      </c>
      <c r="G251">
        <v>0</v>
      </c>
      <c r="H251">
        <v>0</v>
      </c>
      <c r="I251">
        <v>441</v>
      </c>
      <c r="J251">
        <v>1053</v>
      </c>
      <c r="M251">
        <v>0</v>
      </c>
    </row>
    <row r="252" spans="1:13" ht="13.5">
      <c r="A252" s="21" t="s">
        <v>752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M252">
        <v>0</v>
      </c>
    </row>
    <row r="253" spans="1:13" ht="13.5">
      <c r="A253" s="21" t="s">
        <v>753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M253">
        <v>0</v>
      </c>
    </row>
    <row r="254" spans="1:13" ht="13.5">
      <c r="A254" s="21" t="s">
        <v>754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M254">
        <v>0</v>
      </c>
    </row>
    <row r="255" spans="1:13" ht="13.5">
      <c r="A255" s="21" t="s">
        <v>489</v>
      </c>
      <c r="B255">
        <v>396895</v>
      </c>
      <c r="C255">
        <v>325320</v>
      </c>
      <c r="D255">
        <v>487722</v>
      </c>
      <c r="E255">
        <v>154011</v>
      </c>
      <c r="F255">
        <v>0</v>
      </c>
      <c r="G255">
        <v>44772</v>
      </c>
      <c r="H255">
        <v>57456</v>
      </c>
      <c r="I255">
        <v>0</v>
      </c>
      <c r="J255">
        <v>0</v>
      </c>
      <c r="M255">
        <v>1083090</v>
      </c>
    </row>
    <row r="256" spans="1:12" ht="13.5">
      <c r="A256" s="183" t="s">
        <v>490</v>
      </c>
      <c r="B256">
        <v>455600</v>
      </c>
      <c r="C256">
        <v>29300</v>
      </c>
      <c r="D256">
        <v>350600</v>
      </c>
      <c r="E256">
        <v>98900</v>
      </c>
      <c r="F256">
        <v>51600</v>
      </c>
      <c r="G256">
        <v>297500</v>
      </c>
      <c r="H256">
        <v>104100</v>
      </c>
      <c r="I256">
        <v>23400</v>
      </c>
      <c r="J256">
        <v>40100</v>
      </c>
      <c r="K256">
        <v>11800</v>
      </c>
      <c r="L256">
        <v>111400</v>
      </c>
    </row>
    <row r="257" spans="1:12" ht="13.5">
      <c r="A257" s="183" t="s">
        <v>491</v>
      </c>
      <c r="B257">
        <v>455600</v>
      </c>
      <c r="C257">
        <v>29300</v>
      </c>
      <c r="D257">
        <v>350600</v>
      </c>
      <c r="E257">
        <v>98900</v>
      </c>
      <c r="F257">
        <v>51600</v>
      </c>
      <c r="G257">
        <v>297500</v>
      </c>
      <c r="H257">
        <v>104100</v>
      </c>
      <c r="I257">
        <v>23400</v>
      </c>
      <c r="J257">
        <v>40100</v>
      </c>
      <c r="K257">
        <v>11800</v>
      </c>
      <c r="L257">
        <v>111400</v>
      </c>
    </row>
    <row r="258" spans="1:12" ht="13.5">
      <c r="A258" s="183" t="s">
        <v>755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ht="13.5">
      <c r="A259" s="183" t="s">
        <v>756</v>
      </c>
      <c r="B259">
        <v>545191</v>
      </c>
      <c r="C259">
        <v>0</v>
      </c>
      <c r="D259">
        <v>196371</v>
      </c>
      <c r="E259">
        <v>113800</v>
      </c>
      <c r="F259">
        <v>482921</v>
      </c>
      <c r="G259">
        <v>0</v>
      </c>
      <c r="H259">
        <v>50686</v>
      </c>
      <c r="I259">
        <v>0</v>
      </c>
      <c r="J259">
        <v>85201</v>
      </c>
      <c r="K259">
        <v>171528</v>
      </c>
      <c r="L259">
        <v>116054</v>
      </c>
    </row>
    <row r="260" spans="1:12" ht="13.5">
      <c r="A260" s="183" t="s">
        <v>757</v>
      </c>
      <c r="B260">
        <v>0</v>
      </c>
      <c r="C260">
        <v>139931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25787</v>
      </c>
      <c r="J260">
        <v>0</v>
      </c>
      <c r="K260">
        <v>0</v>
      </c>
      <c r="L260">
        <v>0</v>
      </c>
    </row>
    <row r="261" spans="1:12" ht="13.5">
      <c r="A261" s="183" t="s">
        <v>758</v>
      </c>
      <c r="B261">
        <v>0</v>
      </c>
      <c r="C261">
        <v>0</v>
      </c>
      <c r="D261">
        <v>7700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ht="13.5">
      <c r="A262" s="183" t="s">
        <v>759</v>
      </c>
      <c r="B262">
        <v>0</v>
      </c>
      <c r="C262">
        <v>52267</v>
      </c>
      <c r="D262">
        <v>2688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ht="13.5">
      <c r="A263" s="183" t="s">
        <v>760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ht="13.5">
      <c r="A264" s="183" t="s">
        <v>761</v>
      </c>
      <c r="B264">
        <v>0</v>
      </c>
      <c r="C264">
        <v>0</v>
      </c>
      <c r="D264">
        <v>67864</v>
      </c>
      <c r="E264">
        <v>10062</v>
      </c>
      <c r="F264">
        <v>1942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7500</v>
      </c>
    </row>
    <row r="265" spans="1:12" ht="13.5">
      <c r="A265" s="183" t="s">
        <v>762</v>
      </c>
      <c r="B265">
        <v>73629</v>
      </c>
      <c r="C265">
        <v>0</v>
      </c>
      <c r="D265">
        <v>6114</v>
      </c>
      <c r="E265">
        <v>70926</v>
      </c>
      <c r="F265">
        <v>59854</v>
      </c>
      <c r="G265">
        <v>59056</v>
      </c>
      <c r="H265">
        <v>70312</v>
      </c>
      <c r="I265">
        <v>15045</v>
      </c>
      <c r="J265">
        <v>127933</v>
      </c>
      <c r="K265">
        <v>23425</v>
      </c>
      <c r="L265">
        <v>87139</v>
      </c>
    </row>
    <row r="266" spans="1:12" ht="13.5">
      <c r="A266" s="183" t="s">
        <v>763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ht="13.5">
      <c r="A267" s="183" t="s">
        <v>764</v>
      </c>
      <c r="B267">
        <v>3488</v>
      </c>
      <c r="C267">
        <v>0</v>
      </c>
      <c r="D267">
        <v>45991</v>
      </c>
      <c r="E267">
        <v>261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4472</v>
      </c>
      <c r="L267">
        <v>1800</v>
      </c>
    </row>
    <row r="268" spans="1:12" ht="13.5">
      <c r="A268" s="183" t="s">
        <v>765</v>
      </c>
      <c r="B268">
        <v>1077908</v>
      </c>
      <c r="C268">
        <v>221498</v>
      </c>
      <c r="D268">
        <v>677328</v>
      </c>
      <c r="E268">
        <v>293949</v>
      </c>
      <c r="F268">
        <v>596317</v>
      </c>
      <c r="G268">
        <v>356556</v>
      </c>
      <c r="H268">
        <v>225098</v>
      </c>
      <c r="I268">
        <v>64232</v>
      </c>
      <c r="J268">
        <v>253234</v>
      </c>
      <c r="K268">
        <v>211225</v>
      </c>
      <c r="L268">
        <v>323893</v>
      </c>
    </row>
    <row r="269" spans="1:12" ht="13.5">
      <c r="A269" s="183" t="s">
        <v>766</v>
      </c>
      <c r="B269">
        <v>0</v>
      </c>
      <c r="C269">
        <v>0</v>
      </c>
      <c r="D269">
        <v>1400</v>
      </c>
      <c r="E269">
        <v>0</v>
      </c>
      <c r="F269">
        <v>7500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ht="13.5">
      <c r="A270" s="183" t="s">
        <v>767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ht="13.5">
      <c r="A271" s="183" t="s">
        <v>768</v>
      </c>
      <c r="B271">
        <v>1077908</v>
      </c>
      <c r="C271">
        <v>221498</v>
      </c>
      <c r="D271">
        <v>675928</v>
      </c>
      <c r="E271">
        <v>293949</v>
      </c>
      <c r="F271">
        <v>588817</v>
      </c>
      <c r="G271">
        <v>356556</v>
      </c>
      <c r="H271">
        <v>225098</v>
      </c>
      <c r="I271">
        <v>64232</v>
      </c>
      <c r="J271">
        <v>253234</v>
      </c>
      <c r="K271">
        <v>211225</v>
      </c>
      <c r="L271">
        <v>323893</v>
      </c>
    </row>
    <row r="272" spans="1:12" ht="13.5">
      <c r="A272" s="183" t="s">
        <v>769</v>
      </c>
      <c r="B272">
        <v>548310</v>
      </c>
      <c r="C272">
        <v>36501</v>
      </c>
      <c r="D272">
        <v>527036</v>
      </c>
      <c r="E272">
        <v>189543</v>
      </c>
      <c r="F272">
        <v>168639</v>
      </c>
      <c r="G272">
        <v>360208</v>
      </c>
      <c r="H272">
        <v>174667</v>
      </c>
      <c r="I272">
        <v>38483</v>
      </c>
      <c r="J272">
        <v>437410</v>
      </c>
      <c r="K272">
        <v>48064</v>
      </c>
      <c r="L272">
        <v>259014</v>
      </c>
    </row>
    <row r="273" spans="1:12" ht="13.5">
      <c r="A273" s="183" t="s">
        <v>770</v>
      </c>
      <c r="B273">
        <v>0</v>
      </c>
      <c r="C273">
        <v>0</v>
      </c>
      <c r="D273">
        <v>17038</v>
      </c>
      <c r="E273">
        <v>6581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ht="13.5">
      <c r="A274" s="183" t="s">
        <v>771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ht="13.5">
      <c r="A275" s="183" t="s">
        <v>772</v>
      </c>
      <c r="B275">
        <v>0</v>
      </c>
      <c r="C275">
        <v>0</v>
      </c>
      <c r="D275">
        <v>72509</v>
      </c>
      <c r="E275">
        <v>10062</v>
      </c>
      <c r="F275">
        <v>5827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28468</v>
      </c>
    </row>
    <row r="276" spans="1:12" ht="13.5">
      <c r="A276" s="183" t="s">
        <v>773</v>
      </c>
      <c r="B276">
        <v>0</v>
      </c>
      <c r="C276">
        <v>0</v>
      </c>
      <c r="D276">
        <v>5100</v>
      </c>
      <c r="E276">
        <v>0</v>
      </c>
      <c r="F276">
        <v>3800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13400</v>
      </c>
    </row>
    <row r="277" spans="1:12" ht="13.5">
      <c r="A277" s="183" t="s">
        <v>774</v>
      </c>
      <c r="B277">
        <v>548310</v>
      </c>
      <c r="C277">
        <v>36501</v>
      </c>
      <c r="D277">
        <v>454527</v>
      </c>
      <c r="E277">
        <v>179481</v>
      </c>
      <c r="F277">
        <v>162812</v>
      </c>
      <c r="G277">
        <v>360208</v>
      </c>
      <c r="H277">
        <v>174667</v>
      </c>
      <c r="I277">
        <v>38483</v>
      </c>
      <c r="J277">
        <v>437410</v>
      </c>
      <c r="K277">
        <v>48064</v>
      </c>
      <c r="L277">
        <v>230546</v>
      </c>
    </row>
    <row r="278" spans="1:12" ht="13.5">
      <c r="A278" s="183" t="s">
        <v>775</v>
      </c>
      <c r="B278">
        <v>455600</v>
      </c>
      <c r="C278">
        <v>29300</v>
      </c>
      <c r="D278">
        <v>345500</v>
      </c>
      <c r="E278">
        <v>98900</v>
      </c>
      <c r="F278">
        <v>47800</v>
      </c>
      <c r="G278">
        <v>242000</v>
      </c>
      <c r="H278">
        <v>104100</v>
      </c>
      <c r="I278">
        <v>23400</v>
      </c>
      <c r="J278">
        <v>40100</v>
      </c>
      <c r="K278">
        <v>11800</v>
      </c>
      <c r="L278">
        <v>98000</v>
      </c>
    </row>
    <row r="279" spans="1:12" ht="13.5">
      <c r="A279" s="183" t="s">
        <v>776</v>
      </c>
      <c r="B279">
        <v>0</v>
      </c>
      <c r="C279">
        <v>29300</v>
      </c>
      <c r="D279">
        <v>347700</v>
      </c>
      <c r="E279">
        <v>98900</v>
      </c>
      <c r="F279">
        <v>51000</v>
      </c>
      <c r="G279">
        <v>242000</v>
      </c>
      <c r="H279">
        <v>52000</v>
      </c>
      <c r="I279">
        <v>23400</v>
      </c>
      <c r="J279">
        <v>40100</v>
      </c>
      <c r="K279">
        <v>0</v>
      </c>
      <c r="L279">
        <v>106300</v>
      </c>
    </row>
    <row r="280" spans="1:12" ht="13.5">
      <c r="A280" s="183" t="s">
        <v>777</v>
      </c>
      <c r="B280">
        <v>396200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ht="13.5">
      <c r="A281" s="183" t="s">
        <v>778</v>
      </c>
      <c r="B281">
        <v>59400</v>
      </c>
      <c r="C281">
        <v>0</v>
      </c>
      <c r="D281">
        <v>2900</v>
      </c>
      <c r="E281">
        <v>0</v>
      </c>
      <c r="F281">
        <v>600</v>
      </c>
      <c r="G281">
        <v>0</v>
      </c>
      <c r="H281">
        <v>52100</v>
      </c>
      <c r="I281">
        <v>0</v>
      </c>
      <c r="J281">
        <v>0</v>
      </c>
      <c r="K281">
        <v>11800</v>
      </c>
      <c r="L281">
        <v>5100</v>
      </c>
    </row>
    <row r="282" spans="1:12" ht="13.5">
      <c r="A282" s="183" t="s">
        <v>779</v>
      </c>
      <c r="B282">
        <v>0</v>
      </c>
      <c r="C282">
        <v>0</v>
      </c>
      <c r="D282">
        <v>66864</v>
      </c>
      <c r="E282">
        <v>10062</v>
      </c>
      <c r="F282">
        <v>1942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7500</v>
      </c>
    </row>
    <row r="283" spans="1:12" ht="13.5">
      <c r="A283" s="183" t="s">
        <v>780</v>
      </c>
      <c r="B283">
        <v>73629</v>
      </c>
      <c r="C283">
        <v>0</v>
      </c>
      <c r="D283">
        <v>6114</v>
      </c>
      <c r="E283">
        <v>70926</v>
      </c>
      <c r="F283">
        <v>59854</v>
      </c>
      <c r="G283">
        <v>59056</v>
      </c>
      <c r="H283">
        <v>70312</v>
      </c>
      <c r="I283">
        <v>15045</v>
      </c>
      <c r="J283">
        <v>105620</v>
      </c>
      <c r="K283">
        <v>20911</v>
      </c>
      <c r="L283">
        <v>47705</v>
      </c>
    </row>
    <row r="284" spans="1:12" ht="13.5">
      <c r="A284" s="183" t="s">
        <v>781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ht="13.5">
      <c r="A285" s="183" t="s">
        <v>782</v>
      </c>
      <c r="B285">
        <v>0</v>
      </c>
      <c r="C285">
        <v>3583</v>
      </c>
      <c r="D285">
        <v>93566</v>
      </c>
      <c r="E285">
        <v>0</v>
      </c>
      <c r="F285">
        <v>35068</v>
      </c>
      <c r="G285">
        <v>0</v>
      </c>
      <c r="H285">
        <v>0</v>
      </c>
      <c r="I285">
        <v>38</v>
      </c>
      <c r="J285">
        <v>45444</v>
      </c>
      <c r="K285">
        <v>11838</v>
      </c>
      <c r="L285">
        <v>91345</v>
      </c>
    </row>
    <row r="286" spans="1:12" ht="13.5">
      <c r="A286" s="183" t="s">
        <v>783</v>
      </c>
      <c r="B286">
        <v>19081</v>
      </c>
      <c r="C286">
        <v>3618</v>
      </c>
      <c r="D286">
        <v>9892</v>
      </c>
      <c r="E286">
        <v>9655</v>
      </c>
      <c r="F286">
        <v>20175</v>
      </c>
      <c r="G286">
        <v>59152</v>
      </c>
      <c r="H286">
        <v>255</v>
      </c>
      <c r="I286">
        <v>0</v>
      </c>
      <c r="J286">
        <v>246246</v>
      </c>
      <c r="K286">
        <v>3515</v>
      </c>
      <c r="L286">
        <v>1064</v>
      </c>
    </row>
    <row r="287" spans="1:12" ht="13.5">
      <c r="A287" s="183" t="s">
        <v>784</v>
      </c>
      <c r="B287">
        <v>842354</v>
      </c>
      <c r="C287">
        <v>249428</v>
      </c>
      <c r="D287">
        <v>223923</v>
      </c>
      <c r="E287">
        <v>236085</v>
      </c>
      <c r="F287">
        <v>545162</v>
      </c>
      <c r="G287">
        <v>210328</v>
      </c>
      <c r="H287">
        <v>69905</v>
      </c>
      <c r="I287">
        <v>51574</v>
      </c>
      <c r="J287">
        <v>83874</v>
      </c>
      <c r="K287">
        <v>149876</v>
      </c>
      <c r="L287">
        <v>38950</v>
      </c>
    </row>
    <row r="288" spans="1:12" ht="13.5">
      <c r="A288" s="183" t="s">
        <v>785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ht="13.5">
      <c r="A289" s="183" t="s">
        <v>786</v>
      </c>
      <c r="B289">
        <v>0</v>
      </c>
      <c r="C289">
        <v>0</v>
      </c>
      <c r="D289">
        <v>0</v>
      </c>
      <c r="E289">
        <v>0</v>
      </c>
      <c r="F289">
        <v>228568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ht="13.5">
      <c r="A290" s="183" t="s">
        <v>787</v>
      </c>
      <c r="B290">
        <v>0</v>
      </c>
      <c r="C290">
        <v>0</v>
      </c>
      <c r="D290">
        <v>0</v>
      </c>
      <c r="E290">
        <v>0</v>
      </c>
      <c r="F290">
        <v>48407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ht="13.5">
      <c r="A291" s="183" t="s">
        <v>788</v>
      </c>
      <c r="B291">
        <v>842354</v>
      </c>
      <c r="C291">
        <v>249428</v>
      </c>
      <c r="D291">
        <v>223923</v>
      </c>
      <c r="E291">
        <v>236085</v>
      </c>
      <c r="F291">
        <v>545162</v>
      </c>
      <c r="G291">
        <v>210328</v>
      </c>
      <c r="H291">
        <v>69905</v>
      </c>
      <c r="I291">
        <v>51574</v>
      </c>
      <c r="J291">
        <v>83874</v>
      </c>
      <c r="K291">
        <v>149876</v>
      </c>
      <c r="L291">
        <v>38950</v>
      </c>
    </row>
    <row r="292" spans="1:12" ht="13.5">
      <c r="A292" s="183" t="s">
        <v>789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ht="13.5">
      <c r="A293" s="183" t="s">
        <v>790</v>
      </c>
      <c r="B293">
        <v>0</v>
      </c>
      <c r="C293">
        <v>0</v>
      </c>
      <c r="D293">
        <v>0</v>
      </c>
      <c r="E293">
        <v>19998</v>
      </c>
      <c r="F293">
        <v>0</v>
      </c>
      <c r="G293">
        <v>0</v>
      </c>
      <c r="H293">
        <v>15000</v>
      </c>
      <c r="I293">
        <v>0</v>
      </c>
      <c r="J293">
        <v>0</v>
      </c>
      <c r="K293">
        <v>0</v>
      </c>
      <c r="L293">
        <v>0</v>
      </c>
    </row>
    <row r="294" spans="1:12" ht="13.5">
      <c r="A294" s="183" t="s">
        <v>791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ht="13.5">
      <c r="A295" s="183" t="s">
        <v>792</v>
      </c>
      <c r="B295">
        <v>0</v>
      </c>
      <c r="C295">
        <v>5369</v>
      </c>
      <c r="D295">
        <v>11907</v>
      </c>
      <c r="E295">
        <v>12357</v>
      </c>
      <c r="F295">
        <v>3000</v>
      </c>
      <c r="G295">
        <v>5502</v>
      </c>
      <c r="H295">
        <v>0</v>
      </c>
      <c r="I295">
        <v>0</v>
      </c>
      <c r="J295">
        <v>0</v>
      </c>
      <c r="K295">
        <v>24300</v>
      </c>
      <c r="L295">
        <v>4200</v>
      </c>
    </row>
    <row r="296" spans="1:12" ht="13.5">
      <c r="A296" s="183" t="s">
        <v>793</v>
      </c>
      <c r="B296">
        <v>1390664</v>
      </c>
      <c r="C296">
        <v>291298</v>
      </c>
      <c r="D296">
        <v>762866</v>
      </c>
      <c r="E296">
        <v>457983</v>
      </c>
      <c r="F296">
        <v>716801</v>
      </c>
      <c r="G296">
        <v>576038</v>
      </c>
      <c r="H296">
        <v>259572</v>
      </c>
      <c r="I296">
        <v>90057</v>
      </c>
      <c r="J296">
        <v>521284</v>
      </c>
      <c r="K296">
        <v>222240</v>
      </c>
      <c r="L296">
        <v>302164</v>
      </c>
    </row>
    <row r="297" spans="1:12" ht="13.5">
      <c r="A297" s="183" t="s">
        <v>794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21729</v>
      </c>
    </row>
    <row r="298" spans="1:12" ht="13.5">
      <c r="A298" s="183" t="s">
        <v>795</v>
      </c>
      <c r="B298">
        <v>312756</v>
      </c>
      <c r="C298">
        <v>69800</v>
      </c>
      <c r="D298">
        <v>86938</v>
      </c>
      <c r="E298">
        <v>164034</v>
      </c>
      <c r="F298">
        <v>127984</v>
      </c>
      <c r="G298">
        <v>219482</v>
      </c>
      <c r="H298">
        <v>34474</v>
      </c>
      <c r="I298">
        <v>25825</v>
      </c>
      <c r="J298">
        <v>268050</v>
      </c>
      <c r="K298">
        <v>11015</v>
      </c>
      <c r="L298">
        <v>0</v>
      </c>
    </row>
    <row r="299" spans="1:12" ht="13.5">
      <c r="A299" s="183" t="s">
        <v>796</v>
      </c>
      <c r="B299">
        <v>310974</v>
      </c>
      <c r="C299">
        <v>69800</v>
      </c>
      <c r="D299">
        <v>86662</v>
      </c>
      <c r="E299">
        <v>159758</v>
      </c>
      <c r="F299">
        <v>119954</v>
      </c>
      <c r="G299">
        <v>219482</v>
      </c>
      <c r="H299">
        <v>0</v>
      </c>
      <c r="I299">
        <v>25825</v>
      </c>
      <c r="J299">
        <v>268050</v>
      </c>
      <c r="K299">
        <v>11015</v>
      </c>
      <c r="L299">
        <v>0</v>
      </c>
    </row>
    <row r="300" spans="1:12" ht="13.5">
      <c r="A300" s="183" t="s">
        <v>797</v>
      </c>
      <c r="B300">
        <v>0</v>
      </c>
      <c r="C300">
        <v>0</v>
      </c>
      <c r="D300">
        <v>0</v>
      </c>
      <c r="E300">
        <v>1972</v>
      </c>
      <c r="F300">
        <v>0</v>
      </c>
      <c r="G300">
        <v>0</v>
      </c>
      <c r="H300">
        <v>26157</v>
      </c>
      <c r="I300">
        <v>0</v>
      </c>
      <c r="J300">
        <v>0</v>
      </c>
      <c r="K300">
        <v>0</v>
      </c>
      <c r="L300">
        <v>0</v>
      </c>
    </row>
    <row r="301" spans="1:12" ht="13.5">
      <c r="A301" s="183" t="s">
        <v>798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ht="13.5">
      <c r="A302" s="183" t="s">
        <v>799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ht="13.5">
      <c r="A303" s="183" t="s">
        <v>800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ht="13.5">
      <c r="A304" s="183" t="s">
        <v>801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ht="13.5">
      <c r="A305" s="183" t="s">
        <v>802</v>
      </c>
      <c r="B305">
        <v>1782</v>
      </c>
      <c r="C305">
        <v>0</v>
      </c>
      <c r="D305">
        <v>276</v>
      </c>
      <c r="E305">
        <v>2304</v>
      </c>
      <c r="F305">
        <v>8030</v>
      </c>
      <c r="G305">
        <v>0</v>
      </c>
      <c r="H305">
        <v>8317</v>
      </c>
      <c r="I305">
        <v>0</v>
      </c>
      <c r="J305">
        <v>0</v>
      </c>
      <c r="K305">
        <v>0</v>
      </c>
      <c r="L305">
        <v>0</v>
      </c>
    </row>
    <row r="306" spans="1:12" ht="13.5">
      <c r="A306" s="183" t="s">
        <v>803</v>
      </c>
      <c r="B306">
        <v>1782</v>
      </c>
      <c r="C306">
        <v>0</v>
      </c>
      <c r="D306">
        <v>276</v>
      </c>
      <c r="E306">
        <v>2304</v>
      </c>
      <c r="F306">
        <v>8030</v>
      </c>
      <c r="G306">
        <v>0</v>
      </c>
      <c r="H306">
        <v>8317</v>
      </c>
      <c r="I306">
        <v>0</v>
      </c>
      <c r="J306">
        <v>0</v>
      </c>
      <c r="K306">
        <v>0</v>
      </c>
      <c r="L306">
        <v>0</v>
      </c>
    </row>
    <row r="307" spans="1:12" ht="13.5">
      <c r="A307" s="183" t="s">
        <v>804</v>
      </c>
      <c r="B307">
        <v>312756</v>
      </c>
      <c r="C307">
        <v>69800</v>
      </c>
      <c r="D307">
        <v>86938</v>
      </c>
      <c r="E307">
        <v>164034</v>
      </c>
      <c r="F307">
        <v>127984</v>
      </c>
      <c r="G307">
        <v>219482</v>
      </c>
      <c r="H307">
        <v>34474</v>
      </c>
      <c r="I307">
        <v>25825</v>
      </c>
      <c r="J307">
        <v>268050</v>
      </c>
      <c r="K307">
        <v>11015</v>
      </c>
      <c r="L307">
        <v>0</v>
      </c>
    </row>
    <row r="308" spans="1:12" ht="13.5">
      <c r="A308" s="183" t="s">
        <v>805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ht="13.5">
      <c r="A309" s="183" t="s">
        <v>806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ht="13.5">
      <c r="A310" s="183" t="s">
        <v>807</v>
      </c>
      <c r="B310">
        <v>17848517</v>
      </c>
      <c r="C310">
        <v>5451606</v>
      </c>
      <c r="D310">
        <v>3425223</v>
      </c>
      <c r="E310">
        <v>2914206</v>
      </c>
      <c r="F310">
        <v>2910249</v>
      </c>
      <c r="G310">
        <v>3221804</v>
      </c>
      <c r="H310">
        <v>2127246</v>
      </c>
      <c r="I310">
        <v>761146</v>
      </c>
      <c r="J310">
        <v>2137515</v>
      </c>
      <c r="K310">
        <v>7156534</v>
      </c>
      <c r="L310">
        <v>1259774</v>
      </c>
    </row>
    <row r="311" spans="1:12" ht="13.5">
      <c r="A311" s="183" t="s">
        <v>808</v>
      </c>
      <c r="B311">
        <v>2649187</v>
      </c>
      <c r="C311">
        <v>932432</v>
      </c>
      <c r="D311">
        <v>1114471</v>
      </c>
      <c r="E311">
        <v>523164</v>
      </c>
      <c r="F311">
        <v>963403</v>
      </c>
      <c r="G311">
        <v>486092</v>
      </c>
      <c r="H311">
        <v>273394</v>
      </c>
      <c r="I311">
        <v>170209</v>
      </c>
      <c r="J311">
        <v>1679707</v>
      </c>
      <c r="K311">
        <v>928014</v>
      </c>
      <c r="L311">
        <v>264742</v>
      </c>
    </row>
    <row r="312" spans="1:12" ht="13.5">
      <c r="A312" s="183" t="s">
        <v>809</v>
      </c>
      <c r="B312">
        <v>1837357</v>
      </c>
      <c r="C312">
        <v>521714</v>
      </c>
      <c r="D312">
        <v>774500</v>
      </c>
      <c r="E312">
        <v>411530</v>
      </c>
      <c r="F312">
        <v>584695</v>
      </c>
      <c r="G312">
        <v>274353</v>
      </c>
      <c r="H312">
        <v>110101</v>
      </c>
      <c r="I312">
        <v>153578</v>
      </c>
      <c r="J312">
        <v>218400</v>
      </c>
      <c r="K312">
        <v>500738</v>
      </c>
      <c r="L312">
        <v>127092</v>
      </c>
    </row>
    <row r="313" spans="1:12" ht="13.5">
      <c r="A313" s="183" t="s">
        <v>810</v>
      </c>
      <c r="B313">
        <v>10490933</v>
      </c>
      <c r="C313">
        <v>1013638</v>
      </c>
      <c r="D313">
        <v>1061751</v>
      </c>
      <c r="E313">
        <v>1424490</v>
      </c>
      <c r="F313">
        <v>441683</v>
      </c>
      <c r="G313">
        <v>802878</v>
      </c>
      <c r="H313">
        <v>1436352</v>
      </c>
      <c r="I313">
        <v>0</v>
      </c>
      <c r="J313">
        <v>1350079</v>
      </c>
      <c r="K313">
        <v>4327404</v>
      </c>
      <c r="L313">
        <v>895445</v>
      </c>
    </row>
    <row r="314" spans="1:12" ht="13.5">
      <c r="A314" s="183" t="s">
        <v>811</v>
      </c>
      <c r="B314">
        <v>-9959605</v>
      </c>
      <c r="C314">
        <v>1551876</v>
      </c>
      <c r="D314">
        <v>460705</v>
      </c>
      <c r="E314">
        <v>-638641</v>
      </c>
      <c r="F314">
        <v>289626</v>
      </c>
      <c r="G314">
        <v>-701488</v>
      </c>
      <c r="H314">
        <v>-302726</v>
      </c>
      <c r="I314">
        <v>123830</v>
      </c>
      <c r="J314">
        <v>1116621</v>
      </c>
      <c r="K314">
        <v>1942189</v>
      </c>
      <c r="L314">
        <v>6873</v>
      </c>
    </row>
    <row r="315" spans="1:12" ht="13.5">
      <c r="A315" s="183" t="s">
        <v>812</v>
      </c>
      <c r="B315">
        <v>21003341</v>
      </c>
      <c r="C315">
        <v>6636525</v>
      </c>
      <c r="D315">
        <v>4673737</v>
      </c>
      <c r="E315">
        <v>3493003</v>
      </c>
      <c r="F315">
        <v>3962284</v>
      </c>
      <c r="G315">
        <v>3731982</v>
      </c>
      <c r="H315">
        <v>2415890</v>
      </c>
      <c r="I315">
        <v>931355</v>
      </c>
      <c r="J315">
        <v>3817222</v>
      </c>
      <c r="K315">
        <v>8089010</v>
      </c>
      <c r="L315">
        <v>1541013</v>
      </c>
    </row>
    <row r="316" spans="1:12" ht="13.5">
      <c r="A316" s="183" t="s">
        <v>813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ht="13.5">
      <c r="A317" s="183" t="s">
        <v>814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ht="13.5">
      <c r="A318" s="183" t="s">
        <v>815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ht="13.5">
      <c r="A319" s="183" t="s">
        <v>492</v>
      </c>
      <c r="B319">
        <v>617599</v>
      </c>
      <c r="C319">
        <v>54858</v>
      </c>
      <c r="D319">
        <v>557853</v>
      </c>
      <c r="E319">
        <v>201574</v>
      </c>
      <c r="F319">
        <v>205071</v>
      </c>
      <c r="G319">
        <v>385870</v>
      </c>
      <c r="H319">
        <v>180457</v>
      </c>
      <c r="I319">
        <v>38483</v>
      </c>
      <c r="J319">
        <v>444435</v>
      </c>
      <c r="K319">
        <v>55288</v>
      </c>
      <c r="L319">
        <v>261803</v>
      </c>
    </row>
    <row r="320" spans="1:13" ht="13.5">
      <c r="A320" s="291" t="s">
        <v>500</v>
      </c>
      <c r="B320">
        <v>18776046</v>
      </c>
      <c r="C320">
        <v>3695554</v>
      </c>
      <c r="D320">
        <v>2947140</v>
      </c>
      <c r="E320">
        <v>2145967</v>
      </c>
      <c r="F320">
        <v>2587115</v>
      </c>
      <c r="G320">
        <v>3613530</v>
      </c>
      <c r="H320">
        <v>1042670</v>
      </c>
      <c r="I320">
        <v>779053</v>
      </c>
      <c r="J320">
        <v>1077107</v>
      </c>
      <c r="M320">
        <v>2000142</v>
      </c>
    </row>
    <row r="321" spans="1:13" ht="13.5">
      <c r="A321" s="291" t="s">
        <v>501</v>
      </c>
      <c r="B321">
        <v>11368587</v>
      </c>
      <c r="C321">
        <v>3202131</v>
      </c>
      <c r="D321">
        <v>1539845</v>
      </c>
      <c r="E321">
        <v>897022</v>
      </c>
      <c r="F321">
        <v>2262617</v>
      </c>
      <c r="G321">
        <v>3598830</v>
      </c>
      <c r="H321">
        <v>974747</v>
      </c>
      <c r="I321">
        <v>601804</v>
      </c>
      <c r="J321">
        <v>1065210</v>
      </c>
      <c r="M321">
        <v>1492182</v>
      </c>
    </row>
    <row r="322" spans="1:13" ht="13.5">
      <c r="A322" s="291" t="s">
        <v>502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M322">
        <v>0</v>
      </c>
    </row>
    <row r="323" spans="1:13" ht="13.5">
      <c r="A323" s="291" t="s">
        <v>503</v>
      </c>
      <c r="B323">
        <v>120799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4148</v>
      </c>
      <c r="I323">
        <v>0</v>
      </c>
      <c r="J323">
        <v>0</v>
      </c>
      <c r="M323">
        <v>24899</v>
      </c>
    </row>
    <row r="324" spans="1:13" ht="13.5">
      <c r="A324" s="291" t="s">
        <v>504</v>
      </c>
      <c r="B324">
        <v>6886135</v>
      </c>
      <c r="C324">
        <v>319122</v>
      </c>
      <c r="D324">
        <v>1350070</v>
      </c>
      <c r="E324">
        <v>664391</v>
      </c>
      <c r="F324">
        <v>1132</v>
      </c>
      <c r="G324">
        <v>0</v>
      </c>
      <c r="H324">
        <v>0</v>
      </c>
      <c r="I324">
        <v>141360</v>
      </c>
      <c r="J324">
        <v>0</v>
      </c>
      <c r="M324">
        <v>25960</v>
      </c>
    </row>
    <row r="325" spans="1:13" ht="13.5">
      <c r="A325" s="291" t="s">
        <v>505</v>
      </c>
      <c r="B325">
        <v>400525</v>
      </c>
      <c r="C325">
        <v>171300</v>
      </c>
      <c r="D325">
        <v>57225</v>
      </c>
      <c r="E325">
        <v>31904</v>
      </c>
      <c r="F325">
        <v>323366</v>
      </c>
      <c r="G325">
        <v>14700</v>
      </c>
      <c r="H325">
        <v>10275</v>
      </c>
      <c r="I325">
        <v>0</v>
      </c>
      <c r="J325">
        <v>11897</v>
      </c>
      <c r="M325">
        <v>365390</v>
      </c>
    </row>
    <row r="326" spans="1:13" ht="13.5">
      <c r="A326" s="291" t="s">
        <v>506</v>
      </c>
      <c r="B326">
        <v>0</v>
      </c>
      <c r="C326">
        <v>3001</v>
      </c>
      <c r="D326">
        <v>0</v>
      </c>
      <c r="E326">
        <v>23742</v>
      </c>
      <c r="F326">
        <v>0</v>
      </c>
      <c r="G326">
        <v>0</v>
      </c>
      <c r="H326">
        <v>53500</v>
      </c>
      <c r="I326">
        <v>35889</v>
      </c>
      <c r="J326">
        <v>0</v>
      </c>
      <c r="M326">
        <v>91711</v>
      </c>
    </row>
    <row r="327" spans="1:13" ht="13.5">
      <c r="A327" s="291" t="s">
        <v>507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M327">
        <v>0</v>
      </c>
    </row>
    <row r="328" spans="1:13" ht="13.5">
      <c r="A328" s="291" t="s">
        <v>508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</row>
    <row r="329" spans="1:13" ht="13.5">
      <c r="A329" s="291" t="s">
        <v>509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M329">
        <v>0</v>
      </c>
    </row>
    <row r="330" spans="1:13" ht="13.5">
      <c r="A330" s="291" t="s">
        <v>510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M330">
        <v>0</v>
      </c>
    </row>
    <row r="331" spans="1:13" ht="13.5">
      <c r="A331" s="291" t="s">
        <v>511</v>
      </c>
      <c r="B331">
        <v>0</v>
      </c>
      <c r="C331">
        <v>0</v>
      </c>
      <c r="D331">
        <v>0</v>
      </c>
      <c r="E331">
        <v>528908</v>
      </c>
      <c r="F331">
        <v>0</v>
      </c>
      <c r="G331">
        <v>0</v>
      </c>
      <c r="H331">
        <v>0</v>
      </c>
      <c r="I331">
        <v>0</v>
      </c>
      <c r="J331">
        <v>0</v>
      </c>
      <c r="M331">
        <v>0</v>
      </c>
    </row>
    <row r="332" spans="1:13" ht="13.5">
      <c r="A332" s="305" t="s">
        <v>512</v>
      </c>
      <c r="B332">
        <v>0</v>
      </c>
      <c r="C332">
        <v>0</v>
      </c>
      <c r="D332">
        <v>84800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M332">
        <v>0</v>
      </c>
    </row>
    <row r="333" spans="1:13" ht="13.5">
      <c r="A333" s="305" t="s">
        <v>513</v>
      </c>
      <c r="B333">
        <v>1530179</v>
      </c>
      <c r="C333">
        <v>410407</v>
      </c>
      <c r="D333">
        <v>586055</v>
      </c>
      <c r="E333">
        <v>202694</v>
      </c>
      <c r="F333">
        <v>215282</v>
      </c>
      <c r="G333">
        <v>422265</v>
      </c>
      <c r="H333">
        <v>174122</v>
      </c>
      <c r="I333">
        <v>173615</v>
      </c>
      <c r="J333">
        <v>108290</v>
      </c>
      <c r="M333">
        <v>422820</v>
      </c>
    </row>
    <row r="334" spans="1:13" ht="13.5">
      <c r="A334" s="305" t="s">
        <v>514</v>
      </c>
      <c r="B334">
        <v>286589</v>
      </c>
      <c r="C334">
        <v>1940117</v>
      </c>
      <c r="D334">
        <v>601472</v>
      </c>
      <c r="E334">
        <v>834882</v>
      </c>
      <c r="F334">
        <v>410935</v>
      </c>
      <c r="G334">
        <v>87968</v>
      </c>
      <c r="H334">
        <v>48103</v>
      </c>
      <c r="I334">
        <v>321409</v>
      </c>
      <c r="J334">
        <v>70376</v>
      </c>
      <c r="M334">
        <v>1375791</v>
      </c>
    </row>
    <row r="335" spans="1:13" ht="13.5">
      <c r="A335" s="305" t="s">
        <v>515</v>
      </c>
      <c r="B335">
        <v>16959278</v>
      </c>
      <c r="C335">
        <v>374600</v>
      </c>
      <c r="D335">
        <v>1674813</v>
      </c>
      <c r="E335">
        <v>1052050</v>
      </c>
      <c r="F335">
        <v>1324966</v>
      </c>
      <c r="G335">
        <v>3066878</v>
      </c>
      <c r="H335">
        <v>820445</v>
      </c>
      <c r="I335">
        <v>284029</v>
      </c>
      <c r="J335">
        <v>610423</v>
      </c>
      <c r="M335">
        <v>184991</v>
      </c>
    </row>
    <row r="336" spans="1:13" ht="13.5">
      <c r="A336" s="305" t="s">
        <v>516</v>
      </c>
      <c r="B336">
        <v>0</v>
      </c>
      <c r="C336">
        <v>424426</v>
      </c>
      <c r="D336">
        <v>0</v>
      </c>
      <c r="E336">
        <v>56341</v>
      </c>
      <c r="F336">
        <v>498070</v>
      </c>
      <c r="G336">
        <v>36419</v>
      </c>
      <c r="H336">
        <v>0</v>
      </c>
      <c r="I336">
        <v>0</v>
      </c>
      <c r="J336">
        <v>285533</v>
      </c>
      <c r="M336">
        <v>15455</v>
      </c>
    </row>
    <row r="337" spans="1:13" ht="13.5">
      <c r="A337" s="305" t="s">
        <v>517</v>
      </c>
      <c r="B337">
        <v>0</v>
      </c>
      <c r="C337">
        <v>546004</v>
      </c>
      <c r="D337">
        <v>0</v>
      </c>
      <c r="E337">
        <v>0</v>
      </c>
      <c r="F337">
        <v>137862</v>
      </c>
      <c r="G337">
        <v>0</v>
      </c>
      <c r="H337">
        <v>0</v>
      </c>
      <c r="I337">
        <v>0</v>
      </c>
      <c r="J337">
        <v>2485</v>
      </c>
      <c r="M337">
        <v>1085</v>
      </c>
    </row>
    <row r="338" spans="1:13" ht="13.5">
      <c r="A338" s="305" t="s">
        <v>518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M338">
        <v>0</v>
      </c>
    </row>
    <row r="339" spans="1:13" ht="13.5">
      <c r="A339" s="305" t="s">
        <v>519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M339">
        <v>0</v>
      </c>
    </row>
    <row r="340" spans="1:13" ht="13.5">
      <c r="A340" s="305" t="s">
        <v>520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M340">
        <v>0</v>
      </c>
    </row>
    <row r="341" spans="1:13" ht="13.5">
      <c r="A341" s="305" t="s">
        <v>521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M341">
        <v>0</v>
      </c>
    </row>
    <row r="342" spans="1:13" ht="13.5">
      <c r="A342" s="305" t="s">
        <v>522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M342">
        <v>0</v>
      </c>
    </row>
    <row r="343" spans="1:12" ht="13.5">
      <c r="A343" t="s">
        <v>816</v>
      </c>
      <c r="B343">
        <v>346</v>
      </c>
      <c r="C343">
        <v>132</v>
      </c>
      <c r="D343">
        <v>240</v>
      </c>
      <c r="E343">
        <v>144</v>
      </c>
      <c r="F343">
        <v>228</v>
      </c>
      <c r="G343">
        <v>110</v>
      </c>
      <c r="H343">
        <v>48</v>
      </c>
      <c r="I343">
        <v>36</v>
      </c>
      <c r="J343">
        <v>156</v>
      </c>
      <c r="K343">
        <v>144</v>
      </c>
      <c r="L343">
        <v>0</v>
      </c>
    </row>
    <row r="344" spans="1:12" ht="13.5">
      <c r="A344" t="s">
        <v>817</v>
      </c>
      <c r="B344">
        <v>29</v>
      </c>
      <c r="C344">
        <v>11</v>
      </c>
      <c r="D344">
        <v>20</v>
      </c>
      <c r="E344">
        <v>12</v>
      </c>
      <c r="F344">
        <v>19</v>
      </c>
      <c r="G344">
        <v>10</v>
      </c>
      <c r="H344">
        <v>4</v>
      </c>
      <c r="I344">
        <v>3</v>
      </c>
      <c r="J344">
        <v>13</v>
      </c>
      <c r="K344">
        <v>12</v>
      </c>
      <c r="L344">
        <v>0</v>
      </c>
    </row>
    <row r="345" spans="1:12" ht="13.5">
      <c r="A345" t="s">
        <v>818</v>
      </c>
      <c r="B345">
        <v>118366</v>
      </c>
      <c r="C345">
        <v>49278</v>
      </c>
      <c r="D345">
        <v>77792</v>
      </c>
      <c r="E345">
        <v>49034</v>
      </c>
      <c r="F345">
        <v>78729</v>
      </c>
      <c r="G345">
        <v>32830</v>
      </c>
      <c r="H345">
        <v>14326</v>
      </c>
      <c r="I345">
        <v>13990</v>
      </c>
      <c r="J345">
        <v>37366</v>
      </c>
      <c r="K345">
        <v>46140</v>
      </c>
      <c r="L345">
        <v>0</v>
      </c>
    </row>
    <row r="346" spans="1:12" ht="13.5">
      <c r="A346" t="s">
        <v>819</v>
      </c>
      <c r="B346">
        <v>68837</v>
      </c>
      <c r="C346">
        <v>26636</v>
      </c>
      <c r="D346">
        <v>39921</v>
      </c>
      <c r="E346">
        <v>20087</v>
      </c>
      <c r="F346">
        <v>35873</v>
      </c>
      <c r="G346">
        <v>13645</v>
      </c>
      <c r="H346">
        <v>7719</v>
      </c>
      <c r="I346">
        <v>6163</v>
      </c>
      <c r="J346">
        <v>18037</v>
      </c>
      <c r="K346">
        <v>24818</v>
      </c>
      <c r="L346">
        <v>0</v>
      </c>
    </row>
    <row r="347" spans="1:12" ht="13.5">
      <c r="A347" t="s">
        <v>820</v>
      </c>
      <c r="B347">
        <v>18449</v>
      </c>
      <c r="C347">
        <v>5307</v>
      </c>
      <c r="D347">
        <v>5364</v>
      </c>
      <c r="E347">
        <v>1320</v>
      </c>
      <c r="F347">
        <v>5521</v>
      </c>
      <c r="G347">
        <v>526</v>
      </c>
      <c r="H347">
        <v>2001</v>
      </c>
      <c r="I347">
        <v>438</v>
      </c>
      <c r="J347">
        <v>2666</v>
      </c>
      <c r="K347">
        <v>5625</v>
      </c>
      <c r="L347">
        <v>0</v>
      </c>
    </row>
    <row r="348" spans="1:12" ht="13.5">
      <c r="A348" t="s">
        <v>821</v>
      </c>
      <c r="B348">
        <v>0</v>
      </c>
      <c r="C348">
        <v>0</v>
      </c>
      <c r="D348">
        <v>13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408</v>
      </c>
      <c r="K348">
        <v>150</v>
      </c>
      <c r="L348">
        <v>0</v>
      </c>
    </row>
    <row r="349" spans="1:12" ht="13.5">
      <c r="A349" t="s">
        <v>822</v>
      </c>
      <c r="B349">
        <v>42370</v>
      </c>
      <c r="C349">
        <v>17529</v>
      </c>
      <c r="D349">
        <v>28270</v>
      </c>
      <c r="E349">
        <v>16330</v>
      </c>
      <c r="F349">
        <v>27064</v>
      </c>
      <c r="G349">
        <v>10628</v>
      </c>
      <c r="H349">
        <v>4989</v>
      </c>
      <c r="I349">
        <v>5105</v>
      </c>
      <c r="J349">
        <v>12134</v>
      </c>
      <c r="K349">
        <v>16125</v>
      </c>
      <c r="L349">
        <v>0</v>
      </c>
    </row>
    <row r="350" spans="1:12" ht="13.5">
      <c r="A350" t="s">
        <v>823</v>
      </c>
      <c r="B350">
        <v>8018</v>
      </c>
      <c r="C350">
        <v>3800</v>
      </c>
      <c r="D350">
        <v>6274</v>
      </c>
      <c r="E350">
        <v>2437</v>
      </c>
      <c r="F350">
        <v>3288</v>
      </c>
      <c r="G350">
        <v>2491</v>
      </c>
      <c r="H350">
        <v>729</v>
      </c>
      <c r="I350">
        <v>620</v>
      </c>
      <c r="J350">
        <v>2829</v>
      </c>
      <c r="K350">
        <v>2918</v>
      </c>
      <c r="L350">
        <v>0</v>
      </c>
    </row>
    <row r="351" spans="1:12" ht="13.5">
      <c r="A351" t="s">
        <v>824</v>
      </c>
      <c r="B351">
        <v>187203</v>
      </c>
      <c r="C351">
        <v>75914</v>
      </c>
      <c r="D351">
        <v>117713</v>
      </c>
      <c r="E351">
        <v>69121</v>
      </c>
      <c r="F351">
        <v>114602</v>
      </c>
      <c r="G351">
        <v>46475</v>
      </c>
      <c r="H351">
        <v>22045</v>
      </c>
      <c r="I351">
        <v>20153</v>
      </c>
      <c r="J351">
        <v>55403</v>
      </c>
      <c r="K351">
        <v>70958</v>
      </c>
      <c r="L351">
        <v>0</v>
      </c>
    </row>
    <row r="352" spans="1:12" ht="13.5">
      <c r="A352" t="s">
        <v>825</v>
      </c>
      <c r="B352">
        <v>1257</v>
      </c>
      <c r="C352">
        <v>519</v>
      </c>
      <c r="D352">
        <v>859</v>
      </c>
      <c r="E352">
        <v>524</v>
      </c>
      <c r="F352">
        <v>799</v>
      </c>
      <c r="G352">
        <v>412</v>
      </c>
      <c r="H352">
        <v>230</v>
      </c>
      <c r="I352">
        <v>145</v>
      </c>
      <c r="J352">
        <v>478</v>
      </c>
      <c r="K352">
        <v>555</v>
      </c>
      <c r="L352">
        <v>0</v>
      </c>
    </row>
    <row r="353" spans="1:12" ht="13.5">
      <c r="A353" t="s">
        <v>826</v>
      </c>
      <c r="B353">
        <v>649</v>
      </c>
      <c r="C353">
        <v>228</v>
      </c>
      <c r="D353">
        <v>456</v>
      </c>
      <c r="E353">
        <v>228</v>
      </c>
      <c r="F353">
        <v>366</v>
      </c>
      <c r="G353">
        <v>167</v>
      </c>
      <c r="H353">
        <v>121</v>
      </c>
      <c r="I353">
        <v>82</v>
      </c>
      <c r="J353">
        <v>146</v>
      </c>
      <c r="K353">
        <v>162</v>
      </c>
      <c r="L353">
        <v>0</v>
      </c>
    </row>
    <row r="354" spans="1:12" ht="13.5">
      <c r="A354" t="s">
        <v>827</v>
      </c>
      <c r="B354">
        <v>847</v>
      </c>
      <c r="C354">
        <v>181</v>
      </c>
      <c r="D354">
        <v>207</v>
      </c>
      <c r="E354">
        <v>184</v>
      </c>
      <c r="F354">
        <v>201</v>
      </c>
      <c r="G354">
        <v>97</v>
      </c>
      <c r="H354">
        <v>69</v>
      </c>
      <c r="I354">
        <v>0</v>
      </c>
      <c r="J354">
        <v>97</v>
      </c>
      <c r="K354">
        <v>192</v>
      </c>
      <c r="L354">
        <v>0</v>
      </c>
    </row>
    <row r="355" spans="1:12" ht="13.5">
      <c r="A355" t="s">
        <v>828</v>
      </c>
      <c r="B355">
        <v>70</v>
      </c>
      <c r="C355">
        <v>16</v>
      </c>
      <c r="D355">
        <v>17</v>
      </c>
      <c r="E355">
        <v>15</v>
      </c>
      <c r="F355">
        <v>16</v>
      </c>
      <c r="G355">
        <v>8</v>
      </c>
      <c r="H355">
        <v>6</v>
      </c>
      <c r="I355">
        <v>0</v>
      </c>
      <c r="J355">
        <v>8</v>
      </c>
      <c r="K355">
        <v>16</v>
      </c>
      <c r="L355">
        <v>0</v>
      </c>
    </row>
    <row r="356" spans="1:12" ht="13.5">
      <c r="A356" t="s">
        <v>829</v>
      </c>
      <c r="B356">
        <v>463065</v>
      </c>
      <c r="C356">
        <v>105081</v>
      </c>
      <c r="D356">
        <v>122876</v>
      </c>
      <c r="E356">
        <v>110586</v>
      </c>
      <c r="F356">
        <v>139017</v>
      </c>
      <c r="G356">
        <v>60869</v>
      </c>
      <c r="H356">
        <v>40591</v>
      </c>
      <c r="I356">
        <v>0</v>
      </c>
      <c r="J356">
        <v>61408</v>
      </c>
      <c r="K356">
        <v>111064</v>
      </c>
      <c r="L356">
        <v>0</v>
      </c>
    </row>
    <row r="357" spans="1:12" ht="13.5">
      <c r="A357" t="s">
        <v>830</v>
      </c>
      <c r="B357">
        <v>643921</v>
      </c>
      <c r="C357">
        <v>128380</v>
      </c>
      <c r="D357">
        <v>207016</v>
      </c>
      <c r="E357">
        <v>135874</v>
      </c>
      <c r="F357">
        <v>161904</v>
      </c>
      <c r="G357">
        <v>91461</v>
      </c>
      <c r="H357">
        <v>58098</v>
      </c>
      <c r="I357">
        <v>0</v>
      </c>
      <c r="J357">
        <v>100850</v>
      </c>
      <c r="K357">
        <v>210663</v>
      </c>
      <c r="L357">
        <v>0</v>
      </c>
    </row>
    <row r="358" spans="1:12" ht="13.5">
      <c r="A358" t="s">
        <v>831</v>
      </c>
      <c r="B358">
        <v>75048</v>
      </c>
      <c r="C358">
        <v>3680</v>
      </c>
      <c r="D358">
        <v>1501</v>
      </c>
      <c r="E358">
        <v>2140</v>
      </c>
      <c r="F358">
        <v>0</v>
      </c>
      <c r="G358">
        <v>0</v>
      </c>
      <c r="H358">
        <v>3032</v>
      </c>
      <c r="I358">
        <v>0</v>
      </c>
      <c r="J358">
        <v>266</v>
      </c>
      <c r="K358">
        <v>771</v>
      </c>
      <c r="L358">
        <v>0</v>
      </c>
    </row>
    <row r="359" spans="1:12" ht="13.5">
      <c r="A359" t="s">
        <v>832</v>
      </c>
      <c r="B359">
        <v>145015</v>
      </c>
      <c r="C359">
        <v>0</v>
      </c>
      <c r="D359">
        <v>60172</v>
      </c>
      <c r="E359">
        <v>23108</v>
      </c>
      <c r="F359">
        <v>48721</v>
      </c>
      <c r="G359">
        <v>57865</v>
      </c>
      <c r="H359">
        <v>14999</v>
      </c>
      <c r="I359">
        <v>0</v>
      </c>
      <c r="J359">
        <v>33184</v>
      </c>
      <c r="K359">
        <v>81340</v>
      </c>
      <c r="L359">
        <v>0</v>
      </c>
    </row>
    <row r="360" spans="1:12" ht="13.5">
      <c r="A360" t="s">
        <v>833</v>
      </c>
      <c r="B360">
        <v>156625</v>
      </c>
      <c r="C360">
        <v>35763</v>
      </c>
      <c r="D360">
        <v>46452</v>
      </c>
      <c r="E360">
        <v>39569</v>
      </c>
      <c r="F360">
        <v>39987</v>
      </c>
      <c r="G360">
        <v>21726</v>
      </c>
      <c r="H360">
        <v>13076</v>
      </c>
      <c r="I360">
        <v>0</v>
      </c>
      <c r="J360">
        <v>21417</v>
      </c>
      <c r="K360">
        <v>46422</v>
      </c>
      <c r="L360">
        <v>0</v>
      </c>
    </row>
    <row r="361" spans="1:12" ht="13.5">
      <c r="A361" t="s">
        <v>834</v>
      </c>
      <c r="B361">
        <v>267233</v>
      </c>
      <c r="C361">
        <v>88937</v>
      </c>
      <c r="D361">
        <v>98891</v>
      </c>
      <c r="E361">
        <v>71057</v>
      </c>
      <c r="F361">
        <v>73196</v>
      </c>
      <c r="G361">
        <v>11870</v>
      </c>
      <c r="H361">
        <v>26991</v>
      </c>
      <c r="I361">
        <v>0</v>
      </c>
      <c r="J361">
        <v>45983</v>
      </c>
      <c r="K361">
        <v>82130</v>
      </c>
      <c r="L361">
        <v>0</v>
      </c>
    </row>
    <row r="362" spans="1:12" ht="13.5">
      <c r="A362" t="s">
        <v>835</v>
      </c>
      <c r="B362">
        <v>1106986</v>
      </c>
      <c r="C362">
        <v>233461</v>
      </c>
      <c r="D362">
        <v>329892</v>
      </c>
      <c r="E362">
        <v>246460</v>
      </c>
      <c r="F362">
        <v>300921</v>
      </c>
      <c r="G362">
        <v>152330</v>
      </c>
      <c r="H362">
        <v>98689</v>
      </c>
      <c r="I362">
        <v>0</v>
      </c>
      <c r="J362">
        <v>162258</v>
      </c>
      <c r="K362">
        <v>321727</v>
      </c>
      <c r="L362">
        <v>0</v>
      </c>
    </row>
    <row r="363" spans="1:12" ht="13.5">
      <c r="A363" t="s">
        <v>836</v>
      </c>
      <c r="B363">
        <v>3295</v>
      </c>
      <c r="C363">
        <v>764</v>
      </c>
      <c r="D363">
        <v>882</v>
      </c>
      <c r="E363">
        <v>821</v>
      </c>
      <c r="F363">
        <v>813</v>
      </c>
      <c r="G363">
        <v>442</v>
      </c>
      <c r="H363">
        <v>305</v>
      </c>
      <c r="I363">
        <v>0</v>
      </c>
      <c r="J363">
        <v>432</v>
      </c>
      <c r="K363">
        <v>684</v>
      </c>
      <c r="L363">
        <v>0</v>
      </c>
    </row>
    <row r="364" spans="1:12" ht="13.5">
      <c r="A364" t="s">
        <v>837</v>
      </c>
      <c r="B364">
        <v>1531</v>
      </c>
      <c r="C364">
        <v>352</v>
      </c>
      <c r="D364">
        <v>441</v>
      </c>
      <c r="E364">
        <v>432</v>
      </c>
      <c r="F364">
        <v>394</v>
      </c>
      <c r="G364">
        <v>225</v>
      </c>
      <c r="H364">
        <v>66</v>
      </c>
      <c r="I364">
        <v>0</v>
      </c>
      <c r="J364">
        <v>154</v>
      </c>
      <c r="K364">
        <v>242</v>
      </c>
      <c r="L364">
        <v>0</v>
      </c>
    </row>
    <row r="365" spans="1:12" ht="13.5">
      <c r="A365" t="s">
        <v>838</v>
      </c>
      <c r="B365">
        <v>4067</v>
      </c>
      <c r="C365">
        <v>1156</v>
      </c>
      <c r="D365">
        <v>1865</v>
      </c>
      <c r="E365">
        <v>1298</v>
      </c>
      <c r="F365">
        <v>1551</v>
      </c>
      <c r="G365">
        <v>697</v>
      </c>
      <c r="H365">
        <v>363</v>
      </c>
      <c r="I365">
        <v>0</v>
      </c>
      <c r="J365">
        <v>562</v>
      </c>
      <c r="K365">
        <v>1035</v>
      </c>
      <c r="L365">
        <v>0</v>
      </c>
    </row>
    <row r="366" spans="1:12" ht="13.5">
      <c r="A366" t="s">
        <v>839</v>
      </c>
      <c r="B366">
        <v>337</v>
      </c>
      <c r="C366">
        <v>96</v>
      </c>
      <c r="D366">
        <v>155</v>
      </c>
      <c r="E366">
        <v>109</v>
      </c>
      <c r="F366">
        <v>129</v>
      </c>
      <c r="G366">
        <v>57</v>
      </c>
      <c r="H366">
        <v>30</v>
      </c>
      <c r="I366">
        <v>0</v>
      </c>
      <c r="J366">
        <v>47</v>
      </c>
      <c r="K366">
        <v>86</v>
      </c>
      <c r="L366">
        <v>0</v>
      </c>
    </row>
    <row r="367" spans="1:12" ht="13.5">
      <c r="A367" t="s">
        <v>840</v>
      </c>
      <c r="B367">
        <v>1136118</v>
      </c>
      <c r="C367">
        <v>383255</v>
      </c>
      <c r="D367">
        <v>466508</v>
      </c>
      <c r="E367">
        <v>404141</v>
      </c>
      <c r="F367">
        <v>472084</v>
      </c>
      <c r="G367">
        <v>202583</v>
      </c>
      <c r="H367">
        <v>105803</v>
      </c>
      <c r="I367">
        <v>0</v>
      </c>
      <c r="J367">
        <v>164407</v>
      </c>
      <c r="K367">
        <v>317191</v>
      </c>
      <c r="L367">
        <v>0</v>
      </c>
    </row>
    <row r="368" spans="1:12" ht="13.5">
      <c r="A368" t="s">
        <v>841</v>
      </c>
      <c r="B368">
        <v>673946</v>
      </c>
      <c r="C368">
        <v>191775</v>
      </c>
      <c r="D368">
        <v>299622</v>
      </c>
      <c r="E368">
        <v>207227</v>
      </c>
      <c r="F368">
        <v>239369</v>
      </c>
      <c r="G368">
        <v>101261</v>
      </c>
      <c r="H368">
        <v>56366</v>
      </c>
      <c r="I368">
        <v>0</v>
      </c>
      <c r="J368">
        <v>89608</v>
      </c>
      <c r="K368">
        <v>190521</v>
      </c>
      <c r="L368">
        <v>0</v>
      </c>
    </row>
    <row r="369" spans="1:12" ht="13.5">
      <c r="A369" t="s">
        <v>842</v>
      </c>
      <c r="B369">
        <v>83532</v>
      </c>
      <c r="C369">
        <v>13526</v>
      </c>
      <c r="D369">
        <v>50268</v>
      </c>
      <c r="E369">
        <v>8716</v>
      </c>
      <c r="F369">
        <v>14691</v>
      </c>
      <c r="G369">
        <v>9007</v>
      </c>
      <c r="H369">
        <v>1600</v>
      </c>
      <c r="I369">
        <v>0</v>
      </c>
      <c r="J369">
        <v>13077</v>
      </c>
      <c r="K369">
        <v>25189</v>
      </c>
      <c r="L369">
        <v>0</v>
      </c>
    </row>
    <row r="370" spans="1:12" ht="13.5">
      <c r="A370" t="s">
        <v>843</v>
      </c>
      <c r="B370">
        <v>80757</v>
      </c>
      <c r="C370">
        <v>20170</v>
      </c>
      <c r="D370">
        <v>31804</v>
      </c>
      <c r="E370">
        <v>21716</v>
      </c>
      <c r="F370">
        <v>27354</v>
      </c>
      <c r="G370">
        <v>14055</v>
      </c>
      <c r="H370">
        <v>8663</v>
      </c>
      <c r="I370">
        <v>0</v>
      </c>
      <c r="J370">
        <v>8947</v>
      </c>
      <c r="K370">
        <v>27993</v>
      </c>
      <c r="L370">
        <v>0</v>
      </c>
    </row>
    <row r="371" spans="1:12" ht="13.5">
      <c r="A371" t="s">
        <v>844</v>
      </c>
      <c r="B371">
        <v>387600</v>
      </c>
      <c r="C371">
        <v>128561</v>
      </c>
      <c r="D371">
        <v>159808</v>
      </c>
      <c r="E371">
        <v>141815</v>
      </c>
      <c r="F371">
        <v>161781</v>
      </c>
      <c r="G371">
        <v>63238</v>
      </c>
      <c r="H371">
        <v>35914</v>
      </c>
      <c r="I371">
        <v>0</v>
      </c>
      <c r="J371">
        <v>53929</v>
      </c>
      <c r="K371">
        <v>110873</v>
      </c>
      <c r="L371">
        <v>0</v>
      </c>
    </row>
    <row r="372" spans="1:12" ht="13.5">
      <c r="A372" t="s">
        <v>845</v>
      </c>
      <c r="B372">
        <v>122057</v>
      </c>
      <c r="C372">
        <v>29518</v>
      </c>
      <c r="D372">
        <v>57742</v>
      </c>
      <c r="E372">
        <v>34980</v>
      </c>
      <c r="F372">
        <v>35543</v>
      </c>
      <c r="G372">
        <v>14961</v>
      </c>
      <c r="H372">
        <v>10189</v>
      </c>
      <c r="I372">
        <v>0</v>
      </c>
      <c r="J372">
        <v>13655</v>
      </c>
      <c r="K372">
        <v>26466</v>
      </c>
      <c r="L372">
        <v>0</v>
      </c>
    </row>
    <row r="373" spans="1:12" ht="13.5">
      <c r="A373" t="s">
        <v>846</v>
      </c>
      <c r="B373">
        <v>1810064</v>
      </c>
      <c r="C373">
        <v>575030</v>
      </c>
      <c r="D373">
        <v>766130</v>
      </c>
      <c r="E373">
        <v>611368</v>
      </c>
      <c r="F373">
        <v>711453</v>
      </c>
      <c r="G373">
        <v>303844</v>
      </c>
      <c r="H373">
        <v>162169</v>
      </c>
      <c r="I373">
        <v>0</v>
      </c>
      <c r="J373">
        <v>254015</v>
      </c>
      <c r="K373">
        <v>507712</v>
      </c>
      <c r="L373">
        <v>0</v>
      </c>
    </row>
    <row r="374" spans="1:12" ht="13.5">
      <c r="A374" t="s">
        <v>847</v>
      </c>
      <c r="B374">
        <v>12339</v>
      </c>
      <c r="C374">
        <v>4265</v>
      </c>
      <c r="D374">
        <v>5869</v>
      </c>
      <c r="E374">
        <v>4400</v>
      </c>
      <c r="F374">
        <v>5276</v>
      </c>
      <c r="G374">
        <v>2397</v>
      </c>
      <c r="H374">
        <v>1313</v>
      </c>
      <c r="I374">
        <v>0</v>
      </c>
      <c r="J374">
        <v>1910</v>
      </c>
      <c r="K374">
        <v>3397</v>
      </c>
      <c r="L374">
        <v>0</v>
      </c>
    </row>
    <row r="375" spans="1:12" ht="13.5">
      <c r="A375" t="s">
        <v>848</v>
      </c>
      <c r="B375">
        <v>4962</v>
      </c>
      <c r="C375">
        <v>1871</v>
      </c>
      <c r="D375">
        <v>2179</v>
      </c>
      <c r="E375">
        <v>1919</v>
      </c>
      <c r="F375">
        <v>2428</v>
      </c>
      <c r="G375">
        <v>1005</v>
      </c>
      <c r="H375">
        <v>431</v>
      </c>
      <c r="I375">
        <v>0</v>
      </c>
      <c r="J375">
        <v>749</v>
      </c>
      <c r="K375">
        <v>1467</v>
      </c>
      <c r="L375">
        <v>0</v>
      </c>
    </row>
    <row r="376" spans="1:12" ht="13.5">
      <c r="A376" t="s">
        <v>849</v>
      </c>
      <c r="B376">
        <v>0</v>
      </c>
      <c r="C376">
        <v>12</v>
      </c>
      <c r="D376">
        <v>70</v>
      </c>
      <c r="E376">
        <v>84</v>
      </c>
      <c r="F376">
        <v>36</v>
      </c>
      <c r="G376">
        <v>20</v>
      </c>
      <c r="H376">
        <v>0</v>
      </c>
      <c r="I376">
        <v>0</v>
      </c>
      <c r="J376">
        <v>53</v>
      </c>
      <c r="K376">
        <v>24</v>
      </c>
      <c r="L376">
        <v>0</v>
      </c>
    </row>
    <row r="377" spans="1:12" ht="13.5">
      <c r="A377" t="s">
        <v>850</v>
      </c>
      <c r="B377">
        <v>0</v>
      </c>
      <c r="C377">
        <v>1</v>
      </c>
      <c r="D377">
        <v>5</v>
      </c>
      <c r="E377">
        <v>7</v>
      </c>
      <c r="F377">
        <v>3</v>
      </c>
      <c r="G377">
        <v>2</v>
      </c>
      <c r="H377">
        <v>0</v>
      </c>
      <c r="I377">
        <v>0</v>
      </c>
      <c r="J377">
        <v>4</v>
      </c>
      <c r="K377">
        <v>2</v>
      </c>
      <c r="L377">
        <v>0</v>
      </c>
    </row>
    <row r="378" spans="1:12" ht="13.5">
      <c r="A378" t="s">
        <v>851</v>
      </c>
      <c r="B378">
        <v>0</v>
      </c>
      <c r="C378">
        <v>4354</v>
      </c>
      <c r="D378">
        <v>20094</v>
      </c>
      <c r="E378">
        <v>20371</v>
      </c>
      <c r="F378">
        <v>12764</v>
      </c>
      <c r="G378">
        <v>3780</v>
      </c>
      <c r="H378">
        <v>0</v>
      </c>
      <c r="I378">
        <v>0</v>
      </c>
      <c r="J378">
        <v>15572</v>
      </c>
      <c r="K378">
        <v>10109</v>
      </c>
      <c r="L378">
        <v>0</v>
      </c>
    </row>
    <row r="379" spans="1:12" ht="13.5">
      <c r="A379" t="s">
        <v>852</v>
      </c>
      <c r="B379">
        <v>0</v>
      </c>
      <c r="C379">
        <v>2387</v>
      </c>
      <c r="D379">
        <v>11401</v>
      </c>
      <c r="E379">
        <v>10504</v>
      </c>
      <c r="F379">
        <v>6498</v>
      </c>
      <c r="G379">
        <v>2003</v>
      </c>
      <c r="H379">
        <v>0</v>
      </c>
      <c r="I379">
        <v>0</v>
      </c>
      <c r="J379">
        <v>8021</v>
      </c>
      <c r="K379">
        <v>7956</v>
      </c>
      <c r="L379">
        <v>0</v>
      </c>
    </row>
    <row r="380" spans="1:12" ht="13.5">
      <c r="A380" t="s">
        <v>853</v>
      </c>
      <c r="B380">
        <v>0</v>
      </c>
      <c r="C380">
        <v>25</v>
      </c>
      <c r="D380">
        <v>2485</v>
      </c>
      <c r="E380">
        <v>402</v>
      </c>
      <c r="F380">
        <v>269</v>
      </c>
      <c r="G380">
        <v>167</v>
      </c>
      <c r="H380">
        <v>0</v>
      </c>
      <c r="I380">
        <v>0</v>
      </c>
      <c r="J380">
        <v>1287</v>
      </c>
      <c r="K380">
        <v>2032</v>
      </c>
      <c r="L380">
        <v>0</v>
      </c>
    </row>
    <row r="381" spans="1:12" ht="13.5">
      <c r="A381" t="s">
        <v>854</v>
      </c>
      <c r="B381">
        <v>0</v>
      </c>
      <c r="C381">
        <v>506</v>
      </c>
      <c r="D381">
        <v>947</v>
      </c>
      <c r="E381">
        <v>1578</v>
      </c>
      <c r="F381">
        <v>912</v>
      </c>
      <c r="G381">
        <v>530</v>
      </c>
      <c r="H381">
        <v>0</v>
      </c>
      <c r="I381">
        <v>0</v>
      </c>
      <c r="J381">
        <v>1000</v>
      </c>
      <c r="K381">
        <v>932</v>
      </c>
      <c r="L381">
        <v>0</v>
      </c>
    </row>
    <row r="382" spans="1:12" ht="13.5">
      <c r="A382" t="s">
        <v>855</v>
      </c>
      <c r="B382">
        <v>0</v>
      </c>
      <c r="C382">
        <v>1440</v>
      </c>
      <c r="D382">
        <v>6873</v>
      </c>
      <c r="E382">
        <v>6998</v>
      </c>
      <c r="F382">
        <v>4659</v>
      </c>
      <c r="G382">
        <v>943</v>
      </c>
      <c r="H382">
        <v>0</v>
      </c>
      <c r="I382">
        <v>0</v>
      </c>
      <c r="J382">
        <v>4742</v>
      </c>
      <c r="K382">
        <v>3658</v>
      </c>
      <c r="L382">
        <v>0</v>
      </c>
    </row>
    <row r="383" spans="1:12" ht="13.5">
      <c r="A383" t="s">
        <v>856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</row>
    <row r="384" spans="1:12" ht="13.5">
      <c r="A384" t="s">
        <v>857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ht="13.5">
      <c r="A385" t="s">
        <v>858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</row>
    <row r="386" spans="1:12" ht="13.5">
      <c r="A386" t="s">
        <v>859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ht="13.5">
      <c r="A387" t="s">
        <v>860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ht="13.5">
      <c r="A388" t="s">
        <v>861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ht="13.5">
      <c r="A389" t="s">
        <v>862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ht="13.5">
      <c r="A390" t="s">
        <v>863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</row>
    <row r="391" spans="1:12" ht="13.5">
      <c r="A391" t="s">
        <v>864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</row>
    <row r="392" spans="1:12" ht="13.5">
      <c r="A392" t="s">
        <v>865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ht="13.5">
      <c r="A393" t="s">
        <v>866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</row>
    <row r="394" spans="1:12" ht="13.5">
      <c r="A394" t="s">
        <v>867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ht="13.5">
      <c r="A395" t="s">
        <v>868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ht="13.5">
      <c r="A396" t="s">
        <v>869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ht="13.5">
      <c r="A397" t="s">
        <v>870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</row>
    <row r="398" spans="1:12" ht="13.5">
      <c r="A398" t="s">
        <v>871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ht="13.5">
      <c r="A399" t="s">
        <v>872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</row>
    <row r="400" spans="1:12" ht="13.5">
      <c r="A400" t="s">
        <v>873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ht="13.5">
      <c r="A401" t="s">
        <v>874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ht="13.5">
      <c r="A402" t="s">
        <v>875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</row>
    <row r="403" spans="1:12" ht="13.5">
      <c r="A403" t="s">
        <v>876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ht="13.5">
      <c r="A404" t="s">
        <v>877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</row>
    <row r="405" spans="1:12" ht="13.5">
      <c r="A405" t="s">
        <v>878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ht="13.5">
      <c r="A406" t="s">
        <v>879</v>
      </c>
      <c r="B406">
        <v>0</v>
      </c>
      <c r="C406">
        <v>416</v>
      </c>
      <c r="D406">
        <v>1096</v>
      </c>
      <c r="E406">
        <v>1526</v>
      </c>
      <c r="F406">
        <v>658</v>
      </c>
      <c r="G406">
        <v>363</v>
      </c>
      <c r="H406">
        <v>0</v>
      </c>
      <c r="I406">
        <v>0</v>
      </c>
      <c r="J406">
        <v>992</v>
      </c>
      <c r="K406">
        <v>1334</v>
      </c>
      <c r="L406">
        <v>0</v>
      </c>
    </row>
    <row r="407" spans="1:12" ht="13.5">
      <c r="A407" t="s">
        <v>880</v>
      </c>
      <c r="B407">
        <v>0</v>
      </c>
      <c r="C407">
        <v>6741</v>
      </c>
      <c r="D407">
        <v>31495</v>
      </c>
      <c r="E407">
        <v>30875</v>
      </c>
      <c r="F407">
        <v>19262</v>
      </c>
      <c r="G407">
        <v>5783</v>
      </c>
      <c r="H407">
        <v>0</v>
      </c>
      <c r="I407">
        <v>0</v>
      </c>
      <c r="J407">
        <v>23593</v>
      </c>
      <c r="K407">
        <v>18065</v>
      </c>
      <c r="L407">
        <v>0</v>
      </c>
    </row>
    <row r="408" spans="1:12" ht="13.5">
      <c r="A408" t="s">
        <v>881</v>
      </c>
      <c r="B408">
        <v>0</v>
      </c>
      <c r="C408">
        <v>45</v>
      </c>
      <c r="D408">
        <v>262</v>
      </c>
      <c r="E408">
        <v>329</v>
      </c>
      <c r="F408">
        <v>150</v>
      </c>
      <c r="G408">
        <v>67</v>
      </c>
      <c r="H408">
        <v>0</v>
      </c>
      <c r="I408">
        <v>0</v>
      </c>
      <c r="J408">
        <v>198</v>
      </c>
      <c r="K408">
        <v>113</v>
      </c>
      <c r="L408">
        <v>0</v>
      </c>
    </row>
    <row r="409" spans="1:12" ht="13.5">
      <c r="A409" t="s">
        <v>882</v>
      </c>
      <c r="B409">
        <v>0</v>
      </c>
      <c r="C409">
        <v>26</v>
      </c>
      <c r="D409">
        <v>147</v>
      </c>
      <c r="E409">
        <v>103</v>
      </c>
      <c r="F409">
        <v>96</v>
      </c>
      <c r="G409">
        <v>10</v>
      </c>
      <c r="H409">
        <v>0</v>
      </c>
      <c r="I409">
        <v>0</v>
      </c>
      <c r="J409">
        <v>109</v>
      </c>
      <c r="K409">
        <v>74</v>
      </c>
      <c r="L409">
        <v>0</v>
      </c>
    </row>
    <row r="410" spans="1:12" ht="13.5">
      <c r="A410" t="s">
        <v>883</v>
      </c>
      <c r="B410">
        <v>856</v>
      </c>
      <c r="C410">
        <v>528</v>
      </c>
      <c r="D410">
        <v>491</v>
      </c>
      <c r="E410">
        <v>566</v>
      </c>
      <c r="F410">
        <v>627</v>
      </c>
      <c r="G410">
        <v>227</v>
      </c>
      <c r="H410">
        <v>120</v>
      </c>
      <c r="I410">
        <v>0</v>
      </c>
      <c r="J410">
        <v>240</v>
      </c>
      <c r="K410">
        <v>242</v>
      </c>
      <c r="L410">
        <v>0</v>
      </c>
    </row>
    <row r="411" spans="1:12" ht="13.5">
      <c r="A411" t="s">
        <v>884</v>
      </c>
      <c r="B411">
        <v>70</v>
      </c>
      <c r="C411">
        <v>44</v>
      </c>
      <c r="D411">
        <v>41</v>
      </c>
      <c r="E411">
        <v>47</v>
      </c>
      <c r="F411">
        <v>52</v>
      </c>
      <c r="G411">
        <v>20</v>
      </c>
      <c r="H411">
        <v>10</v>
      </c>
      <c r="I411">
        <v>0</v>
      </c>
      <c r="J411">
        <v>20</v>
      </c>
      <c r="K411">
        <v>20</v>
      </c>
      <c r="L411">
        <v>0</v>
      </c>
    </row>
    <row r="412" spans="1:12" ht="13.5">
      <c r="A412" t="s">
        <v>885</v>
      </c>
      <c r="B412">
        <v>260046</v>
      </c>
      <c r="C412">
        <v>155421</v>
      </c>
      <c r="D412">
        <v>130007</v>
      </c>
      <c r="E412">
        <v>166427</v>
      </c>
      <c r="F412">
        <v>187383</v>
      </c>
      <c r="G412">
        <v>62726</v>
      </c>
      <c r="H412">
        <v>36473</v>
      </c>
      <c r="I412">
        <v>0</v>
      </c>
      <c r="J412">
        <v>74042</v>
      </c>
      <c r="K412">
        <v>75534</v>
      </c>
      <c r="L412">
        <v>0</v>
      </c>
    </row>
    <row r="413" spans="1:12" ht="13.5">
      <c r="A413" t="s">
        <v>886</v>
      </c>
      <c r="B413">
        <v>157348</v>
      </c>
      <c r="C413">
        <v>72723</v>
      </c>
      <c r="D413">
        <v>75227</v>
      </c>
      <c r="E413">
        <v>84084</v>
      </c>
      <c r="F413">
        <v>88541</v>
      </c>
      <c r="G413">
        <v>32883</v>
      </c>
      <c r="H413">
        <v>17041</v>
      </c>
      <c r="I413">
        <v>0</v>
      </c>
      <c r="J413">
        <v>32810</v>
      </c>
      <c r="K413">
        <v>42652</v>
      </c>
      <c r="L413">
        <v>0</v>
      </c>
    </row>
    <row r="414" spans="1:12" ht="13.5">
      <c r="A414" t="s">
        <v>887</v>
      </c>
      <c r="B414">
        <v>38851</v>
      </c>
      <c r="C414">
        <v>8238</v>
      </c>
      <c r="D414">
        <v>18277</v>
      </c>
      <c r="E414">
        <v>8993</v>
      </c>
      <c r="F414">
        <v>10860</v>
      </c>
      <c r="G414">
        <v>2817</v>
      </c>
      <c r="H414">
        <v>2551</v>
      </c>
      <c r="I414">
        <v>0</v>
      </c>
      <c r="J414">
        <v>1708</v>
      </c>
      <c r="K414">
        <v>8779</v>
      </c>
      <c r="L414">
        <v>0</v>
      </c>
    </row>
    <row r="415" spans="1:12" ht="13.5">
      <c r="A415" t="s">
        <v>888</v>
      </c>
      <c r="B415">
        <v>1093</v>
      </c>
      <c r="C415">
        <v>1043</v>
      </c>
      <c r="D415">
        <v>3864</v>
      </c>
      <c r="E415">
        <v>3469</v>
      </c>
      <c r="F415">
        <v>1995</v>
      </c>
      <c r="G415">
        <v>5089</v>
      </c>
      <c r="H415">
        <v>392</v>
      </c>
      <c r="I415">
        <v>0</v>
      </c>
      <c r="J415">
        <v>2635</v>
      </c>
      <c r="K415">
        <v>3382</v>
      </c>
      <c r="L415">
        <v>0</v>
      </c>
    </row>
    <row r="416" spans="1:12" ht="13.5">
      <c r="A416" t="s">
        <v>889</v>
      </c>
      <c r="B416">
        <v>89466</v>
      </c>
      <c r="C416">
        <v>51527</v>
      </c>
      <c r="D416">
        <v>44117</v>
      </c>
      <c r="E416">
        <v>58227</v>
      </c>
      <c r="F416">
        <v>63920</v>
      </c>
      <c r="G416">
        <v>20329</v>
      </c>
      <c r="H416">
        <v>12436</v>
      </c>
      <c r="I416">
        <v>0</v>
      </c>
      <c r="J416">
        <v>24444</v>
      </c>
      <c r="K416">
        <v>25642</v>
      </c>
      <c r="L416">
        <v>0</v>
      </c>
    </row>
    <row r="417" spans="1:12" ht="13.5">
      <c r="A417" t="s">
        <v>890</v>
      </c>
      <c r="B417">
        <v>27938</v>
      </c>
      <c r="C417">
        <v>11915</v>
      </c>
      <c r="D417">
        <v>8969</v>
      </c>
      <c r="E417">
        <v>13395</v>
      </c>
      <c r="F417">
        <v>11766</v>
      </c>
      <c r="G417">
        <v>4648</v>
      </c>
      <c r="H417">
        <v>1662</v>
      </c>
      <c r="I417">
        <v>0</v>
      </c>
      <c r="J417">
        <v>4023</v>
      </c>
      <c r="K417">
        <v>4849</v>
      </c>
      <c r="L417">
        <v>0</v>
      </c>
    </row>
    <row r="418" spans="1:12" ht="13.5">
      <c r="A418" t="s">
        <v>891</v>
      </c>
      <c r="B418">
        <v>417394</v>
      </c>
      <c r="C418">
        <v>228144</v>
      </c>
      <c r="D418">
        <v>205234</v>
      </c>
      <c r="E418">
        <v>250511</v>
      </c>
      <c r="F418">
        <v>275924</v>
      </c>
      <c r="G418">
        <v>95609</v>
      </c>
      <c r="H418">
        <v>53514</v>
      </c>
      <c r="I418">
        <v>0</v>
      </c>
      <c r="J418">
        <v>106852</v>
      </c>
      <c r="K418">
        <v>118186</v>
      </c>
      <c r="L418">
        <v>0</v>
      </c>
    </row>
    <row r="419" spans="1:12" ht="13.5">
      <c r="A419" t="s">
        <v>892</v>
      </c>
      <c r="B419">
        <v>2782</v>
      </c>
      <c r="C419">
        <v>1732</v>
      </c>
      <c r="D419">
        <v>1519</v>
      </c>
      <c r="E419">
        <v>1820</v>
      </c>
      <c r="F419">
        <v>2005</v>
      </c>
      <c r="G419">
        <v>836</v>
      </c>
      <c r="H419">
        <v>433</v>
      </c>
      <c r="I419">
        <v>0</v>
      </c>
      <c r="J419">
        <v>900</v>
      </c>
      <c r="K419">
        <v>750</v>
      </c>
      <c r="L419">
        <v>0</v>
      </c>
    </row>
    <row r="420" spans="1:12" ht="13.5">
      <c r="A420" t="s">
        <v>893</v>
      </c>
      <c r="B420">
        <v>1182</v>
      </c>
      <c r="C420">
        <v>618</v>
      </c>
      <c r="D420">
        <v>587</v>
      </c>
      <c r="E420">
        <v>769</v>
      </c>
      <c r="F420">
        <v>811</v>
      </c>
      <c r="G420">
        <v>303</v>
      </c>
      <c r="H420">
        <v>186</v>
      </c>
      <c r="I420">
        <v>0</v>
      </c>
      <c r="J420">
        <v>395</v>
      </c>
      <c r="K420">
        <v>327</v>
      </c>
      <c r="L420">
        <v>0</v>
      </c>
    </row>
    <row r="421" spans="1:12" ht="13.5">
      <c r="A421" t="s">
        <v>894</v>
      </c>
      <c r="B421">
        <v>24</v>
      </c>
      <c r="C421">
        <v>0</v>
      </c>
      <c r="D421">
        <v>120</v>
      </c>
      <c r="E421">
        <v>12</v>
      </c>
      <c r="F421">
        <v>240</v>
      </c>
      <c r="G421">
        <v>0</v>
      </c>
      <c r="H421">
        <v>36</v>
      </c>
      <c r="I421">
        <v>0</v>
      </c>
      <c r="J421">
        <v>12</v>
      </c>
      <c r="K421">
        <v>24</v>
      </c>
      <c r="L421">
        <v>0</v>
      </c>
    </row>
    <row r="422" spans="1:12" ht="13.5">
      <c r="A422" t="s">
        <v>895</v>
      </c>
      <c r="B422">
        <v>2</v>
      </c>
      <c r="C422">
        <v>0</v>
      </c>
      <c r="D422">
        <v>10</v>
      </c>
      <c r="E422">
        <v>1</v>
      </c>
      <c r="F422">
        <v>20</v>
      </c>
      <c r="G422">
        <v>0</v>
      </c>
      <c r="H422">
        <v>3</v>
      </c>
      <c r="I422">
        <v>0</v>
      </c>
      <c r="J422">
        <v>1</v>
      </c>
      <c r="K422">
        <v>2</v>
      </c>
      <c r="L422">
        <v>0</v>
      </c>
    </row>
    <row r="423" spans="1:12" ht="13.5">
      <c r="A423" t="s">
        <v>896</v>
      </c>
      <c r="B423">
        <v>9798</v>
      </c>
      <c r="C423">
        <v>0</v>
      </c>
      <c r="D423">
        <v>27888</v>
      </c>
      <c r="E423">
        <v>4929</v>
      </c>
      <c r="F423">
        <v>81710</v>
      </c>
      <c r="G423">
        <v>0</v>
      </c>
      <c r="H423">
        <v>12030</v>
      </c>
      <c r="I423">
        <v>0</v>
      </c>
      <c r="J423">
        <v>3495</v>
      </c>
      <c r="K423">
        <v>9302</v>
      </c>
      <c r="L423">
        <v>0</v>
      </c>
    </row>
    <row r="424" spans="1:12" ht="13.5">
      <c r="A424" t="s">
        <v>897</v>
      </c>
      <c r="B424">
        <v>3721</v>
      </c>
      <c r="C424">
        <v>0</v>
      </c>
      <c r="D424">
        <v>15074</v>
      </c>
      <c r="E424">
        <v>1992</v>
      </c>
      <c r="F424">
        <v>33614</v>
      </c>
      <c r="G424">
        <v>0</v>
      </c>
      <c r="H424">
        <v>4682</v>
      </c>
      <c r="I424">
        <v>0</v>
      </c>
      <c r="J424">
        <v>1321</v>
      </c>
      <c r="K424">
        <v>10449</v>
      </c>
      <c r="L424">
        <v>0</v>
      </c>
    </row>
    <row r="425" spans="1:12" ht="13.5">
      <c r="A425" t="s">
        <v>898</v>
      </c>
      <c r="B425">
        <v>40</v>
      </c>
      <c r="C425">
        <v>0</v>
      </c>
      <c r="D425">
        <v>1565</v>
      </c>
      <c r="E425">
        <v>163</v>
      </c>
      <c r="F425">
        <v>1864</v>
      </c>
      <c r="G425">
        <v>0</v>
      </c>
      <c r="H425">
        <v>92</v>
      </c>
      <c r="I425">
        <v>0</v>
      </c>
      <c r="J425">
        <v>11</v>
      </c>
      <c r="K425">
        <v>223</v>
      </c>
      <c r="L425">
        <v>0</v>
      </c>
    </row>
    <row r="426" spans="1:12" ht="13.5">
      <c r="A426" t="s">
        <v>899</v>
      </c>
      <c r="B426">
        <v>0</v>
      </c>
      <c r="C426">
        <v>0</v>
      </c>
      <c r="D426">
        <v>2555</v>
      </c>
      <c r="E426">
        <v>15</v>
      </c>
      <c r="F426">
        <v>418</v>
      </c>
      <c r="G426">
        <v>0</v>
      </c>
      <c r="H426">
        <v>0</v>
      </c>
      <c r="I426">
        <v>0</v>
      </c>
      <c r="J426">
        <v>0</v>
      </c>
      <c r="K426">
        <v>3962</v>
      </c>
      <c r="L426">
        <v>0</v>
      </c>
    </row>
    <row r="427" spans="1:12" ht="13.5">
      <c r="A427" t="s">
        <v>900</v>
      </c>
      <c r="B427">
        <v>3524</v>
      </c>
      <c r="C427">
        <v>0</v>
      </c>
      <c r="D427">
        <v>9067</v>
      </c>
      <c r="E427">
        <v>1739</v>
      </c>
      <c r="F427">
        <v>28424</v>
      </c>
      <c r="G427">
        <v>0</v>
      </c>
      <c r="H427">
        <v>4386</v>
      </c>
      <c r="I427">
        <v>0</v>
      </c>
      <c r="J427">
        <v>1149</v>
      </c>
      <c r="K427">
        <v>3320</v>
      </c>
      <c r="L427">
        <v>0</v>
      </c>
    </row>
    <row r="428" spans="1:12" ht="13.5">
      <c r="A428" t="s">
        <v>901</v>
      </c>
      <c r="B428">
        <v>157</v>
      </c>
      <c r="C428">
        <v>0</v>
      </c>
      <c r="D428">
        <v>1887</v>
      </c>
      <c r="E428">
        <v>75</v>
      </c>
      <c r="F428">
        <v>2908</v>
      </c>
      <c r="G428">
        <v>0</v>
      </c>
      <c r="H428">
        <v>204</v>
      </c>
      <c r="I428">
        <v>0</v>
      </c>
      <c r="J428">
        <v>161</v>
      </c>
      <c r="K428">
        <v>2944</v>
      </c>
      <c r="L428">
        <v>0</v>
      </c>
    </row>
    <row r="429" spans="1:12" ht="13.5">
      <c r="A429" t="s">
        <v>902</v>
      </c>
      <c r="B429">
        <v>13519</v>
      </c>
      <c r="C429">
        <v>0</v>
      </c>
      <c r="D429">
        <v>42962</v>
      </c>
      <c r="E429">
        <v>6921</v>
      </c>
      <c r="F429">
        <v>115324</v>
      </c>
      <c r="G429">
        <v>0</v>
      </c>
      <c r="H429">
        <v>16712</v>
      </c>
      <c r="I429">
        <v>0</v>
      </c>
      <c r="J429">
        <v>4816</v>
      </c>
      <c r="K429">
        <v>19751</v>
      </c>
      <c r="L429">
        <v>0</v>
      </c>
    </row>
    <row r="430" spans="1:12" ht="13.5">
      <c r="A430" t="s">
        <v>903</v>
      </c>
      <c r="B430">
        <v>116</v>
      </c>
      <c r="C430">
        <v>0</v>
      </c>
      <c r="D430">
        <v>526</v>
      </c>
      <c r="E430">
        <v>53</v>
      </c>
      <c r="F430">
        <v>910</v>
      </c>
      <c r="G430">
        <v>0</v>
      </c>
      <c r="H430">
        <v>153</v>
      </c>
      <c r="I430">
        <v>0</v>
      </c>
      <c r="J430">
        <v>60</v>
      </c>
      <c r="K430">
        <v>101</v>
      </c>
      <c r="L430">
        <v>0</v>
      </c>
    </row>
    <row r="431" spans="1:12" ht="13.5">
      <c r="A431" t="s">
        <v>904</v>
      </c>
      <c r="B431">
        <v>67</v>
      </c>
      <c r="C431">
        <v>0</v>
      </c>
      <c r="D431">
        <v>260</v>
      </c>
      <c r="E431">
        <v>35</v>
      </c>
      <c r="F431">
        <v>442</v>
      </c>
      <c r="G431">
        <v>0</v>
      </c>
      <c r="H431">
        <v>79</v>
      </c>
      <c r="I431">
        <v>0</v>
      </c>
      <c r="J431">
        <v>21</v>
      </c>
      <c r="K431">
        <v>59</v>
      </c>
      <c r="L431">
        <v>0</v>
      </c>
    </row>
    <row r="432" spans="1:12" ht="13.5">
      <c r="A432" t="s">
        <v>905</v>
      </c>
      <c r="B432">
        <v>6140</v>
      </c>
      <c r="C432">
        <v>2009</v>
      </c>
      <c r="D432">
        <v>2993</v>
      </c>
      <c r="E432">
        <v>2288</v>
      </c>
      <c r="F432">
        <v>2883</v>
      </c>
      <c r="G432">
        <v>1151</v>
      </c>
      <c r="H432">
        <v>636</v>
      </c>
      <c r="I432">
        <v>36</v>
      </c>
      <c r="J432">
        <v>1120</v>
      </c>
      <c r="K432">
        <v>1661</v>
      </c>
      <c r="L432">
        <v>0</v>
      </c>
    </row>
    <row r="433" spans="1:12" ht="13.5">
      <c r="A433" t="s">
        <v>906</v>
      </c>
      <c r="B433">
        <v>508</v>
      </c>
      <c r="C433">
        <v>168</v>
      </c>
      <c r="D433">
        <v>248</v>
      </c>
      <c r="E433">
        <v>191</v>
      </c>
      <c r="F433">
        <v>239</v>
      </c>
      <c r="G433">
        <v>97</v>
      </c>
      <c r="H433">
        <v>53</v>
      </c>
      <c r="I433">
        <v>3</v>
      </c>
      <c r="J433">
        <v>93</v>
      </c>
      <c r="K433">
        <v>138</v>
      </c>
      <c r="L433">
        <v>0</v>
      </c>
    </row>
    <row r="434" spans="1:12" ht="13.5">
      <c r="A434" t="s">
        <v>907</v>
      </c>
      <c r="B434">
        <v>1987393</v>
      </c>
      <c r="C434">
        <v>697389</v>
      </c>
      <c r="D434">
        <v>845165</v>
      </c>
      <c r="E434">
        <v>755488</v>
      </c>
      <c r="F434">
        <v>971687</v>
      </c>
      <c r="G434">
        <v>362788</v>
      </c>
      <c r="H434">
        <v>209223</v>
      </c>
      <c r="I434">
        <v>13990</v>
      </c>
      <c r="J434">
        <v>356290</v>
      </c>
      <c r="K434">
        <v>569340</v>
      </c>
      <c r="L434">
        <v>0</v>
      </c>
    </row>
    <row r="435" spans="1:12" ht="13.5">
      <c r="A435" t="s">
        <v>908</v>
      </c>
      <c r="B435">
        <v>1547773</v>
      </c>
      <c r="C435">
        <v>421901</v>
      </c>
      <c r="D435">
        <v>648261</v>
      </c>
      <c r="E435">
        <v>459768</v>
      </c>
      <c r="F435">
        <v>565799</v>
      </c>
      <c r="G435">
        <v>241253</v>
      </c>
      <c r="H435">
        <v>143906</v>
      </c>
      <c r="I435">
        <v>6163</v>
      </c>
      <c r="J435">
        <v>250647</v>
      </c>
      <c r="K435">
        <v>487059</v>
      </c>
      <c r="L435">
        <v>0</v>
      </c>
    </row>
    <row r="436" spans="1:12" ht="13.5">
      <c r="A436" t="s">
        <v>909</v>
      </c>
      <c r="B436">
        <v>215920</v>
      </c>
      <c r="C436">
        <v>30776</v>
      </c>
      <c r="D436">
        <v>79460</v>
      </c>
      <c r="E436">
        <v>21734</v>
      </c>
      <c r="F436">
        <v>33205</v>
      </c>
      <c r="G436">
        <v>12517</v>
      </c>
      <c r="H436">
        <v>9276</v>
      </c>
      <c r="I436">
        <v>438</v>
      </c>
      <c r="J436">
        <v>19015</v>
      </c>
      <c r="K436">
        <v>42619</v>
      </c>
      <c r="L436">
        <v>0</v>
      </c>
    </row>
    <row r="437" spans="1:12" ht="13.5">
      <c r="A437" t="s">
        <v>910</v>
      </c>
      <c r="B437">
        <v>226865</v>
      </c>
      <c r="C437">
        <v>21719</v>
      </c>
      <c r="D437">
        <v>99355</v>
      </c>
      <c r="E437">
        <v>49886</v>
      </c>
      <c r="F437">
        <v>79400</v>
      </c>
      <c r="G437">
        <v>77539</v>
      </c>
      <c r="H437">
        <v>24054</v>
      </c>
      <c r="I437">
        <v>0</v>
      </c>
      <c r="J437">
        <v>46174</v>
      </c>
      <c r="K437">
        <v>117759</v>
      </c>
      <c r="L437">
        <v>0</v>
      </c>
    </row>
    <row r="438" spans="1:12" ht="13.5">
      <c r="A438" t="s">
        <v>911</v>
      </c>
      <c r="B438">
        <v>679585</v>
      </c>
      <c r="C438">
        <v>234820</v>
      </c>
      <c r="D438">
        <v>294587</v>
      </c>
      <c r="E438">
        <v>264678</v>
      </c>
      <c r="F438">
        <v>325835</v>
      </c>
      <c r="G438">
        <v>116864</v>
      </c>
      <c r="H438">
        <v>70801</v>
      </c>
      <c r="I438">
        <v>5105</v>
      </c>
      <c r="J438">
        <v>117815</v>
      </c>
      <c r="K438">
        <v>206040</v>
      </c>
      <c r="L438">
        <v>0</v>
      </c>
    </row>
    <row r="439" spans="1:12" ht="13.5">
      <c r="A439" t="s">
        <v>912</v>
      </c>
      <c r="B439">
        <v>425403</v>
      </c>
      <c r="C439">
        <v>134586</v>
      </c>
      <c r="D439">
        <v>174859</v>
      </c>
      <c r="E439">
        <v>123470</v>
      </c>
      <c r="F439">
        <v>127359</v>
      </c>
      <c r="G439">
        <v>34333</v>
      </c>
      <c r="H439">
        <v>39775</v>
      </c>
      <c r="I439">
        <v>620</v>
      </c>
      <c r="J439">
        <v>67643</v>
      </c>
      <c r="K439">
        <v>120641</v>
      </c>
      <c r="L439">
        <v>0</v>
      </c>
    </row>
    <row r="440" spans="1:12" ht="13.5">
      <c r="A440" t="s">
        <v>913</v>
      </c>
      <c r="B440">
        <v>3535166</v>
      </c>
      <c r="C440">
        <v>1119290</v>
      </c>
      <c r="D440">
        <v>1493426</v>
      </c>
      <c r="E440">
        <v>1215256</v>
      </c>
      <c r="F440">
        <v>1537486</v>
      </c>
      <c r="G440">
        <v>604041</v>
      </c>
      <c r="H440">
        <v>353129</v>
      </c>
      <c r="I440">
        <v>20153</v>
      </c>
      <c r="J440">
        <v>606937</v>
      </c>
      <c r="K440">
        <v>1056399</v>
      </c>
      <c r="L440">
        <v>0</v>
      </c>
    </row>
    <row r="441" spans="1:12" ht="13.5">
      <c r="A441" t="s">
        <v>914</v>
      </c>
      <c r="B441">
        <v>19789</v>
      </c>
      <c r="C441">
        <v>7325</v>
      </c>
      <c r="D441">
        <v>9917</v>
      </c>
      <c r="E441">
        <v>7947</v>
      </c>
      <c r="F441">
        <v>9953</v>
      </c>
      <c r="G441">
        <v>4154</v>
      </c>
      <c r="H441">
        <v>2434</v>
      </c>
      <c r="I441">
        <v>145</v>
      </c>
      <c r="J441">
        <v>3978</v>
      </c>
      <c r="K441">
        <v>5600</v>
      </c>
      <c r="L441">
        <v>0</v>
      </c>
    </row>
    <row r="442" spans="1:12" ht="13.5">
      <c r="A442" t="s">
        <v>915</v>
      </c>
      <c r="B442">
        <v>8391</v>
      </c>
      <c r="C442">
        <v>3095</v>
      </c>
      <c r="D442">
        <v>4070</v>
      </c>
      <c r="E442">
        <v>3486</v>
      </c>
      <c r="F442">
        <v>4537</v>
      </c>
      <c r="G442">
        <v>1710</v>
      </c>
      <c r="H442">
        <v>883</v>
      </c>
      <c r="I442">
        <v>82</v>
      </c>
      <c r="J442">
        <v>1574</v>
      </c>
      <c r="K442">
        <v>2331</v>
      </c>
      <c r="L442">
        <v>0</v>
      </c>
    </row>
    <row r="443" spans="1:12" ht="13.5">
      <c r="A443" t="s">
        <v>916</v>
      </c>
      <c r="B443">
        <v>1880598</v>
      </c>
      <c r="C443">
        <v>665246</v>
      </c>
      <c r="D443">
        <v>805249</v>
      </c>
      <c r="E443">
        <v>732789</v>
      </c>
      <c r="F443">
        <v>949083</v>
      </c>
      <c r="G443">
        <v>355608</v>
      </c>
      <c r="H443">
        <v>199328</v>
      </c>
      <c r="I443">
        <v>13540</v>
      </c>
      <c r="J443">
        <v>341162</v>
      </c>
      <c r="K443">
        <v>560575</v>
      </c>
      <c r="L443">
        <v>0</v>
      </c>
    </row>
    <row r="444" spans="1:12" ht="13.5">
      <c r="A444" t="s">
        <v>917</v>
      </c>
      <c r="B444">
        <v>44660</v>
      </c>
      <c r="C444">
        <v>17117</v>
      </c>
      <c r="D444">
        <v>21407</v>
      </c>
      <c r="E444">
        <v>12636</v>
      </c>
      <c r="F444">
        <v>22604</v>
      </c>
      <c r="G444">
        <v>7180</v>
      </c>
      <c r="H444">
        <v>5608</v>
      </c>
      <c r="I444">
        <v>450</v>
      </c>
      <c r="J444">
        <v>6418</v>
      </c>
      <c r="K444">
        <v>8765</v>
      </c>
      <c r="L444">
        <v>0</v>
      </c>
    </row>
    <row r="445" spans="1:12" ht="13.5">
      <c r="A445" t="s">
        <v>918</v>
      </c>
      <c r="B445">
        <v>62135</v>
      </c>
      <c r="C445">
        <v>15026</v>
      </c>
      <c r="D445">
        <v>18509</v>
      </c>
      <c r="E445">
        <v>10063</v>
      </c>
      <c r="F445">
        <v>0</v>
      </c>
      <c r="G445">
        <v>0</v>
      </c>
      <c r="H445">
        <v>4287</v>
      </c>
      <c r="I445">
        <v>0</v>
      </c>
      <c r="J445">
        <v>8710</v>
      </c>
      <c r="K445">
        <v>0</v>
      </c>
      <c r="L445">
        <v>0</v>
      </c>
    </row>
    <row r="446" spans="1:12" ht="13.5">
      <c r="A446" t="s">
        <v>919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ht="13.5">
      <c r="A447" t="s">
        <v>920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ht="13.5">
      <c r="A448" t="s">
        <v>921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ht="13.5">
      <c r="A449" t="s">
        <v>922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ht="13.5">
      <c r="A450" t="s">
        <v>923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ht="13.5">
      <c r="A451" t="s">
        <v>924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ht="13.5">
      <c r="A452" t="s">
        <v>925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ht="13.5">
      <c r="A453" t="s">
        <v>926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ht="13.5">
      <c r="A454" t="s">
        <v>927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ht="13.5">
      <c r="A455" t="s">
        <v>928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ht="13.5">
      <c r="A456" t="s">
        <v>929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ht="13.5">
      <c r="A457" t="s">
        <v>930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ht="13.5">
      <c r="A458" t="s">
        <v>931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ht="13.5">
      <c r="A459" t="s">
        <v>932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ht="13.5">
      <c r="A460" t="s">
        <v>933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ht="13.5">
      <c r="A461" t="s">
        <v>934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ht="13.5">
      <c r="A462" t="s">
        <v>935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ht="13.5">
      <c r="A463" t="s">
        <v>936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ht="13.5">
      <c r="A464" t="s">
        <v>937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ht="13.5">
      <c r="A465" t="s">
        <v>938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</row>
    <row r="466" spans="1:12" ht="13.5">
      <c r="A466" t="s">
        <v>939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ht="13.5">
      <c r="A467" t="s">
        <v>940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ht="13.5">
      <c r="A468" t="s">
        <v>941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ht="13.5">
      <c r="A469" t="s">
        <v>942</v>
      </c>
      <c r="B469">
        <v>127327</v>
      </c>
      <c r="C469">
        <v>41875</v>
      </c>
      <c r="D469">
        <v>50693</v>
      </c>
      <c r="E469">
        <v>39895</v>
      </c>
      <c r="F469">
        <v>66263</v>
      </c>
      <c r="G469">
        <v>28730</v>
      </c>
      <c r="H469">
        <v>8070</v>
      </c>
      <c r="I469">
        <v>12939</v>
      </c>
      <c r="J469">
        <v>24500</v>
      </c>
      <c r="K469">
        <v>25630</v>
      </c>
      <c r="L469">
        <v>7078</v>
      </c>
    </row>
    <row r="470" spans="1:12" ht="13.5">
      <c r="A470" t="s">
        <v>943</v>
      </c>
      <c r="B470">
        <v>0</v>
      </c>
      <c r="C470">
        <v>15356</v>
      </c>
      <c r="D470">
        <v>14168</v>
      </c>
      <c r="E470">
        <v>14456</v>
      </c>
      <c r="F470">
        <v>25906</v>
      </c>
      <c r="G470">
        <v>18568</v>
      </c>
      <c r="H470">
        <v>0</v>
      </c>
      <c r="I470">
        <v>0</v>
      </c>
      <c r="J470">
        <v>0</v>
      </c>
      <c r="K470">
        <v>0</v>
      </c>
      <c r="L470">
        <v>7057</v>
      </c>
    </row>
    <row r="471" spans="1:12" ht="13.5">
      <c r="A471" t="s">
        <v>944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ht="13.5">
      <c r="A472" t="s">
        <v>945</v>
      </c>
      <c r="B472">
        <v>13309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6597</v>
      </c>
      <c r="L472">
        <v>0</v>
      </c>
    </row>
    <row r="473" spans="1:12" ht="13.5">
      <c r="A473" t="s">
        <v>946</v>
      </c>
      <c r="B473">
        <v>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ht="13.5">
      <c r="A474" t="s">
        <v>947</v>
      </c>
      <c r="B474">
        <v>140641</v>
      </c>
      <c r="C474">
        <v>57231</v>
      </c>
      <c r="D474">
        <v>64861</v>
      </c>
      <c r="E474">
        <v>54351</v>
      </c>
      <c r="F474">
        <v>92169</v>
      </c>
      <c r="G474">
        <v>47298</v>
      </c>
      <c r="H474">
        <v>8070</v>
      </c>
      <c r="I474">
        <v>12939</v>
      </c>
      <c r="J474">
        <v>24500</v>
      </c>
      <c r="K474">
        <v>32227</v>
      </c>
      <c r="L474">
        <v>14135</v>
      </c>
    </row>
    <row r="475" spans="1:12" ht="13.5">
      <c r="A475" t="s">
        <v>948</v>
      </c>
      <c r="B475">
        <v>151840</v>
      </c>
      <c r="C475">
        <v>53655</v>
      </c>
      <c r="D475">
        <v>102200</v>
      </c>
      <c r="E475">
        <v>55115</v>
      </c>
      <c r="F475">
        <v>72635</v>
      </c>
      <c r="G475">
        <v>35770</v>
      </c>
      <c r="H475">
        <v>17520</v>
      </c>
      <c r="I475">
        <v>18250</v>
      </c>
      <c r="J475">
        <v>35770</v>
      </c>
      <c r="K475">
        <v>33215</v>
      </c>
      <c r="L475">
        <v>7300</v>
      </c>
    </row>
    <row r="476" spans="1:12" ht="13.5">
      <c r="A476" t="s">
        <v>949</v>
      </c>
      <c r="B476">
        <v>0</v>
      </c>
      <c r="C476">
        <v>18980</v>
      </c>
      <c r="D476">
        <v>20075</v>
      </c>
      <c r="E476">
        <v>17520</v>
      </c>
      <c r="F476">
        <v>28470</v>
      </c>
      <c r="G476">
        <v>21900</v>
      </c>
      <c r="H476">
        <v>0</v>
      </c>
      <c r="I476">
        <v>17885</v>
      </c>
      <c r="J476">
        <v>0</v>
      </c>
      <c r="K476">
        <v>0</v>
      </c>
      <c r="L476">
        <v>8760</v>
      </c>
    </row>
    <row r="477" spans="1:12" ht="13.5">
      <c r="A477" t="s">
        <v>950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</row>
    <row r="478" spans="1:12" ht="13.5">
      <c r="A478" t="s">
        <v>951</v>
      </c>
      <c r="B478">
        <v>18250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8030</v>
      </c>
      <c r="L478">
        <v>0</v>
      </c>
    </row>
    <row r="479" spans="1:12" ht="13.5">
      <c r="A479" t="s">
        <v>952</v>
      </c>
      <c r="B479">
        <v>1460</v>
      </c>
      <c r="C479">
        <v>0</v>
      </c>
      <c r="D479">
        <v>1460</v>
      </c>
      <c r="E479">
        <v>0</v>
      </c>
      <c r="F479">
        <v>1460</v>
      </c>
      <c r="G479">
        <v>0</v>
      </c>
      <c r="H479">
        <v>0</v>
      </c>
      <c r="I479">
        <v>0</v>
      </c>
      <c r="J479">
        <v>0</v>
      </c>
      <c r="K479">
        <v>730</v>
      </c>
      <c r="L479">
        <v>0</v>
      </c>
    </row>
    <row r="480" spans="1:12" ht="13.5">
      <c r="A480" t="s">
        <v>953</v>
      </c>
      <c r="B480">
        <v>171550</v>
      </c>
      <c r="C480">
        <v>72635</v>
      </c>
      <c r="D480">
        <v>123735</v>
      </c>
      <c r="E480">
        <v>72635</v>
      </c>
      <c r="F480">
        <v>102565</v>
      </c>
      <c r="G480">
        <v>57670</v>
      </c>
      <c r="H480">
        <v>17520</v>
      </c>
      <c r="I480">
        <v>36135</v>
      </c>
      <c r="J480">
        <v>35770</v>
      </c>
      <c r="K480">
        <v>41975</v>
      </c>
      <c r="L480">
        <v>16060</v>
      </c>
    </row>
    <row r="481" spans="1:12" ht="13.5">
      <c r="A481" t="s">
        <v>954</v>
      </c>
      <c r="B481">
        <v>35407</v>
      </c>
      <c r="C481">
        <v>5848</v>
      </c>
      <c r="D481">
        <v>7665</v>
      </c>
      <c r="E481">
        <v>6007</v>
      </c>
      <c r="F481">
        <v>8359</v>
      </c>
      <c r="G481">
        <v>4092</v>
      </c>
      <c r="H481">
        <v>3175</v>
      </c>
      <c r="I481">
        <v>1856</v>
      </c>
      <c r="J481">
        <v>3681</v>
      </c>
      <c r="K481">
        <v>6534</v>
      </c>
      <c r="L481">
        <v>0</v>
      </c>
    </row>
    <row r="482" spans="1:12" ht="13.5">
      <c r="A482" t="s">
        <v>955</v>
      </c>
      <c r="B482">
        <v>146994</v>
      </c>
      <c r="C482">
        <v>35528</v>
      </c>
      <c r="D482">
        <v>76285</v>
      </c>
      <c r="E482">
        <v>54938</v>
      </c>
      <c r="F482">
        <v>78804</v>
      </c>
      <c r="G482">
        <v>34714</v>
      </c>
      <c r="H482">
        <v>13541</v>
      </c>
      <c r="I482">
        <v>15123</v>
      </c>
      <c r="J482">
        <v>25185</v>
      </c>
      <c r="K482">
        <v>46950</v>
      </c>
      <c r="L482">
        <v>0</v>
      </c>
    </row>
    <row r="483" spans="1:12" ht="13.5">
      <c r="A483" t="s">
        <v>956</v>
      </c>
      <c r="B483">
        <v>222</v>
      </c>
      <c r="C483">
        <v>60</v>
      </c>
      <c r="D483">
        <v>90</v>
      </c>
      <c r="E483">
        <v>100</v>
      </c>
      <c r="F483">
        <v>110</v>
      </c>
      <c r="G483">
        <v>48</v>
      </c>
      <c r="H483">
        <v>29</v>
      </c>
      <c r="I483">
        <v>4</v>
      </c>
      <c r="J483">
        <v>60</v>
      </c>
      <c r="K483">
        <v>60</v>
      </c>
      <c r="L483">
        <v>0</v>
      </c>
    </row>
    <row r="484" spans="1:12" ht="13.5">
      <c r="A484" t="s">
        <v>957</v>
      </c>
      <c r="B484">
        <v>148</v>
      </c>
      <c r="C484">
        <v>80</v>
      </c>
      <c r="D484">
        <v>70</v>
      </c>
      <c r="E484">
        <v>60</v>
      </c>
      <c r="F484">
        <v>80</v>
      </c>
      <c r="G484">
        <v>40</v>
      </c>
      <c r="H484">
        <v>30</v>
      </c>
      <c r="I484">
        <v>3</v>
      </c>
      <c r="J484">
        <v>40</v>
      </c>
      <c r="K484">
        <v>50</v>
      </c>
      <c r="L484">
        <v>0</v>
      </c>
    </row>
    <row r="485" spans="1:12" ht="13.5">
      <c r="A485" t="s">
        <v>958</v>
      </c>
      <c r="B485">
        <v>182771</v>
      </c>
      <c r="C485">
        <v>41516</v>
      </c>
      <c r="D485">
        <v>84110</v>
      </c>
      <c r="E485">
        <v>61105</v>
      </c>
      <c r="F485">
        <v>87353</v>
      </c>
      <c r="G485">
        <v>38894</v>
      </c>
      <c r="H485">
        <v>16775</v>
      </c>
      <c r="I485">
        <v>16986</v>
      </c>
      <c r="J485">
        <v>28966</v>
      </c>
      <c r="K485">
        <v>53594</v>
      </c>
      <c r="L485">
        <v>0</v>
      </c>
    </row>
    <row r="486" spans="1:12" ht="13.5">
      <c r="A486" t="s">
        <v>959</v>
      </c>
      <c r="B486">
        <v>147272</v>
      </c>
      <c r="C486">
        <v>32152</v>
      </c>
      <c r="D486">
        <v>49265</v>
      </c>
      <c r="E486">
        <v>12465</v>
      </c>
      <c r="F486">
        <v>37518</v>
      </c>
      <c r="G486">
        <v>17640</v>
      </c>
      <c r="H486">
        <v>6525</v>
      </c>
      <c r="I486">
        <v>9449</v>
      </c>
      <c r="J486">
        <v>19488</v>
      </c>
      <c r="K486">
        <v>35101</v>
      </c>
      <c r="L486">
        <v>6632</v>
      </c>
    </row>
    <row r="487" spans="1:12" ht="13.5">
      <c r="A487" t="s">
        <v>960</v>
      </c>
      <c r="B487">
        <v>426520</v>
      </c>
      <c r="C487">
        <v>50931</v>
      </c>
      <c r="D487">
        <v>160720</v>
      </c>
      <c r="E487">
        <v>25891</v>
      </c>
      <c r="F487">
        <v>88241</v>
      </c>
      <c r="G487">
        <v>70550</v>
      </c>
      <c r="H487">
        <v>22653</v>
      </c>
      <c r="I487">
        <v>20775</v>
      </c>
      <c r="J487">
        <v>65407</v>
      </c>
      <c r="K487">
        <v>75773</v>
      </c>
      <c r="L487">
        <v>23372</v>
      </c>
    </row>
    <row r="488" spans="1:12" ht="13.5">
      <c r="A488" t="s">
        <v>961</v>
      </c>
      <c r="B488">
        <v>1433210</v>
      </c>
      <c r="C488">
        <v>144419</v>
      </c>
      <c r="D488">
        <v>375131</v>
      </c>
      <c r="E488">
        <v>195671</v>
      </c>
      <c r="F488">
        <v>370352</v>
      </c>
      <c r="G488">
        <v>94620</v>
      </c>
      <c r="H488">
        <v>12822</v>
      </c>
      <c r="I488">
        <v>11222</v>
      </c>
      <c r="J488">
        <v>34684</v>
      </c>
      <c r="K488">
        <v>212538</v>
      </c>
      <c r="L488">
        <v>17435</v>
      </c>
    </row>
    <row r="489" spans="1:12" ht="13.5">
      <c r="A489" t="s">
        <v>962</v>
      </c>
      <c r="B489">
        <v>284494</v>
      </c>
      <c r="C489">
        <v>57786</v>
      </c>
      <c r="D489">
        <v>83154</v>
      </c>
      <c r="E489">
        <v>9816</v>
      </c>
      <c r="F489">
        <v>88484</v>
      </c>
      <c r="G489">
        <v>33676</v>
      </c>
      <c r="H489">
        <v>21141</v>
      </c>
      <c r="I489">
        <v>18955</v>
      </c>
      <c r="J489">
        <v>42603</v>
      </c>
      <c r="K489">
        <v>46069</v>
      </c>
      <c r="L489">
        <v>15831</v>
      </c>
    </row>
    <row r="490" spans="1:12" ht="13.5">
      <c r="A490" t="s">
        <v>963</v>
      </c>
      <c r="B490">
        <v>193257</v>
      </c>
      <c r="C490">
        <v>38528</v>
      </c>
      <c r="D490">
        <v>65350</v>
      </c>
      <c r="E490">
        <v>2982</v>
      </c>
      <c r="F490">
        <v>55013</v>
      </c>
      <c r="G490">
        <v>20953</v>
      </c>
      <c r="H490">
        <v>11167</v>
      </c>
      <c r="I490">
        <v>12596</v>
      </c>
      <c r="J490">
        <v>23222</v>
      </c>
      <c r="K490">
        <v>30114</v>
      </c>
      <c r="L490">
        <v>9199</v>
      </c>
    </row>
    <row r="491" spans="1:12" ht="13.5">
      <c r="A491" t="s">
        <v>964</v>
      </c>
      <c r="B491">
        <v>2940313</v>
      </c>
      <c r="C491">
        <v>973434</v>
      </c>
      <c r="D491">
        <v>1114491</v>
      </c>
      <c r="E491">
        <v>1063889</v>
      </c>
      <c r="F491">
        <v>1303453</v>
      </c>
      <c r="G491">
        <v>615252</v>
      </c>
      <c r="H491">
        <v>158506</v>
      </c>
      <c r="I491">
        <v>251715</v>
      </c>
      <c r="J491">
        <v>473503</v>
      </c>
      <c r="K491">
        <v>642061</v>
      </c>
      <c r="L491">
        <v>224037</v>
      </c>
    </row>
    <row r="492" spans="1:12" ht="13.5">
      <c r="A492" t="s">
        <v>965</v>
      </c>
      <c r="B492">
        <v>234931</v>
      </c>
      <c r="C492">
        <v>74253</v>
      </c>
      <c r="D492">
        <v>91251</v>
      </c>
      <c r="E492">
        <v>92363</v>
      </c>
      <c r="F492">
        <v>134033</v>
      </c>
      <c r="G492">
        <v>49027</v>
      </c>
      <c r="H492">
        <v>13378</v>
      </c>
      <c r="I492">
        <v>22447</v>
      </c>
      <c r="J492">
        <v>37403</v>
      </c>
      <c r="K492">
        <v>54771</v>
      </c>
      <c r="L492">
        <v>20483</v>
      </c>
    </row>
    <row r="493" spans="1:12" ht="13.5">
      <c r="A493" t="s">
        <v>966</v>
      </c>
      <c r="B493">
        <v>338040</v>
      </c>
      <c r="C493">
        <v>190410</v>
      </c>
      <c r="D493">
        <v>143462</v>
      </c>
      <c r="E493">
        <v>137640</v>
      </c>
      <c r="F493">
        <v>433168</v>
      </c>
      <c r="G493">
        <v>229835</v>
      </c>
      <c r="H493">
        <v>14945</v>
      </c>
      <c r="I493">
        <v>5359</v>
      </c>
      <c r="J493">
        <v>5746</v>
      </c>
      <c r="K493">
        <v>43940</v>
      </c>
      <c r="L493">
        <v>29854</v>
      </c>
    </row>
    <row r="494" spans="1:12" ht="13.5">
      <c r="A494" t="s">
        <v>967</v>
      </c>
      <c r="B494">
        <v>72610</v>
      </c>
      <c r="C494">
        <v>26258</v>
      </c>
      <c r="D494">
        <v>39937</v>
      </c>
      <c r="E494">
        <v>27570</v>
      </c>
      <c r="F494">
        <v>36151</v>
      </c>
      <c r="G494">
        <v>15461</v>
      </c>
      <c r="H494">
        <v>13000</v>
      </c>
      <c r="I494">
        <v>6786</v>
      </c>
      <c r="J494">
        <v>16089</v>
      </c>
      <c r="K494">
        <v>28988</v>
      </c>
      <c r="L494">
        <v>8262</v>
      </c>
    </row>
    <row r="495" spans="1:12" ht="13.5">
      <c r="A495" t="s">
        <v>968</v>
      </c>
      <c r="B495">
        <v>111720</v>
      </c>
      <c r="C495">
        <v>50625</v>
      </c>
      <c r="D495">
        <v>120386</v>
      </c>
      <c r="E495">
        <v>55168</v>
      </c>
      <c r="F495">
        <v>71211</v>
      </c>
      <c r="G495">
        <v>28545</v>
      </c>
      <c r="H495">
        <v>31161</v>
      </c>
      <c r="I495">
        <v>20453</v>
      </c>
      <c r="J495">
        <v>81836</v>
      </c>
      <c r="K495">
        <v>86455</v>
      </c>
      <c r="L495">
        <v>23772</v>
      </c>
    </row>
    <row r="496" spans="1:12" ht="13.5">
      <c r="A496" t="s">
        <v>969</v>
      </c>
      <c r="B496">
        <v>102155</v>
      </c>
      <c r="C496">
        <v>7692</v>
      </c>
      <c r="D496">
        <v>32372</v>
      </c>
      <c r="E496">
        <v>18775</v>
      </c>
      <c r="F496">
        <v>39012</v>
      </c>
      <c r="G496">
        <v>4019</v>
      </c>
      <c r="H496">
        <v>23528</v>
      </c>
      <c r="I496">
        <v>3084</v>
      </c>
      <c r="J496">
        <v>20582</v>
      </c>
      <c r="K496">
        <v>28916</v>
      </c>
      <c r="L496">
        <v>7771</v>
      </c>
    </row>
    <row r="497" spans="1:12" ht="13.5">
      <c r="A497" t="s">
        <v>970</v>
      </c>
      <c r="B497">
        <v>392086</v>
      </c>
      <c r="C497">
        <v>53865</v>
      </c>
      <c r="D497">
        <v>101780</v>
      </c>
      <c r="E497">
        <v>78350</v>
      </c>
      <c r="F497">
        <v>50908</v>
      </c>
      <c r="G497">
        <v>23225</v>
      </c>
      <c r="H497">
        <v>4333</v>
      </c>
      <c r="I497">
        <v>5568</v>
      </c>
      <c r="J497">
        <v>32228</v>
      </c>
      <c r="K497">
        <v>126509</v>
      </c>
      <c r="L497">
        <v>35706</v>
      </c>
    </row>
    <row r="498" spans="1:12" ht="13.5">
      <c r="A498" t="s">
        <v>971</v>
      </c>
      <c r="B498">
        <v>220743</v>
      </c>
      <c r="C498">
        <v>17580</v>
      </c>
      <c r="D498">
        <v>161744</v>
      </c>
      <c r="E498">
        <v>115017</v>
      </c>
      <c r="F498">
        <v>87317</v>
      </c>
      <c r="G498">
        <v>15106</v>
      </c>
      <c r="H498">
        <v>54170</v>
      </c>
      <c r="I498">
        <v>3764</v>
      </c>
      <c r="J498">
        <v>104633</v>
      </c>
      <c r="K498">
        <v>167570</v>
      </c>
      <c r="L498">
        <v>4610</v>
      </c>
    </row>
    <row r="499" spans="1:12" ht="13.5">
      <c r="A499" t="s">
        <v>972</v>
      </c>
      <c r="B499">
        <v>509368</v>
      </c>
      <c r="C499">
        <v>185695</v>
      </c>
      <c r="D499">
        <v>158632</v>
      </c>
      <c r="E499">
        <v>168468</v>
      </c>
      <c r="F499">
        <v>223997</v>
      </c>
      <c r="G499">
        <v>84362</v>
      </c>
      <c r="H499">
        <v>75767</v>
      </c>
      <c r="I499">
        <v>35654</v>
      </c>
      <c r="J499">
        <v>88444</v>
      </c>
      <c r="K499">
        <v>218208</v>
      </c>
      <c r="L499">
        <v>46567</v>
      </c>
    </row>
    <row r="500" spans="1:12" ht="13.5">
      <c r="A500" t="s">
        <v>973</v>
      </c>
      <c r="B500">
        <v>397153</v>
      </c>
      <c r="C500">
        <v>169669</v>
      </c>
      <c r="D500">
        <v>145150</v>
      </c>
      <c r="E500">
        <v>75948</v>
      </c>
      <c r="F500">
        <v>114066</v>
      </c>
      <c r="G500">
        <v>24137</v>
      </c>
      <c r="H500">
        <v>21334</v>
      </c>
      <c r="I500">
        <v>29666</v>
      </c>
      <c r="J500">
        <v>33477</v>
      </c>
      <c r="K500">
        <v>89441</v>
      </c>
      <c r="L500">
        <v>18283</v>
      </c>
    </row>
    <row r="501" spans="1:12" ht="13.5">
      <c r="A501" t="s">
        <v>974</v>
      </c>
      <c r="B501">
        <v>365174</v>
      </c>
      <c r="C501">
        <v>101589</v>
      </c>
      <c r="D501">
        <v>34845</v>
      </c>
      <c r="E501">
        <v>161553</v>
      </c>
      <c r="F501">
        <v>198378</v>
      </c>
      <c r="G501">
        <v>68182</v>
      </c>
      <c r="H501">
        <v>52177</v>
      </c>
      <c r="I501">
        <v>67513</v>
      </c>
      <c r="J501">
        <v>8053</v>
      </c>
      <c r="K501">
        <v>197617</v>
      </c>
      <c r="L501">
        <v>59623</v>
      </c>
    </row>
    <row r="502" spans="1:12" ht="13.5">
      <c r="A502" t="s">
        <v>975</v>
      </c>
      <c r="B502">
        <v>8169046</v>
      </c>
      <c r="C502">
        <v>2174886</v>
      </c>
      <c r="D502">
        <v>2877670</v>
      </c>
      <c r="E502">
        <v>2241566</v>
      </c>
      <c r="F502">
        <v>3331302</v>
      </c>
      <c r="G502">
        <v>1394590</v>
      </c>
      <c r="H502">
        <v>536607</v>
      </c>
      <c r="I502">
        <v>525006</v>
      </c>
      <c r="J502">
        <v>1087398</v>
      </c>
      <c r="K502">
        <v>2084071</v>
      </c>
      <c r="L502">
        <v>551437</v>
      </c>
    </row>
    <row r="503" spans="1:12" ht="13.5">
      <c r="A503" t="s">
        <v>976</v>
      </c>
      <c r="B503">
        <v>249427</v>
      </c>
      <c r="C503">
        <v>39844</v>
      </c>
      <c r="D503">
        <v>81637</v>
      </c>
      <c r="E503">
        <v>31240</v>
      </c>
      <c r="F503">
        <v>76530</v>
      </c>
      <c r="G503">
        <v>21659</v>
      </c>
      <c r="H503">
        <v>30053</v>
      </c>
      <c r="I503">
        <v>12533</v>
      </c>
      <c r="J503">
        <v>40070</v>
      </c>
      <c r="K503">
        <v>64017</v>
      </c>
      <c r="L503">
        <v>14403</v>
      </c>
    </row>
    <row r="504" spans="1:12" ht="13.5">
      <c r="A504" t="s">
        <v>977</v>
      </c>
      <c r="B504">
        <v>818606</v>
      </c>
      <c r="C504">
        <v>104796</v>
      </c>
      <c r="D504">
        <v>262500</v>
      </c>
      <c r="E504">
        <v>104241</v>
      </c>
      <c r="F504">
        <v>139149</v>
      </c>
      <c r="G504">
        <v>93775</v>
      </c>
      <c r="H504">
        <v>26986</v>
      </c>
      <c r="I504">
        <v>26343</v>
      </c>
      <c r="J504">
        <v>97635</v>
      </c>
      <c r="K504">
        <v>202282</v>
      </c>
      <c r="L504">
        <v>59078</v>
      </c>
    </row>
    <row r="505" spans="1:12" ht="13.5">
      <c r="A505" t="s">
        <v>978</v>
      </c>
      <c r="B505">
        <v>1068033</v>
      </c>
      <c r="C505">
        <v>144640</v>
      </c>
      <c r="D505">
        <v>344137</v>
      </c>
      <c r="E505">
        <v>135481</v>
      </c>
      <c r="F505">
        <v>215679</v>
      </c>
      <c r="G505">
        <v>115434</v>
      </c>
      <c r="H505">
        <v>57039</v>
      </c>
      <c r="I505">
        <v>38876</v>
      </c>
      <c r="J505">
        <v>137705</v>
      </c>
      <c r="K505">
        <v>266299</v>
      </c>
      <c r="L505">
        <v>73481</v>
      </c>
    </row>
    <row r="506" spans="1:12" ht="13.5">
      <c r="A506" t="s">
        <v>979</v>
      </c>
      <c r="B506">
        <v>1590491</v>
      </c>
      <c r="C506">
        <v>854781</v>
      </c>
      <c r="D506">
        <v>537060</v>
      </c>
      <c r="E506">
        <v>620026</v>
      </c>
      <c r="F506">
        <v>543901</v>
      </c>
      <c r="G506">
        <v>224465</v>
      </c>
      <c r="H506">
        <v>147896</v>
      </c>
      <c r="I506">
        <v>66238</v>
      </c>
      <c r="J506">
        <v>227957</v>
      </c>
      <c r="K506">
        <v>130680</v>
      </c>
      <c r="L506">
        <v>106794</v>
      </c>
    </row>
    <row r="507" spans="1:12" ht="13.5">
      <c r="A507" t="s">
        <v>980</v>
      </c>
      <c r="B507">
        <v>66071</v>
      </c>
      <c r="C507">
        <v>25468</v>
      </c>
      <c r="D507">
        <v>20699</v>
      </c>
      <c r="E507">
        <v>14551</v>
      </c>
      <c r="F507">
        <v>31568</v>
      </c>
      <c r="G507">
        <v>14672</v>
      </c>
      <c r="H507">
        <v>5853</v>
      </c>
      <c r="I507">
        <v>7303</v>
      </c>
      <c r="J507">
        <v>8306</v>
      </c>
      <c r="K507">
        <v>1577</v>
      </c>
      <c r="L507">
        <v>3844</v>
      </c>
    </row>
    <row r="508" spans="1:12" ht="13.5">
      <c r="A508" t="s">
        <v>981</v>
      </c>
      <c r="B508">
        <v>1656562</v>
      </c>
      <c r="C508">
        <v>880249</v>
      </c>
      <c r="D508">
        <v>557759</v>
      </c>
      <c r="E508">
        <v>634577</v>
      </c>
      <c r="F508">
        <v>575469</v>
      </c>
      <c r="G508">
        <v>239137</v>
      </c>
      <c r="H508">
        <v>153749</v>
      </c>
      <c r="I508">
        <v>73541</v>
      </c>
      <c r="J508">
        <v>236263</v>
      </c>
      <c r="K508">
        <v>132257</v>
      </c>
      <c r="L508">
        <v>110638</v>
      </c>
    </row>
    <row r="509" spans="1:12" ht="13.5">
      <c r="A509" t="s">
        <v>982</v>
      </c>
      <c r="B509">
        <v>10500</v>
      </c>
      <c r="C509">
        <v>6300</v>
      </c>
      <c r="D509">
        <v>7350</v>
      </c>
      <c r="E509">
        <v>3780</v>
      </c>
      <c r="F509">
        <v>3150</v>
      </c>
      <c r="G509">
        <v>6300</v>
      </c>
      <c r="H509">
        <v>3150</v>
      </c>
      <c r="I509">
        <v>2100</v>
      </c>
      <c r="J509">
        <v>4200</v>
      </c>
      <c r="K509">
        <v>4860</v>
      </c>
      <c r="L509">
        <v>1050</v>
      </c>
    </row>
    <row r="510" spans="1:12" ht="13.5">
      <c r="A510" t="s">
        <v>983</v>
      </c>
      <c r="B510">
        <v>2100</v>
      </c>
      <c r="C510">
        <v>2100</v>
      </c>
      <c r="D510">
        <v>3150</v>
      </c>
      <c r="E510">
        <v>1575</v>
      </c>
      <c r="F510">
        <v>1050</v>
      </c>
      <c r="G510">
        <v>2100</v>
      </c>
      <c r="H510">
        <v>0</v>
      </c>
      <c r="I510">
        <v>0</v>
      </c>
      <c r="J510">
        <v>1575</v>
      </c>
      <c r="K510">
        <v>4320</v>
      </c>
      <c r="L510">
        <v>0</v>
      </c>
    </row>
    <row r="511" spans="1:12" ht="13.5">
      <c r="A511" t="s">
        <v>984</v>
      </c>
      <c r="B511">
        <v>0</v>
      </c>
      <c r="C511">
        <v>1050</v>
      </c>
      <c r="D511">
        <v>0</v>
      </c>
      <c r="E511">
        <v>735</v>
      </c>
      <c r="F511">
        <v>525</v>
      </c>
      <c r="G511">
        <v>0</v>
      </c>
      <c r="H511">
        <v>0</v>
      </c>
      <c r="I511">
        <v>0</v>
      </c>
      <c r="J511">
        <v>2625</v>
      </c>
      <c r="K511">
        <v>0</v>
      </c>
      <c r="L511">
        <v>0</v>
      </c>
    </row>
    <row r="512" spans="1:12" ht="13.5">
      <c r="A512" t="s">
        <v>985</v>
      </c>
      <c r="B512">
        <v>0</v>
      </c>
      <c r="C512">
        <v>0</v>
      </c>
      <c r="D512">
        <v>0</v>
      </c>
      <c r="E512">
        <v>0</v>
      </c>
      <c r="F512">
        <v>525</v>
      </c>
      <c r="G512">
        <v>0</v>
      </c>
      <c r="H512">
        <v>0</v>
      </c>
      <c r="I512">
        <v>0</v>
      </c>
      <c r="J512">
        <v>1050</v>
      </c>
      <c r="K512">
        <v>0</v>
      </c>
      <c r="L512">
        <v>0</v>
      </c>
    </row>
    <row r="513" spans="1:12" ht="13.5">
      <c r="A513" t="s">
        <v>986</v>
      </c>
      <c r="B513">
        <v>108910</v>
      </c>
      <c r="C513">
        <v>30478</v>
      </c>
      <c r="D513">
        <v>8707</v>
      </c>
      <c r="E513">
        <v>12864</v>
      </c>
      <c r="F513">
        <v>11778</v>
      </c>
      <c r="G513">
        <v>8399</v>
      </c>
      <c r="H513">
        <v>684</v>
      </c>
      <c r="I513">
        <v>2879</v>
      </c>
      <c r="J513">
        <v>5161</v>
      </c>
      <c r="K513">
        <v>3468</v>
      </c>
      <c r="L513">
        <v>576</v>
      </c>
    </row>
    <row r="514" spans="1:12" ht="13.5">
      <c r="A514" t="s">
        <v>987</v>
      </c>
      <c r="B514">
        <v>99</v>
      </c>
      <c r="C514">
        <v>55</v>
      </c>
      <c r="D514">
        <v>14</v>
      </c>
      <c r="E514">
        <v>32</v>
      </c>
      <c r="F514">
        <v>53</v>
      </c>
      <c r="G514">
        <v>17</v>
      </c>
      <c r="H514">
        <v>4</v>
      </c>
      <c r="I514">
        <v>6</v>
      </c>
      <c r="J514">
        <v>13</v>
      </c>
      <c r="K514">
        <v>9</v>
      </c>
      <c r="L514">
        <v>3</v>
      </c>
    </row>
    <row r="515" spans="1:12" ht="13.5">
      <c r="A515" t="s">
        <v>988</v>
      </c>
      <c r="B515">
        <v>121609</v>
      </c>
      <c r="C515">
        <v>39983</v>
      </c>
      <c r="D515">
        <v>19221</v>
      </c>
      <c r="E515">
        <v>18986</v>
      </c>
      <c r="F515">
        <v>17081</v>
      </c>
      <c r="G515">
        <v>16816</v>
      </c>
      <c r="H515">
        <v>3838</v>
      </c>
      <c r="I515">
        <v>4985</v>
      </c>
      <c r="J515">
        <v>14624</v>
      </c>
      <c r="K515">
        <v>12657</v>
      </c>
      <c r="L515">
        <v>1629</v>
      </c>
    </row>
    <row r="516" spans="1:12" ht="13.5">
      <c r="A516" t="s">
        <v>989</v>
      </c>
      <c r="B516">
        <v>934</v>
      </c>
      <c r="C516">
        <v>160</v>
      </c>
      <c r="D516">
        <v>170</v>
      </c>
      <c r="E516">
        <v>160</v>
      </c>
      <c r="F516">
        <v>229</v>
      </c>
      <c r="G516">
        <v>119</v>
      </c>
      <c r="H516">
        <v>60</v>
      </c>
      <c r="I516">
        <v>56</v>
      </c>
      <c r="J516">
        <v>90</v>
      </c>
      <c r="K516">
        <v>170</v>
      </c>
      <c r="L516">
        <v>0</v>
      </c>
    </row>
    <row r="517" spans="1:12" ht="13.5">
      <c r="A517" t="s">
        <v>990</v>
      </c>
      <c r="B517">
        <v>3376</v>
      </c>
      <c r="C517">
        <v>963</v>
      </c>
      <c r="D517">
        <v>1621</v>
      </c>
      <c r="E517">
        <v>1128</v>
      </c>
      <c r="F517">
        <v>1598</v>
      </c>
      <c r="G517">
        <v>648</v>
      </c>
      <c r="H517">
        <v>300</v>
      </c>
      <c r="I517">
        <v>239</v>
      </c>
      <c r="J517">
        <v>490</v>
      </c>
      <c r="K517">
        <v>950</v>
      </c>
      <c r="L517">
        <v>0</v>
      </c>
    </row>
    <row r="518" spans="1:12" ht="13.5">
      <c r="A518" t="s">
        <v>991</v>
      </c>
      <c r="B518">
        <v>161</v>
      </c>
      <c r="C518">
        <v>10</v>
      </c>
      <c r="D518">
        <v>50</v>
      </c>
      <c r="E518">
        <v>134</v>
      </c>
      <c r="F518">
        <v>171</v>
      </c>
      <c r="G518">
        <v>65</v>
      </c>
      <c r="H518">
        <v>0</v>
      </c>
      <c r="I518">
        <v>87</v>
      </c>
      <c r="J518">
        <v>80</v>
      </c>
      <c r="K518">
        <v>90</v>
      </c>
      <c r="L518">
        <v>0</v>
      </c>
    </row>
    <row r="519" spans="1:12" ht="13.5">
      <c r="A519" t="s">
        <v>992</v>
      </c>
      <c r="B519">
        <v>403</v>
      </c>
      <c r="C519">
        <v>0</v>
      </c>
      <c r="D519">
        <v>406</v>
      </c>
      <c r="E519">
        <v>297</v>
      </c>
      <c r="F519">
        <v>390</v>
      </c>
      <c r="G519">
        <v>361</v>
      </c>
      <c r="H519">
        <v>30</v>
      </c>
      <c r="I519">
        <v>70</v>
      </c>
      <c r="J519">
        <v>72</v>
      </c>
      <c r="K519">
        <v>250</v>
      </c>
      <c r="L519">
        <v>0</v>
      </c>
    </row>
    <row r="520" spans="1:12" ht="13.5">
      <c r="A520" t="s">
        <v>993</v>
      </c>
      <c r="B520">
        <v>185</v>
      </c>
      <c r="C520">
        <v>41</v>
      </c>
      <c r="D520">
        <v>50</v>
      </c>
      <c r="E520">
        <v>60</v>
      </c>
      <c r="F520">
        <v>60</v>
      </c>
      <c r="G520">
        <v>69</v>
      </c>
      <c r="H520">
        <v>0</v>
      </c>
      <c r="I520">
        <v>20</v>
      </c>
      <c r="J520">
        <v>30</v>
      </c>
      <c r="K520">
        <v>40</v>
      </c>
      <c r="L520">
        <v>0</v>
      </c>
    </row>
    <row r="521" spans="1:12" ht="13.5">
      <c r="A521" t="s">
        <v>994</v>
      </c>
      <c r="B521">
        <v>548</v>
      </c>
      <c r="C521">
        <v>110</v>
      </c>
      <c r="D521">
        <v>200</v>
      </c>
      <c r="E521">
        <v>366</v>
      </c>
      <c r="F521">
        <v>224</v>
      </c>
      <c r="G521">
        <v>292</v>
      </c>
      <c r="H521">
        <v>40</v>
      </c>
      <c r="I521">
        <v>86</v>
      </c>
      <c r="J521">
        <v>192</v>
      </c>
      <c r="K521">
        <v>220</v>
      </c>
      <c r="L521">
        <v>0</v>
      </c>
    </row>
    <row r="522" spans="1:12" ht="13.5">
      <c r="A522" t="s">
        <v>995</v>
      </c>
      <c r="B522">
        <v>65</v>
      </c>
      <c r="C522">
        <v>30</v>
      </c>
      <c r="D522">
        <v>23</v>
      </c>
      <c r="E522">
        <v>40</v>
      </c>
      <c r="F522">
        <v>224</v>
      </c>
      <c r="G522">
        <v>135</v>
      </c>
      <c r="H522">
        <v>10</v>
      </c>
      <c r="I522">
        <v>10</v>
      </c>
      <c r="J522">
        <v>110</v>
      </c>
      <c r="K522">
        <v>20</v>
      </c>
      <c r="L522">
        <v>0</v>
      </c>
    </row>
    <row r="523" spans="1:12" ht="13.5">
      <c r="A523" t="s">
        <v>996</v>
      </c>
      <c r="B523">
        <v>175</v>
      </c>
      <c r="C523">
        <v>80</v>
      </c>
      <c r="D523">
        <v>80</v>
      </c>
      <c r="E523">
        <v>60</v>
      </c>
      <c r="F523">
        <v>80</v>
      </c>
      <c r="G523">
        <v>40</v>
      </c>
      <c r="H523">
        <v>30</v>
      </c>
      <c r="I523">
        <v>35</v>
      </c>
      <c r="J523">
        <v>40</v>
      </c>
      <c r="K523">
        <v>50</v>
      </c>
      <c r="L523">
        <v>0</v>
      </c>
    </row>
    <row r="524" spans="1:12" ht="13.5">
      <c r="A524" t="s">
        <v>997</v>
      </c>
      <c r="B524">
        <v>241</v>
      </c>
      <c r="C524">
        <v>60</v>
      </c>
      <c r="D524">
        <v>90</v>
      </c>
      <c r="E524">
        <v>95</v>
      </c>
      <c r="F524">
        <v>110</v>
      </c>
      <c r="G524">
        <v>56</v>
      </c>
      <c r="H524">
        <v>20</v>
      </c>
      <c r="I524">
        <v>40</v>
      </c>
      <c r="J524">
        <v>60</v>
      </c>
      <c r="K524">
        <v>70</v>
      </c>
      <c r="L524">
        <v>0</v>
      </c>
    </row>
    <row r="525" spans="1:12" ht="13.5">
      <c r="A525" t="s">
        <v>998</v>
      </c>
      <c r="B525">
        <v>415</v>
      </c>
      <c r="C525">
        <v>229</v>
      </c>
      <c r="D525">
        <v>210</v>
      </c>
      <c r="E525">
        <v>270</v>
      </c>
      <c r="F525">
        <v>295</v>
      </c>
      <c r="G525">
        <v>87</v>
      </c>
      <c r="H525">
        <v>40</v>
      </c>
      <c r="I525">
        <v>15</v>
      </c>
      <c r="J525">
        <v>110</v>
      </c>
      <c r="K525">
        <v>140</v>
      </c>
      <c r="L525">
        <v>0</v>
      </c>
    </row>
    <row r="526" spans="1:12" ht="13.5">
      <c r="A526" t="s">
        <v>999</v>
      </c>
      <c r="B526">
        <v>6503</v>
      </c>
      <c r="C526">
        <v>1683</v>
      </c>
      <c r="D526">
        <v>2900</v>
      </c>
      <c r="E526">
        <v>2610</v>
      </c>
      <c r="F526">
        <v>3381</v>
      </c>
      <c r="G526">
        <v>1872</v>
      </c>
      <c r="H526">
        <v>530</v>
      </c>
      <c r="I526">
        <v>658</v>
      </c>
      <c r="J526">
        <v>1274</v>
      </c>
      <c r="K526">
        <v>2000</v>
      </c>
      <c r="L526">
        <v>0</v>
      </c>
    </row>
    <row r="527" spans="1:12" ht="13.5">
      <c r="A527" t="s">
        <v>1000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</row>
    <row r="528" spans="1:12" ht="13.5">
      <c r="A528" t="s">
        <v>1001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ht="13.5">
      <c r="A529" t="s">
        <v>1002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</row>
    <row r="530" spans="1:12" ht="13.5">
      <c r="A530" t="s">
        <v>1003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</row>
    <row r="531" spans="1:12" ht="13.5">
      <c r="A531" t="s">
        <v>1004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ht="13.5">
      <c r="A532" t="s">
        <v>1005</v>
      </c>
      <c r="B532">
        <v>5998037</v>
      </c>
      <c r="C532">
        <v>1561913</v>
      </c>
      <c r="D532">
        <v>2082824</v>
      </c>
      <c r="E532">
        <v>1540717</v>
      </c>
      <c r="F532">
        <v>2510262</v>
      </c>
      <c r="G532">
        <v>1131553</v>
      </c>
      <c r="H532">
        <v>261137</v>
      </c>
      <c r="I532">
        <v>352518</v>
      </c>
      <c r="J532">
        <v>702056</v>
      </c>
      <c r="K532">
        <v>1140367</v>
      </c>
      <c r="L532">
        <v>346843</v>
      </c>
    </row>
    <row r="533" spans="1:12" ht="13.5">
      <c r="A533" t="s">
        <v>1006</v>
      </c>
      <c r="B533">
        <v>9971535</v>
      </c>
      <c r="C533">
        <v>2756213</v>
      </c>
      <c r="D533">
        <v>3507797</v>
      </c>
      <c r="E533">
        <v>2842353</v>
      </c>
      <c r="F533">
        <v>4095574</v>
      </c>
      <c r="G533">
        <v>1920471</v>
      </c>
      <c r="H533">
        <v>889002</v>
      </c>
      <c r="I533">
        <v>743692</v>
      </c>
      <c r="J533">
        <v>1547341</v>
      </c>
      <c r="K533">
        <v>2672923</v>
      </c>
      <c r="L533">
        <v>681973</v>
      </c>
    </row>
    <row r="534" spans="1:12" ht="13.5">
      <c r="A534" t="s">
        <v>1007</v>
      </c>
      <c r="B534">
        <v>470</v>
      </c>
      <c r="C534">
        <v>199</v>
      </c>
      <c r="D534">
        <v>339</v>
      </c>
      <c r="E534">
        <v>199</v>
      </c>
      <c r="F534">
        <v>281</v>
      </c>
      <c r="G534">
        <v>158</v>
      </c>
      <c r="H534">
        <v>48</v>
      </c>
      <c r="I534">
        <v>99</v>
      </c>
      <c r="J534">
        <v>98</v>
      </c>
      <c r="K534">
        <v>115</v>
      </c>
      <c r="L534">
        <v>44</v>
      </c>
    </row>
    <row r="535" spans="1:12" ht="13.5">
      <c r="A535" t="s">
        <v>1083</v>
      </c>
      <c r="B535">
        <v>23576090</v>
      </c>
      <c r="C535">
        <v>8280218</v>
      </c>
      <c r="D535">
        <v>7976162</v>
      </c>
      <c r="E535">
        <v>7019641</v>
      </c>
      <c r="F535">
        <v>3143349</v>
      </c>
      <c r="G535">
        <v>6769061</v>
      </c>
      <c r="H535">
        <v>3024387</v>
      </c>
      <c r="I535">
        <v>858014</v>
      </c>
      <c r="J535">
        <v>4419706</v>
      </c>
      <c r="K535">
        <v>3777287</v>
      </c>
      <c r="L535">
        <v>1828284</v>
      </c>
    </row>
    <row r="536" spans="1:12" ht="13.5">
      <c r="A536" t="s">
        <v>1082</v>
      </c>
      <c r="B536">
        <v>17360883</v>
      </c>
      <c r="C536">
        <v>3892644</v>
      </c>
      <c r="D536">
        <v>4393484</v>
      </c>
      <c r="E536">
        <v>4931286</v>
      </c>
      <c r="F536">
        <v>2523264</v>
      </c>
      <c r="G536">
        <v>3046979</v>
      </c>
      <c r="H536">
        <v>2172048</v>
      </c>
      <c r="I536">
        <v>565679</v>
      </c>
      <c r="J536">
        <v>3283720</v>
      </c>
      <c r="K536">
        <v>1785303</v>
      </c>
      <c r="L536">
        <v>1432523</v>
      </c>
    </row>
    <row r="537" spans="1:12" ht="13.5">
      <c r="A537" t="s">
        <v>1081</v>
      </c>
      <c r="B537">
        <v>5346029</v>
      </c>
      <c r="C537">
        <v>1751619</v>
      </c>
      <c r="D537">
        <v>3445086</v>
      </c>
      <c r="E537">
        <v>1925048</v>
      </c>
      <c r="F537">
        <v>584939</v>
      </c>
      <c r="G537">
        <v>1163142</v>
      </c>
      <c r="H537">
        <v>672081</v>
      </c>
      <c r="I537">
        <v>292335</v>
      </c>
      <c r="J537">
        <v>1072778</v>
      </c>
      <c r="K537">
        <v>1748414</v>
      </c>
      <c r="L537">
        <v>380974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showGridLines="0" tabSelected="1" zoomScale="85" zoomScaleNormal="85" zoomScaleSheetLayoutView="85" workbookViewId="0" topLeftCell="B3">
      <selection activeCell="B3" sqref="B3"/>
    </sheetView>
  </sheetViews>
  <sheetFormatPr defaultColWidth="8.796875" defaultRowHeight="14.25"/>
  <cols>
    <col min="1" max="1" width="0" style="537" hidden="1" customWidth="1"/>
    <col min="2" max="2" width="19.59765625" style="537" customWidth="1"/>
    <col min="3" max="3" width="8.09765625" style="537" customWidth="1"/>
    <col min="4" max="5" width="10.59765625" style="537" customWidth="1"/>
    <col min="6" max="8" width="10.59765625" style="537" hidden="1" customWidth="1"/>
    <col min="9" max="9" width="10.59765625" style="537" customWidth="1"/>
    <col min="10" max="12" width="10.59765625" style="537" hidden="1" customWidth="1"/>
    <col min="13" max="13" width="10.59765625" style="537" customWidth="1"/>
    <col min="14" max="16" width="10.59765625" style="537" hidden="1" customWidth="1"/>
    <col min="17" max="17" width="10.59765625" style="537" customWidth="1"/>
    <col min="18" max="20" width="10.59765625" style="537" hidden="1" customWidth="1"/>
    <col min="21" max="21" width="10.59765625" style="537" customWidth="1"/>
    <col min="22" max="24" width="10.59765625" style="537" hidden="1" customWidth="1"/>
    <col min="25" max="25" width="10.59765625" style="537" customWidth="1"/>
    <col min="26" max="28" width="10.59765625" style="537" hidden="1" customWidth="1"/>
    <col min="29" max="29" width="10.59765625" style="537" customWidth="1"/>
    <col min="30" max="32" width="10.59765625" style="537" hidden="1" customWidth="1"/>
    <col min="33" max="33" width="10.59765625" style="537" customWidth="1"/>
    <col min="34" max="36" width="10.59765625" style="537" hidden="1" customWidth="1"/>
    <col min="37" max="37" width="10.59765625" style="537" customWidth="1"/>
    <col min="38" max="40" width="10.59765625" style="537" hidden="1" customWidth="1"/>
    <col min="41" max="41" width="10.59765625" style="537" customWidth="1"/>
    <col min="42" max="44" width="10.59765625" style="537" hidden="1" customWidth="1"/>
    <col min="45" max="45" width="11.5" style="537" customWidth="1"/>
    <col min="46" max="16384" width="9" style="537" customWidth="1"/>
  </cols>
  <sheetData>
    <row r="1" spans="2:45" ht="13.5" hidden="1">
      <c r="B1" s="536"/>
      <c r="C1" s="536"/>
      <c r="D1" s="536"/>
      <c r="E1" s="91">
        <v>322016</v>
      </c>
      <c r="F1" s="91"/>
      <c r="G1" s="91"/>
      <c r="H1" s="91"/>
      <c r="I1" s="91">
        <v>322032</v>
      </c>
      <c r="J1" s="91"/>
      <c r="K1" s="91"/>
      <c r="L1" s="91"/>
      <c r="M1" s="91">
        <v>322059</v>
      </c>
      <c r="N1" s="91"/>
      <c r="O1" s="91"/>
      <c r="P1" s="91"/>
      <c r="Q1" s="91">
        <v>322067</v>
      </c>
      <c r="R1" s="91"/>
      <c r="S1" s="91"/>
      <c r="T1" s="91"/>
      <c r="U1" s="91">
        <v>322091</v>
      </c>
      <c r="V1" s="91"/>
      <c r="W1" s="91"/>
      <c r="X1" s="91"/>
      <c r="Y1" s="91">
        <v>323438</v>
      </c>
      <c r="Z1" s="91"/>
      <c r="AA1" s="91"/>
      <c r="AB1" s="91"/>
      <c r="AC1" s="91">
        <v>323861</v>
      </c>
      <c r="AD1" s="91"/>
      <c r="AE1" s="91"/>
      <c r="AF1" s="91"/>
      <c r="AG1" s="91">
        <v>325015</v>
      </c>
      <c r="AH1" s="91"/>
      <c r="AI1" s="91"/>
      <c r="AJ1" s="91"/>
      <c r="AK1" s="91">
        <v>328871</v>
      </c>
      <c r="AL1" s="91"/>
      <c r="AM1" s="91"/>
      <c r="AN1" s="91"/>
      <c r="AO1" s="91" t="s">
        <v>1008</v>
      </c>
      <c r="AP1" s="91"/>
      <c r="AQ1" s="91"/>
      <c r="AR1" s="91"/>
      <c r="AS1" s="91" t="s">
        <v>1010</v>
      </c>
    </row>
    <row r="2" spans="2:45" ht="13.5" hidden="1">
      <c r="B2" s="536"/>
      <c r="C2" s="536"/>
      <c r="D2" s="536"/>
      <c r="E2" s="91">
        <v>1</v>
      </c>
      <c r="F2" s="91"/>
      <c r="G2" s="91"/>
      <c r="H2" s="91"/>
      <c r="I2" s="91">
        <v>1</v>
      </c>
      <c r="J2" s="91"/>
      <c r="K2" s="91"/>
      <c r="L2" s="91"/>
      <c r="M2" s="91">
        <v>1</v>
      </c>
      <c r="N2" s="91"/>
      <c r="O2" s="91"/>
      <c r="P2" s="91"/>
      <c r="Q2" s="91">
        <v>1</v>
      </c>
      <c r="R2" s="91"/>
      <c r="S2" s="91"/>
      <c r="T2" s="91"/>
      <c r="U2" s="91">
        <v>1</v>
      </c>
      <c r="V2" s="91"/>
      <c r="W2" s="91"/>
      <c r="X2" s="91"/>
      <c r="Y2" s="91">
        <v>1</v>
      </c>
      <c r="Z2" s="91"/>
      <c r="AA2" s="91"/>
      <c r="AB2" s="91"/>
      <c r="AC2" s="91">
        <v>1</v>
      </c>
      <c r="AD2" s="91"/>
      <c r="AE2" s="91"/>
      <c r="AF2" s="91"/>
      <c r="AG2" s="91">
        <v>1</v>
      </c>
      <c r="AH2" s="91"/>
      <c r="AI2" s="91"/>
      <c r="AJ2" s="91"/>
      <c r="AK2" s="91">
        <v>1</v>
      </c>
      <c r="AL2" s="91"/>
      <c r="AM2" s="91"/>
      <c r="AN2" s="91"/>
      <c r="AO2" s="91">
        <v>1</v>
      </c>
      <c r="AP2" s="91"/>
      <c r="AQ2" s="91"/>
      <c r="AR2" s="91"/>
      <c r="AS2" s="91">
        <v>2</v>
      </c>
    </row>
    <row r="3" s="536" customFormat="1" ht="13.5" customHeight="1">
      <c r="B3" s="536" t="s">
        <v>1093</v>
      </c>
    </row>
    <row r="4" spans="9:36" s="536" customFormat="1" ht="13.5" customHeight="1">
      <c r="I4" s="91"/>
      <c r="J4" s="91"/>
      <c r="K4" s="91"/>
      <c r="L4" s="91"/>
      <c r="Q4" s="91"/>
      <c r="R4" s="91"/>
      <c r="S4" s="91"/>
      <c r="T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2:4" ht="14.25">
      <c r="B5" s="538" t="s">
        <v>186</v>
      </c>
      <c r="C5" s="538"/>
      <c r="D5" s="536"/>
    </row>
    <row r="6" spans="2:45" ht="13.5" customHeight="1">
      <c r="B6" s="92"/>
      <c r="C6" s="93"/>
      <c r="D6" s="702" t="s">
        <v>132</v>
      </c>
      <c r="E6" s="94"/>
      <c r="F6" s="94"/>
      <c r="G6" s="94"/>
      <c r="H6" s="94"/>
      <c r="I6" s="95"/>
      <c r="J6" s="95"/>
      <c r="K6" s="95"/>
      <c r="L6" s="95"/>
      <c r="M6" s="95"/>
      <c r="N6" s="95"/>
      <c r="O6" s="95"/>
      <c r="P6" s="95"/>
      <c r="Q6" s="95"/>
      <c r="R6" s="98"/>
      <c r="S6" s="98"/>
      <c r="T6" s="98"/>
      <c r="U6" s="96"/>
      <c r="V6" s="96"/>
      <c r="W6" s="96"/>
      <c r="X6" s="96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 t="s">
        <v>474</v>
      </c>
      <c r="AL6" s="97"/>
      <c r="AM6" s="97"/>
      <c r="AN6" s="97"/>
      <c r="AO6" s="97"/>
      <c r="AP6" s="94"/>
      <c r="AQ6" s="94"/>
      <c r="AR6" s="94"/>
      <c r="AS6" s="98" t="s">
        <v>421</v>
      </c>
    </row>
    <row r="7" spans="2:45" ht="13.5" customHeight="1">
      <c r="B7" s="99"/>
      <c r="C7" s="100" t="s">
        <v>422</v>
      </c>
      <c r="D7" s="703"/>
      <c r="E7" s="101" t="s">
        <v>423</v>
      </c>
      <c r="F7" s="101"/>
      <c r="G7" s="101"/>
      <c r="H7" s="101"/>
      <c r="I7" s="102" t="s">
        <v>463</v>
      </c>
      <c r="J7" s="102"/>
      <c r="K7" s="102"/>
      <c r="L7" s="102"/>
      <c r="M7" s="102" t="s">
        <v>424</v>
      </c>
      <c r="N7" s="102"/>
      <c r="O7" s="102"/>
      <c r="P7" s="102"/>
      <c r="Q7" s="102" t="s">
        <v>467</v>
      </c>
      <c r="R7" s="105"/>
      <c r="S7" s="105"/>
      <c r="T7" s="105"/>
      <c r="U7" s="103" t="s">
        <v>568</v>
      </c>
      <c r="V7" s="103"/>
      <c r="W7" s="103"/>
      <c r="X7" s="103"/>
      <c r="Y7" s="102" t="s">
        <v>470</v>
      </c>
      <c r="Z7" s="102"/>
      <c r="AA7" s="102"/>
      <c r="AB7" s="102"/>
      <c r="AC7" s="102" t="s">
        <v>471</v>
      </c>
      <c r="AD7" s="102"/>
      <c r="AE7" s="102"/>
      <c r="AF7" s="102"/>
      <c r="AG7" s="102" t="s">
        <v>534</v>
      </c>
      <c r="AH7" s="102"/>
      <c r="AI7" s="102"/>
      <c r="AJ7" s="102"/>
      <c r="AK7" s="102" t="s">
        <v>475</v>
      </c>
      <c r="AL7" s="104"/>
      <c r="AM7" s="104"/>
      <c r="AN7" s="104"/>
      <c r="AO7" s="104" t="s">
        <v>305</v>
      </c>
      <c r="AP7" s="101"/>
      <c r="AQ7" s="101"/>
      <c r="AR7" s="101"/>
      <c r="AS7" s="105"/>
    </row>
    <row r="8" spans="2:45" ht="13.5" customHeight="1">
      <c r="B8" s="99"/>
      <c r="C8" s="100"/>
      <c r="D8" s="703"/>
      <c r="E8" s="106"/>
      <c r="F8" s="106"/>
      <c r="G8" s="106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08"/>
      <c r="T8" s="108"/>
      <c r="U8" s="108"/>
      <c r="V8" s="108"/>
      <c r="W8" s="108"/>
      <c r="X8" s="108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 t="s">
        <v>425</v>
      </c>
      <c r="AL8" s="109"/>
      <c r="AM8" s="109"/>
      <c r="AN8" s="109"/>
      <c r="AO8" s="109" t="s">
        <v>426</v>
      </c>
      <c r="AP8" s="106"/>
      <c r="AQ8" s="106"/>
      <c r="AR8" s="106"/>
      <c r="AS8" s="108" t="s">
        <v>427</v>
      </c>
    </row>
    <row r="9" spans="2:46" ht="14.25">
      <c r="B9" s="99"/>
      <c r="C9" s="110"/>
      <c r="D9" s="703"/>
      <c r="E9" s="94" t="s">
        <v>133</v>
      </c>
      <c r="F9" s="94"/>
      <c r="G9" s="94"/>
      <c r="H9" s="94"/>
      <c r="I9" s="95" t="s">
        <v>464</v>
      </c>
      <c r="J9" s="95"/>
      <c r="K9" s="95"/>
      <c r="L9" s="95"/>
      <c r="M9" s="95" t="s">
        <v>134</v>
      </c>
      <c r="N9" s="95"/>
      <c r="O9" s="95"/>
      <c r="P9" s="95"/>
      <c r="Q9" s="95" t="s">
        <v>468</v>
      </c>
      <c r="R9" s="98"/>
      <c r="S9" s="98"/>
      <c r="T9" s="98"/>
      <c r="U9" s="98" t="s">
        <v>567</v>
      </c>
      <c r="V9" s="98"/>
      <c r="W9" s="98"/>
      <c r="X9" s="98"/>
      <c r="Y9" s="95" t="s">
        <v>476</v>
      </c>
      <c r="Z9" s="95"/>
      <c r="AA9" s="95"/>
      <c r="AB9" s="95"/>
      <c r="AC9" s="95" t="s">
        <v>472</v>
      </c>
      <c r="AD9" s="95"/>
      <c r="AE9" s="95"/>
      <c r="AF9" s="95"/>
      <c r="AG9" s="95" t="s">
        <v>536</v>
      </c>
      <c r="AH9" s="95"/>
      <c r="AI9" s="95"/>
      <c r="AJ9" s="95"/>
      <c r="AK9" s="95" t="s">
        <v>428</v>
      </c>
      <c r="AL9" s="95"/>
      <c r="AM9" s="95"/>
      <c r="AN9" s="95"/>
      <c r="AO9" s="95" t="s">
        <v>429</v>
      </c>
      <c r="AP9" s="95"/>
      <c r="AQ9" s="95"/>
      <c r="AR9" s="95"/>
      <c r="AS9" s="95" t="s">
        <v>1094</v>
      </c>
      <c r="AT9" s="539"/>
    </row>
    <row r="10" spans="2:46" ht="14.25">
      <c r="B10" s="99"/>
      <c r="C10" s="100" t="s">
        <v>137</v>
      </c>
      <c r="D10" s="703"/>
      <c r="E10" s="101"/>
      <c r="F10" s="101"/>
      <c r="G10" s="101"/>
      <c r="H10" s="101"/>
      <c r="I10" s="102" t="s">
        <v>465</v>
      </c>
      <c r="J10" s="102"/>
      <c r="K10" s="102"/>
      <c r="L10" s="102"/>
      <c r="M10" s="102"/>
      <c r="N10" s="102"/>
      <c r="O10" s="102"/>
      <c r="P10" s="102"/>
      <c r="Q10" s="102"/>
      <c r="R10" s="105"/>
      <c r="S10" s="105"/>
      <c r="T10" s="105"/>
      <c r="U10" s="105"/>
      <c r="V10" s="105"/>
      <c r="W10" s="105"/>
      <c r="X10" s="105"/>
      <c r="Y10" s="102" t="s">
        <v>477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 t="s">
        <v>149</v>
      </c>
      <c r="AP10" s="102"/>
      <c r="AQ10" s="102"/>
      <c r="AR10" s="102"/>
      <c r="AS10" s="102" t="s">
        <v>1095</v>
      </c>
      <c r="AT10" s="539"/>
    </row>
    <row r="11" spans="2:46" ht="14.25">
      <c r="B11" s="111" t="s">
        <v>36</v>
      </c>
      <c r="C11" s="112"/>
      <c r="D11" s="704"/>
      <c r="E11" s="106" t="s">
        <v>141</v>
      </c>
      <c r="F11" s="106"/>
      <c r="G11" s="106"/>
      <c r="H11" s="106"/>
      <c r="I11" s="107" t="s">
        <v>466</v>
      </c>
      <c r="J11" s="107"/>
      <c r="K11" s="107"/>
      <c r="L11" s="107"/>
      <c r="M11" s="107" t="s">
        <v>141</v>
      </c>
      <c r="N11" s="107"/>
      <c r="O11" s="107"/>
      <c r="P11" s="107"/>
      <c r="Q11" s="107" t="s">
        <v>469</v>
      </c>
      <c r="R11" s="107"/>
      <c r="S11" s="107"/>
      <c r="T11" s="107"/>
      <c r="U11" s="107" t="s">
        <v>141</v>
      </c>
      <c r="V11" s="107"/>
      <c r="W11" s="107"/>
      <c r="X11" s="107"/>
      <c r="Y11" s="107" t="s">
        <v>135</v>
      </c>
      <c r="Z11" s="107"/>
      <c r="AA11" s="107"/>
      <c r="AB11" s="107"/>
      <c r="AC11" s="107" t="s">
        <v>473</v>
      </c>
      <c r="AD11" s="107"/>
      <c r="AE11" s="107"/>
      <c r="AF11" s="107"/>
      <c r="AG11" s="107" t="s">
        <v>535</v>
      </c>
      <c r="AH11" s="107"/>
      <c r="AI11" s="107"/>
      <c r="AJ11" s="107"/>
      <c r="AK11" s="107" t="s">
        <v>136</v>
      </c>
      <c r="AL11" s="107"/>
      <c r="AM11" s="107"/>
      <c r="AN11" s="107"/>
      <c r="AO11" s="107" t="s">
        <v>150</v>
      </c>
      <c r="AP11" s="107"/>
      <c r="AQ11" s="107"/>
      <c r="AR11" s="107"/>
      <c r="AS11" s="107" t="s">
        <v>1096</v>
      </c>
      <c r="AT11" s="539"/>
    </row>
    <row r="12" spans="2:45" ht="14.25">
      <c r="B12" s="113" t="s">
        <v>142</v>
      </c>
      <c r="C12" s="114"/>
      <c r="D12" s="540"/>
      <c r="E12" s="540" t="str">
        <f>IF(LEFT(E13,1)="3","S","H")&amp;" "&amp;MID(E13,2,2)&amp;"."&amp;MID(E13,4,2)&amp;"."&amp;MID(E13,6,2)</f>
        <v>S 23.04.01</v>
      </c>
      <c r="F12" s="540"/>
      <c r="G12" s="540"/>
      <c r="H12" s="540"/>
      <c r="I12" s="540" t="str">
        <f>IF(LEFT(I13,1)="3","S","H")&amp;" "&amp;MID(I13,2,2)&amp;"."&amp;MID(I13,4,2)&amp;"."&amp;MID(I13,6,2)</f>
        <v>S 27.05.26</v>
      </c>
      <c r="J12" s="540"/>
      <c r="K12" s="540"/>
      <c r="L12" s="540"/>
      <c r="M12" s="540" t="str">
        <f>IF(LEFT(M13,1)="3","S","H")&amp;" "&amp;MID(M13,2,2)&amp;"."&amp;MID(M13,4,2)&amp;"."&amp;MID(M13,6,2)</f>
        <v>H 11.02.01</v>
      </c>
      <c r="N12" s="540"/>
      <c r="O12" s="540"/>
      <c r="P12" s="540"/>
      <c r="Q12" s="540" t="str">
        <f>IF(LEFT(Q13,1)="3","S","H")&amp;" "&amp;MID(Q13,2,2)&amp;"."&amp;MID(Q13,4,2)&amp;"."&amp;MID(Q13,6,2)</f>
        <v>S 35.07.01</v>
      </c>
      <c r="R12" s="540"/>
      <c r="S12" s="540"/>
      <c r="T12" s="540"/>
      <c r="U12" s="540" t="str">
        <f>IF(LEFT(U13,1)="3","S","H")&amp;" "&amp;MID(U13,2,2)&amp;"."&amp;MID(U13,4,2)&amp;"."&amp;MID(U13,6,2)</f>
        <v>H 23.04.01</v>
      </c>
      <c r="V12" s="540"/>
      <c r="W12" s="540"/>
      <c r="X12" s="540"/>
      <c r="Y12" s="540" t="str">
        <f>IF(LEFT(Y13,1)="3","S","H")&amp;" "&amp;MID(Y13,2,2)&amp;"."&amp;MID(Y13,4,2)&amp;"."&amp;MID(Y13,6,2)</f>
        <v>S 28.07.21</v>
      </c>
      <c r="Z12" s="540"/>
      <c r="AA12" s="540"/>
      <c r="AB12" s="540"/>
      <c r="AC12" s="540" t="str">
        <f>IF(LEFT(AC13,1)="3","S","H")&amp;" "&amp;MID(AC13,2,2)&amp;"."&amp;MID(AC13,4,2)&amp;"."&amp;MID(AC13,6,2)</f>
        <v>S 49.05.01</v>
      </c>
      <c r="AD12" s="540"/>
      <c r="AE12" s="540"/>
      <c r="AF12" s="540"/>
      <c r="AG12" s="540" t="str">
        <f>IF(LEFT(AG13,1)="3","S","H")&amp;" "&amp;MID(AG13,2,2)&amp;"."&amp;MID(AG13,4,2)&amp;"."&amp;MID(AG13,6,2)</f>
        <v>H 20.03.31</v>
      </c>
      <c r="AH12" s="540"/>
      <c r="AI12" s="540"/>
      <c r="AJ12" s="540"/>
      <c r="AK12" s="540" t="str">
        <f>IF(LEFT(AK13,1)="3","S","H")&amp;" "&amp;MID(AK13,2,2)&amp;"."&amp;MID(AK13,4,2)&amp;"."&amp;MID(AK13,6,2)</f>
        <v>S 57.10.02</v>
      </c>
      <c r="AL12" s="540"/>
      <c r="AM12" s="540"/>
      <c r="AN12" s="540"/>
      <c r="AO12" s="540" t="str">
        <f>IF(LEFT(AO13,1)="3","S","H")&amp;" "&amp;MID(AO13,2,2)&amp;"."&amp;MID(AO13,4,2)&amp;"."&amp;MID(AO13,6,2)</f>
        <v>H 11.09.01</v>
      </c>
      <c r="AP12" s="540"/>
      <c r="AQ12" s="540"/>
      <c r="AR12" s="540"/>
      <c r="AS12" s="540" t="str">
        <f>IF(LEFT(AS13,1)="3","S","H")&amp;" "&amp;MID(AS13,2,2)&amp;"."&amp;MID(AS13,4,2)&amp;"."&amp;MID(AS13,6,2)</f>
        <v>H 13.03.26</v>
      </c>
    </row>
    <row r="13" spans="1:45" s="541" customFormat="1" ht="13.5" hidden="1">
      <c r="A13" s="541" t="s">
        <v>1098</v>
      </c>
      <c r="B13" s="115"/>
      <c r="C13" s="116"/>
      <c r="D13" s="542"/>
      <c r="E13" s="117">
        <f>INDEX('元データ'!$A$2:$M$534,MATCH('施設及び業務概況'!$A13,'元データ'!$A$2:$A$534,0),MATCH('施設及び業務概況'!E$1,'元データ'!$A$2:$M$2,0))</f>
        <v>3230401</v>
      </c>
      <c r="F13" s="117"/>
      <c r="G13" s="117"/>
      <c r="H13" s="117"/>
      <c r="I13" s="118">
        <f>INDEX('元データ'!$A$2:$M$534,MATCH('施設及び業務概況'!$A13,'元データ'!$A$2:$A$534,0),MATCH('施設及び業務概況'!I$1,'元データ'!$A$2:$M$2,0))</f>
        <v>3270526</v>
      </c>
      <c r="J13" s="118"/>
      <c r="K13" s="118"/>
      <c r="L13" s="118"/>
      <c r="M13" s="118">
        <f>INDEX('元データ'!$A$2:$M$534,MATCH('施設及び業務概況'!$A13,'元データ'!$A$2:$A$534,0),MATCH('施設及び業務概況'!M$1,'元データ'!$A$2:$M$2,0))</f>
        <v>4110201</v>
      </c>
      <c r="N13" s="118"/>
      <c r="O13" s="118"/>
      <c r="P13" s="118"/>
      <c r="Q13" s="118">
        <f>INDEX('元データ'!$A$2:$M$534,MATCH('施設及び業務概況'!$A13,'元データ'!$A$2:$A$534,0),MATCH('施設及び業務概況'!Q$1,'元データ'!$A$2:$M$2,0))</f>
        <v>3350701</v>
      </c>
      <c r="R13" s="119"/>
      <c r="S13" s="119"/>
      <c r="T13" s="119"/>
      <c r="U13" s="119">
        <f>INDEX('元データ'!$A$2:$M$534,MATCH('施設及び業務概況'!$A13,'元データ'!$A$2:$A$534,0),MATCH('施設及び業務概況'!U$1,'元データ'!$A$2:$M$2,0))</f>
        <v>4230401</v>
      </c>
      <c r="V13" s="119"/>
      <c r="W13" s="119"/>
      <c r="X13" s="119"/>
      <c r="Y13" s="118">
        <f>INDEX('元データ'!$A$2:$M$534,MATCH('施設及び業務概況'!$A13,'元データ'!$A$2:$A$534,0),MATCH('施設及び業務概況'!Y$1,'元データ'!$A$2:$M$2,0))</f>
        <v>3280721</v>
      </c>
      <c r="Z13" s="118"/>
      <c r="AA13" s="118"/>
      <c r="AB13" s="118"/>
      <c r="AC13" s="118">
        <f>INDEX('元データ'!$A$2:$M$534,MATCH('施設及び業務概況'!$A13,'元データ'!$A$2:$A$534,0),MATCH('施設及び業務概況'!AC$1,'元データ'!$A$2:$M$2,0))</f>
        <v>3490501</v>
      </c>
      <c r="AD13" s="118"/>
      <c r="AE13" s="118"/>
      <c r="AF13" s="118"/>
      <c r="AG13" s="118">
        <f>INDEX('元データ'!$A$2:$M$534,MATCH('施設及び業務概況'!$A13,'元データ'!$A$2:$A$534,0),MATCH('施設及び業務概況'!AG$1,'元データ'!$A$2:$M$2,0))</f>
        <v>4200331</v>
      </c>
      <c r="AH13" s="118"/>
      <c r="AI13" s="118"/>
      <c r="AJ13" s="118"/>
      <c r="AK13" s="118">
        <f>INDEX('元データ'!$A$2:$M$534,MATCH('施設及び業務概況'!$A13,'元データ'!$A$2:$A$534,0),MATCH('施設及び業務概況'!AK$1,'元データ'!$A$2:$M$2,0))</f>
        <v>3571002</v>
      </c>
      <c r="AL13" s="120"/>
      <c r="AM13" s="120"/>
      <c r="AN13" s="120"/>
      <c r="AO13" s="120">
        <f>INDEX('元データ'!$A$2:$M$534,MATCH('施設及び業務概況'!$A13,'元データ'!$A$2:$A$534,0),MATCH('施設及び業務概況'!AO$1,'元データ'!$A$2:$M$2,0))</f>
        <v>4110901</v>
      </c>
      <c r="AP13" s="120"/>
      <c r="AQ13" s="120"/>
      <c r="AR13" s="120"/>
      <c r="AS13" s="120">
        <f>INDEX('元データ'!$A$2:$M$534,MATCH('施設及び業務概況'!$A13,'元データ'!$A$2:$A$534,0),MATCH('施設及び業務概況'!AS$1,'元データ'!$A$2:$M$2,0))</f>
        <v>4130326</v>
      </c>
    </row>
    <row r="14" spans="2:45" ht="14.25">
      <c r="B14" s="121" t="s">
        <v>143</v>
      </c>
      <c r="C14" s="122"/>
      <c r="D14" s="543"/>
      <c r="E14" s="543" t="str">
        <f>IF(LEFT(E15,1)="3","S","H")&amp;" "&amp;MID(E15,2,2)&amp;"."&amp;MID(E15,4,2)&amp;"."&amp;MID(E15,6,2)</f>
        <v>S 34.04.01</v>
      </c>
      <c r="F14" s="543"/>
      <c r="G14" s="543"/>
      <c r="H14" s="543"/>
      <c r="I14" s="543" t="str">
        <f>IF(LEFT(I15,1)="3","S","H")&amp;" "&amp;MID(I15,2,2)&amp;"."&amp;MID(I15,4,2)&amp;"."&amp;MID(I15,6,2)</f>
        <v>S 40.04.01</v>
      </c>
      <c r="J14" s="543"/>
      <c r="K14" s="543"/>
      <c r="L14" s="543"/>
      <c r="M14" s="543" t="str">
        <f>IF(LEFT(M15,1)="3","S","H")&amp;" "&amp;MID(M15,2,2)&amp;"."&amp;MID(M15,4,2)&amp;"."&amp;MID(M15,6,2)</f>
        <v>H 11.02.01</v>
      </c>
      <c r="N14" s="543"/>
      <c r="O14" s="543"/>
      <c r="P14" s="543"/>
      <c r="Q14" s="543" t="str">
        <f>IF(LEFT(Q15,1)="3","S","H")&amp;" "&amp;MID(Q15,2,2)&amp;"."&amp;MID(Q15,4,2)&amp;"."&amp;MID(Q15,6,2)</f>
        <v>S 37.11.01</v>
      </c>
      <c r="R14" s="543"/>
      <c r="S14" s="543"/>
      <c r="T14" s="543"/>
      <c r="U14" s="543" t="str">
        <f>IF(LEFT(U15,1)="3","S","H")&amp;" "&amp;MID(U15,2,2)&amp;"."&amp;MID(U15,4,2)&amp;"."&amp;MID(U15,6,2)</f>
        <v>H 23.04.01</v>
      </c>
      <c r="V14" s="543"/>
      <c r="W14" s="543"/>
      <c r="X14" s="543"/>
      <c r="Y14" s="543" t="str">
        <f>IF(LEFT(Y15,1)="3","S","H")&amp;" "&amp;MID(Y15,2,2)&amp;"."&amp;MID(Y15,4,2)&amp;"."&amp;MID(Y15,6,2)</f>
        <v>S 43.04.01</v>
      </c>
      <c r="Z14" s="543"/>
      <c r="AA14" s="543"/>
      <c r="AB14" s="543"/>
      <c r="AC14" s="543" t="str">
        <f>IF(LEFT(AC15,1)="3","S","H")&amp;" "&amp;MID(AC15,2,2)&amp;"."&amp;MID(AC15,4,2)&amp;"."&amp;MID(AC15,6,2)</f>
        <v>S 49.05.01</v>
      </c>
      <c r="AD14" s="543"/>
      <c r="AE14" s="543"/>
      <c r="AF14" s="543"/>
      <c r="AG14" s="543" t="str">
        <f>IF(LEFT(AG15,1)="3","S","H")&amp;" "&amp;MID(AG15,2,2)&amp;"."&amp;MID(AG15,4,2)&amp;"."&amp;MID(AG15,6,2)</f>
        <v>H 20.03.31</v>
      </c>
      <c r="AH14" s="543"/>
      <c r="AI14" s="543"/>
      <c r="AJ14" s="543"/>
      <c r="AK14" s="543" t="str">
        <f>IF(LEFT(AK15,1)="3","S","H")&amp;" "&amp;MID(AK15,2,2)&amp;"."&amp;MID(AK15,4,2)&amp;"."&amp;MID(AK15,6,2)</f>
        <v>S 57.04.01</v>
      </c>
      <c r="AL14" s="543"/>
      <c r="AM14" s="543"/>
      <c r="AN14" s="543"/>
      <c r="AO14" s="543" t="str">
        <f>IF(LEFT(AO15,1)="3","S","H")&amp;" "&amp;MID(AO15,2,2)&amp;"."&amp;MID(AO15,4,2)&amp;"."&amp;MID(AO15,6,2)</f>
        <v>H 11.09.01</v>
      </c>
      <c r="AP14" s="543"/>
      <c r="AQ14" s="543"/>
      <c r="AR14" s="543"/>
      <c r="AS14" s="543" t="str">
        <f>IF(LEFT(AS15,1)="3","S","H")&amp;" "&amp;MID(AS15,2,2)&amp;"."&amp;MID(AS15,4,2)&amp;"."&amp;MID(AS15,6,2)</f>
        <v>H 13.03.26</v>
      </c>
    </row>
    <row r="15" spans="1:45" s="541" customFormat="1" ht="13.5" hidden="1">
      <c r="A15" s="541" t="s">
        <v>1099</v>
      </c>
      <c r="B15" s="115"/>
      <c r="C15" s="116"/>
      <c r="D15" s="542"/>
      <c r="E15" s="117">
        <f>INDEX('元データ'!$A$2:$M$534,MATCH('施設及び業務概況'!$A15,'元データ'!$A$2:$A$534,0),MATCH('施設及び業務概況'!E$1,'元データ'!$A$2:$M$2,0))</f>
        <v>3340401</v>
      </c>
      <c r="F15" s="117"/>
      <c r="G15" s="117"/>
      <c r="H15" s="117"/>
      <c r="I15" s="118">
        <f>INDEX('元データ'!$A$2:$M$534,MATCH('施設及び業務概況'!$A15,'元データ'!$A$2:$A$534,0),MATCH('施設及び業務概況'!I$1,'元データ'!$A$2:$M$2,0))</f>
        <v>3400401</v>
      </c>
      <c r="J15" s="118"/>
      <c r="K15" s="118"/>
      <c r="L15" s="118"/>
      <c r="M15" s="118">
        <f>INDEX('元データ'!$A$2:$M$534,MATCH('施設及び業務概況'!$A15,'元データ'!$A$2:$A$534,0),MATCH('施設及び業務概況'!M$1,'元データ'!$A$2:$M$2,0))</f>
        <v>4110201</v>
      </c>
      <c r="N15" s="118"/>
      <c r="O15" s="118"/>
      <c r="P15" s="118"/>
      <c r="Q15" s="118">
        <f>INDEX('元データ'!$A$2:$M$534,MATCH('施設及び業務概況'!$A15,'元データ'!$A$2:$A$534,0),MATCH('施設及び業務概況'!Q$1,'元データ'!$A$2:$M$2,0))</f>
        <v>3371101</v>
      </c>
      <c r="R15" s="119"/>
      <c r="S15" s="119"/>
      <c r="T15" s="119"/>
      <c r="U15" s="119">
        <f>INDEX('元データ'!$A$2:$M$534,MATCH('施設及び業務概況'!$A15,'元データ'!$A$2:$A$534,0),MATCH('施設及び業務概況'!U$1,'元データ'!$A$2:$M$2,0))</f>
        <v>4230401</v>
      </c>
      <c r="V15" s="119"/>
      <c r="W15" s="119"/>
      <c r="X15" s="119"/>
      <c r="Y15" s="118">
        <f>INDEX('元データ'!$A$2:$M$534,MATCH('施設及び業務概況'!$A15,'元データ'!$A$2:$A$534,0),MATCH('施設及び業務概況'!Y$1,'元データ'!$A$2:$M$2,0))</f>
        <v>3430401</v>
      </c>
      <c r="Z15" s="118"/>
      <c r="AA15" s="118"/>
      <c r="AB15" s="118"/>
      <c r="AC15" s="118">
        <f>INDEX('元データ'!$A$2:$M$534,MATCH('施設及び業務概況'!$A15,'元データ'!$A$2:$A$534,0),MATCH('施設及び業務概況'!AC$1,'元データ'!$A$2:$M$2,0))</f>
        <v>3490501</v>
      </c>
      <c r="AD15" s="118"/>
      <c r="AE15" s="118"/>
      <c r="AF15" s="118"/>
      <c r="AG15" s="118">
        <f>INDEX('元データ'!$A$2:$M$534,MATCH('施設及び業務概況'!$A15,'元データ'!$A$2:$A$534,0),MATCH('施設及び業務概況'!AG$1,'元データ'!$A$2:$M$2,0))</f>
        <v>4200331</v>
      </c>
      <c r="AH15" s="118"/>
      <c r="AI15" s="118"/>
      <c r="AJ15" s="118"/>
      <c r="AK15" s="118">
        <f>INDEX('元データ'!$A$2:$M$534,MATCH('施設及び業務概況'!$A15,'元データ'!$A$2:$A$534,0),MATCH('施設及び業務概況'!AK$1,'元データ'!$A$2:$M$2,0))</f>
        <v>3570401</v>
      </c>
      <c r="AL15" s="120"/>
      <c r="AM15" s="120"/>
      <c r="AN15" s="120"/>
      <c r="AO15" s="120">
        <f>INDEX('元データ'!$A$2:$M$534,MATCH('施設及び業務概況'!$A15,'元データ'!$A$2:$A$534,0),MATCH('施設及び業務概況'!AO$1,'元データ'!$A$2:$M$2,0))</f>
        <v>4110901</v>
      </c>
      <c r="AP15" s="120"/>
      <c r="AQ15" s="120"/>
      <c r="AR15" s="120"/>
      <c r="AS15" s="120">
        <f>INDEX('元データ'!$A$2:$M$534,MATCH('施設及び業務概況'!$A15,'元データ'!$A$2:$A$534,0),MATCH('施設及び業務概況'!AS$1,'元データ'!$A$2:$M$2,0))</f>
        <v>4130326</v>
      </c>
    </row>
    <row r="16" spans="2:45" ht="14.25">
      <c r="B16" s="121" t="s">
        <v>144</v>
      </c>
      <c r="C16" s="122"/>
      <c r="D16" s="544" t="s">
        <v>317</v>
      </c>
      <c r="E16" s="545" t="str">
        <f>IF(E17=1,"条例全部","当然財務")</f>
        <v>条例全部</v>
      </c>
      <c r="F16" s="545"/>
      <c r="G16" s="545"/>
      <c r="H16" s="545"/>
      <c r="I16" s="128" t="str">
        <f>IF(I17=1,"条例全部","当然財務")</f>
        <v>条例全部</v>
      </c>
      <c r="J16" s="128"/>
      <c r="K16" s="128"/>
      <c r="L16" s="128"/>
      <c r="M16" s="128" t="str">
        <f>IF(M17=1,"条例全部","当然財務")</f>
        <v>当然財務</v>
      </c>
      <c r="N16" s="128"/>
      <c r="O16" s="128"/>
      <c r="P16" s="128"/>
      <c r="Q16" s="128" t="str">
        <f>IF(Q17=1,"条例全部","当然財務")</f>
        <v>条例全部</v>
      </c>
      <c r="R16" s="129"/>
      <c r="S16" s="129"/>
      <c r="T16" s="129"/>
      <c r="U16" s="129" t="str">
        <f>IF(U17=1,"条例全部","当然財務")</f>
        <v>条例全部</v>
      </c>
      <c r="V16" s="129"/>
      <c r="W16" s="129"/>
      <c r="X16" s="129"/>
      <c r="Y16" s="128" t="str">
        <f>IF(Y17=1,"条例全部","当然財務")</f>
        <v>当然財務</v>
      </c>
      <c r="Z16" s="128"/>
      <c r="AA16" s="128"/>
      <c r="AB16" s="128"/>
      <c r="AC16" s="128" t="str">
        <f>IF(AC17=1,"条例全部","当然財務")</f>
        <v>当然財務</v>
      </c>
      <c r="AD16" s="128"/>
      <c r="AE16" s="128"/>
      <c r="AF16" s="128"/>
      <c r="AG16" s="128" t="str">
        <f>IF(AG17=1,"条例全部","当然財務")</f>
        <v>条例全部</v>
      </c>
      <c r="AH16" s="128"/>
      <c r="AI16" s="128"/>
      <c r="AJ16" s="128"/>
      <c r="AK16" s="128" t="str">
        <f>IF(AK17=1,"条例全部","当然財務")</f>
        <v>当然財務</v>
      </c>
      <c r="AL16" s="130"/>
      <c r="AM16" s="130"/>
      <c r="AN16" s="130"/>
      <c r="AO16" s="130" t="str">
        <f>IF(AO17=1,"条例全部","当然財務")</f>
        <v>当然財務</v>
      </c>
      <c r="AP16" s="130"/>
      <c r="AQ16" s="130"/>
      <c r="AR16" s="130"/>
      <c r="AS16" s="130" t="str">
        <f>IF(AS17=1,"条例全部","当然財務")</f>
        <v>当然財務</v>
      </c>
    </row>
    <row r="17" spans="1:45" s="541" customFormat="1" ht="13.5" hidden="1">
      <c r="A17" s="541" t="s">
        <v>1100</v>
      </c>
      <c r="B17" s="115"/>
      <c r="C17" s="116"/>
      <c r="D17" s="546"/>
      <c r="E17" s="123">
        <f>INDEX('元データ'!$A$2:$M$534,MATCH('施設及び業務概況'!$A17,'元データ'!$A$2:$A$534,0),MATCH('施設及び業務概況'!E$1,'元データ'!$A$2:$M$2,0))</f>
        <v>1</v>
      </c>
      <c r="F17" s="123"/>
      <c r="G17" s="123"/>
      <c r="H17" s="123"/>
      <c r="I17" s="124">
        <f>INDEX('元データ'!$A$2:$M$534,MATCH('施設及び業務概況'!$A17,'元データ'!$A$2:$A$534,0),MATCH('施設及び業務概況'!I$1,'元データ'!$A$2:$M$2,0))</f>
        <v>1</v>
      </c>
      <c r="J17" s="124"/>
      <c r="K17" s="124"/>
      <c r="L17" s="124"/>
      <c r="M17" s="124">
        <f>INDEX('元データ'!$A$2:$M$534,MATCH('施設及び業務概況'!$A17,'元データ'!$A$2:$A$534,0),MATCH('施設及び業務概況'!M$1,'元データ'!$A$2:$M$2,0))</f>
        <v>2</v>
      </c>
      <c r="N17" s="124"/>
      <c r="O17" s="124"/>
      <c r="P17" s="124"/>
      <c r="Q17" s="124">
        <f>INDEX('元データ'!$A$2:$M$534,MATCH('施設及び業務概況'!$A17,'元データ'!$A$2:$A$534,0),MATCH('施設及び業務概況'!Q$1,'元データ'!$A$2:$M$2,0))</f>
        <v>1</v>
      </c>
      <c r="R17" s="125"/>
      <c r="S17" s="125"/>
      <c r="T17" s="125"/>
      <c r="U17" s="125">
        <f>INDEX('元データ'!$A$2:$M$534,MATCH('施設及び業務概況'!$A17,'元データ'!$A$2:$A$534,0),MATCH('施設及び業務概況'!U$1,'元データ'!$A$2:$M$2,0))</f>
        <v>1</v>
      </c>
      <c r="V17" s="125"/>
      <c r="W17" s="125"/>
      <c r="X17" s="125"/>
      <c r="Y17" s="124">
        <f>INDEX('元データ'!$A$2:$M$534,MATCH('施設及び業務概況'!$A17,'元データ'!$A$2:$A$534,0),MATCH('施設及び業務概況'!Y$1,'元データ'!$A$2:$M$2,0))</f>
        <v>2</v>
      </c>
      <c r="Z17" s="124"/>
      <c r="AA17" s="124"/>
      <c r="AB17" s="124"/>
      <c r="AC17" s="124">
        <f>INDEX('元データ'!$A$2:$M$534,MATCH('施設及び業務概況'!$A17,'元データ'!$A$2:$A$534,0),MATCH('施設及び業務概況'!AC$1,'元データ'!$A$2:$M$2,0))</f>
        <v>2</v>
      </c>
      <c r="AD17" s="124"/>
      <c r="AE17" s="124"/>
      <c r="AF17" s="124"/>
      <c r="AG17" s="124">
        <f>INDEX('元データ'!$A$2:$M$534,MATCH('施設及び業務概況'!$A17,'元データ'!$A$2:$A$534,0),MATCH('施設及び業務概況'!AG$1,'元データ'!$A$2:$M$2,0))</f>
        <v>1</v>
      </c>
      <c r="AH17" s="124"/>
      <c r="AI17" s="124"/>
      <c r="AJ17" s="124"/>
      <c r="AK17" s="124">
        <f>INDEX('元データ'!$A$2:$M$534,MATCH('施設及び業務概況'!$A17,'元データ'!$A$2:$A$534,0),MATCH('施設及び業務概況'!AK$1,'元データ'!$A$2:$M$2,0))</f>
        <v>2</v>
      </c>
      <c r="AL17" s="126"/>
      <c r="AM17" s="126"/>
      <c r="AN17" s="126"/>
      <c r="AO17" s="126">
        <f>INDEX('元データ'!$A$2:$M$534,MATCH('施設及び業務概況'!$A17,'元データ'!$A$2:$A$534,0),MATCH('施設及び業務概況'!AO$1,'元データ'!$A$2:$M$2,0))</f>
        <v>2</v>
      </c>
      <c r="AP17" s="126"/>
      <c r="AQ17" s="126"/>
      <c r="AR17" s="126"/>
      <c r="AS17" s="126">
        <f>INDEX('元データ'!$A$2:$M$534,MATCH('施設及び業務概況'!$A17,'元データ'!$A$2:$A$534,0),MATCH('施設及び業務概況'!AS$1,'元データ'!$A$2:$M$2,0))</f>
        <v>2</v>
      </c>
    </row>
    <row r="18" spans="2:45" ht="14.25">
      <c r="B18" s="121" t="s">
        <v>145</v>
      </c>
      <c r="C18" s="122"/>
      <c r="D18" s="544" t="s">
        <v>317</v>
      </c>
      <c r="E18" s="545" t="str">
        <f>IF(E19=1,"設置","非設置")</f>
        <v>設置</v>
      </c>
      <c r="F18" s="545"/>
      <c r="G18" s="545"/>
      <c r="H18" s="545"/>
      <c r="I18" s="128" t="str">
        <f>IF(I19=1,"設置","非設置")</f>
        <v>設置</v>
      </c>
      <c r="J18" s="128"/>
      <c r="K18" s="128"/>
      <c r="L18" s="128"/>
      <c r="M18" s="128" t="str">
        <f>IF(M19=1,"設置","非設置")</f>
        <v>非設置</v>
      </c>
      <c r="N18" s="128"/>
      <c r="O18" s="128"/>
      <c r="P18" s="128"/>
      <c r="Q18" s="128" t="str">
        <f>IF(Q19=1,"設置","非設置")</f>
        <v>設置</v>
      </c>
      <c r="R18" s="129"/>
      <c r="S18" s="129"/>
      <c r="T18" s="129"/>
      <c r="U18" s="129" t="str">
        <f>IF(U19=1,"設置","非設置")</f>
        <v>設置</v>
      </c>
      <c r="V18" s="129"/>
      <c r="W18" s="129"/>
      <c r="X18" s="129"/>
      <c r="Y18" s="128" t="str">
        <f>IF(Y19=1,"設置","非設置")</f>
        <v>非設置</v>
      </c>
      <c r="Z18" s="128"/>
      <c r="AA18" s="128"/>
      <c r="AB18" s="128"/>
      <c r="AC18" s="128" t="str">
        <f>IF(AC19=1,"設置","非設置")</f>
        <v>非設置</v>
      </c>
      <c r="AD18" s="128"/>
      <c r="AE18" s="128"/>
      <c r="AF18" s="128"/>
      <c r="AG18" s="128" t="str">
        <f>IF(AG19=1,"設置","非設置")</f>
        <v>非設置</v>
      </c>
      <c r="AH18" s="128"/>
      <c r="AI18" s="128"/>
      <c r="AJ18" s="128"/>
      <c r="AK18" s="128" t="str">
        <f>IF(AK19=1,"設置","非設置")</f>
        <v>非設置</v>
      </c>
      <c r="AL18" s="130"/>
      <c r="AM18" s="130"/>
      <c r="AN18" s="130"/>
      <c r="AO18" s="130" t="str">
        <f>IF(AO19=1,"設置","非設置")</f>
        <v>非設置</v>
      </c>
      <c r="AP18" s="130"/>
      <c r="AQ18" s="130"/>
      <c r="AR18" s="130"/>
      <c r="AS18" s="130" t="str">
        <f>IF(AS19=1,"設置","非設置")</f>
        <v>非設置</v>
      </c>
    </row>
    <row r="19" spans="1:45" s="541" customFormat="1" ht="13.5" hidden="1">
      <c r="A19" s="541" t="s">
        <v>1101</v>
      </c>
      <c r="B19" s="115"/>
      <c r="C19" s="116"/>
      <c r="D19" s="546"/>
      <c r="E19" s="123">
        <f>INDEX('元データ'!$A$2:$M$534,MATCH('施設及び業務概況'!$A19,'元データ'!$A$2:$A$534,0),MATCH('施設及び業務概況'!E$1,'元データ'!$A$2:$M$2,0))</f>
        <v>1</v>
      </c>
      <c r="F19" s="123"/>
      <c r="G19" s="123"/>
      <c r="H19" s="123"/>
      <c r="I19" s="124">
        <f>INDEX('元データ'!$A$2:$M$534,MATCH('施設及び業務概況'!$A19,'元データ'!$A$2:$A$534,0),MATCH('施設及び業務概況'!I$1,'元データ'!$A$2:$M$2,0))</f>
        <v>1</v>
      </c>
      <c r="J19" s="124"/>
      <c r="K19" s="124"/>
      <c r="L19" s="124"/>
      <c r="M19" s="124">
        <f>INDEX('元データ'!$A$2:$M$534,MATCH('施設及び業務概況'!$A19,'元データ'!$A$2:$A$534,0),MATCH('施設及び業務概況'!M$1,'元データ'!$A$2:$M$2,0))</f>
        <v>2</v>
      </c>
      <c r="N19" s="124"/>
      <c r="O19" s="124"/>
      <c r="P19" s="124"/>
      <c r="Q19" s="124">
        <f>INDEX('元データ'!$A$2:$M$534,MATCH('施設及び業務概況'!$A19,'元データ'!$A$2:$A$534,0),MATCH('施設及び業務概況'!Q$1,'元データ'!$A$2:$M$2,0))</f>
        <v>1</v>
      </c>
      <c r="R19" s="125"/>
      <c r="S19" s="125"/>
      <c r="T19" s="125"/>
      <c r="U19" s="125">
        <f>INDEX('元データ'!$A$2:$M$534,MATCH('施設及び業務概況'!$A19,'元データ'!$A$2:$A$534,0),MATCH('施設及び業務概況'!U$1,'元データ'!$A$2:$M$2,0))</f>
        <v>1</v>
      </c>
      <c r="V19" s="125"/>
      <c r="W19" s="125"/>
      <c r="X19" s="125"/>
      <c r="Y19" s="124">
        <f>INDEX('元データ'!$A$2:$M$534,MATCH('施設及び業務概況'!$A19,'元データ'!$A$2:$A$534,0),MATCH('施設及び業務概況'!Y$1,'元データ'!$A$2:$M$2,0))</f>
        <v>2</v>
      </c>
      <c r="Z19" s="124"/>
      <c r="AA19" s="124"/>
      <c r="AB19" s="124"/>
      <c r="AC19" s="124">
        <f>INDEX('元データ'!$A$2:$M$534,MATCH('施設及び業務概況'!$A19,'元データ'!$A$2:$A$534,0),MATCH('施設及び業務概況'!AC$1,'元データ'!$A$2:$M$2,0))</f>
        <v>2</v>
      </c>
      <c r="AD19" s="124"/>
      <c r="AE19" s="124"/>
      <c r="AF19" s="124"/>
      <c r="AG19" s="124">
        <f>INDEX('元データ'!$A$2:$M$534,MATCH('施設及び業務概況'!$A19,'元データ'!$A$2:$A$534,0),MATCH('施設及び業務概況'!AG$1,'元データ'!$A$2:$M$2,0))</f>
        <v>2</v>
      </c>
      <c r="AH19" s="124"/>
      <c r="AI19" s="124"/>
      <c r="AJ19" s="124"/>
      <c r="AK19" s="124">
        <f>INDEX('元データ'!$A$2:$M$534,MATCH('施設及び業務概況'!$A19,'元データ'!$A$2:$A$534,0),MATCH('施設及び業務概況'!AK$1,'元データ'!$A$2:$M$2,0))</f>
        <v>2</v>
      </c>
      <c r="AL19" s="126"/>
      <c r="AM19" s="126"/>
      <c r="AN19" s="126"/>
      <c r="AO19" s="126">
        <f>INDEX('元データ'!$A$2:$M$534,MATCH('施設及び業務概況'!$A19,'元データ'!$A$2:$A$534,0),MATCH('施設及び業務概況'!AO$1,'元データ'!$A$2:$M$2,0))</f>
        <v>2</v>
      </c>
      <c r="AP19" s="126"/>
      <c r="AQ19" s="126"/>
      <c r="AR19" s="126"/>
      <c r="AS19" s="126">
        <f>INDEX('元データ'!$A$2:$M$534,MATCH('施設及び業務概況'!$A19,'元データ'!$A$2:$A$534,0),MATCH('施設及び業務概況'!AS$1,'元データ'!$A$2:$M$2,0))</f>
        <v>2</v>
      </c>
    </row>
    <row r="20" spans="2:45" ht="14.25">
      <c r="B20" s="121" t="s">
        <v>146</v>
      </c>
      <c r="C20" s="122"/>
      <c r="D20" s="544"/>
      <c r="E20" s="127"/>
      <c r="F20" s="127"/>
      <c r="G20" s="127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29"/>
      <c r="T20" s="129"/>
      <c r="U20" s="129"/>
      <c r="V20" s="129"/>
      <c r="W20" s="129"/>
      <c r="X20" s="129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30"/>
      <c r="AM20" s="130"/>
      <c r="AN20" s="130"/>
      <c r="AO20" s="130"/>
      <c r="AP20" s="130"/>
      <c r="AQ20" s="130"/>
      <c r="AR20" s="130"/>
      <c r="AS20" s="130"/>
    </row>
    <row r="21" spans="2:45" ht="14.25">
      <c r="B21" s="131" t="s">
        <v>430</v>
      </c>
      <c r="C21" s="132"/>
      <c r="D21" s="547" t="s">
        <v>317</v>
      </c>
      <c r="E21" s="548" t="str">
        <f>IF(E22=1,"一般病院",IF(E22=2,"結核病院","精神科病院"))</f>
        <v>一般病院</v>
      </c>
      <c r="F21" s="548"/>
      <c r="G21" s="548"/>
      <c r="H21" s="548"/>
      <c r="I21" s="549" t="str">
        <f>IF(I22=1,"一般病院",IF(I22=2,"結核病院","精神科病院"))</f>
        <v>一般病院</v>
      </c>
      <c r="J21" s="549"/>
      <c r="K21" s="549"/>
      <c r="L21" s="549"/>
      <c r="M21" s="549" t="str">
        <f>IF(M22=1,"一般病院",IF(M22=2,"結核病院","精神科病院"))</f>
        <v>一般病院</v>
      </c>
      <c r="N21" s="549"/>
      <c r="O21" s="549"/>
      <c r="P21" s="549"/>
      <c r="Q21" s="549" t="str">
        <f>IF(Q22=1,"一般病院",IF(Q22=2,"結核病院","精神科病院"))</f>
        <v>一般病院</v>
      </c>
      <c r="R21" s="550"/>
      <c r="S21" s="550"/>
      <c r="T21" s="550"/>
      <c r="U21" s="550" t="str">
        <f>IF(U22=1,"一般病院",IF(U22=2,"結核病院","精神科病院"))</f>
        <v>一般病院</v>
      </c>
      <c r="V21" s="550"/>
      <c r="W21" s="550"/>
      <c r="X21" s="550"/>
      <c r="Y21" s="549" t="str">
        <f>IF(Y22=1,"一般病院",IF(Y22=2,"結核病院","精神科病院"))</f>
        <v>一般病院</v>
      </c>
      <c r="Z21" s="549"/>
      <c r="AA21" s="549"/>
      <c r="AB21" s="549"/>
      <c r="AC21" s="549" t="str">
        <f>IF(AC22=1,"一般病院",IF(AC22=2,"結核病院","精神科病院"))</f>
        <v>一般病院</v>
      </c>
      <c r="AD21" s="549"/>
      <c r="AE21" s="549"/>
      <c r="AF21" s="549"/>
      <c r="AG21" s="549" t="str">
        <f>IF(AG22=1,"一般病院",IF(AG22=2,"結核病院","精神科病院"))</f>
        <v>一般病院</v>
      </c>
      <c r="AH21" s="549"/>
      <c r="AI21" s="549"/>
      <c r="AJ21" s="549"/>
      <c r="AK21" s="549" t="str">
        <f>IF(AK22=1,"一般病院",IF(AK22=2,"結核病院","精神科病院"))</f>
        <v>一般病院</v>
      </c>
      <c r="AL21" s="551"/>
      <c r="AM21" s="551"/>
      <c r="AN21" s="551"/>
      <c r="AO21" s="551" t="str">
        <f>IF(AO22=1,"一般病院",IF(AO22=2,"結核病院","精神科病院"))</f>
        <v>一般病院</v>
      </c>
      <c r="AP21" s="551"/>
      <c r="AQ21" s="551"/>
      <c r="AR21" s="551"/>
      <c r="AS21" s="551" t="str">
        <f>IF(AS22=1,"一般病院",IF(AS22=2,"結核病院","精神科病院"))</f>
        <v>一般病院</v>
      </c>
    </row>
    <row r="22" spans="1:45" s="541" customFormat="1" ht="13.5" hidden="1">
      <c r="A22" s="541" t="s">
        <v>1102</v>
      </c>
      <c r="B22" s="133"/>
      <c r="C22" s="134"/>
      <c r="D22" s="552"/>
      <c r="E22" s="135">
        <f>INDEX('元データ'!$A$2:$M$534,MATCH('施設及び業務概況'!$A22,'元データ'!$A$2:$A$534,0),MATCH('施設及び業務概況'!E$1,'元データ'!$A$2:$M$2,0))</f>
        <v>1</v>
      </c>
      <c r="F22" s="135"/>
      <c r="G22" s="135"/>
      <c r="H22" s="135"/>
      <c r="I22" s="136">
        <f>INDEX('元データ'!$A$2:$M$534,MATCH('施設及び業務概況'!$A22,'元データ'!$A$2:$A$534,0),MATCH('施設及び業務概況'!I$1,'元データ'!$A$2:$M$2,0))</f>
        <v>1</v>
      </c>
      <c r="J22" s="136"/>
      <c r="K22" s="136"/>
      <c r="L22" s="136"/>
      <c r="M22" s="136">
        <f>INDEX('元データ'!$A$2:$M$534,MATCH('施設及び業務概況'!$A22,'元データ'!$A$2:$A$534,0),MATCH('施設及び業務概況'!M$1,'元データ'!$A$2:$M$2,0))</f>
        <v>1</v>
      </c>
      <c r="N22" s="136"/>
      <c r="O22" s="136"/>
      <c r="P22" s="136"/>
      <c r="Q22" s="136">
        <f>INDEX('元データ'!$A$2:$M$534,MATCH('施設及び業務概況'!$A22,'元データ'!$A$2:$A$534,0),MATCH('施設及び業務概況'!Q$1,'元データ'!$A$2:$M$2,0))</f>
        <v>1</v>
      </c>
      <c r="R22" s="137"/>
      <c r="S22" s="137"/>
      <c r="T22" s="137"/>
      <c r="U22" s="137">
        <f>INDEX('元データ'!$A$2:$M$534,MATCH('施設及び業務概況'!$A22,'元データ'!$A$2:$A$534,0),MATCH('施設及び業務概況'!U$1,'元データ'!$A$2:$M$2,0))</f>
        <v>1</v>
      </c>
      <c r="V22" s="137"/>
      <c r="W22" s="137"/>
      <c r="X22" s="137"/>
      <c r="Y22" s="136">
        <f>INDEX('元データ'!$A$2:$M$534,MATCH('施設及び業務概況'!$A22,'元データ'!$A$2:$A$534,0),MATCH('施設及び業務概況'!Y$1,'元データ'!$A$2:$M$2,0))</f>
        <v>1</v>
      </c>
      <c r="Z22" s="136"/>
      <c r="AA22" s="136"/>
      <c r="AB22" s="136"/>
      <c r="AC22" s="136">
        <f>INDEX('元データ'!$A$2:$M$534,MATCH('施設及び業務概況'!$A22,'元データ'!$A$2:$A$534,0),MATCH('施設及び業務概況'!AC$1,'元データ'!$A$2:$M$2,0))</f>
        <v>1</v>
      </c>
      <c r="AD22" s="136"/>
      <c r="AE22" s="136"/>
      <c r="AF22" s="136"/>
      <c r="AG22" s="136">
        <f>INDEX('元データ'!$A$2:$M$534,MATCH('施設及び業務概況'!$A22,'元データ'!$A$2:$A$534,0),MATCH('施設及び業務概況'!AG$1,'元データ'!$A$2:$M$2,0))</f>
        <v>1</v>
      </c>
      <c r="AH22" s="136"/>
      <c r="AI22" s="136"/>
      <c r="AJ22" s="136"/>
      <c r="AK22" s="136">
        <f>INDEX('元データ'!$A$2:$M$534,MATCH('施設及び業務概況'!$A22,'元データ'!$A$2:$A$534,0),MATCH('施設及び業務概況'!AK$1,'元データ'!$A$2:$M$2,0))</f>
        <v>1</v>
      </c>
      <c r="AL22" s="138"/>
      <c r="AM22" s="138"/>
      <c r="AN22" s="138"/>
      <c r="AO22" s="138">
        <f>INDEX('元データ'!$A$2:$M$534,MATCH('施設及び業務概況'!$A22,'元データ'!$A$2:$A$534,0),MATCH('施設及び業務概況'!AO$1,'元データ'!$A$2:$M$2,0))</f>
        <v>1</v>
      </c>
      <c r="AP22" s="138"/>
      <c r="AQ22" s="138"/>
      <c r="AR22" s="138"/>
      <c r="AS22" s="138">
        <f>INDEX('元データ'!$A$2:$M$534,MATCH('施設及び業務概況'!$A22,'元データ'!$A$2:$A$534,0),MATCH('施設及び業務概況'!AS$1,'元データ'!$A$2:$M$2,0))</f>
        <v>1</v>
      </c>
    </row>
    <row r="23" spans="2:45" ht="14.25">
      <c r="B23" s="131" t="s">
        <v>431</v>
      </c>
      <c r="C23" s="132"/>
      <c r="D23" s="144"/>
      <c r="E23" s="139"/>
      <c r="F23" s="139"/>
      <c r="G23" s="139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2"/>
      <c r="AM23" s="142"/>
      <c r="AN23" s="142"/>
      <c r="AO23" s="142"/>
      <c r="AP23" s="142"/>
      <c r="AQ23" s="142"/>
      <c r="AR23" s="142"/>
      <c r="AS23" s="142"/>
    </row>
    <row r="24" spans="1:45" ht="14.25">
      <c r="A24" s="537" t="s">
        <v>1103</v>
      </c>
      <c r="B24" s="131" t="s">
        <v>432</v>
      </c>
      <c r="C24" s="132"/>
      <c r="D24" s="144">
        <f aca="true" t="shared" si="0" ref="D24:D29">SUM(E24:AS24)</f>
        <v>1598</v>
      </c>
      <c r="E24" s="139">
        <f>INDEX('元データ'!$A$2:$M$534,MATCH('施設及び業務概況'!$A24,'元データ'!$A$2:$A$534,0),MATCH('施設及び業務概況'!E$1,'元データ'!$A$2:$M$2,0))</f>
        <v>416</v>
      </c>
      <c r="F24" s="139"/>
      <c r="G24" s="139"/>
      <c r="H24" s="139"/>
      <c r="I24" s="140">
        <f>INDEX('元データ'!$A$2:$M$534,MATCH('施設及び業務概況'!$A24,'元データ'!$A$2:$A$534,0),MATCH('施設及び業務概況'!I$1,'元データ'!$A$2:$M$2,0))</f>
        <v>147</v>
      </c>
      <c r="J24" s="140"/>
      <c r="K24" s="140"/>
      <c r="L24" s="140"/>
      <c r="M24" s="140">
        <f>INDEX('元データ'!$A$2:$M$534,MATCH('施設及び業務概況'!$A24,'元データ'!$A$2:$A$534,0),MATCH('施設及び業務概況'!M$1,'元データ'!$A$2:$M$2,0))</f>
        <v>280</v>
      </c>
      <c r="N24" s="140"/>
      <c r="O24" s="140"/>
      <c r="P24" s="140"/>
      <c r="Q24" s="140">
        <f>INDEX('元データ'!$A$2:$M$534,MATCH('施設及び業務概況'!$A24,'元データ'!$A$2:$A$534,0),MATCH('施設及び業務概況'!Q$1,'元データ'!$A$2:$M$2,0))</f>
        <v>151</v>
      </c>
      <c r="R24" s="141"/>
      <c r="S24" s="141"/>
      <c r="T24" s="141"/>
      <c r="U24" s="141">
        <f>INDEX('元データ'!$A$2:$M$534,MATCH('施設及び業務概況'!$A24,'元データ'!$A$2:$A$534,0),MATCH('施設及び業務概況'!U$1,'元データ'!$A$2:$M$2,0))</f>
        <v>199</v>
      </c>
      <c r="V24" s="141"/>
      <c r="W24" s="141"/>
      <c r="X24" s="141"/>
      <c r="Y24" s="140">
        <f>INDEX('元データ'!$A$2:$M$534,MATCH('施設及び業務概況'!$A24,'元データ'!$A$2:$A$534,0),MATCH('施設及び業務概況'!Y$1,'元データ'!$A$2:$M$2,0))</f>
        <v>98</v>
      </c>
      <c r="Z24" s="140"/>
      <c r="AA24" s="140"/>
      <c r="AB24" s="140"/>
      <c r="AC24" s="140">
        <f>INDEX('元データ'!$A$2:$M$534,MATCH('施設及び業務概況'!$A24,'元データ'!$A$2:$A$534,0),MATCH('施設及び業務概況'!AC$1,'元データ'!$A$2:$M$2,0))</f>
        <v>48</v>
      </c>
      <c r="AD24" s="140"/>
      <c r="AE24" s="140"/>
      <c r="AF24" s="140"/>
      <c r="AG24" s="140">
        <f>INDEX('元データ'!$A$2:$M$534,MATCH('施設及び業務概況'!$A24,'元データ'!$A$2:$A$534,0),MATCH('施設及び業務概況'!AG$1,'元データ'!$A$2:$M$2,0))</f>
        <v>50</v>
      </c>
      <c r="AH24" s="140"/>
      <c r="AI24" s="140"/>
      <c r="AJ24" s="140"/>
      <c r="AK24" s="140">
        <f>INDEX('元データ'!$A$2:$M$534,MATCH('施設及び業務概況'!$A24,'元データ'!$A$2:$A$534,0),MATCH('施設及び業務概況'!AK$1,'元データ'!$A$2:$M$2,0))</f>
        <v>98</v>
      </c>
      <c r="AL24" s="142"/>
      <c r="AM24" s="142"/>
      <c r="AN24" s="142"/>
      <c r="AO24" s="142">
        <f>INDEX('元データ'!$A$2:$M$534,MATCH('施設及び業務概況'!$A24,'元データ'!$A$2:$A$534,0),MATCH('施設及び業務概況'!AO$1,'元データ'!$A$2:$M$2,0))</f>
        <v>91</v>
      </c>
      <c r="AP24" s="142"/>
      <c r="AQ24" s="142"/>
      <c r="AR24" s="142"/>
      <c r="AS24" s="142">
        <f>INDEX('元データ'!$A$2:$M$534,MATCH('施設及び業務概況'!$A24,'元データ'!$A$2:$A$534,0),MATCH('施設及び業務概況'!AS$1,'元データ'!$A$2:$M$2,0))</f>
        <v>20</v>
      </c>
    </row>
    <row r="25" spans="1:45" ht="14.25">
      <c r="A25" s="537" t="s">
        <v>1104</v>
      </c>
      <c r="B25" s="143" t="s">
        <v>321</v>
      </c>
      <c r="C25" s="132"/>
      <c r="D25" s="144">
        <f t="shared" si="0"/>
        <v>366</v>
      </c>
      <c r="E25" s="139">
        <f>INDEX('元データ'!$A$2:$M$534,MATCH('施設及び業務概況'!$A25,'元データ'!$A$2:$A$534,0),MATCH('施設及び業務概況'!E$1,'元データ'!$A$2:$M$2,0))</f>
        <v>0</v>
      </c>
      <c r="F25" s="139"/>
      <c r="G25" s="139"/>
      <c r="H25" s="139"/>
      <c r="I25" s="144">
        <f>INDEX('元データ'!$A$2:$M$534,MATCH('施設及び業務概況'!$A25,'元データ'!$A$2:$A$534,0),MATCH('施設及び業務概況'!I$1,'元データ'!$A$2:$M$2,0))</f>
        <v>52</v>
      </c>
      <c r="J25" s="144"/>
      <c r="K25" s="144"/>
      <c r="L25" s="144"/>
      <c r="M25" s="144">
        <f>INDEX('元データ'!$A$2:$M$534,MATCH('施設及び業務概況'!$A25,'元データ'!$A$2:$A$534,0),MATCH('施設及び業務概況'!M$1,'元データ'!$A$2:$M$2,0))</f>
        <v>55</v>
      </c>
      <c r="N25" s="144"/>
      <c r="O25" s="144"/>
      <c r="P25" s="144"/>
      <c r="Q25" s="144">
        <f>INDEX('元データ'!$A$2:$M$534,MATCH('施設及び業務概況'!$A25,'元データ'!$A$2:$A$534,0),MATCH('施設及び業務概況'!Q$1,'元データ'!$A$2:$M$2,0))</f>
        <v>48</v>
      </c>
      <c r="R25" s="139"/>
      <c r="S25" s="139"/>
      <c r="T25" s="139"/>
      <c r="U25" s="139">
        <f>INDEX('元データ'!$A$2:$M$534,MATCH('施設及び業務概況'!$A25,'元データ'!$A$2:$A$534,0),MATCH('施設及び業務概況'!U$1,'元データ'!$A$2:$M$2,0))</f>
        <v>78</v>
      </c>
      <c r="V25" s="139"/>
      <c r="W25" s="139"/>
      <c r="X25" s="139"/>
      <c r="Y25" s="144">
        <f>INDEX('元データ'!$A$2:$M$534,MATCH('施設及び業務概況'!$A25,'元データ'!$A$2:$A$534,0),MATCH('施設及び業務概況'!Y$1,'元データ'!$A$2:$M$2,0))</f>
        <v>60</v>
      </c>
      <c r="Z25" s="144"/>
      <c r="AA25" s="144"/>
      <c r="AB25" s="144"/>
      <c r="AC25" s="144">
        <f>INDEX('元データ'!$A$2:$M$534,MATCH('施設及び業務概況'!$A25,'元データ'!$A$2:$A$534,0),MATCH('施設及び業務概況'!AC$1,'元データ'!$A$2:$M$2,0))</f>
        <v>0</v>
      </c>
      <c r="AD25" s="144"/>
      <c r="AE25" s="144"/>
      <c r="AF25" s="144"/>
      <c r="AG25" s="144">
        <f>INDEX('元データ'!$A$2:$M$534,MATCH('施設及び業務概況'!$A25,'元データ'!$A$2:$A$534,0),MATCH('施設及び業務概況'!AG$1,'元データ'!$A$2:$M$2,0))</f>
        <v>49</v>
      </c>
      <c r="AH25" s="144"/>
      <c r="AI25" s="144"/>
      <c r="AJ25" s="144"/>
      <c r="AK25" s="144">
        <f>INDEX('元データ'!$A$2:$M$534,MATCH('施設及び業務概況'!$A25,'元データ'!$A$2:$A$534,0),MATCH('施設及び業務概況'!AK$1,'元データ'!$A$2:$M$2,0))</f>
        <v>0</v>
      </c>
      <c r="AL25" s="145"/>
      <c r="AM25" s="145"/>
      <c r="AN25" s="145"/>
      <c r="AO25" s="145">
        <f>INDEX('元データ'!$A$2:$M$534,MATCH('施設及び業務概況'!$A25,'元データ'!$A$2:$A$534,0),MATCH('施設及び業務概況'!AO$1,'元データ'!$A$2:$M$2,0))</f>
        <v>0</v>
      </c>
      <c r="AP25" s="145"/>
      <c r="AQ25" s="145"/>
      <c r="AR25" s="145"/>
      <c r="AS25" s="145">
        <f>INDEX('元データ'!$A$2:$M$534,MATCH('施設及び業務概況'!$A25,'元データ'!$A$2:$A$534,0),MATCH('施設及び業務概況'!AS$1,'元データ'!$A$2:$M$2,0))</f>
        <v>24</v>
      </c>
    </row>
    <row r="26" spans="1:45" ht="14.25">
      <c r="A26" s="537" t="s">
        <v>1105</v>
      </c>
      <c r="B26" s="131" t="s">
        <v>455</v>
      </c>
      <c r="C26" s="132"/>
      <c r="D26" s="144">
        <f t="shared" si="0"/>
        <v>0</v>
      </c>
      <c r="E26" s="139">
        <f>INDEX('元データ'!$A$2:$M$534,MATCH('施設及び業務概況'!$A26,'元データ'!$A$2:$A$534,0),MATCH('施設及び業務概況'!E$1,'元データ'!$A$2:$M$2,0))</f>
        <v>0</v>
      </c>
      <c r="F26" s="139"/>
      <c r="G26" s="139"/>
      <c r="H26" s="139"/>
      <c r="I26" s="140">
        <f>INDEX('元データ'!$A$2:$M$534,MATCH('施設及び業務概況'!$A26,'元データ'!$A$2:$A$534,0),MATCH('施設及び業務概況'!I$1,'元データ'!$A$2:$M$2,0))</f>
        <v>0</v>
      </c>
      <c r="J26" s="140"/>
      <c r="K26" s="140"/>
      <c r="L26" s="140"/>
      <c r="M26" s="140">
        <f>INDEX('元データ'!$A$2:$M$534,MATCH('施設及び業務概況'!$A26,'元データ'!$A$2:$A$534,0),MATCH('施設及び業務概況'!M$1,'元データ'!$A$2:$M$2,0))</f>
        <v>0</v>
      </c>
      <c r="N26" s="140"/>
      <c r="O26" s="140"/>
      <c r="P26" s="140"/>
      <c r="Q26" s="140">
        <f>INDEX('元データ'!$A$2:$M$534,MATCH('施設及び業務概況'!$A26,'元データ'!$A$2:$A$534,0),MATCH('施設及び業務概況'!Q$1,'元データ'!$A$2:$M$2,0))</f>
        <v>0</v>
      </c>
      <c r="R26" s="141"/>
      <c r="S26" s="141"/>
      <c r="T26" s="141"/>
      <c r="U26" s="141">
        <f>INDEX('元データ'!$A$2:$M$534,MATCH('施設及び業務概況'!$A26,'元データ'!$A$2:$A$534,0),MATCH('施設及び業務概況'!U$1,'元データ'!$A$2:$M$2,0))</f>
        <v>0</v>
      </c>
      <c r="V26" s="141"/>
      <c r="W26" s="141"/>
      <c r="X26" s="141"/>
      <c r="Y26" s="140">
        <f>INDEX('元データ'!$A$2:$M$534,MATCH('施設及び業務概況'!$A26,'元データ'!$A$2:$A$534,0),MATCH('施設及び業務概況'!Y$1,'元データ'!$A$2:$M$2,0))</f>
        <v>0</v>
      </c>
      <c r="Z26" s="140"/>
      <c r="AA26" s="140"/>
      <c r="AB26" s="140"/>
      <c r="AC26" s="140">
        <f>INDEX('元データ'!$A$2:$M$534,MATCH('施設及び業務概況'!$A26,'元データ'!$A$2:$A$534,0),MATCH('施設及び業務概況'!AC$1,'元データ'!$A$2:$M$2,0))</f>
        <v>0</v>
      </c>
      <c r="AD26" s="140"/>
      <c r="AE26" s="140"/>
      <c r="AF26" s="140"/>
      <c r="AG26" s="140">
        <f>INDEX('元データ'!$A$2:$M$534,MATCH('施設及び業務概況'!$A26,'元データ'!$A$2:$A$534,0),MATCH('施設及び業務概況'!AG$1,'元データ'!$A$2:$M$2,0))</f>
        <v>0</v>
      </c>
      <c r="AH26" s="140"/>
      <c r="AI26" s="140"/>
      <c r="AJ26" s="140"/>
      <c r="AK26" s="140">
        <f>INDEX('元データ'!$A$2:$M$534,MATCH('施設及び業務概況'!$A26,'元データ'!$A$2:$A$534,0),MATCH('施設及び業務概況'!AK$1,'元データ'!$A$2:$M$2,0))</f>
        <v>0</v>
      </c>
      <c r="AL26" s="142"/>
      <c r="AM26" s="142"/>
      <c r="AN26" s="142"/>
      <c r="AO26" s="142">
        <f>INDEX('元データ'!$A$2:$M$534,MATCH('施設及び業務概況'!$A26,'元データ'!$A$2:$A$534,0),MATCH('施設及び業務概況'!AO$1,'元データ'!$A$2:$M$2,0))</f>
        <v>0</v>
      </c>
      <c r="AP26" s="142"/>
      <c r="AQ26" s="142"/>
      <c r="AR26" s="142"/>
      <c r="AS26" s="142">
        <f>INDEX('元データ'!$A$2:$M$534,MATCH('施設及び業務概況'!$A26,'元データ'!$A$2:$A$534,0),MATCH('施設及び業務概況'!AS$1,'元データ'!$A$2:$M$2,0))</f>
        <v>0</v>
      </c>
    </row>
    <row r="27" spans="1:45" ht="14.25">
      <c r="A27" s="537" t="s">
        <v>1106</v>
      </c>
      <c r="B27" s="131" t="s">
        <v>456</v>
      </c>
      <c r="C27" s="132"/>
      <c r="D27" s="144">
        <f t="shared" si="0"/>
        <v>72</v>
      </c>
      <c r="E27" s="139">
        <f>INDEX('元データ'!$A$2:$M$534,MATCH('施設及び業務概況'!$A27,'元データ'!$A$2:$A$534,0),MATCH('施設及び業務概況'!E$1,'元データ'!$A$2:$M$2,0))</f>
        <v>50</v>
      </c>
      <c r="F27" s="139"/>
      <c r="G27" s="139"/>
      <c r="H27" s="139"/>
      <c r="I27" s="140">
        <f>INDEX('元データ'!$A$2:$M$534,MATCH('施設及び業務概況'!$A27,'元データ'!$A$2:$A$534,0),MATCH('施設及び業務概況'!I$1,'元データ'!$A$2:$M$2,0))</f>
        <v>0</v>
      </c>
      <c r="J27" s="140"/>
      <c r="K27" s="140"/>
      <c r="L27" s="140"/>
      <c r="M27" s="140">
        <f>INDEX('元データ'!$A$2:$M$534,MATCH('施設及び業務概況'!$A27,'元データ'!$A$2:$A$534,0),MATCH('施設及び業務概況'!M$1,'元データ'!$A$2:$M$2,0))</f>
        <v>0</v>
      </c>
      <c r="N27" s="140"/>
      <c r="O27" s="140"/>
      <c r="P27" s="140"/>
      <c r="Q27" s="140">
        <f>INDEX('元データ'!$A$2:$M$534,MATCH('施設及び業務概況'!$A27,'元データ'!$A$2:$A$534,0),MATCH('施設及び業務概況'!Q$1,'元データ'!$A$2:$M$2,0))</f>
        <v>0</v>
      </c>
      <c r="R27" s="141"/>
      <c r="S27" s="141"/>
      <c r="T27" s="141"/>
      <c r="U27" s="141">
        <f>INDEX('元データ'!$A$2:$M$534,MATCH('施設及び業務概況'!$A27,'元データ'!$A$2:$A$534,0),MATCH('施設及び業務概況'!U$1,'元データ'!$A$2:$M$2,0))</f>
        <v>0</v>
      </c>
      <c r="V27" s="141"/>
      <c r="W27" s="141"/>
      <c r="X27" s="141"/>
      <c r="Y27" s="140">
        <f>INDEX('元データ'!$A$2:$M$534,MATCH('施設及び業務概況'!$A27,'元データ'!$A$2:$A$534,0),MATCH('施設及び業務概況'!Y$1,'元データ'!$A$2:$M$2,0))</f>
        <v>0</v>
      </c>
      <c r="Z27" s="140"/>
      <c r="AA27" s="140"/>
      <c r="AB27" s="140"/>
      <c r="AC27" s="140">
        <f>INDEX('元データ'!$A$2:$M$534,MATCH('施設及び業務概況'!$A27,'元データ'!$A$2:$A$534,0),MATCH('施設及び業務概況'!AC$1,'元データ'!$A$2:$M$2,0))</f>
        <v>0</v>
      </c>
      <c r="AD27" s="140"/>
      <c r="AE27" s="140"/>
      <c r="AF27" s="140"/>
      <c r="AG27" s="140">
        <f>INDEX('元データ'!$A$2:$M$534,MATCH('施設及び業務概況'!$A27,'元データ'!$A$2:$A$534,0),MATCH('施設及び業務概況'!AG$1,'元データ'!$A$2:$M$2,0))</f>
        <v>0</v>
      </c>
      <c r="AH27" s="140"/>
      <c r="AI27" s="140"/>
      <c r="AJ27" s="140"/>
      <c r="AK27" s="140">
        <f>INDEX('元データ'!$A$2:$M$534,MATCH('施設及び業務概況'!$A27,'元データ'!$A$2:$A$534,0),MATCH('施設及び業務概況'!AK$1,'元データ'!$A$2:$M$2,0))</f>
        <v>0</v>
      </c>
      <c r="AL27" s="142"/>
      <c r="AM27" s="142"/>
      <c r="AN27" s="142"/>
      <c r="AO27" s="142">
        <f>INDEX('元データ'!$A$2:$M$534,MATCH('施設及び業務概況'!$A27,'元データ'!$A$2:$A$534,0),MATCH('施設及び業務概況'!AO$1,'元データ'!$A$2:$M$2,0))</f>
        <v>22</v>
      </c>
      <c r="AP27" s="142"/>
      <c r="AQ27" s="142"/>
      <c r="AR27" s="142"/>
      <c r="AS27" s="142">
        <f>INDEX('元データ'!$A$2:$M$534,MATCH('施設及び業務概況'!$A27,'元データ'!$A$2:$A$534,0),MATCH('施設及び業務概況'!AS$1,'元データ'!$A$2:$M$2,0))</f>
        <v>0</v>
      </c>
    </row>
    <row r="28" spans="1:45" ht="14.25">
      <c r="A28" s="537" t="s">
        <v>1107</v>
      </c>
      <c r="B28" s="131" t="s">
        <v>457</v>
      </c>
      <c r="C28" s="132"/>
      <c r="D28" s="144">
        <f t="shared" si="0"/>
        <v>14</v>
      </c>
      <c r="E28" s="139">
        <f>INDEX('元データ'!$A$2:$M$534,MATCH('施設及び業務概況'!$A28,'元データ'!$A$2:$A$534,0),MATCH('施設及び業務概況'!E$1,'元データ'!$A$2:$M$2,0))</f>
        <v>4</v>
      </c>
      <c r="F28" s="139"/>
      <c r="G28" s="139"/>
      <c r="H28" s="139"/>
      <c r="I28" s="140">
        <f>INDEX('元データ'!$A$2:$M$534,MATCH('施設及び業務概況'!$A28,'元データ'!$A$2:$A$534,0),MATCH('施設及び業務概況'!I$1,'元データ'!$A$2:$M$2,0))</f>
        <v>0</v>
      </c>
      <c r="J28" s="140"/>
      <c r="K28" s="140"/>
      <c r="L28" s="140"/>
      <c r="M28" s="140">
        <f>INDEX('元データ'!$A$2:$M$534,MATCH('施設及び業務概況'!$A28,'元データ'!$A$2:$A$534,0),MATCH('施設及び業務概況'!M$1,'元データ'!$A$2:$M$2,0))</f>
        <v>4</v>
      </c>
      <c r="N28" s="140"/>
      <c r="O28" s="140"/>
      <c r="P28" s="140"/>
      <c r="Q28" s="140">
        <f>INDEX('元データ'!$A$2:$M$534,MATCH('施設及び業務概況'!$A28,'元データ'!$A$2:$A$534,0),MATCH('施設及び業務概況'!Q$1,'元データ'!$A$2:$M$2,0))</f>
        <v>0</v>
      </c>
      <c r="R28" s="141"/>
      <c r="S28" s="141"/>
      <c r="T28" s="141"/>
      <c r="U28" s="141">
        <f>INDEX('元データ'!$A$2:$M$534,MATCH('施設及び業務概況'!$A28,'元データ'!$A$2:$A$534,0),MATCH('施設及び業務概況'!U$1,'元データ'!$A$2:$M$2,0))</f>
        <v>4</v>
      </c>
      <c r="V28" s="141"/>
      <c r="W28" s="141"/>
      <c r="X28" s="141"/>
      <c r="Y28" s="140">
        <f>INDEX('元データ'!$A$2:$M$534,MATCH('施設及び業務概況'!$A28,'元データ'!$A$2:$A$534,0),MATCH('施設及び業務概況'!Y$1,'元データ'!$A$2:$M$2,0))</f>
        <v>0</v>
      </c>
      <c r="Z28" s="140"/>
      <c r="AA28" s="140"/>
      <c r="AB28" s="140"/>
      <c r="AC28" s="140">
        <f>INDEX('元データ'!$A$2:$M$534,MATCH('施設及び業務概況'!$A28,'元データ'!$A$2:$A$534,0),MATCH('施設及び業務概況'!AC$1,'元データ'!$A$2:$M$2,0))</f>
        <v>0</v>
      </c>
      <c r="AD28" s="140"/>
      <c r="AE28" s="140"/>
      <c r="AF28" s="140"/>
      <c r="AG28" s="140">
        <f>INDEX('元データ'!$A$2:$M$534,MATCH('施設及び業務概況'!$A28,'元データ'!$A$2:$A$534,0),MATCH('施設及び業務概況'!AG$1,'元データ'!$A$2:$M$2,0))</f>
        <v>0</v>
      </c>
      <c r="AH28" s="140"/>
      <c r="AI28" s="140"/>
      <c r="AJ28" s="140"/>
      <c r="AK28" s="140">
        <f>INDEX('元データ'!$A$2:$M$534,MATCH('施設及び業務概況'!$A28,'元データ'!$A$2:$A$534,0),MATCH('施設及び業務概況'!AK$1,'元データ'!$A$2:$M$2,0))</f>
        <v>0</v>
      </c>
      <c r="AL28" s="142"/>
      <c r="AM28" s="142"/>
      <c r="AN28" s="142"/>
      <c r="AO28" s="142">
        <f>INDEX('元データ'!$A$2:$M$534,MATCH('施設及び業務概況'!$A28,'元データ'!$A$2:$A$534,0),MATCH('施設及び業務概況'!AO$1,'元データ'!$A$2:$M$2,0))</f>
        <v>2</v>
      </c>
      <c r="AP28" s="142"/>
      <c r="AQ28" s="142"/>
      <c r="AR28" s="142"/>
      <c r="AS28" s="142">
        <f>INDEX('元データ'!$A$2:$M$534,MATCH('施設及び業務概況'!$A28,'元データ'!$A$2:$A$534,0),MATCH('施設及び業務概況'!AS$1,'元データ'!$A$2:$M$2,0))</f>
        <v>0</v>
      </c>
    </row>
    <row r="29" spans="1:45" ht="14.25">
      <c r="A29" s="537" t="s">
        <v>1108</v>
      </c>
      <c r="B29" s="131" t="s">
        <v>458</v>
      </c>
      <c r="C29" s="132"/>
      <c r="D29" s="144">
        <f t="shared" si="0"/>
        <v>2050</v>
      </c>
      <c r="E29" s="139">
        <f>INDEX('元データ'!$A$2:$M$534,MATCH('施設及び業務概況'!$A29,'元データ'!$A$2:$A$534,0),MATCH('施設及び業務概況'!E$1,'元データ'!$A$2:$M$2,0))</f>
        <v>470</v>
      </c>
      <c r="F29" s="139"/>
      <c r="G29" s="139"/>
      <c r="H29" s="139"/>
      <c r="I29" s="140">
        <f>INDEX('元データ'!$A$2:$M$534,MATCH('施設及び業務概況'!$A29,'元データ'!$A$2:$A$534,0),MATCH('施設及び業務概況'!I$1,'元データ'!$A$2:$M$2,0))</f>
        <v>199</v>
      </c>
      <c r="J29" s="140"/>
      <c r="K29" s="140"/>
      <c r="L29" s="140"/>
      <c r="M29" s="140">
        <f>INDEX('元データ'!$A$2:$M$534,MATCH('施設及び業務概況'!$A29,'元データ'!$A$2:$A$534,0),MATCH('施設及び業務概況'!M$1,'元データ'!$A$2:$M$2,0))</f>
        <v>339</v>
      </c>
      <c r="N29" s="140"/>
      <c r="O29" s="140"/>
      <c r="P29" s="140"/>
      <c r="Q29" s="140">
        <f>INDEX('元データ'!$A$2:$M$534,MATCH('施設及び業務概況'!$A29,'元データ'!$A$2:$A$534,0),MATCH('施設及び業務概況'!Q$1,'元データ'!$A$2:$M$2,0))</f>
        <v>199</v>
      </c>
      <c r="R29" s="141"/>
      <c r="S29" s="141"/>
      <c r="T29" s="141"/>
      <c r="U29" s="141">
        <f>INDEX('元データ'!$A$2:$M$534,MATCH('施設及び業務概況'!$A29,'元データ'!$A$2:$A$534,0),MATCH('施設及び業務概況'!U$1,'元データ'!$A$2:$M$2,0))</f>
        <v>281</v>
      </c>
      <c r="V29" s="141"/>
      <c r="W29" s="141"/>
      <c r="X29" s="141"/>
      <c r="Y29" s="140">
        <f>INDEX('元データ'!$A$2:$M$534,MATCH('施設及び業務概況'!$A29,'元データ'!$A$2:$A$534,0),MATCH('施設及び業務概況'!Y$1,'元データ'!$A$2:$M$2,0))</f>
        <v>158</v>
      </c>
      <c r="Z29" s="140"/>
      <c r="AA29" s="140"/>
      <c r="AB29" s="140"/>
      <c r="AC29" s="140">
        <f>INDEX('元データ'!$A$2:$M$534,MATCH('施設及び業務概況'!$A29,'元データ'!$A$2:$A$534,0),MATCH('施設及び業務概況'!AC$1,'元データ'!$A$2:$M$2,0))</f>
        <v>48</v>
      </c>
      <c r="AD29" s="140"/>
      <c r="AE29" s="140"/>
      <c r="AF29" s="140"/>
      <c r="AG29" s="140">
        <f>INDEX('元データ'!$A$2:$M$534,MATCH('施設及び業務概況'!$A29,'元データ'!$A$2:$A$534,0),MATCH('施設及び業務概況'!AG$1,'元データ'!$A$2:$M$2,0))</f>
        <v>99</v>
      </c>
      <c r="AH29" s="140"/>
      <c r="AI29" s="140"/>
      <c r="AJ29" s="140"/>
      <c r="AK29" s="140">
        <f>INDEX('元データ'!$A$2:$M$534,MATCH('施設及び業務概況'!$A29,'元データ'!$A$2:$A$534,0),MATCH('施設及び業務概況'!AK$1,'元データ'!$A$2:$M$2,0))</f>
        <v>98</v>
      </c>
      <c r="AL29" s="142"/>
      <c r="AM29" s="142"/>
      <c r="AN29" s="142"/>
      <c r="AO29" s="142">
        <f>INDEX('元データ'!$A$2:$M$534,MATCH('施設及び業務概況'!$A29,'元データ'!$A$2:$A$534,0),MATCH('施設及び業務概況'!AO$1,'元データ'!$A$2:$M$2,0))</f>
        <v>115</v>
      </c>
      <c r="AP29" s="142"/>
      <c r="AQ29" s="142"/>
      <c r="AR29" s="142"/>
      <c r="AS29" s="142">
        <f>INDEX('元データ'!$A$2:$M$534,MATCH('施設及び業務概況'!$A29,'元データ'!$A$2:$A$534,0),MATCH('施設及び業務概況'!AS$1,'元データ'!$A$2:$M$2,0))</f>
        <v>44</v>
      </c>
    </row>
    <row r="30" spans="1:45" ht="14.25">
      <c r="A30" s="146"/>
      <c r="B30" s="131" t="s">
        <v>433</v>
      </c>
      <c r="C30" s="132"/>
      <c r="D30" s="547" t="s">
        <v>317</v>
      </c>
      <c r="E30" s="553">
        <f>IF(E31=1,"不採算第Ⅰ種",IF(E31=2,"不採算第Ⅱ種",""))</f>
      </c>
      <c r="F30" s="553"/>
      <c r="G30" s="553"/>
      <c r="H30" s="553"/>
      <c r="I30" s="553">
        <f>IF(I31=1,"不採算第Ⅰ種",IF(I31=2,"不採算第Ⅱ種",""))</f>
      </c>
      <c r="J30" s="553"/>
      <c r="K30" s="553"/>
      <c r="L30" s="553"/>
      <c r="M30" s="553">
        <f>IF(M31=1,"不採算第Ⅰ種",IF(M31=2,"不採算第Ⅱ種",""))</f>
      </c>
      <c r="N30" s="553"/>
      <c r="O30" s="553"/>
      <c r="P30" s="553"/>
      <c r="Q30" s="553">
        <f>IF(Q31=1,"不採算第Ⅰ種",IF(Q31=2,"不採算第Ⅱ種",""))</f>
      </c>
      <c r="R30" s="554"/>
      <c r="S30" s="554"/>
      <c r="T30" s="554"/>
      <c r="U30" s="554">
        <f>IF(U31=1,"不採算第Ⅰ種",IF(U31=2,"不採算第Ⅱ種",""))</f>
      </c>
      <c r="V30" s="554"/>
      <c r="W30" s="554"/>
      <c r="X30" s="554"/>
      <c r="Y30" s="553">
        <f>IF(Y31=1,"不採算第Ⅰ種",IF(Y31=2,"不採算第Ⅱ種",""))</f>
      </c>
      <c r="Z30" s="553"/>
      <c r="AA30" s="553"/>
      <c r="AB30" s="553"/>
      <c r="AC30" s="553" t="str">
        <f>IF(AC31=1,"不採算第Ⅰ種",IF(AC31=2,"不採算第Ⅱ種",""))</f>
        <v>不採算第Ⅰ種</v>
      </c>
      <c r="AD30" s="553"/>
      <c r="AE30" s="553"/>
      <c r="AF30" s="553"/>
      <c r="AG30" s="553" t="str">
        <f>IF(AG31=1,"不採算第Ⅰ種",IF(AG31=2,"不採算第Ⅱ種",""))</f>
        <v>不採算第Ⅰ種</v>
      </c>
      <c r="AH30" s="553"/>
      <c r="AI30" s="553"/>
      <c r="AJ30" s="553"/>
      <c r="AK30" s="553" t="str">
        <f>IF(AK31=1,"不採算第Ⅰ種",IF(AK31=2,"不採算第Ⅱ種",""))</f>
        <v>不採算第Ⅰ種</v>
      </c>
      <c r="AL30" s="553"/>
      <c r="AM30" s="553"/>
      <c r="AN30" s="553"/>
      <c r="AO30" s="553" t="str">
        <f>IF(AO31=1,"不採算第Ⅰ種",IF(AO31=2,"不採算第Ⅱ種",""))</f>
        <v>不採算第Ⅰ種</v>
      </c>
      <c r="AP30" s="553"/>
      <c r="AQ30" s="553"/>
      <c r="AR30" s="553"/>
      <c r="AS30" s="553" t="str">
        <f>IF(AS31=1,"不採算第Ⅰ種",IF(AS31=2,"不採算第Ⅱ種",""))</f>
        <v>不採算第Ⅰ種</v>
      </c>
    </row>
    <row r="31" spans="1:45" s="541" customFormat="1" ht="13.5" hidden="1">
      <c r="A31" s="541" t="s">
        <v>1109</v>
      </c>
      <c r="B31" s="133"/>
      <c r="C31" s="134"/>
      <c r="D31" s="552"/>
      <c r="E31" s="147">
        <f>INDEX('元データ'!$A$2:$M$534,MATCH('施設及び業務概況'!$A31,'元データ'!$A$2:$A$534,0),MATCH('施設及び業務概況'!E$1,'元データ'!$A$2:$M$2,0))</f>
        <v>3</v>
      </c>
      <c r="F31" s="147"/>
      <c r="G31" s="147"/>
      <c r="H31" s="147"/>
      <c r="I31" s="147">
        <f>INDEX('元データ'!$A$2:$M$534,MATCH('施設及び業務概況'!$A31,'元データ'!$A$2:$A$534,0),MATCH('施設及び業務概況'!I$1,'元データ'!$A$2:$M$2,0))</f>
        <v>3</v>
      </c>
      <c r="J31" s="147"/>
      <c r="K31" s="147"/>
      <c r="L31" s="147"/>
      <c r="M31" s="147">
        <f>INDEX('元データ'!$A$2:$M$534,MATCH('施設及び業務概況'!$A31,'元データ'!$A$2:$A$534,0),MATCH('施設及び業務概況'!M$1,'元データ'!$A$2:$M$2,0))</f>
        <v>3</v>
      </c>
      <c r="N31" s="147"/>
      <c r="O31" s="147"/>
      <c r="P31" s="147"/>
      <c r="Q31" s="147">
        <f>INDEX('元データ'!$A$2:$M$534,MATCH('施設及び業務概況'!$A31,'元データ'!$A$2:$A$534,0),MATCH('施設及び業務概況'!Q$1,'元データ'!$A$2:$M$2,0))</f>
        <v>3</v>
      </c>
      <c r="R31" s="182"/>
      <c r="S31" s="182"/>
      <c r="T31" s="182"/>
      <c r="U31" s="182">
        <f>INDEX('元データ'!$A$2:$M$534,MATCH('施設及び業務概況'!$A31,'元データ'!$A$2:$A$534,0),MATCH('施設及び業務概況'!U$1,'元データ'!$A$2:$M$2,0))</f>
        <v>3</v>
      </c>
      <c r="V31" s="182"/>
      <c r="W31" s="182"/>
      <c r="X31" s="182"/>
      <c r="Y31" s="147">
        <f>INDEX('元データ'!$A$2:$M$534,MATCH('施設及び業務概況'!$A31,'元データ'!$A$2:$A$534,0),MATCH('施設及び業務概況'!Y$1,'元データ'!$A$2:$M$2,0))</f>
        <v>3</v>
      </c>
      <c r="Z31" s="147"/>
      <c r="AA31" s="147"/>
      <c r="AB31" s="147"/>
      <c r="AC31" s="147">
        <f>INDEX('元データ'!$A$2:$M$534,MATCH('施設及び業務概況'!$A31,'元データ'!$A$2:$A$534,0),MATCH('施設及び業務概況'!AC$1,'元データ'!$A$2:$M$2,0))</f>
        <v>1</v>
      </c>
      <c r="AD31" s="147"/>
      <c r="AE31" s="147"/>
      <c r="AF31" s="147"/>
      <c r="AG31" s="147">
        <f>INDEX('元データ'!$A$2:$M$534,MATCH('施設及び業務概況'!$A31,'元データ'!$A$2:$A$534,0),MATCH('施設及び業務概況'!AG$1,'元データ'!$A$2:$M$2,0))</f>
        <v>1</v>
      </c>
      <c r="AH31" s="147"/>
      <c r="AI31" s="147"/>
      <c r="AJ31" s="147"/>
      <c r="AK31" s="147">
        <f>INDEX('元データ'!$A$2:$M$534,MATCH('施設及び業務概況'!$A31,'元データ'!$A$2:$A$534,0),MATCH('施設及び業務概況'!AK$1,'元データ'!$A$2:$M$2,0))</f>
        <v>1</v>
      </c>
      <c r="AL31" s="147"/>
      <c r="AM31" s="147"/>
      <c r="AN31" s="147"/>
      <c r="AO31" s="147">
        <f>INDEX('元データ'!$A$2:$M$534,MATCH('施設及び業務概況'!$A31,'元データ'!$A$2:$A$534,0),MATCH('施設及び業務概況'!AO$1,'元データ'!$A$2:$M$2,0))</f>
        <v>1</v>
      </c>
      <c r="AP31" s="147"/>
      <c r="AQ31" s="147"/>
      <c r="AR31" s="147"/>
      <c r="AS31" s="147">
        <f>INDEX('元データ'!$A$2:$M$534,MATCH('施設及び業務概況'!$A31,'元データ'!$A$2:$A$534,0),MATCH('施設及び業務概況'!AS$1,'元データ'!$A$2:$M$2,0))</f>
        <v>1</v>
      </c>
    </row>
    <row r="32" spans="2:45" ht="14.25">
      <c r="B32" s="131" t="s">
        <v>434</v>
      </c>
      <c r="C32" s="132"/>
      <c r="D32" s="144"/>
      <c r="E32" s="139"/>
      <c r="F32" s="139"/>
      <c r="G32" s="139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141"/>
      <c r="T32" s="141"/>
      <c r="U32" s="141"/>
      <c r="V32" s="141"/>
      <c r="W32" s="141"/>
      <c r="X32" s="141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2"/>
      <c r="AM32" s="142"/>
      <c r="AN32" s="142"/>
      <c r="AO32" s="142"/>
      <c r="AP32" s="142"/>
      <c r="AQ32" s="142"/>
      <c r="AR32" s="142"/>
      <c r="AS32" s="142"/>
    </row>
    <row r="33" spans="1:45" ht="14.25">
      <c r="A33" s="537" t="s">
        <v>1110</v>
      </c>
      <c r="B33" s="131" t="s">
        <v>435</v>
      </c>
      <c r="C33" s="132"/>
      <c r="D33" s="144">
        <f aca="true" t="shared" si="1" ref="D33:D42">SUM(E33:AS33)</f>
        <v>137927</v>
      </c>
      <c r="E33" s="139">
        <f>INDEX('元データ'!$A$2:$M$534,MATCH('施設及び業務概況'!$A33,'元データ'!$A$2:$A$534,0),MATCH('施設及び業務概況'!E$1,'元データ'!$A$2:$M$2,0))</f>
        <v>35869</v>
      </c>
      <c r="F33" s="139"/>
      <c r="G33" s="139"/>
      <c r="H33" s="139"/>
      <c r="I33" s="140">
        <f>INDEX('元データ'!$A$2:$M$534,MATCH('施設及び業務概況'!$A33,'元データ'!$A$2:$A$534,0),MATCH('施設及び業務概況'!I$1,'元データ'!$A$2:$M$2,0))</f>
        <v>15035</v>
      </c>
      <c r="J33" s="140"/>
      <c r="K33" s="140"/>
      <c r="L33" s="140"/>
      <c r="M33" s="140">
        <f>INDEX('元データ'!$A$2:$M$534,MATCH('施設及び業務概況'!$A33,'元データ'!$A$2:$A$534,0),MATCH('施設及び業務概況'!M$1,'元データ'!$A$2:$M$2,0))</f>
        <v>13142</v>
      </c>
      <c r="N33" s="140"/>
      <c r="O33" s="140"/>
      <c r="P33" s="140"/>
      <c r="Q33" s="140">
        <f>INDEX('元データ'!$A$2:$M$534,MATCH('施設及び業務概況'!$A33,'元データ'!$A$2:$A$534,0),MATCH('施設及び業務概況'!Q$1,'元データ'!$A$2:$M$2,0))</f>
        <v>12374</v>
      </c>
      <c r="R33" s="141"/>
      <c r="S33" s="141"/>
      <c r="T33" s="141"/>
      <c r="U33" s="141">
        <f>INDEX('元データ'!$A$2:$M$534,MATCH('施設及び業務概況'!$A33,'元データ'!$A$2:$A$534,0),MATCH('施設及び業務概況'!U$1,'元データ'!$A$2:$M$2,0))</f>
        <v>21868</v>
      </c>
      <c r="V33" s="141"/>
      <c r="W33" s="141"/>
      <c r="X33" s="141"/>
      <c r="Y33" s="140">
        <f>INDEX('元データ'!$A$2:$M$534,MATCH('施設及び業務概況'!$A33,'元データ'!$A$2:$A$534,0),MATCH('施設及び業務概況'!Y$1,'元データ'!$A$2:$M$2,0))</f>
        <v>9451</v>
      </c>
      <c r="Z33" s="140"/>
      <c r="AA33" s="140"/>
      <c r="AB33" s="140"/>
      <c r="AC33" s="140">
        <f>INDEX('元データ'!$A$2:$M$534,MATCH('施設及び業務概況'!$A33,'元データ'!$A$2:$A$534,0),MATCH('施設及び業務概況'!AC$1,'元データ'!$A$2:$M$2,0))</f>
        <v>3595</v>
      </c>
      <c r="AD33" s="140"/>
      <c r="AE33" s="140"/>
      <c r="AF33" s="140"/>
      <c r="AG33" s="140">
        <f>INDEX('元データ'!$A$2:$M$534,MATCH('施設及び業務概況'!$A33,'元データ'!$A$2:$A$534,0),MATCH('施設及び業務概況'!AG$1,'元データ'!$A$2:$M$2,0))</f>
        <v>5447</v>
      </c>
      <c r="AH33" s="140"/>
      <c r="AI33" s="140"/>
      <c r="AJ33" s="140"/>
      <c r="AK33" s="140">
        <f>INDEX('元データ'!$A$2:$M$534,MATCH('施設及び業務概況'!$A33,'元データ'!$A$2:$A$534,0),MATCH('施設及び業務概況'!AK$1,'元データ'!$A$2:$M$2,0))</f>
        <v>8178</v>
      </c>
      <c r="AL33" s="142"/>
      <c r="AM33" s="142"/>
      <c r="AN33" s="142"/>
      <c r="AO33" s="142">
        <f>INDEX('元データ'!$A$2:$M$534,MATCH('施設及び業務概況'!$A33,'元データ'!$A$2:$A$534,0),MATCH('施設及び業務概況'!AO$1,'元データ'!$A$2:$M$2,0))</f>
        <v>9500</v>
      </c>
      <c r="AP33" s="142"/>
      <c r="AQ33" s="142"/>
      <c r="AR33" s="142"/>
      <c r="AS33" s="142">
        <f>INDEX('元データ'!$A$2:$M$534,MATCH('施設及び業務概況'!$A33,'元データ'!$A$2:$A$534,0),MATCH('施設及び業務概況'!AS$1,'元データ'!$A$2:$M$2,0))</f>
        <v>3468</v>
      </c>
    </row>
    <row r="34" spans="1:45" ht="14.25">
      <c r="A34" s="537" t="s">
        <v>1111</v>
      </c>
      <c r="B34" s="131" t="s">
        <v>436</v>
      </c>
      <c r="C34" s="132"/>
      <c r="D34" s="144">
        <f t="shared" si="1"/>
        <v>2907</v>
      </c>
      <c r="E34" s="139">
        <f>INDEX('元データ'!$A$2:$M$534,MATCH('施設及び業務概況'!$A34,'元データ'!$A$2:$A$534,0),MATCH('施設及び業務概況'!E$1,'元データ'!$A$2:$M$2,0))</f>
        <v>0</v>
      </c>
      <c r="F34" s="139"/>
      <c r="G34" s="139"/>
      <c r="H34" s="139"/>
      <c r="I34" s="140">
        <f>INDEX('元データ'!$A$2:$M$534,MATCH('施設及び業務概況'!$A34,'元データ'!$A$2:$A$534,0),MATCH('施設及び業務概況'!I$1,'元データ'!$A$2:$M$2,0))</f>
        <v>0</v>
      </c>
      <c r="J34" s="140"/>
      <c r="K34" s="140"/>
      <c r="L34" s="140"/>
      <c r="M34" s="140">
        <f>INDEX('元データ'!$A$2:$M$534,MATCH('施設及び業務概況'!$A34,'元データ'!$A$2:$A$534,0),MATCH('施設及び業務概況'!M$1,'元データ'!$A$2:$M$2,0))</f>
        <v>2907</v>
      </c>
      <c r="N34" s="140"/>
      <c r="O34" s="140"/>
      <c r="P34" s="140"/>
      <c r="Q34" s="140">
        <f>INDEX('元データ'!$A$2:$M$534,MATCH('施設及び業務概況'!$A34,'元データ'!$A$2:$A$534,0),MATCH('施設及び業務概況'!Q$1,'元データ'!$A$2:$M$2,0))</f>
        <v>0</v>
      </c>
      <c r="R34" s="141"/>
      <c r="S34" s="141"/>
      <c r="T34" s="141"/>
      <c r="U34" s="141">
        <f>INDEX('元データ'!$A$2:$M$534,MATCH('施設及び業務概況'!$A34,'元データ'!$A$2:$A$534,0),MATCH('施設及び業務概況'!U$1,'元データ'!$A$2:$M$2,0))</f>
        <v>0</v>
      </c>
      <c r="V34" s="141"/>
      <c r="W34" s="141"/>
      <c r="X34" s="141"/>
      <c r="Y34" s="140">
        <f>INDEX('元データ'!$A$2:$M$534,MATCH('施設及び業務概況'!$A34,'元データ'!$A$2:$A$534,0),MATCH('施設及び業務概況'!Y$1,'元データ'!$A$2:$M$2,0))</f>
        <v>0</v>
      </c>
      <c r="Z34" s="140"/>
      <c r="AA34" s="140"/>
      <c r="AB34" s="140"/>
      <c r="AC34" s="140">
        <f>INDEX('元データ'!$A$2:$M$534,MATCH('施設及び業務概況'!$A34,'元データ'!$A$2:$A$534,0),MATCH('施設及び業務概況'!AC$1,'元データ'!$A$2:$M$2,0))</f>
        <v>0</v>
      </c>
      <c r="AD34" s="140"/>
      <c r="AE34" s="140"/>
      <c r="AF34" s="140"/>
      <c r="AG34" s="140">
        <f>INDEX('元データ'!$A$2:$M$534,MATCH('施設及び業務概況'!$A34,'元データ'!$A$2:$A$534,0),MATCH('施設及び業務概況'!AG$1,'元データ'!$A$2:$M$2,0))</f>
        <v>0</v>
      </c>
      <c r="AH34" s="140"/>
      <c r="AI34" s="140"/>
      <c r="AJ34" s="140"/>
      <c r="AK34" s="140">
        <f>INDEX('元データ'!$A$2:$M$534,MATCH('施設及び業務概況'!$A34,'元データ'!$A$2:$A$534,0),MATCH('施設及び業務概況'!AK$1,'元データ'!$A$2:$M$2,0))</f>
        <v>0</v>
      </c>
      <c r="AL34" s="142"/>
      <c r="AM34" s="142"/>
      <c r="AN34" s="142"/>
      <c r="AO34" s="142">
        <f>INDEX('元データ'!$A$2:$M$534,MATCH('施設及び業務概況'!$A34,'元データ'!$A$2:$A$534,0),MATCH('施設及び業務概況'!AO$1,'元データ'!$A$2:$M$2,0))</f>
        <v>0</v>
      </c>
      <c r="AP34" s="142"/>
      <c r="AQ34" s="142"/>
      <c r="AR34" s="142"/>
      <c r="AS34" s="142">
        <f>INDEX('元データ'!$A$2:$M$534,MATCH('施設及び業務概況'!$A34,'元データ'!$A$2:$A$534,0),MATCH('施設及び業務概況'!AS$1,'元データ'!$A$2:$M$2,0))</f>
        <v>0</v>
      </c>
    </row>
    <row r="35" spans="1:45" ht="14.25">
      <c r="A35" s="537" t="s">
        <v>1112</v>
      </c>
      <c r="B35" s="131" t="s">
        <v>437</v>
      </c>
      <c r="C35" s="132"/>
      <c r="D35" s="144">
        <f t="shared" si="1"/>
        <v>435</v>
      </c>
      <c r="E35" s="139">
        <f>INDEX('元データ'!$A$2:$M$534,MATCH('施設及び業務概況'!$A35,'元データ'!$A$2:$A$534,0),MATCH('施設及び業務概況'!E$1,'元データ'!$A$2:$M$2,0))</f>
        <v>0</v>
      </c>
      <c r="F35" s="139"/>
      <c r="G35" s="139"/>
      <c r="H35" s="139"/>
      <c r="I35" s="140">
        <f>INDEX('元データ'!$A$2:$M$534,MATCH('施設及び業務概況'!$A35,'元データ'!$A$2:$A$534,0),MATCH('施設及び業務概況'!I$1,'元データ'!$A$2:$M$2,0))</f>
        <v>0</v>
      </c>
      <c r="J35" s="140"/>
      <c r="K35" s="140"/>
      <c r="L35" s="140"/>
      <c r="M35" s="140">
        <f>INDEX('元データ'!$A$2:$M$534,MATCH('施設及び業務概況'!$A35,'元データ'!$A$2:$A$534,0),MATCH('施設及び業務概況'!M$1,'元データ'!$A$2:$M$2,0))</f>
        <v>70</v>
      </c>
      <c r="N35" s="140"/>
      <c r="O35" s="140"/>
      <c r="P35" s="140"/>
      <c r="Q35" s="140">
        <f>INDEX('元データ'!$A$2:$M$534,MATCH('施設及び業務概況'!$A35,'元データ'!$A$2:$A$534,0),MATCH('施設及び業務概況'!Q$1,'元データ'!$A$2:$M$2,0))</f>
        <v>0</v>
      </c>
      <c r="R35" s="141"/>
      <c r="S35" s="141"/>
      <c r="T35" s="141"/>
      <c r="U35" s="141">
        <f>INDEX('元データ'!$A$2:$M$534,MATCH('施設及び業務概況'!$A35,'元データ'!$A$2:$A$534,0),MATCH('施設及び業務概況'!U$1,'元データ'!$A$2:$M$2,0))</f>
        <v>0</v>
      </c>
      <c r="V35" s="141"/>
      <c r="W35" s="141"/>
      <c r="X35" s="141"/>
      <c r="Y35" s="140">
        <f>INDEX('元データ'!$A$2:$M$534,MATCH('施設及び業務概況'!$A35,'元データ'!$A$2:$A$534,0),MATCH('施設及び業務概況'!Y$1,'元データ'!$A$2:$M$2,0))</f>
        <v>0</v>
      </c>
      <c r="Z35" s="140"/>
      <c r="AA35" s="140"/>
      <c r="AB35" s="140"/>
      <c r="AC35" s="140">
        <f>INDEX('元データ'!$A$2:$M$534,MATCH('施設及び業務概況'!$A35,'元データ'!$A$2:$A$534,0),MATCH('施設及び業務概況'!AC$1,'元データ'!$A$2:$M$2,0))</f>
        <v>0</v>
      </c>
      <c r="AD35" s="140"/>
      <c r="AE35" s="140"/>
      <c r="AF35" s="140"/>
      <c r="AG35" s="140">
        <f>INDEX('元データ'!$A$2:$M$534,MATCH('施設及び業務概況'!$A35,'元データ'!$A$2:$A$534,0),MATCH('施設及び業務概況'!AG$1,'元データ'!$A$2:$M$2,0))</f>
        <v>0</v>
      </c>
      <c r="AH35" s="140"/>
      <c r="AI35" s="140"/>
      <c r="AJ35" s="140"/>
      <c r="AK35" s="140">
        <f>INDEX('元データ'!$A$2:$M$534,MATCH('施設及び業務概況'!$A35,'元データ'!$A$2:$A$534,0),MATCH('施設及び業務概況'!AK$1,'元データ'!$A$2:$M$2,0))</f>
        <v>365</v>
      </c>
      <c r="AL35" s="142"/>
      <c r="AM35" s="142"/>
      <c r="AN35" s="142"/>
      <c r="AO35" s="142">
        <f>INDEX('元データ'!$A$2:$M$534,MATCH('施設及び業務概況'!$A35,'元データ'!$A$2:$A$534,0),MATCH('施設及び業務概況'!AO$1,'元データ'!$A$2:$M$2,0))</f>
        <v>0</v>
      </c>
      <c r="AP35" s="142"/>
      <c r="AQ35" s="142"/>
      <c r="AR35" s="142"/>
      <c r="AS35" s="142">
        <f>INDEX('元データ'!$A$2:$M$534,MATCH('施設及び業務概況'!$A35,'元データ'!$A$2:$A$534,0),MATCH('施設及び業務概況'!AS$1,'元データ'!$A$2:$M$2,0))</f>
        <v>0</v>
      </c>
    </row>
    <row r="36" spans="2:45" ht="14.25">
      <c r="B36" s="131" t="s">
        <v>438</v>
      </c>
      <c r="C36" s="132"/>
      <c r="D36" s="144">
        <f t="shared" si="1"/>
        <v>0</v>
      </c>
      <c r="E36" s="139"/>
      <c r="F36" s="139"/>
      <c r="G36" s="139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41"/>
      <c r="T36" s="141"/>
      <c r="U36" s="141"/>
      <c r="V36" s="141"/>
      <c r="W36" s="141"/>
      <c r="X36" s="141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2"/>
      <c r="AM36" s="142"/>
      <c r="AN36" s="142"/>
      <c r="AO36" s="142"/>
      <c r="AP36" s="142"/>
      <c r="AQ36" s="142"/>
      <c r="AR36" s="142"/>
      <c r="AS36" s="142"/>
    </row>
    <row r="37" spans="1:45" ht="14.25">
      <c r="A37" s="537" t="s">
        <v>478</v>
      </c>
      <c r="B37" s="131" t="s">
        <v>439</v>
      </c>
      <c r="C37" s="132"/>
      <c r="D37" s="144">
        <f t="shared" si="1"/>
        <v>3</v>
      </c>
      <c r="E37" s="139">
        <f>INDEX('元データ'!$A$2:$M$534,MATCH('施設及び業務概況'!$A37,'元データ'!$A$2:$A$534,0),MATCH('施設及び業務概況'!E$1,'元データ'!$A$2:$M$2,0))</f>
        <v>0</v>
      </c>
      <c r="F37" s="139"/>
      <c r="G37" s="139"/>
      <c r="H37" s="139"/>
      <c r="I37" s="140">
        <f>INDEX('元データ'!$A$2:$M$534,MATCH('施設及び業務概況'!$A37,'元データ'!$A$2:$A$534,0),MATCH('施設及び業務概況'!I$1,'元データ'!$A$2:$M$2,0))</f>
        <v>0</v>
      </c>
      <c r="J37" s="140"/>
      <c r="K37" s="140"/>
      <c r="L37" s="140"/>
      <c r="M37" s="140">
        <f>INDEX('元データ'!$A$2:$M$534,MATCH('施設及び業務概況'!$A37,'元データ'!$A$2:$A$534,0),MATCH('施設及び業務概況'!M$1,'元データ'!$A$2:$M$2,0))</f>
        <v>0</v>
      </c>
      <c r="N37" s="140"/>
      <c r="O37" s="140"/>
      <c r="P37" s="140"/>
      <c r="Q37" s="140">
        <f>INDEX('元データ'!$A$2:$M$534,MATCH('施設及び業務概況'!$A37,'元データ'!$A$2:$A$534,0),MATCH('施設及び業務概況'!Q$1,'元データ'!$A$2:$M$2,0))</f>
        <v>0</v>
      </c>
      <c r="R37" s="141"/>
      <c r="S37" s="141"/>
      <c r="T37" s="141"/>
      <c r="U37" s="141">
        <f>INDEX('元データ'!$A$2:$M$534,MATCH('施設及び業務概況'!$A37,'元データ'!$A$2:$A$534,0),MATCH('施設及び業務概況'!U$1,'元データ'!$A$2:$M$2,0))</f>
        <v>0</v>
      </c>
      <c r="V37" s="141"/>
      <c r="W37" s="141"/>
      <c r="X37" s="141"/>
      <c r="Y37" s="140">
        <f>INDEX('元データ'!$A$2:$M$534,MATCH('施設及び業務概況'!$A37,'元データ'!$A$2:$A$534,0),MATCH('施設及び業務概況'!Y$1,'元データ'!$A$2:$M$2,0))</f>
        <v>0</v>
      </c>
      <c r="Z37" s="140"/>
      <c r="AA37" s="140"/>
      <c r="AB37" s="140"/>
      <c r="AC37" s="140">
        <f>INDEX('元データ'!$A$2:$M$534,MATCH('施設及び業務概況'!$A37,'元データ'!$A$2:$A$534,0),MATCH('施設及び業務概況'!AC$1,'元データ'!$A$2:$M$2,0))</f>
        <v>3</v>
      </c>
      <c r="AD37" s="140"/>
      <c r="AE37" s="140"/>
      <c r="AF37" s="140"/>
      <c r="AG37" s="140">
        <f>INDEX('元データ'!$A$2:$M$534,MATCH('施設及び業務概況'!$A37,'元データ'!$A$2:$A$534,0),MATCH('施設及び業務概況'!AG$1,'元データ'!$A$2:$M$2,0))</f>
        <v>0</v>
      </c>
      <c r="AH37" s="140"/>
      <c r="AI37" s="140"/>
      <c r="AJ37" s="140"/>
      <c r="AK37" s="140">
        <f>INDEX('元データ'!$A$2:$M$534,MATCH('施設及び業務概況'!$A37,'元データ'!$A$2:$A$534,0),MATCH('施設及び業務概況'!AK$1,'元データ'!$A$2:$M$2,0))</f>
        <v>0</v>
      </c>
      <c r="AL37" s="142"/>
      <c r="AM37" s="142"/>
      <c r="AN37" s="142"/>
      <c r="AO37" s="142">
        <f>INDEX('元データ'!$A$2:$M$534,MATCH('施設及び業務概況'!$A37,'元データ'!$A$2:$A$534,0),MATCH('施設及び業務概況'!AO$1,'元データ'!$A$2:$M$2,0))</f>
        <v>0</v>
      </c>
      <c r="AP37" s="142"/>
      <c r="AQ37" s="142"/>
      <c r="AR37" s="142"/>
      <c r="AS37" s="142">
        <f>INDEX('元データ'!$A$2:$M$534,MATCH('施設及び業務概況'!$A37,'元データ'!$A$2:$A$534,0),MATCH('施設及び業務概況'!AS$1,'元データ'!$A$2:$M$2,0))</f>
        <v>0</v>
      </c>
    </row>
    <row r="38" spans="1:45" ht="14.25">
      <c r="A38" s="537" t="s">
        <v>1113</v>
      </c>
      <c r="B38" s="131" t="s">
        <v>440</v>
      </c>
      <c r="C38" s="132" t="s">
        <v>138</v>
      </c>
      <c r="D38" s="144">
        <f t="shared" si="1"/>
        <v>0</v>
      </c>
      <c r="E38" s="139">
        <f>INDEX('元データ'!$A$2:$M$534,MATCH('施設及び業務概況'!$A38,'元データ'!$A$2:$A$534,0),MATCH('施設及び業務概況'!E$1,'元データ'!$A$2:$M$2,0))</f>
        <v>0</v>
      </c>
      <c r="F38" s="139"/>
      <c r="G38" s="139"/>
      <c r="H38" s="139"/>
      <c r="I38" s="140">
        <f>INDEX('元データ'!$A$2:$M$534,MATCH('施設及び業務概況'!$A38,'元データ'!$A$2:$A$534,0),MATCH('施設及び業務概況'!I$1,'元データ'!$A$2:$M$2,0))</f>
        <v>0</v>
      </c>
      <c r="J38" s="140"/>
      <c r="K38" s="140"/>
      <c r="L38" s="140"/>
      <c r="M38" s="140">
        <f>INDEX('元データ'!$A$2:$M$534,MATCH('施設及び業務概況'!$A38,'元データ'!$A$2:$A$534,0),MATCH('施設及び業務概況'!M$1,'元データ'!$A$2:$M$2,0))</f>
        <v>0</v>
      </c>
      <c r="N38" s="140"/>
      <c r="O38" s="140"/>
      <c r="P38" s="140"/>
      <c r="Q38" s="140">
        <f>INDEX('元データ'!$A$2:$M$534,MATCH('施設及び業務概況'!$A38,'元データ'!$A$2:$A$534,0),MATCH('施設及び業務概況'!Q$1,'元データ'!$A$2:$M$2,0))</f>
        <v>0</v>
      </c>
      <c r="R38" s="141"/>
      <c r="S38" s="141"/>
      <c r="T38" s="141"/>
      <c r="U38" s="141">
        <f>INDEX('元データ'!$A$2:$M$534,MATCH('施設及び業務概況'!$A38,'元データ'!$A$2:$A$534,0),MATCH('施設及び業務概況'!U$1,'元データ'!$A$2:$M$2,0))</f>
        <v>0</v>
      </c>
      <c r="V38" s="141"/>
      <c r="W38" s="141"/>
      <c r="X38" s="141"/>
      <c r="Y38" s="140">
        <f>INDEX('元データ'!$A$2:$M$534,MATCH('施設及び業務概況'!$A38,'元データ'!$A$2:$A$534,0),MATCH('施設及び業務概況'!Y$1,'元データ'!$A$2:$M$2,0))</f>
        <v>0</v>
      </c>
      <c r="Z38" s="140"/>
      <c r="AA38" s="140"/>
      <c r="AB38" s="140"/>
      <c r="AC38" s="140">
        <f>INDEX('元データ'!$A$2:$M$534,MATCH('施設及び業務概況'!$A38,'元データ'!$A$2:$A$534,0),MATCH('施設及び業務概況'!AC$1,'元データ'!$A$2:$M$2,0))</f>
        <v>0</v>
      </c>
      <c r="AD38" s="140"/>
      <c r="AE38" s="140"/>
      <c r="AF38" s="140"/>
      <c r="AG38" s="140">
        <f>INDEX('元データ'!$A$2:$M$534,MATCH('施設及び業務概況'!$A38,'元データ'!$A$2:$A$534,0),MATCH('施設及び業務概況'!AG$1,'元データ'!$A$2:$M$2,0))</f>
        <v>0</v>
      </c>
      <c r="AH38" s="140"/>
      <c r="AI38" s="140"/>
      <c r="AJ38" s="140"/>
      <c r="AK38" s="140">
        <f>INDEX('元データ'!$A$2:$M$534,MATCH('施設及び業務概況'!$A38,'元データ'!$A$2:$A$534,0),MATCH('施設及び業務概況'!AK$1,'元データ'!$A$2:$M$2,0))</f>
        <v>0</v>
      </c>
      <c r="AL38" s="142"/>
      <c r="AM38" s="142"/>
      <c r="AN38" s="142"/>
      <c r="AO38" s="142">
        <f>INDEX('元データ'!$A$2:$M$534,MATCH('施設及び業務概況'!$A38,'元データ'!$A$2:$A$534,0),MATCH('施設及び業務概況'!AO$1,'元データ'!$A$2:$M$2,0))</f>
        <v>0</v>
      </c>
      <c r="AP38" s="142"/>
      <c r="AQ38" s="142"/>
      <c r="AR38" s="142"/>
      <c r="AS38" s="142">
        <f>INDEX('元データ'!$A$2:$M$534,MATCH('施設及び業務概況'!$A38,'元データ'!$A$2:$A$534,0),MATCH('施設及び業務概況'!AS$1,'元データ'!$A$2:$M$2,0))</f>
        <v>0</v>
      </c>
    </row>
    <row r="39" spans="1:45" ht="14.25">
      <c r="A39" s="537" t="s">
        <v>1114</v>
      </c>
      <c r="B39" s="143"/>
      <c r="C39" s="132" t="s">
        <v>139</v>
      </c>
      <c r="D39" s="144">
        <f t="shared" si="1"/>
        <v>0</v>
      </c>
      <c r="E39" s="139">
        <f>INDEX('元データ'!$A$2:$M$534,MATCH('施設及び業務概況'!$A39,'元データ'!$A$2:$A$534,0),MATCH('施設及び業務概況'!E$1,'元データ'!$A$2:$M$2,0))</f>
        <v>0</v>
      </c>
      <c r="F39" s="139"/>
      <c r="G39" s="139"/>
      <c r="H39" s="139"/>
      <c r="I39" s="140">
        <f>INDEX('元データ'!$A$2:$M$534,MATCH('施設及び業務概況'!$A39,'元データ'!$A$2:$A$534,0),MATCH('施設及び業務概況'!I$1,'元データ'!$A$2:$M$2,0))</f>
        <v>0</v>
      </c>
      <c r="J39" s="140"/>
      <c r="K39" s="140"/>
      <c r="L39" s="140"/>
      <c r="M39" s="140">
        <f>INDEX('元データ'!$A$2:$M$534,MATCH('施設及び業務概況'!$A39,'元データ'!$A$2:$A$534,0),MATCH('施設及び業務概況'!M$1,'元データ'!$A$2:$M$2,0))</f>
        <v>0</v>
      </c>
      <c r="N39" s="140"/>
      <c r="O39" s="140"/>
      <c r="P39" s="140"/>
      <c r="Q39" s="140">
        <f>INDEX('元データ'!$A$2:$M$534,MATCH('施設及び業務概況'!$A39,'元データ'!$A$2:$A$534,0),MATCH('施設及び業務概況'!Q$1,'元データ'!$A$2:$M$2,0))</f>
        <v>0</v>
      </c>
      <c r="R39" s="141"/>
      <c r="S39" s="141"/>
      <c r="T39" s="141"/>
      <c r="U39" s="141">
        <f>INDEX('元データ'!$A$2:$M$534,MATCH('施設及び業務概況'!$A39,'元データ'!$A$2:$A$534,0),MATCH('施設及び業務概況'!U$1,'元データ'!$A$2:$M$2,0))</f>
        <v>0</v>
      </c>
      <c r="V39" s="141"/>
      <c r="W39" s="141"/>
      <c r="X39" s="141"/>
      <c r="Y39" s="140">
        <f>INDEX('元データ'!$A$2:$M$534,MATCH('施設及び業務概況'!$A39,'元データ'!$A$2:$A$534,0),MATCH('施設及び業務概況'!Y$1,'元データ'!$A$2:$M$2,0))</f>
        <v>0</v>
      </c>
      <c r="Z39" s="140"/>
      <c r="AA39" s="140"/>
      <c r="AB39" s="140"/>
      <c r="AC39" s="140">
        <f>INDEX('元データ'!$A$2:$M$534,MATCH('施設及び業務概況'!$A39,'元データ'!$A$2:$A$534,0),MATCH('施設及び業務概況'!AC$1,'元データ'!$A$2:$M$2,0))</f>
        <v>0</v>
      </c>
      <c r="AD39" s="140"/>
      <c r="AE39" s="140"/>
      <c r="AF39" s="140"/>
      <c r="AG39" s="140">
        <f>INDEX('元データ'!$A$2:$M$534,MATCH('施設及び業務概況'!$A39,'元データ'!$A$2:$A$534,0),MATCH('施設及び業務概況'!AG$1,'元データ'!$A$2:$M$2,0))</f>
        <v>0</v>
      </c>
      <c r="AH39" s="140"/>
      <c r="AI39" s="140"/>
      <c r="AJ39" s="140"/>
      <c r="AK39" s="140">
        <f>INDEX('元データ'!$A$2:$M$534,MATCH('施設及び業務概況'!$A39,'元データ'!$A$2:$A$534,0),MATCH('施設及び業務概況'!AK$1,'元データ'!$A$2:$M$2,0))</f>
        <v>0</v>
      </c>
      <c r="AL39" s="142"/>
      <c r="AM39" s="142"/>
      <c r="AN39" s="142"/>
      <c r="AO39" s="142">
        <f>INDEX('元データ'!$A$2:$M$534,MATCH('施設及び業務概況'!$A39,'元データ'!$A$2:$A$534,0),MATCH('施設及び業務概況'!AO$1,'元データ'!$A$2:$M$2,0))</f>
        <v>0</v>
      </c>
      <c r="AP39" s="142"/>
      <c r="AQ39" s="142"/>
      <c r="AR39" s="142"/>
      <c r="AS39" s="142">
        <f>INDEX('元データ'!$A$2:$M$534,MATCH('施設及び業務概況'!$A39,'元データ'!$A$2:$A$534,0),MATCH('施設及び業務概況'!AS$1,'元データ'!$A$2:$M$2,0))</f>
        <v>0</v>
      </c>
    </row>
    <row r="40" spans="1:45" ht="14.25">
      <c r="A40" s="537" t="s">
        <v>1113</v>
      </c>
      <c r="B40" s="131" t="s">
        <v>441</v>
      </c>
      <c r="C40" s="132" t="s">
        <v>138</v>
      </c>
      <c r="D40" s="144">
        <f t="shared" si="1"/>
        <v>0</v>
      </c>
      <c r="E40" s="141">
        <f>INDEX('元データ'!$A$2:$M$534,MATCH('施設及び業務概況'!$A40,'元データ'!$A$2:$A$534,0),MATCH('施設及び業務概況'!E$1,'元データ'!$A$2:$M$2,0))</f>
        <v>0</v>
      </c>
      <c r="F40" s="141"/>
      <c r="G40" s="141"/>
      <c r="H40" s="141"/>
      <c r="I40" s="140">
        <f>INDEX('元データ'!$A$2:$M$534,MATCH('施設及び業務概況'!$A40,'元データ'!$A$2:$A$534,0),MATCH('施設及び業務概況'!I$1,'元データ'!$A$2:$M$2,0))</f>
        <v>0</v>
      </c>
      <c r="J40" s="140"/>
      <c r="K40" s="140"/>
      <c r="L40" s="140"/>
      <c r="M40" s="140">
        <f>INDEX('元データ'!$A$2:$M$534,MATCH('施設及び業務概況'!$A40,'元データ'!$A$2:$A$534,0),MATCH('施設及び業務概況'!M$1,'元データ'!$A$2:$M$2,0))</f>
        <v>0</v>
      </c>
      <c r="N40" s="140"/>
      <c r="O40" s="140"/>
      <c r="P40" s="140"/>
      <c r="Q40" s="140">
        <f>INDEX('元データ'!$A$2:$M$534,MATCH('施設及び業務概況'!$A40,'元データ'!$A$2:$A$534,0),MATCH('施設及び業務概況'!Q$1,'元データ'!$A$2:$M$2,0))</f>
        <v>0</v>
      </c>
      <c r="R40" s="141"/>
      <c r="S40" s="141"/>
      <c r="T40" s="141"/>
      <c r="U40" s="141">
        <f>INDEX('元データ'!$A$2:$M$534,MATCH('施設及び業務概況'!$A40,'元データ'!$A$2:$A$534,0),MATCH('施設及び業務概況'!U$1,'元データ'!$A$2:$M$2,0))</f>
        <v>0</v>
      </c>
      <c r="V40" s="141"/>
      <c r="W40" s="141"/>
      <c r="X40" s="141"/>
      <c r="Y40" s="140">
        <f>INDEX('元データ'!$A$2:$M$534,MATCH('施設及び業務概況'!$A40,'元データ'!$A$2:$A$534,0),MATCH('施設及び業務概況'!Y$1,'元データ'!$A$2:$M$2,0))</f>
        <v>0</v>
      </c>
      <c r="Z40" s="140"/>
      <c r="AA40" s="140"/>
      <c r="AB40" s="140"/>
      <c r="AC40" s="140">
        <f>INDEX('元データ'!$A$2:$M$534,MATCH('施設及び業務概況'!$A40,'元データ'!$A$2:$A$534,0),MATCH('施設及び業務概況'!AC$1,'元データ'!$A$2:$M$2,0))</f>
        <v>0</v>
      </c>
      <c r="AD40" s="140"/>
      <c r="AE40" s="140"/>
      <c r="AF40" s="140"/>
      <c r="AG40" s="140">
        <f>INDEX('元データ'!$A$2:$M$534,MATCH('施設及び業務概況'!$A40,'元データ'!$A$2:$A$534,0),MATCH('施設及び業務概況'!AG$1,'元データ'!$A$2:$M$2,0))</f>
        <v>0</v>
      </c>
      <c r="AH40" s="140"/>
      <c r="AI40" s="140"/>
      <c r="AJ40" s="140"/>
      <c r="AK40" s="140">
        <f>INDEX('元データ'!$A$2:$M$534,MATCH('施設及び業務概況'!$A40,'元データ'!$A$2:$A$534,0),MATCH('施設及び業務概況'!AK$1,'元データ'!$A$2:$M$2,0))</f>
        <v>0</v>
      </c>
      <c r="AL40" s="142"/>
      <c r="AM40" s="142"/>
      <c r="AN40" s="142"/>
      <c r="AO40" s="142">
        <f>INDEX('元データ'!$A$2:$M$534,MATCH('施設及び業務概況'!$A40,'元データ'!$A$2:$A$534,0),MATCH('施設及び業務概況'!AO$1,'元データ'!$A$2:$M$2,0))</f>
        <v>0</v>
      </c>
      <c r="AP40" s="142"/>
      <c r="AQ40" s="142"/>
      <c r="AR40" s="142"/>
      <c r="AS40" s="142">
        <f>INDEX('元データ'!$A$2:$M$534,MATCH('施設及び業務概況'!$A40,'元データ'!$A$2:$A$534,0),MATCH('施設及び業務概況'!AS$1,'元データ'!$A$2:$M$2,0))</f>
        <v>0</v>
      </c>
    </row>
    <row r="41" spans="1:45" ht="14.25">
      <c r="A41" s="537" t="s">
        <v>1114</v>
      </c>
      <c r="B41" s="143"/>
      <c r="C41" s="132" t="s">
        <v>139</v>
      </c>
      <c r="D41" s="144">
        <f t="shared" si="1"/>
        <v>0</v>
      </c>
      <c r="E41" s="141">
        <f>INDEX('元データ'!$A$2:$M$534,MATCH('施設及び業務概況'!$A41,'元データ'!$A$2:$A$534,0),MATCH('施設及び業務概況'!E$1,'元データ'!$A$2:$M$2,0))</f>
        <v>0</v>
      </c>
      <c r="F41" s="141"/>
      <c r="G41" s="141"/>
      <c r="H41" s="141"/>
      <c r="I41" s="140">
        <f>INDEX('元データ'!$A$2:$M$534,MATCH('施設及び業務概況'!$A41,'元データ'!$A$2:$A$534,0),MATCH('施設及び業務概況'!I$1,'元データ'!$A$2:$M$2,0))</f>
        <v>0</v>
      </c>
      <c r="J41" s="140"/>
      <c r="K41" s="140"/>
      <c r="L41" s="140"/>
      <c r="M41" s="140">
        <f>INDEX('元データ'!$A$2:$M$534,MATCH('施設及び業務概況'!$A41,'元データ'!$A$2:$A$534,0),MATCH('施設及び業務概況'!M$1,'元データ'!$A$2:$M$2,0))</f>
        <v>0</v>
      </c>
      <c r="N41" s="140"/>
      <c r="O41" s="140"/>
      <c r="P41" s="140"/>
      <c r="Q41" s="140">
        <f>INDEX('元データ'!$A$2:$M$534,MATCH('施設及び業務概況'!$A41,'元データ'!$A$2:$A$534,0),MATCH('施設及び業務概況'!Q$1,'元データ'!$A$2:$M$2,0))</f>
        <v>0</v>
      </c>
      <c r="R41" s="141"/>
      <c r="S41" s="141"/>
      <c r="T41" s="141"/>
      <c r="U41" s="141">
        <f>INDEX('元データ'!$A$2:$M$534,MATCH('施設及び業務概況'!$A41,'元データ'!$A$2:$A$534,0),MATCH('施設及び業務概況'!U$1,'元データ'!$A$2:$M$2,0))</f>
        <v>0</v>
      </c>
      <c r="V41" s="141"/>
      <c r="W41" s="141"/>
      <c r="X41" s="141"/>
      <c r="Y41" s="140">
        <f>INDEX('元データ'!$A$2:$M$534,MATCH('施設及び業務概況'!$A41,'元データ'!$A$2:$A$534,0),MATCH('施設及び業務概況'!Y$1,'元データ'!$A$2:$M$2,0))</f>
        <v>0</v>
      </c>
      <c r="Z41" s="140"/>
      <c r="AA41" s="140"/>
      <c r="AB41" s="140"/>
      <c r="AC41" s="140">
        <f>INDEX('元データ'!$A$2:$M$534,MATCH('施設及び業務概況'!$A41,'元データ'!$A$2:$A$534,0),MATCH('施設及び業務概況'!AC$1,'元データ'!$A$2:$M$2,0))</f>
        <v>0</v>
      </c>
      <c r="AD41" s="140"/>
      <c r="AE41" s="140"/>
      <c r="AF41" s="140"/>
      <c r="AG41" s="140">
        <f>INDEX('元データ'!$A$2:$M$534,MATCH('施設及び業務概況'!$A41,'元データ'!$A$2:$A$534,0),MATCH('施設及び業務概況'!AG$1,'元データ'!$A$2:$M$2,0))</f>
        <v>0</v>
      </c>
      <c r="AH41" s="140"/>
      <c r="AI41" s="140"/>
      <c r="AJ41" s="140"/>
      <c r="AK41" s="140">
        <f>INDEX('元データ'!$A$2:$M$534,MATCH('施設及び業務概況'!$A41,'元データ'!$A$2:$A$534,0),MATCH('施設及び業務概況'!AK$1,'元データ'!$A$2:$M$2,0))</f>
        <v>0</v>
      </c>
      <c r="AL41" s="142"/>
      <c r="AM41" s="142"/>
      <c r="AN41" s="142"/>
      <c r="AO41" s="142">
        <f>INDEX('元データ'!$A$2:$M$534,MATCH('施設及び業務概況'!$A41,'元データ'!$A$2:$A$534,0),MATCH('施設及び業務概況'!AO$1,'元データ'!$A$2:$M$2,0))</f>
        <v>0</v>
      </c>
      <c r="AP41" s="142"/>
      <c r="AQ41" s="142"/>
      <c r="AR41" s="142"/>
      <c r="AS41" s="142">
        <f>INDEX('元データ'!$A$2:$M$534,MATCH('施設及び業務概況'!$A41,'元データ'!$A$2:$A$534,0),MATCH('施設及び業務概況'!AS$1,'元データ'!$A$2:$M$2,0))</f>
        <v>0</v>
      </c>
    </row>
    <row r="42" spans="2:45" ht="14.25">
      <c r="B42" s="131" t="s">
        <v>442</v>
      </c>
      <c r="C42" s="132"/>
      <c r="D42" s="140">
        <f t="shared" si="1"/>
        <v>0</v>
      </c>
      <c r="E42" s="141"/>
      <c r="F42" s="141"/>
      <c r="G42" s="141"/>
      <c r="H42" s="141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41"/>
      <c r="T42" s="141"/>
      <c r="U42" s="141"/>
      <c r="V42" s="141"/>
      <c r="W42" s="141"/>
      <c r="X42" s="14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2"/>
      <c r="AM42" s="142"/>
      <c r="AN42" s="142"/>
      <c r="AO42" s="142"/>
      <c r="AP42" s="142"/>
      <c r="AQ42" s="142"/>
      <c r="AR42" s="142"/>
      <c r="AS42" s="142"/>
    </row>
    <row r="43" spans="2:45" ht="14.25">
      <c r="B43" s="143" t="s">
        <v>443</v>
      </c>
      <c r="C43" s="132"/>
      <c r="D43" s="156" t="s">
        <v>317</v>
      </c>
      <c r="E43" s="550" t="str">
        <f>IF(E44=1,"有","無")</f>
        <v>有</v>
      </c>
      <c r="F43" s="550"/>
      <c r="G43" s="550"/>
      <c r="H43" s="550"/>
      <c r="I43" s="156" t="str">
        <f>IF(I44=1,"有","無")</f>
        <v>有</v>
      </c>
      <c r="J43" s="156"/>
      <c r="K43" s="156"/>
      <c r="L43" s="156"/>
      <c r="M43" s="156" t="str">
        <f>IF(M44=1,"有","無")</f>
        <v>有</v>
      </c>
      <c r="N43" s="156"/>
      <c r="O43" s="156"/>
      <c r="P43" s="156"/>
      <c r="Q43" s="156" t="str">
        <f>IF(Q44=1,"有","無")</f>
        <v>有</v>
      </c>
      <c r="R43" s="157"/>
      <c r="S43" s="157"/>
      <c r="T43" s="157"/>
      <c r="U43" s="157" t="str">
        <f>IF(U44=1,"有","無")</f>
        <v>有</v>
      </c>
      <c r="V43" s="157"/>
      <c r="W43" s="157"/>
      <c r="X43" s="157"/>
      <c r="Y43" s="156" t="str">
        <f>IF(Y44=1,"有","無")</f>
        <v>有</v>
      </c>
      <c r="Z43" s="156"/>
      <c r="AA43" s="156"/>
      <c r="AB43" s="156"/>
      <c r="AC43" s="156" t="str">
        <f>IF(AC44=1,"有","無")</f>
        <v>有</v>
      </c>
      <c r="AD43" s="156"/>
      <c r="AE43" s="156"/>
      <c r="AF43" s="156"/>
      <c r="AG43" s="156" t="str">
        <f>IF(AG44=1,"有","無")</f>
        <v>無</v>
      </c>
      <c r="AH43" s="156"/>
      <c r="AI43" s="156"/>
      <c r="AJ43" s="156"/>
      <c r="AK43" s="156" t="str">
        <f>IF(AK44=1,"有","無")</f>
        <v>有</v>
      </c>
      <c r="AL43" s="158"/>
      <c r="AM43" s="158"/>
      <c r="AN43" s="158"/>
      <c r="AO43" s="158" t="str">
        <f>IF(AO44=1,"有","無")</f>
        <v>有</v>
      </c>
      <c r="AP43" s="158"/>
      <c r="AQ43" s="158"/>
      <c r="AR43" s="158"/>
      <c r="AS43" s="158" t="str">
        <f>IF(AS44=1,"有","無")</f>
        <v>有</v>
      </c>
    </row>
    <row r="44" spans="1:45" s="541" customFormat="1" ht="13.5" hidden="1">
      <c r="A44" s="541" t="s">
        <v>1115</v>
      </c>
      <c r="B44" s="148"/>
      <c r="C44" s="134"/>
      <c r="D44" s="136"/>
      <c r="E44" s="137">
        <f>INDEX('元データ'!$A$2:$M$534,MATCH('施設及び業務概況'!$A44,'元データ'!$A$2:$A$534,0),MATCH('施設及び業務概況'!E$1,'元データ'!$A$2:$M$2,0))</f>
        <v>1</v>
      </c>
      <c r="F44" s="137"/>
      <c r="G44" s="137"/>
      <c r="H44" s="137"/>
      <c r="I44" s="136">
        <f>INDEX('元データ'!$A$2:$M$534,MATCH('施設及び業務概況'!$A44,'元データ'!$A$2:$A$534,0),MATCH('施設及び業務概況'!I$1,'元データ'!$A$2:$M$2,0))</f>
        <v>1</v>
      </c>
      <c r="J44" s="136"/>
      <c r="K44" s="136"/>
      <c r="L44" s="136"/>
      <c r="M44" s="136">
        <f>INDEX('元データ'!$A$2:$M$534,MATCH('施設及び業務概況'!$A44,'元データ'!$A$2:$A$534,0),MATCH('施設及び業務概況'!M$1,'元データ'!$A$2:$M$2,0))</f>
        <v>1</v>
      </c>
      <c r="N44" s="136"/>
      <c r="O44" s="136"/>
      <c r="P44" s="136"/>
      <c r="Q44" s="136">
        <f>INDEX('元データ'!$A$2:$M$534,MATCH('施設及び業務概況'!$A44,'元データ'!$A$2:$A$534,0),MATCH('施設及び業務概況'!Q$1,'元データ'!$A$2:$M$2,0))</f>
        <v>1</v>
      </c>
      <c r="R44" s="137"/>
      <c r="S44" s="137"/>
      <c r="T44" s="137"/>
      <c r="U44" s="137">
        <f>INDEX('元データ'!$A$2:$M$534,MATCH('施設及び業務概況'!$A44,'元データ'!$A$2:$A$534,0),MATCH('施設及び業務概況'!U$1,'元データ'!$A$2:$M$2,0))</f>
        <v>1</v>
      </c>
      <c r="V44" s="137"/>
      <c r="W44" s="137"/>
      <c r="X44" s="137"/>
      <c r="Y44" s="136">
        <f>INDEX('元データ'!$A$2:$M$534,MATCH('施設及び業務概況'!$A44,'元データ'!$A$2:$A$534,0),MATCH('施設及び業務概況'!Y$1,'元データ'!$A$2:$M$2,0))</f>
        <v>1</v>
      </c>
      <c r="Z44" s="136"/>
      <c r="AA44" s="136"/>
      <c r="AB44" s="136"/>
      <c r="AC44" s="136">
        <f>INDEX('元データ'!$A$2:$M$534,MATCH('施設及び業務概況'!$A44,'元データ'!$A$2:$A$534,0),MATCH('施設及び業務概況'!AC$1,'元データ'!$A$2:$M$2,0))</f>
        <v>1</v>
      </c>
      <c r="AD44" s="136"/>
      <c r="AE44" s="136"/>
      <c r="AF44" s="136"/>
      <c r="AG44" s="136">
        <f>INDEX('元データ'!$A$2:$M$534,MATCH('施設及び業務概況'!$A44,'元データ'!$A$2:$A$534,0),MATCH('施設及び業務概況'!AG$1,'元データ'!$A$2:$M$2,0))</f>
        <v>2</v>
      </c>
      <c r="AH44" s="136"/>
      <c r="AI44" s="136"/>
      <c r="AJ44" s="136"/>
      <c r="AK44" s="136">
        <f>INDEX('元データ'!$A$2:$M$534,MATCH('施設及び業務概況'!$A44,'元データ'!$A$2:$A$534,0),MATCH('施設及び業務概況'!AK$1,'元データ'!$A$2:$M$2,0))</f>
        <v>1</v>
      </c>
      <c r="AL44" s="138"/>
      <c r="AM44" s="138"/>
      <c r="AN44" s="138"/>
      <c r="AO44" s="138">
        <f>INDEX('元データ'!$A$2:$M$534,MATCH('施設及び業務概況'!$A44,'元データ'!$A$2:$A$534,0),MATCH('施設及び業務概況'!AO$1,'元データ'!$A$2:$M$2,0))</f>
        <v>1</v>
      </c>
      <c r="AP44" s="138"/>
      <c r="AQ44" s="138"/>
      <c r="AR44" s="138"/>
      <c r="AS44" s="138">
        <f>INDEX('元データ'!$A$2:$M$534,MATCH('施設及び業務概況'!$A44,'元データ'!$A$2:$A$534,0),MATCH('施設及び業務概況'!AS$1,'元データ'!$A$2:$M$2,0))</f>
        <v>1</v>
      </c>
    </row>
    <row r="45" spans="1:45" ht="14.25">
      <c r="A45" s="537" t="s">
        <v>1116</v>
      </c>
      <c r="B45" s="149" t="s">
        <v>444</v>
      </c>
      <c r="C45" s="150"/>
      <c r="D45" s="555">
        <f>SUM(E45:AS45)</f>
        <v>83</v>
      </c>
      <c r="E45" s="151">
        <f>INDEX('元データ'!$A$2:$M$534,MATCH('施設及び業務概況'!$A45,'元データ'!$A$2:$A$534,0),MATCH('施設及び業務概況'!E$1,'元データ'!$A$2:$M$2,0))</f>
        <v>30</v>
      </c>
      <c r="F45" s="151"/>
      <c r="G45" s="151"/>
      <c r="H45" s="151"/>
      <c r="I45" s="152">
        <f>INDEX('元データ'!$A$2:$M$534,MATCH('施設及び業務概況'!$A45,'元データ'!$A$2:$A$534,0),MATCH('施設及び業務概況'!I$1,'元データ'!$A$2:$M$2,0))</f>
        <v>7</v>
      </c>
      <c r="J45" s="152"/>
      <c r="K45" s="152"/>
      <c r="L45" s="152"/>
      <c r="M45" s="152">
        <f>INDEX('元データ'!$A$2:$M$534,MATCH('施設及び業務概況'!$A45,'元データ'!$A$2:$A$534,0),MATCH('施設及び業務概況'!M$1,'元データ'!$A$2:$M$2,0))</f>
        <v>10</v>
      </c>
      <c r="N45" s="152"/>
      <c r="O45" s="152"/>
      <c r="P45" s="152"/>
      <c r="Q45" s="152">
        <f>INDEX('元データ'!$A$2:$M$534,MATCH('施設及び業務概況'!$A45,'元データ'!$A$2:$A$534,0),MATCH('施設及び業務概況'!Q$1,'元データ'!$A$2:$M$2,0))</f>
        <v>4</v>
      </c>
      <c r="R45" s="153"/>
      <c r="S45" s="153"/>
      <c r="T45" s="153"/>
      <c r="U45" s="153">
        <f>INDEX('元データ'!$A$2:$M$534,MATCH('施設及び業務概況'!$A45,'元データ'!$A$2:$A$534,0),MATCH('施設及び業務概況'!U$1,'元データ'!$A$2:$M$2,0))</f>
        <v>10</v>
      </c>
      <c r="V45" s="153"/>
      <c r="W45" s="153"/>
      <c r="X45" s="153"/>
      <c r="Y45" s="152">
        <f>INDEX('元データ'!$A$2:$M$534,MATCH('施設及び業務概況'!$A45,'元データ'!$A$2:$A$534,0),MATCH('施設及び業務概況'!Y$1,'元データ'!$A$2:$M$2,0))</f>
        <v>5</v>
      </c>
      <c r="Z45" s="152"/>
      <c r="AA45" s="152"/>
      <c r="AB45" s="152"/>
      <c r="AC45" s="152">
        <f>INDEX('元データ'!$A$2:$M$534,MATCH('施設及び業務概況'!$A45,'元データ'!$A$2:$A$534,0),MATCH('施設及び業務概況'!AC$1,'元データ'!$A$2:$M$2,0))</f>
        <v>1</v>
      </c>
      <c r="AD45" s="152"/>
      <c r="AE45" s="152"/>
      <c r="AF45" s="152"/>
      <c r="AG45" s="152">
        <f>INDEX('元データ'!$A$2:$M$534,MATCH('施設及び業務概況'!$A45,'元データ'!$A$2:$A$534,0),MATCH('施設及び業務概況'!AG$1,'元データ'!$A$2:$M$2,0))</f>
        <v>0</v>
      </c>
      <c r="AH45" s="152"/>
      <c r="AI45" s="152"/>
      <c r="AJ45" s="152"/>
      <c r="AK45" s="152">
        <f>INDEX('元データ'!$A$2:$M$534,MATCH('施設及び業務概況'!$A45,'元データ'!$A$2:$A$534,0),MATCH('施設及び業務概況'!AK$1,'元データ'!$A$2:$M$2,0))</f>
        <v>10</v>
      </c>
      <c r="AL45" s="154"/>
      <c r="AM45" s="154"/>
      <c r="AN45" s="154"/>
      <c r="AO45" s="154">
        <f>INDEX('元データ'!$A$2:$M$534,MATCH('施設及び業務概況'!$A45,'元データ'!$A$2:$A$534,0),MATCH('施設及び業務概況'!AO$1,'元データ'!$A$2:$M$2,0))</f>
        <v>5</v>
      </c>
      <c r="AP45" s="154"/>
      <c r="AQ45" s="154"/>
      <c r="AR45" s="154"/>
      <c r="AS45" s="154">
        <f>INDEX('元データ'!$A$2:$M$534,MATCH('施設及び業務概況'!$A45,'元データ'!$A$2:$A$534,0),MATCH('施設及び業務概況'!AS$1,'元データ'!$A$2:$M$2,0))</f>
        <v>1</v>
      </c>
    </row>
    <row r="46" spans="2:45" ht="14.25">
      <c r="B46" s="131" t="s">
        <v>147</v>
      </c>
      <c r="C46" s="132"/>
      <c r="D46" s="156"/>
      <c r="E46" s="155"/>
      <c r="F46" s="155"/>
      <c r="G46" s="155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8"/>
      <c r="AM46" s="158"/>
      <c r="AN46" s="158"/>
      <c r="AO46" s="158"/>
      <c r="AP46" s="158"/>
      <c r="AQ46" s="158"/>
      <c r="AR46" s="158"/>
      <c r="AS46" s="158"/>
    </row>
    <row r="47" spans="2:45" ht="14.25">
      <c r="B47" s="131" t="s">
        <v>445</v>
      </c>
      <c r="C47" s="132"/>
      <c r="D47" s="523" t="s">
        <v>317</v>
      </c>
      <c r="E47" s="526" t="str">
        <f>IF(E48=1,"７：１",IF(E48=2,"１０：１",IF(E48=3,"１３：１","")))</f>
        <v>７：１</v>
      </c>
      <c r="F47" s="526"/>
      <c r="G47" s="526"/>
      <c r="H47" s="526"/>
      <c r="I47" s="556" t="str">
        <f>IF(I48=1,"７：１",IF(I48=2,"１０：１",IF(I48=3,"１３：１","")))</f>
        <v>１０：１</v>
      </c>
      <c r="J47" s="556"/>
      <c r="K47" s="556"/>
      <c r="L47" s="556"/>
      <c r="M47" s="556" t="str">
        <f>IF(M48=1,"７：１",IF(M48=2,"１０：１",IF(M48=3,"１３：１","")))</f>
        <v>７：１</v>
      </c>
      <c r="N47" s="556"/>
      <c r="O47" s="556"/>
      <c r="P47" s="556"/>
      <c r="Q47" s="556" t="str">
        <f>IF(Q48=1,"７：１",IF(Q48=2,"１０：１",IF(Q48=3,"１３：１","")))</f>
        <v>１０：１</v>
      </c>
      <c r="R47" s="526"/>
      <c r="S47" s="526"/>
      <c r="T47" s="526"/>
      <c r="U47" s="526" t="str">
        <f>IF(U48=1,"７：１",IF(U48=2,"１０：１",IF(U48=3,"１３：１","")))</f>
        <v>１０：１</v>
      </c>
      <c r="V47" s="526"/>
      <c r="W47" s="526"/>
      <c r="X47" s="526"/>
      <c r="Y47" s="556" t="str">
        <f>IF(Y48=1,"７：１",IF(Y48=2,"１０：１",IF(Y48=3,"１３：１","")))</f>
        <v>１０：１</v>
      </c>
      <c r="Z47" s="556"/>
      <c r="AA47" s="556"/>
      <c r="AB47" s="556"/>
      <c r="AC47" s="556" t="str">
        <f>IF(AC48=1,"７：１",IF(AC48=2,"１０：１",IF(AC48=3,"１３：１","")))</f>
        <v>１０：１</v>
      </c>
      <c r="AD47" s="556"/>
      <c r="AE47" s="556"/>
      <c r="AF47" s="556"/>
      <c r="AG47" s="556" t="str">
        <f>IF(AG48=1,"７：１",IF(AG48=2,"１０：１",IF(AG48=3,"１３：１","")))</f>
        <v>１０：１</v>
      </c>
      <c r="AH47" s="556"/>
      <c r="AI47" s="556"/>
      <c r="AJ47" s="556"/>
      <c r="AK47" s="556" t="str">
        <f>IF(AK48=1,"７：１",IF(AK48=2,"１０：１",IF(AK48=3,"１３：１","")))</f>
        <v>７：１</v>
      </c>
      <c r="AL47" s="557"/>
      <c r="AM47" s="557"/>
      <c r="AN47" s="557"/>
      <c r="AO47" s="557" t="str">
        <f>IF(AO48=1,"７：１",IF(AO48=2,"１０：１",IF(AO48=3,"１３：１","")))</f>
        <v>７：１</v>
      </c>
      <c r="AP47" s="557"/>
      <c r="AQ47" s="557"/>
      <c r="AR47" s="557"/>
      <c r="AS47" s="557" t="str">
        <f>IF(AS48=1,"７：１",IF(AS48=2,"１０：１",IF(AS48=3,"１３：１","")))</f>
        <v>７：１</v>
      </c>
    </row>
    <row r="48" spans="1:45" s="541" customFormat="1" ht="13.5" hidden="1">
      <c r="A48" s="541" t="s">
        <v>1117</v>
      </c>
      <c r="B48" s="133"/>
      <c r="C48" s="134"/>
      <c r="D48" s="160"/>
      <c r="E48" s="159">
        <f>INDEX('元データ'!$A$2:$M$534,MATCH('施設及び業務概況'!$A48,'元データ'!$A$2:$A$534,0),MATCH('施設及び業務概況'!E$1,'元データ'!$A$2:$M$2,0))</f>
        <v>1</v>
      </c>
      <c r="F48" s="159"/>
      <c r="G48" s="159"/>
      <c r="H48" s="159"/>
      <c r="I48" s="160">
        <f>INDEX('元データ'!$A$2:$M$534,MATCH('施設及び業務概況'!$A48,'元データ'!$A$2:$A$534,0),MATCH('施設及び業務概況'!I$1,'元データ'!$A$2:$M$2,0))</f>
        <v>2</v>
      </c>
      <c r="J48" s="160"/>
      <c r="K48" s="160"/>
      <c r="L48" s="160"/>
      <c r="M48" s="160">
        <f>INDEX('元データ'!$A$2:$M$534,MATCH('施設及び業務概況'!$A48,'元データ'!$A$2:$A$534,0),MATCH('施設及び業務概況'!M$1,'元データ'!$A$2:$M$2,0))</f>
        <v>1</v>
      </c>
      <c r="N48" s="160"/>
      <c r="O48" s="160"/>
      <c r="P48" s="160"/>
      <c r="Q48" s="160">
        <f>INDEX('元データ'!$A$2:$M$534,MATCH('施設及び業務概況'!$A48,'元データ'!$A$2:$A$534,0),MATCH('施設及び業務概況'!Q$1,'元データ'!$A$2:$M$2,0))</f>
        <v>2</v>
      </c>
      <c r="R48" s="161"/>
      <c r="S48" s="161"/>
      <c r="T48" s="161"/>
      <c r="U48" s="161">
        <f>INDEX('元データ'!$A$2:$M$534,MATCH('施設及び業務概況'!$A48,'元データ'!$A$2:$A$534,0),MATCH('施設及び業務概況'!U$1,'元データ'!$A$2:$M$2,0))</f>
        <v>2</v>
      </c>
      <c r="V48" s="161"/>
      <c r="W48" s="161"/>
      <c r="X48" s="161"/>
      <c r="Y48" s="160">
        <f>INDEX('元データ'!$A$2:$M$534,MATCH('施設及び業務概況'!$A48,'元データ'!$A$2:$A$534,0),MATCH('施設及び業務概況'!Y$1,'元データ'!$A$2:$M$2,0))</f>
        <v>2</v>
      </c>
      <c r="Z48" s="160"/>
      <c r="AA48" s="160"/>
      <c r="AB48" s="160"/>
      <c r="AC48" s="160">
        <f>INDEX('元データ'!$A$2:$M$534,MATCH('施設及び業務概況'!$A48,'元データ'!$A$2:$A$534,0),MATCH('施設及び業務概況'!AC$1,'元データ'!$A$2:$M$2,0))</f>
        <v>2</v>
      </c>
      <c r="AD48" s="160"/>
      <c r="AE48" s="160"/>
      <c r="AF48" s="160"/>
      <c r="AG48" s="160">
        <f>INDEX('元データ'!$A$2:$M$534,MATCH('施設及び業務概況'!$A48,'元データ'!$A$2:$A$534,0),MATCH('施設及び業務概況'!AG$1,'元データ'!$A$2:$M$2,0))</f>
        <v>2</v>
      </c>
      <c r="AH48" s="160"/>
      <c r="AI48" s="160"/>
      <c r="AJ48" s="160"/>
      <c r="AK48" s="160">
        <f>INDEX('元データ'!$A$2:$M$534,MATCH('施設及び業務概況'!$A48,'元データ'!$A$2:$A$534,0),MATCH('施設及び業務概況'!AK$1,'元データ'!$A$2:$M$2,0))</f>
        <v>1</v>
      </c>
      <c r="AL48" s="162"/>
      <c r="AM48" s="162"/>
      <c r="AN48" s="162"/>
      <c r="AO48" s="162">
        <f>INDEX('元データ'!$A$2:$M$534,MATCH('施設及び業務概況'!$A48,'元データ'!$A$2:$A$534,0),MATCH('施設及び業務概況'!AO$1,'元データ'!$A$2:$M$2,0))</f>
        <v>1</v>
      </c>
      <c r="AP48" s="162"/>
      <c r="AQ48" s="162"/>
      <c r="AR48" s="162"/>
      <c r="AS48" s="162">
        <f>INDEX('元データ'!$A$2:$M$534,MATCH('施設及び業務概況'!$A48,'元データ'!$A$2:$A$534,0),MATCH('施設及び業務概況'!AS$1,'元データ'!$A$2:$M$2,0))</f>
        <v>1</v>
      </c>
    </row>
    <row r="49" spans="2:45" ht="14.25">
      <c r="B49" s="131" t="s">
        <v>557</v>
      </c>
      <c r="C49" s="132"/>
      <c r="D49" s="558"/>
      <c r="E49" s="526" t="str">
        <f>IF(E50=1,"代行制",IF(E50=2,"利用料金制","-"))</f>
        <v>-</v>
      </c>
      <c r="F49" s="526"/>
      <c r="G49" s="526"/>
      <c r="H49" s="526"/>
      <c r="I49" s="523" t="str">
        <f>IF(I50=1,"代行制",IF(I50=2,"利用料金制","-"))</f>
        <v>-</v>
      </c>
      <c r="J49" s="523"/>
      <c r="K49" s="523"/>
      <c r="L49" s="523"/>
      <c r="M49" s="523" t="str">
        <f>IF(M50=1,"代行制",IF(M50=2,"利用料金制","-"))</f>
        <v>-</v>
      </c>
      <c r="N49" s="523"/>
      <c r="O49" s="523"/>
      <c r="P49" s="523"/>
      <c r="Q49" s="523" t="str">
        <f>IF(Q50=1,"代行制",IF(Q50=2,"利用料金制","-"))</f>
        <v>-</v>
      </c>
      <c r="R49" s="524"/>
      <c r="S49" s="524"/>
      <c r="T49" s="524"/>
      <c r="U49" s="524" t="str">
        <f>IF(U50=1,"代行制",IF(U50=2,"利用料金制","-"))</f>
        <v>-</v>
      </c>
      <c r="V49" s="524"/>
      <c r="W49" s="524"/>
      <c r="X49" s="524"/>
      <c r="Y49" s="523" t="str">
        <f>IF(Y50=1,"代行制",IF(Y50=2,"利用料金制","-"))</f>
        <v>-</v>
      </c>
      <c r="Z49" s="523"/>
      <c r="AA49" s="523"/>
      <c r="AB49" s="523"/>
      <c r="AC49" s="523" t="str">
        <f>IF(AC50=1,"代行制",IF(AC50=2,"利用料金制","-"))</f>
        <v>-</v>
      </c>
      <c r="AD49" s="523"/>
      <c r="AE49" s="523"/>
      <c r="AF49" s="523"/>
      <c r="AG49" s="523" t="str">
        <f>IF(AG50=1,"代行制",IF(AG50=2,"利用料金制","-"))</f>
        <v>代行制</v>
      </c>
      <c r="AH49" s="523"/>
      <c r="AI49" s="523"/>
      <c r="AJ49" s="523"/>
      <c r="AK49" s="523" t="str">
        <f>IF(AK50=1,"代行制",IF(AK50=2,"利用料金制","-"))</f>
        <v>-</v>
      </c>
      <c r="AL49" s="525"/>
      <c r="AM49" s="525"/>
      <c r="AN49" s="525"/>
      <c r="AO49" s="525" t="str">
        <f>IF(AO50=1,"代行制",IF(AO50=2,"利用料金制","-"))</f>
        <v>-</v>
      </c>
      <c r="AP49" s="525"/>
      <c r="AQ49" s="525"/>
      <c r="AR49" s="525"/>
      <c r="AS49" s="525" t="str">
        <f>IF(AS50=1,"代行制",IF(AS50=2,"利用料金制","-"))</f>
        <v>-</v>
      </c>
    </row>
    <row r="50" spans="1:45" s="541" customFormat="1" ht="13.5" hidden="1">
      <c r="A50" s="541" t="s">
        <v>1118</v>
      </c>
      <c r="B50" s="133"/>
      <c r="C50" s="134"/>
      <c r="D50" s="160"/>
      <c r="E50" s="159">
        <f>INDEX('元データ'!$A$2:$M$534,MATCH('施設及び業務概況'!$A50,'元データ'!$A$2:$A$534,0),MATCH('施設及び業務概況'!E$1,'元データ'!$A$2:$M$2,0))</f>
        <v>3</v>
      </c>
      <c r="F50" s="159"/>
      <c r="G50" s="159"/>
      <c r="H50" s="159"/>
      <c r="I50" s="160">
        <f>INDEX('元データ'!$A$2:$M$534,MATCH('施設及び業務概況'!$A50,'元データ'!$A$2:$A$534,0),MATCH('施設及び業務概況'!I$1,'元データ'!$A$2:$M$2,0))</f>
        <v>3</v>
      </c>
      <c r="J50" s="160"/>
      <c r="K50" s="160"/>
      <c r="L50" s="160"/>
      <c r="M50" s="160">
        <f>INDEX('元データ'!$A$2:$M$534,MATCH('施設及び業務概況'!$A50,'元データ'!$A$2:$A$534,0),MATCH('施設及び業務概況'!M$1,'元データ'!$A$2:$M$2,0))</f>
        <v>3</v>
      </c>
      <c r="N50" s="160"/>
      <c r="O50" s="160"/>
      <c r="P50" s="160"/>
      <c r="Q50" s="160">
        <f>INDEX('元データ'!$A$2:$M$534,MATCH('施設及び業務概況'!$A50,'元データ'!$A$2:$A$534,0),MATCH('施設及び業務概況'!Q$1,'元データ'!$A$2:$M$2,0))</f>
        <v>3</v>
      </c>
      <c r="R50" s="161"/>
      <c r="S50" s="161"/>
      <c r="T50" s="161"/>
      <c r="U50" s="161">
        <f>INDEX('元データ'!$A$2:$M$534,MATCH('施設及び業務概況'!$A50,'元データ'!$A$2:$A$534,0),MATCH('施設及び業務概況'!U$1,'元データ'!$A$2:$M$2,0))</f>
        <v>3</v>
      </c>
      <c r="V50" s="161"/>
      <c r="W50" s="161"/>
      <c r="X50" s="161"/>
      <c r="Y50" s="160">
        <f>INDEX('元データ'!$A$2:$M$534,MATCH('施設及び業務概況'!$A50,'元データ'!$A$2:$A$534,0),MATCH('施設及び業務概況'!Y$1,'元データ'!$A$2:$M$2,0))</f>
        <v>3</v>
      </c>
      <c r="Z50" s="160"/>
      <c r="AA50" s="160"/>
      <c r="AB50" s="160"/>
      <c r="AC50" s="160">
        <f>INDEX('元データ'!$A$2:$M$534,MATCH('施設及び業務概況'!$A50,'元データ'!$A$2:$A$534,0),MATCH('施設及び業務概況'!AC$1,'元データ'!$A$2:$M$2,0))</f>
        <v>3</v>
      </c>
      <c r="AD50" s="160"/>
      <c r="AE50" s="160"/>
      <c r="AF50" s="160"/>
      <c r="AG50" s="160">
        <f>INDEX('元データ'!$A$2:$M$534,MATCH('施設及び業務概況'!$A50,'元データ'!$A$2:$A$534,0),MATCH('施設及び業務概況'!AG$1,'元データ'!$A$2:$M$2,0))</f>
        <v>1</v>
      </c>
      <c r="AH50" s="160"/>
      <c r="AI50" s="160"/>
      <c r="AJ50" s="160"/>
      <c r="AK50" s="160">
        <f>INDEX('元データ'!$A$2:$M$534,MATCH('施設及び業務概況'!$A50,'元データ'!$A$2:$A$534,0),MATCH('施設及び業務概況'!AK$1,'元データ'!$A$2:$M$2,0))</f>
        <v>3</v>
      </c>
      <c r="AL50" s="162"/>
      <c r="AM50" s="162"/>
      <c r="AN50" s="162"/>
      <c r="AO50" s="162">
        <f>INDEX('元データ'!$A$2:$M$534,MATCH('施設及び業務概況'!$A50,'元データ'!$A$2:$A$534,0),MATCH('施設及び業務概況'!AO$1,'元データ'!$A$2:$M$2,0))</f>
        <v>3</v>
      </c>
      <c r="AP50" s="162"/>
      <c r="AQ50" s="162"/>
      <c r="AR50" s="162"/>
      <c r="AS50" s="162">
        <f>INDEX('元データ'!$A$2:$M$534,MATCH('施設及び業務概況'!$A50,'元データ'!$A$2:$A$534,0),MATCH('施設及び業務概況'!AS$1,'元データ'!$A$2:$M$2,0))</f>
        <v>3</v>
      </c>
    </row>
    <row r="51" spans="2:45" ht="14.25">
      <c r="B51" s="131" t="s">
        <v>558</v>
      </c>
      <c r="C51" s="110"/>
      <c r="D51" s="144"/>
      <c r="E51" s="139"/>
      <c r="F51" s="139"/>
      <c r="G51" s="139"/>
      <c r="H51" s="139"/>
      <c r="I51" s="140"/>
      <c r="J51" s="140"/>
      <c r="K51" s="140"/>
      <c r="L51" s="140"/>
      <c r="M51" s="140"/>
      <c r="N51" s="140"/>
      <c r="O51" s="140"/>
      <c r="P51" s="140"/>
      <c r="Q51" s="140"/>
      <c r="R51" s="141"/>
      <c r="S51" s="141"/>
      <c r="T51" s="141"/>
      <c r="U51" s="141"/>
      <c r="V51" s="141"/>
      <c r="W51" s="141"/>
      <c r="X51" s="141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2"/>
      <c r="AM51" s="142"/>
      <c r="AN51" s="142"/>
      <c r="AO51" s="142"/>
      <c r="AP51" s="142"/>
      <c r="AQ51" s="142"/>
      <c r="AR51" s="142"/>
      <c r="AS51" s="142"/>
    </row>
    <row r="52" spans="1:45" ht="14.25">
      <c r="A52" s="163" t="s">
        <v>479</v>
      </c>
      <c r="B52" s="131" t="s">
        <v>446</v>
      </c>
      <c r="C52" s="110"/>
      <c r="D52" s="559">
        <f>+D54/D53</f>
        <v>136.59327521793276</v>
      </c>
      <c r="E52" s="560">
        <f>+E54/E53</f>
        <v>385.31780821917806</v>
      </c>
      <c r="F52" s="560"/>
      <c r="G52" s="560"/>
      <c r="H52" s="560"/>
      <c r="I52" s="559">
        <f>+I54/I53</f>
        <v>156.7972602739726</v>
      </c>
      <c r="J52" s="559"/>
      <c r="K52" s="559"/>
      <c r="L52" s="559"/>
      <c r="M52" s="559">
        <f>+M54/M53</f>
        <v>177.7013698630137</v>
      </c>
      <c r="N52" s="559"/>
      <c r="O52" s="559"/>
      <c r="P52" s="559"/>
      <c r="Q52" s="559">
        <f>+Q54/Q53</f>
        <v>148.90684931506848</v>
      </c>
      <c r="R52" s="560"/>
      <c r="S52" s="560"/>
      <c r="T52" s="560"/>
      <c r="U52" s="560">
        <f>+U54/U53</f>
        <v>252.51780821917808</v>
      </c>
      <c r="V52" s="560"/>
      <c r="W52" s="560"/>
      <c r="X52" s="560"/>
      <c r="Y52" s="559">
        <f>+Y54/Y53</f>
        <v>129.58356164383562</v>
      </c>
      <c r="Z52" s="559"/>
      <c r="AA52" s="559"/>
      <c r="AB52" s="559"/>
      <c r="AC52" s="559">
        <f>+AC54/AC53</f>
        <v>22.10958904109589</v>
      </c>
      <c r="AD52" s="559"/>
      <c r="AE52" s="559"/>
      <c r="AF52" s="559"/>
      <c r="AG52" s="559">
        <f>+AG54/AG53</f>
        <v>35.44931506849315</v>
      </c>
      <c r="AH52" s="559"/>
      <c r="AI52" s="559"/>
      <c r="AJ52" s="559"/>
      <c r="AK52" s="559">
        <f>+AK54/AK53</f>
        <v>67.12328767123287</v>
      </c>
      <c r="AL52" s="561"/>
      <c r="AM52" s="561"/>
      <c r="AN52" s="561"/>
      <c r="AO52" s="561">
        <f>+AO54/AO53</f>
        <v>88.2931506849315</v>
      </c>
      <c r="AP52" s="561"/>
      <c r="AQ52" s="561"/>
      <c r="AR52" s="561"/>
      <c r="AS52" s="561">
        <f>+AS54/AS53</f>
        <v>38.726027397260275</v>
      </c>
    </row>
    <row r="53" spans="1:45" s="541" customFormat="1" ht="13.5" hidden="1">
      <c r="A53" s="541" t="s">
        <v>1119</v>
      </c>
      <c r="B53" s="133"/>
      <c r="C53" s="164"/>
      <c r="D53" s="224">
        <f>SUM(E53:AS53)</f>
        <v>4015</v>
      </c>
      <c r="E53" s="165">
        <f>INDEX('元データ'!$A$2:$M$534,MATCH('施設及び業務概況'!$A53,'元データ'!$A$2:$A$534,0),MATCH('施設及び業務概況'!E$1,'元データ'!$A$2:$M$2,0))</f>
        <v>365</v>
      </c>
      <c r="F53" s="165"/>
      <c r="G53" s="165"/>
      <c r="H53" s="165"/>
      <c r="I53" s="166">
        <f>INDEX('元データ'!$A$2:$M$534,MATCH('施設及び業務概況'!$A53,'元データ'!$A$2:$A$534,0),MATCH('施設及び業務概況'!I$1,'元データ'!$A$2:$M$2,0))</f>
        <v>365</v>
      </c>
      <c r="J53" s="166"/>
      <c r="K53" s="166"/>
      <c r="L53" s="166"/>
      <c r="M53" s="166">
        <f>INDEX('元データ'!$A$2:$M$534,MATCH('施設及び業務概況'!$A53,'元データ'!$A$2:$A$534,0),MATCH('施設及び業務概況'!M$1,'元データ'!$A$2:$M$2,0))</f>
        <v>365</v>
      </c>
      <c r="N53" s="166"/>
      <c r="O53" s="166"/>
      <c r="P53" s="166"/>
      <c r="Q53" s="166">
        <f>INDEX('元データ'!$A$2:$M$534,MATCH('施設及び業務概況'!$A53,'元データ'!$A$2:$A$534,0),MATCH('施設及び業務概況'!Q$1,'元データ'!$A$2:$M$2,0))</f>
        <v>365</v>
      </c>
      <c r="R53" s="167"/>
      <c r="S53" s="167"/>
      <c r="T53" s="167"/>
      <c r="U53" s="167">
        <f>INDEX('元データ'!$A$2:$M$534,MATCH('施設及び業務概況'!$A53,'元データ'!$A$2:$A$534,0),MATCH('施設及び業務概況'!U$1,'元データ'!$A$2:$M$2,0))</f>
        <v>365</v>
      </c>
      <c r="V53" s="167"/>
      <c r="W53" s="167"/>
      <c r="X53" s="167"/>
      <c r="Y53" s="166">
        <f>INDEX('元データ'!$A$2:$M$534,MATCH('施設及び業務概況'!$A53,'元データ'!$A$2:$A$534,0),MATCH('施設及び業務概況'!Y$1,'元データ'!$A$2:$M$2,0))</f>
        <v>365</v>
      </c>
      <c r="Z53" s="166"/>
      <c r="AA53" s="166"/>
      <c r="AB53" s="166"/>
      <c r="AC53" s="166">
        <f>INDEX('元データ'!$A$2:$M$534,MATCH('施設及び業務概況'!$A53,'元データ'!$A$2:$A$534,0),MATCH('施設及び業務概況'!AC$1,'元データ'!$A$2:$M$2,0))</f>
        <v>365</v>
      </c>
      <c r="AD53" s="166"/>
      <c r="AE53" s="166"/>
      <c r="AF53" s="166"/>
      <c r="AG53" s="166">
        <f>INDEX('元データ'!$A$2:$M$534,MATCH('施設及び業務概況'!$A53,'元データ'!$A$2:$A$534,0),MATCH('施設及び業務概況'!AG$1,'元データ'!$A$2:$M$2,0))</f>
        <v>365</v>
      </c>
      <c r="AH53" s="166"/>
      <c r="AI53" s="166"/>
      <c r="AJ53" s="166"/>
      <c r="AK53" s="166">
        <f>INDEX('元データ'!$A$2:$M$534,MATCH('施設及び業務概況'!$A53,'元データ'!$A$2:$A$534,0),MATCH('施設及び業務概況'!AK$1,'元データ'!$A$2:$M$2,0))</f>
        <v>365</v>
      </c>
      <c r="AL53" s="168"/>
      <c r="AM53" s="168"/>
      <c r="AN53" s="168"/>
      <c r="AO53" s="168">
        <f>INDEX('元データ'!$A$2:$M$534,MATCH('施設及び業務概況'!$A53,'元データ'!$A$2:$A$534,0),MATCH('施設及び業務概況'!AO$1,'元データ'!$A$2:$M$2,0))</f>
        <v>365</v>
      </c>
      <c r="AP53" s="168"/>
      <c r="AQ53" s="168"/>
      <c r="AR53" s="168"/>
      <c r="AS53" s="168">
        <f>INDEX('元データ'!$A$2:$M$534,MATCH('施設及び業務概況'!$A53,'元データ'!$A$2:$A$534,0),MATCH('施設及び業務概況'!AS$1,'元データ'!$A$2:$M$2,0))</f>
        <v>365</v>
      </c>
    </row>
    <row r="54" spans="1:45" s="541" customFormat="1" ht="13.5" hidden="1">
      <c r="A54" s="541" t="s">
        <v>1120</v>
      </c>
      <c r="B54" s="133"/>
      <c r="C54" s="164"/>
      <c r="D54" s="224">
        <f>SUM(E54:AS54)</f>
        <v>548422</v>
      </c>
      <c r="E54" s="165">
        <f>INDEX('元データ'!$A$2:$M$534,MATCH('施設及び業務概況'!$A54,'元データ'!$A$2:$A$534,0),MATCH('施設及び業務概況'!E$1,'元データ'!$A$2:$M$2,0))</f>
        <v>140641</v>
      </c>
      <c r="F54" s="165"/>
      <c r="G54" s="165"/>
      <c r="H54" s="165"/>
      <c r="I54" s="166">
        <f>INDEX('元データ'!$A$2:$M$534,MATCH('施設及び業務概況'!$A54,'元データ'!$A$2:$A$534,0),MATCH('施設及び業務概況'!I$1,'元データ'!$A$2:$M$2,0))</f>
        <v>57231</v>
      </c>
      <c r="J54" s="166"/>
      <c r="K54" s="166"/>
      <c r="L54" s="166"/>
      <c r="M54" s="166">
        <f>INDEX('元データ'!$A$2:$M$534,MATCH('施設及び業務概況'!$A54,'元データ'!$A$2:$A$534,0),MATCH('施設及び業務概況'!M$1,'元データ'!$A$2:$M$2,0))</f>
        <v>64861</v>
      </c>
      <c r="N54" s="166"/>
      <c r="O54" s="166"/>
      <c r="P54" s="166"/>
      <c r="Q54" s="166">
        <f>INDEX('元データ'!$A$2:$M$534,MATCH('施設及び業務概況'!$A54,'元データ'!$A$2:$A$534,0),MATCH('施設及び業務概況'!Q$1,'元データ'!$A$2:$M$2,0))</f>
        <v>54351</v>
      </c>
      <c r="R54" s="167"/>
      <c r="S54" s="167"/>
      <c r="T54" s="167"/>
      <c r="U54" s="167">
        <f>INDEX('元データ'!$A$2:$M$534,MATCH('施設及び業務概況'!$A54,'元データ'!$A$2:$A$534,0),MATCH('施設及び業務概況'!U$1,'元データ'!$A$2:$M$2,0))</f>
        <v>92169</v>
      </c>
      <c r="V54" s="167"/>
      <c r="W54" s="167"/>
      <c r="X54" s="167"/>
      <c r="Y54" s="166">
        <f>INDEX('元データ'!$A$2:$M$534,MATCH('施設及び業務概況'!$A54,'元データ'!$A$2:$A$534,0),MATCH('施設及び業務概況'!Y$1,'元データ'!$A$2:$M$2,0))</f>
        <v>47298</v>
      </c>
      <c r="Z54" s="166"/>
      <c r="AA54" s="166"/>
      <c r="AB54" s="166"/>
      <c r="AC54" s="166">
        <f>INDEX('元データ'!$A$2:$M$534,MATCH('施設及び業務概況'!$A54,'元データ'!$A$2:$A$534,0),MATCH('施設及び業務概況'!AC$1,'元データ'!$A$2:$M$2,0))</f>
        <v>8070</v>
      </c>
      <c r="AD54" s="166"/>
      <c r="AE54" s="166"/>
      <c r="AF54" s="166"/>
      <c r="AG54" s="166">
        <f>INDEX('元データ'!$A$2:$M$534,MATCH('施設及び業務概況'!$A54,'元データ'!$A$2:$A$534,0),MATCH('施設及び業務概況'!AG$1,'元データ'!$A$2:$M$2,0))</f>
        <v>12939</v>
      </c>
      <c r="AH54" s="166"/>
      <c r="AI54" s="166"/>
      <c r="AJ54" s="166"/>
      <c r="AK54" s="166">
        <f>INDEX('元データ'!$A$2:$M$534,MATCH('施設及び業務概況'!$A54,'元データ'!$A$2:$A$534,0),MATCH('施設及び業務概況'!AK$1,'元データ'!$A$2:$M$2,0))</f>
        <v>24500</v>
      </c>
      <c r="AL54" s="168"/>
      <c r="AM54" s="168"/>
      <c r="AN54" s="168"/>
      <c r="AO54" s="168">
        <f>INDEX('元データ'!$A$2:$M$534,MATCH('施設及び業務概況'!$A54,'元データ'!$A$2:$A$534,0),MATCH('施設及び業務概況'!AO$1,'元データ'!$A$2:$M$2,0))</f>
        <v>32227</v>
      </c>
      <c r="AP54" s="168"/>
      <c r="AQ54" s="168"/>
      <c r="AR54" s="168"/>
      <c r="AS54" s="168">
        <f>INDEX('元データ'!$A$2:$M$534,MATCH('施設及び業務概況'!$A54,'元データ'!$A$2:$A$534,0),MATCH('施設及び業務概況'!AS$1,'元データ'!$A$2:$M$2,0))</f>
        <v>14135</v>
      </c>
    </row>
    <row r="55" spans="1:45" ht="14.25">
      <c r="A55" s="163" t="s">
        <v>479</v>
      </c>
      <c r="B55" s="131" t="s">
        <v>447</v>
      </c>
      <c r="C55" s="110"/>
      <c r="D55" s="559">
        <f>+D57/D56</f>
        <v>313.40985442329224</v>
      </c>
      <c r="E55" s="560">
        <f>+E57/E56</f>
        <v>838.2786885245902</v>
      </c>
      <c r="F55" s="560"/>
      <c r="G55" s="560"/>
      <c r="H55" s="560"/>
      <c r="I55" s="559">
        <f>+I57/I56</f>
        <v>295.9344262295082</v>
      </c>
      <c r="J55" s="559"/>
      <c r="K55" s="559"/>
      <c r="L55" s="559"/>
      <c r="M55" s="559">
        <f>+M57/M56</f>
        <v>381.0450819672131</v>
      </c>
      <c r="N55" s="559"/>
      <c r="O55" s="559"/>
      <c r="P55" s="559"/>
      <c r="Q55" s="559">
        <f>+Q57/Q56</f>
        <v>290.20576131687244</v>
      </c>
      <c r="R55" s="560"/>
      <c r="S55" s="560"/>
      <c r="T55" s="560"/>
      <c r="U55" s="560">
        <f>+U57/U56</f>
        <v>426.91803278688525</v>
      </c>
      <c r="V55" s="560"/>
      <c r="W55" s="560"/>
      <c r="X55" s="560"/>
      <c r="Y55" s="559">
        <f>+Y57/Y56</f>
        <v>158.4139344262295</v>
      </c>
      <c r="Z55" s="559"/>
      <c r="AA55" s="559"/>
      <c r="AB55" s="559"/>
      <c r="AC55" s="559">
        <f>+AC57/AC56</f>
        <v>172.36885245901638</v>
      </c>
      <c r="AD55" s="559"/>
      <c r="AE55" s="559"/>
      <c r="AF55" s="559"/>
      <c r="AG55" s="559">
        <f>+AG57/AG56</f>
        <v>98.13991769547324</v>
      </c>
      <c r="AH55" s="559"/>
      <c r="AI55" s="559"/>
      <c r="AJ55" s="559"/>
      <c r="AK55" s="559">
        <f>+AK57/AK56</f>
        <v>202.25409836065575</v>
      </c>
      <c r="AL55" s="561"/>
      <c r="AM55" s="561"/>
      <c r="AN55" s="561"/>
      <c r="AO55" s="561">
        <f>+AO57/AO56</f>
        <v>452.53688524590166</v>
      </c>
      <c r="AP55" s="561"/>
      <c r="AQ55" s="561"/>
      <c r="AR55" s="561"/>
      <c r="AS55" s="561">
        <f>+AS57/AS56</f>
        <v>128.1576763485477</v>
      </c>
    </row>
    <row r="56" spans="1:45" s="541" customFormat="1" ht="13.5" hidden="1">
      <c r="A56" s="541" t="s">
        <v>1121</v>
      </c>
      <c r="B56" s="133"/>
      <c r="C56" s="164"/>
      <c r="D56" s="224">
        <f>SUM(E56:AS56)</f>
        <v>2679</v>
      </c>
      <c r="E56" s="165">
        <f>INDEX('元データ'!$A$2:$M$534,MATCH('施設及び業務概況'!$A56,'元データ'!$A$2:$A$534,0),MATCH('施設及び業務概況'!E$1,'元データ'!$A$2:$M$2,0))</f>
        <v>244</v>
      </c>
      <c r="F56" s="165"/>
      <c r="G56" s="165"/>
      <c r="H56" s="165"/>
      <c r="I56" s="166">
        <f>INDEX('元データ'!$A$2:$M$534,MATCH('施設及び業務概況'!$A56,'元データ'!$A$2:$A$534,0),MATCH('施設及び業務概況'!I$1,'元データ'!$A$2:$M$2,0))</f>
        <v>244</v>
      </c>
      <c r="J56" s="166"/>
      <c r="K56" s="166"/>
      <c r="L56" s="166"/>
      <c r="M56" s="166">
        <f>INDEX('元データ'!$A$2:$M$534,MATCH('施設及び業務概況'!$A56,'元データ'!$A$2:$A$534,0),MATCH('施設及び業務概況'!M$1,'元データ'!$A$2:$M$2,0))</f>
        <v>244</v>
      </c>
      <c r="N56" s="166"/>
      <c r="O56" s="166"/>
      <c r="P56" s="166"/>
      <c r="Q56" s="166">
        <f>INDEX('元データ'!$A$2:$M$534,MATCH('施設及び業務概況'!$A56,'元データ'!$A$2:$A$534,0),MATCH('施設及び業務概況'!Q$1,'元データ'!$A$2:$M$2,0))</f>
        <v>243</v>
      </c>
      <c r="R56" s="167"/>
      <c r="S56" s="167"/>
      <c r="T56" s="167"/>
      <c r="U56" s="167">
        <f>INDEX('元データ'!$A$2:$M$534,MATCH('施設及び業務概況'!$A56,'元データ'!$A$2:$A$534,0),MATCH('施設及び業務概況'!U$1,'元データ'!$A$2:$M$2,0))</f>
        <v>244</v>
      </c>
      <c r="V56" s="167"/>
      <c r="W56" s="167"/>
      <c r="X56" s="167"/>
      <c r="Y56" s="166">
        <f>INDEX('元データ'!$A$2:$M$534,MATCH('施設及び業務概況'!$A56,'元データ'!$A$2:$A$534,0),MATCH('施設及び業務概況'!Y$1,'元データ'!$A$2:$M$2,0))</f>
        <v>244</v>
      </c>
      <c r="Z56" s="166"/>
      <c r="AA56" s="166"/>
      <c r="AB56" s="166"/>
      <c r="AC56" s="166">
        <f>INDEX('元データ'!$A$2:$M$534,MATCH('施設及び業務概況'!$A56,'元データ'!$A$2:$A$534,0),MATCH('施設及び業務概況'!AC$1,'元データ'!$A$2:$M$2,0))</f>
        <v>244</v>
      </c>
      <c r="AD56" s="166"/>
      <c r="AE56" s="166"/>
      <c r="AF56" s="166"/>
      <c r="AG56" s="166">
        <f>INDEX('元データ'!$A$2:$M$534,MATCH('施設及び業務概況'!$A56,'元データ'!$A$2:$A$534,0),MATCH('施設及び業務概況'!AG$1,'元データ'!$A$2:$M$2,0))</f>
        <v>243</v>
      </c>
      <c r="AH56" s="166"/>
      <c r="AI56" s="166"/>
      <c r="AJ56" s="166"/>
      <c r="AK56" s="166">
        <f>INDEX('元データ'!$A$2:$M$534,MATCH('施設及び業務概況'!$A56,'元データ'!$A$2:$A$534,0),MATCH('施設及び業務概況'!AK$1,'元データ'!$A$2:$M$2,0))</f>
        <v>244</v>
      </c>
      <c r="AL56" s="168"/>
      <c r="AM56" s="168"/>
      <c r="AN56" s="168"/>
      <c r="AO56" s="168">
        <f>INDEX('元データ'!$A$2:$M$534,MATCH('施設及び業務概況'!$A56,'元データ'!$A$2:$A$534,0),MATCH('施設及び業務概況'!AO$1,'元データ'!$A$2:$M$2,0))</f>
        <v>244</v>
      </c>
      <c r="AP56" s="168"/>
      <c r="AQ56" s="168"/>
      <c r="AR56" s="168"/>
      <c r="AS56" s="168">
        <f>INDEX('元データ'!$A$2:$M$534,MATCH('施設及び業務概況'!$A56,'元データ'!$A$2:$A$534,0),MATCH('施設及び業務概況'!AS$1,'元データ'!$A$2:$M$2,0))</f>
        <v>241</v>
      </c>
    </row>
    <row r="57" spans="1:45" s="541" customFormat="1" ht="13.5" hidden="1">
      <c r="A57" s="541" t="s">
        <v>1122</v>
      </c>
      <c r="B57" s="133"/>
      <c r="C57" s="164"/>
      <c r="D57" s="224">
        <f>SUM(E57:AS57)</f>
        <v>839625</v>
      </c>
      <c r="E57" s="165">
        <f>INDEX('元データ'!$A$2:$M$534,MATCH('施設及び業務概況'!$A57,'元データ'!$A$2:$A$534,0),MATCH('施設及び業務概況'!E$1,'元データ'!$A$2:$M$2,0))</f>
        <v>204540</v>
      </c>
      <c r="F57" s="165"/>
      <c r="G57" s="165"/>
      <c r="H57" s="165"/>
      <c r="I57" s="166">
        <f>INDEX('元データ'!$A$2:$M$534,MATCH('施設及び業務概況'!$A57,'元データ'!$A$2:$A$534,0),MATCH('施設及び業務概況'!I$1,'元データ'!$A$2:$M$2,0))</f>
        <v>72208</v>
      </c>
      <c r="J57" s="166"/>
      <c r="K57" s="166"/>
      <c r="L57" s="166"/>
      <c r="M57" s="166">
        <f>INDEX('元データ'!$A$2:$M$534,MATCH('施設及び業務概況'!$A57,'元データ'!$A$2:$A$534,0),MATCH('施設及び業務概況'!M$1,'元データ'!$A$2:$M$2,0))</f>
        <v>92975</v>
      </c>
      <c r="N57" s="166"/>
      <c r="O57" s="166"/>
      <c r="P57" s="166"/>
      <c r="Q57" s="166">
        <f>INDEX('元データ'!$A$2:$M$534,MATCH('施設及び業務概況'!$A57,'元データ'!$A$2:$A$534,0),MATCH('施設及び業務概況'!Q$1,'元データ'!$A$2:$M$2,0))</f>
        <v>70520</v>
      </c>
      <c r="R57" s="167"/>
      <c r="S57" s="167"/>
      <c r="T57" s="167"/>
      <c r="U57" s="167">
        <f>INDEX('元データ'!$A$2:$M$534,MATCH('施設及び業務概況'!$A57,'元データ'!$A$2:$A$534,0),MATCH('施設及び業務概況'!U$1,'元データ'!$A$2:$M$2,0))</f>
        <v>104168</v>
      </c>
      <c r="V57" s="167"/>
      <c r="W57" s="167"/>
      <c r="X57" s="167"/>
      <c r="Y57" s="166">
        <f>INDEX('元データ'!$A$2:$M$534,MATCH('施設及び業務概況'!$A57,'元データ'!$A$2:$A$534,0),MATCH('施設及び業務概況'!Y$1,'元データ'!$A$2:$M$2,0))</f>
        <v>38653</v>
      </c>
      <c r="Z57" s="166"/>
      <c r="AA57" s="166"/>
      <c r="AB57" s="166"/>
      <c r="AC57" s="166">
        <f>INDEX('元データ'!$A$2:$M$534,MATCH('施設及び業務概況'!$A57,'元データ'!$A$2:$A$534,0),MATCH('施設及び業務概況'!AC$1,'元データ'!$A$2:$M$2,0))</f>
        <v>42058</v>
      </c>
      <c r="AD57" s="166"/>
      <c r="AE57" s="166"/>
      <c r="AF57" s="166"/>
      <c r="AG57" s="166">
        <f>INDEX('元データ'!$A$2:$M$534,MATCH('施設及び業務概況'!$A57,'元データ'!$A$2:$A$534,0),MATCH('施設及び業務概況'!AG$1,'元データ'!$A$2:$M$2,0))</f>
        <v>23848</v>
      </c>
      <c r="AH57" s="166"/>
      <c r="AI57" s="166"/>
      <c r="AJ57" s="166"/>
      <c r="AK57" s="166">
        <f>INDEX('元データ'!$A$2:$M$534,MATCH('施設及び業務概況'!$A57,'元データ'!$A$2:$A$534,0),MATCH('施設及び業務概況'!AK$1,'元データ'!$A$2:$M$2,0))</f>
        <v>49350</v>
      </c>
      <c r="AL57" s="168"/>
      <c r="AM57" s="168"/>
      <c r="AN57" s="168"/>
      <c r="AO57" s="168">
        <f>INDEX('元データ'!$A$2:$M$534,MATCH('施設及び業務概況'!$A57,'元データ'!$A$2:$A$534,0),MATCH('施設及び業務概況'!AO$1,'元データ'!$A$2:$M$2,0))</f>
        <v>110419</v>
      </c>
      <c r="AP57" s="168"/>
      <c r="AQ57" s="168"/>
      <c r="AR57" s="168"/>
      <c r="AS57" s="168">
        <f>INDEX('元データ'!$A$2:$M$534,MATCH('施設及び業務概況'!$A57,'元データ'!$A$2:$A$534,0),MATCH('施設及び業務概況'!AS$1,'元データ'!$A$2:$M$2,0))</f>
        <v>30886</v>
      </c>
    </row>
    <row r="58" spans="2:45" ht="14.25">
      <c r="B58" s="131" t="s">
        <v>448</v>
      </c>
      <c r="C58" s="132"/>
      <c r="D58" s="562">
        <f>+D52+D55</f>
        <v>450.003129641225</v>
      </c>
      <c r="E58" s="563">
        <f>+E52+E55</f>
        <v>1223.5964967437683</v>
      </c>
      <c r="F58" s="563"/>
      <c r="G58" s="563"/>
      <c r="H58" s="563"/>
      <c r="I58" s="562">
        <f>+I52+I55</f>
        <v>452.7316865034808</v>
      </c>
      <c r="J58" s="562"/>
      <c r="K58" s="562"/>
      <c r="L58" s="562"/>
      <c r="M58" s="562">
        <f>+M52+M55</f>
        <v>558.7464518302268</v>
      </c>
      <c r="N58" s="562"/>
      <c r="O58" s="562"/>
      <c r="P58" s="562"/>
      <c r="Q58" s="562">
        <f>+Q52+Q55</f>
        <v>439.1126106319409</v>
      </c>
      <c r="R58" s="563"/>
      <c r="S58" s="563"/>
      <c r="T58" s="563"/>
      <c r="U58" s="563">
        <f>+U52+U55</f>
        <v>679.4358410060634</v>
      </c>
      <c r="V58" s="563"/>
      <c r="W58" s="563"/>
      <c r="X58" s="563"/>
      <c r="Y58" s="562">
        <f>+Y52+Y55</f>
        <v>287.99749607006515</v>
      </c>
      <c r="Z58" s="562"/>
      <c r="AA58" s="562"/>
      <c r="AB58" s="562"/>
      <c r="AC58" s="562">
        <f>+AC52+AC55</f>
        <v>194.47844150011227</v>
      </c>
      <c r="AD58" s="562"/>
      <c r="AE58" s="562"/>
      <c r="AF58" s="562"/>
      <c r="AG58" s="562">
        <f>+AG52+AG55</f>
        <v>133.58923276396638</v>
      </c>
      <c r="AH58" s="562"/>
      <c r="AI58" s="562"/>
      <c r="AJ58" s="562"/>
      <c r="AK58" s="562">
        <f>+AK52+AK55</f>
        <v>269.3773860318886</v>
      </c>
      <c r="AL58" s="564"/>
      <c r="AM58" s="564"/>
      <c r="AN58" s="564"/>
      <c r="AO58" s="564">
        <f>+AO52+AO55</f>
        <v>540.8300359308332</v>
      </c>
      <c r="AP58" s="564"/>
      <c r="AQ58" s="564"/>
      <c r="AR58" s="564"/>
      <c r="AS58" s="564">
        <f>+AS52+AS55</f>
        <v>166.883703745808</v>
      </c>
    </row>
    <row r="59" spans="2:45" ht="14.25">
      <c r="B59" s="121" t="s">
        <v>148</v>
      </c>
      <c r="C59" s="122"/>
      <c r="D59" s="170"/>
      <c r="E59" s="169"/>
      <c r="F59" s="169"/>
      <c r="G59" s="169"/>
      <c r="H59" s="169"/>
      <c r="I59" s="170"/>
      <c r="J59" s="170"/>
      <c r="K59" s="170"/>
      <c r="L59" s="170"/>
      <c r="M59" s="170"/>
      <c r="N59" s="170"/>
      <c r="O59" s="170"/>
      <c r="P59" s="170"/>
      <c r="Q59" s="170"/>
      <c r="R59" s="171"/>
      <c r="S59" s="171"/>
      <c r="T59" s="171"/>
      <c r="U59" s="171"/>
      <c r="V59" s="171"/>
      <c r="W59" s="171"/>
      <c r="X59" s="171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2"/>
      <c r="AM59" s="172"/>
      <c r="AN59" s="172"/>
      <c r="AO59" s="172"/>
      <c r="AP59" s="172"/>
      <c r="AQ59" s="172"/>
      <c r="AR59" s="172"/>
      <c r="AS59" s="172"/>
    </row>
    <row r="60" spans="1:45" ht="14.25">
      <c r="A60" s="537" t="s">
        <v>1123</v>
      </c>
      <c r="B60" s="131" t="s">
        <v>449</v>
      </c>
      <c r="C60" s="132"/>
      <c r="D60" s="140">
        <f>SUM(E60:AS60)</f>
        <v>1894</v>
      </c>
      <c r="E60" s="139">
        <f>INDEX('元データ'!$A$2:$M$534,MATCH('施設及び業務概況'!$A60,'元データ'!$A$2:$A$534,0),MATCH('施設及び業務概況'!E$1,'元データ'!$A$2:$M$2,0))</f>
        <v>509</v>
      </c>
      <c r="F60" s="139"/>
      <c r="G60" s="139"/>
      <c r="H60" s="139"/>
      <c r="I60" s="140">
        <f>INDEX('元データ'!$A$2:$M$534,MATCH('施設及び業務概況'!$A60,'元データ'!$A$2:$A$534,0),MATCH('施設及び業務概況'!I$1,'元データ'!$A$2:$M$2,0))</f>
        <v>169</v>
      </c>
      <c r="J60" s="140"/>
      <c r="K60" s="140"/>
      <c r="L60" s="140"/>
      <c r="M60" s="140">
        <f>INDEX('元データ'!$A$2:$M$534,MATCH('施設及び業務概況'!$A60,'元データ'!$A$2:$A$534,0),MATCH('施設及び業務概況'!M$1,'元データ'!$A$2:$M$2,0))</f>
        <v>288</v>
      </c>
      <c r="N60" s="140"/>
      <c r="O60" s="140"/>
      <c r="P60" s="140"/>
      <c r="Q60" s="140">
        <f>INDEX('元データ'!$A$2:$M$534,MATCH('施設及び業務概況'!$A60,'元データ'!$A$2:$A$534,0),MATCH('施設及び業務概況'!Q$1,'元データ'!$A$2:$M$2,0))</f>
        <v>268</v>
      </c>
      <c r="R60" s="141"/>
      <c r="S60" s="141"/>
      <c r="T60" s="141"/>
      <c r="U60" s="141">
        <f>INDEX('元データ'!$A$2:$M$534,MATCH('施設及び業務概況'!$A60,'元データ'!$A$2:$A$534,0),MATCH('施設及び業務概況'!U$1,'元データ'!$A$2:$M$2,0))</f>
        <v>242</v>
      </c>
      <c r="V60" s="141"/>
      <c r="W60" s="141"/>
      <c r="X60" s="141"/>
      <c r="Y60" s="140">
        <f>INDEX('元データ'!$A$2:$M$534,MATCH('施設及び業務概況'!$A60,'元データ'!$A$2:$A$534,0),MATCH('施設及び業務概況'!Y$1,'元データ'!$A$2:$M$2,0))</f>
        <v>97</v>
      </c>
      <c r="Z60" s="140"/>
      <c r="AA60" s="140"/>
      <c r="AB60" s="140"/>
      <c r="AC60" s="140">
        <f>INDEX('元データ'!$A$2:$M$534,MATCH('施設及び業務概況'!$A60,'元データ'!$A$2:$A$534,0),MATCH('施設及び業務概況'!AC$1,'元データ'!$A$2:$M$2,0))</f>
        <v>53</v>
      </c>
      <c r="AD60" s="140"/>
      <c r="AE60" s="140"/>
      <c r="AF60" s="140"/>
      <c r="AG60" s="140">
        <f>INDEX('元データ'!$A$2:$M$534,MATCH('施設及び業務概況'!$A60,'元データ'!$A$2:$A$534,0),MATCH('施設及び業務概況'!AG$1,'元データ'!$A$2:$M$2,0))</f>
        <v>3</v>
      </c>
      <c r="AH60" s="140"/>
      <c r="AI60" s="140"/>
      <c r="AJ60" s="140"/>
      <c r="AK60" s="140">
        <f>INDEX('元データ'!$A$2:$M$534,MATCH('施設及び業務概況'!$A60,'元データ'!$A$2:$A$534,0),MATCH('施設及び業務概況'!AK$1,'元データ'!$A$2:$M$2,0))</f>
        <v>127</v>
      </c>
      <c r="AL60" s="142"/>
      <c r="AM60" s="142"/>
      <c r="AN60" s="142"/>
      <c r="AO60" s="142">
        <f>INDEX('元データ'!$A$2:$M$534,MATCH('施設及び業務概況'!$A60,'元データ'!$A$2:$A$534,0),MATCH('施設及び業務概況'!AO$1,'元データ'!$A$2:$M$2,0))</f>
        <v>138</v>
      </c>
      <c r="AP60" s="142"/>
      <c r="AQ60" s="142"/>
      <c r="AR60" s="142"/>
      <c r="AS60" s="142">
        <f>INDEX('元データ'!$A$2:$M$534,MATCH('施設及び業務概況'!$A60,'元データ'!$A$2:$A$534,0),MATCH('施設及び業務概況'!AS$1,'元データ'!$A$2:$M$2,0))</f>
        <v>0</v>
      </c>
    </row>
    <row r="61" spans="1:45" ht="14.25">
      <c r="A61" s="537" t="s">
        <v>1124</v>
      </c>
      <c r="B61" s="131" t="s">
        <v>450</v>
      </c>
      <c r="C61" s="132"/>
      <c r="D61" s="144">
        <f>SUM(E61:AS61)</f>
        <v>3</v>
      </c>
      <c r="E61" s="139">
        <f>INDEX('元データ'!$A$2:$M$534,MATCH('施設及び業務概況'!$A61,'元データ'!$A$2:$A$534,0),MATCH('施設及び業務概況'!E$1,'元データ'!$A$2:$M$2,0))</f>
        <v>0</v>
      </c>
      <c r="F61" s="139"/>
      <c r="G61" s="139"/>
      <c r="H61" s="139"/>
      <c r="I61" s="140">
        <f>INDEX('元データ'!$A$2:$M$534,MATCH('施設及び業務概況'!$A61,'元データ'!$A$2:$A$534,0),MATCH('施設及び業務概況'!I$1,'元データ'!$A$2:$M$2,0))</f>
        <v>0</v>
      </c>
      <c r="J61" s="140"/>
      <c r="K61" s="140"/>
      <c r="L61" s="140"/>
      <c r="M61" s="140">
        <f>INDEX('元データ'!$A$2:$M$534,MATCH('施設及び業務概況'!$A61,'元データ'!$A$2:$A$534,0),MATCH('施設及び業務概況'!M$1,'元データ'!$A$2:$M$2,0))</f>
        <v>2</v>
      </c>
      <c r="N61" s="140"/>
      <c r="O61" s="140"/>
      <c r="P61" s="140"/>
      <c r="Q61" s="140">
        <f>INDEX('元データ'!$A$2:$M$534,MATCH('施設及び業務概況'!$A61,'元データ'!$A$2:$A$534,0),MATCH('施設及び業務概況'!Q$1,'元データ'!$A$2:$M$2,0))</f>
        <v>1</v>
      </c>
      <c r="R61" s="141"/>
      <c r="S61" s="141"/>
      <c r="T61" s="141"/>
      <c r="U61" s="141">
        <f>INDEX('元データ'!$A$2:$M$534,MATCH('施設及び業務概況'!$A61,'元データ'!$A$2:$A$534,0),MATCH('施設及び業務概況'!U$1,'元データ'!$A$2:$M$2,0))</f>
        <v>0</v>
      </c>
      <c r="V61" s="141"/>
      <c r="W61" s="141"/>
      <c r="X61" s="141"/>
      <c r="Y61" s="140">
        <f>INDEX('元データ'!$A$2:$M$534,MATCH('施設及び業務概況'!$A61,'元データ'!$A$2:$A$534,0),MATCH('施設及び業務概況'!Y$1,'元データ'!$A$2:$M$2,0))</f>
        <v>0</v>
      </c>
      <c r="Z61" s="140"/>
      <c r="AA61" s="140"/>
      <c r="AB61" s="140"/>
      <c r="AC61" s="140">
        <f>INDEX('元データ'!$A$2:$M$534,MATCH('施設及び業務概況'!$A61,'元データ'!$A$2:$A$534,0),MATCH('施設及び業務概況'!AC$1,'元データ'!$A$2:$M$2,0))</f>
        <v>0</v>
      </c>
      <c r="AD61" s="140"/>
      <c r="AE61" s="140"/>
      <c r="AF61" s="140"/>
      <c r="AG61" s="140">
        <f>INDEX('元データ'!$A$2:$M$534,MATCH('施設及び業務概況'!$A61,'元データ'!$A$2:$A$534,0),MATCH('施設及び業務概況'!AG$1,'元データ'!$A$2:$M$2,0))</f>
        <v>0</v>
      </c>
      <c r="AH61" s="140"/>
      <c r="AI61" s="140"/>
      <c r="AJ61" s="140"/>
      <c r="AK61" s="140">
        <f>INDEX('元データ'!$A$2:$M$534,MATCH('施設及び業務概況'!$A61,'元データ'!$A$2:$A$534,0),MATCH('施設及び業務概況'!AK$1,'元データ'!$A$2:$M$2,0))</f>
        <v>0</v>
      </c>
      <c r="AL61" s="142"/>
      <c r="AM61" s="142"/>
      <c r="AN61" s="142"/>
      <c r="AO61" s="142">
        <f>INDEX('元データ'!$A$2:$M$534,MATCH('施設及び業務概況'!$A61,'元データ'!$A$2:$A$534,0),MATCH('施設及び業務概況'!AO$1,'元データ'!$A$2:$M$2,0))</f>
        <v>0</v>
      </c>
      <c r="AP61" s="142"/>
      <c r="AQ61" s="142"/>
      <c r="AR61" s="142"/>
      <c r="AS61" s="142">
        <f>INDEX('元データ'!$A$2:$M$534,MATCH('施設及び業務概況'!$A61,'元データ'!$A$2:$A$534,0),MATCH('施設及び業務概況'!AS$1,'元データ'!$A$2:$M$2,0))</f>
        <v>0</v>
      </c>
    </row>
    <row r="62" spans="1:45" ht="14.25">
      <c r="A62" s="537" t="s">
        <v>1125</v>
      </c>
      <c r="B62" s="173" t="s">
        <v>451</v>
      </c>
      <c r="C62" s="174"/>
      <c r="D62" s="565">
        <f>SUM(E62:AS62)</f>
        <v>1897</v>
      </c>
      <c r="E62" s="175">
        <f>INDEX('元データ'!$A$2:$M$534,MATCH('施設及び業務概況'!$A62,'元データ'!$A$2:$A$534,0),MATCH('施設及び業務概況'!E$1,'元データ'!$A$2:$M$2,0))</f>
        <v>509</v>
      </c>
      <c r="F62" s="175"/>
      <c r="G62" s="175"/>
      <c r="H62" s="175"/>
      <c r="I62" s="176">
        <f>INDEX('元データ'!$A$2:$M$534,MATCH('施設及び業務概況'!$A62,'元データ'!$A$2:$A$534,0),MATCH('施設及び業務概況'!I$1,'元データ'!$A$2:$M$2,0))</f>
        <v>169</v>
      </c>
      <c r="J62" s="176"/>
      <c r="K62" s="176"/>
      <c r="L62" s="176"/>
      <c r="M62" s="176">
        <f>INDEX('元データ'!$A$2:$M$534,MATCH('施設及び業務概況'!$A62,'元データ'!$A$2:$A$534,0),MATCH('施設及び業務概況'!M$1,'元データ'!$A$2:$M$2,0))</f>
        <v>290</v>
      </c>
      <c r="N62" s="176"/>
      <c r="O62" s="176"/>
      <c r="P62" s="176"/>
      <c r="Q62" s="176">
        <f>INDEX('元データ'!$A$2:$M$534,MATCH('施設及び業務概況'!$A62,'元データ'!$A$2:$A$534,0),MATCH('施設及び業務概況'!Q$1,'元データ'!$A$2:$M$2,0))</f>
        <v>269</v>
      </c>
      <c r="R62" s="177"/>
      <c r="S62" s="177"/>
      <c r="T62" s="177"/>
      <c r="U62" s="177">
        <f>INDEX('元データ'!$A$2:$M$534,MATCH('施設及び業務概況'!$A62,'元データ'!$A$2:$A$534,0),MATCH('施設及び業務概況'!U$1,'元データ'!$A$2:$M$2,0))</f>
        <v>242</v>
      </c>
      <c r="V62" s="177"/>
      <c r="W62" s="177"/>
      <c r="X62" s="177"/>
      <c r="Y62" s="176">
        <f>INDEX('元データ'!$A$2:$M$534,MATCH('施設及び業務概況'!$A62,'元データ'!$A$2:$A$534,0),MATCH('施設及び業務概況'!Y$1,'元データ'!$A$2:$M$2,0))</f>
        <v>97</v>
      </c>
      <c r="Z62" s="176"/>
      <c r="AA62" s="176"/>
      <c r="AB62" s="176"/>
      <c r="AC62" s="176">
        <f>INDEX('元データ'!$A$2:$M$534,MATCH('施設及び業務概況'!$A62,'元データ'!$A$2:$A$534,0),MATCH('施設及び業務概況'!AC$1,'元データ'!$A$2:$M$2,0))</f>
        <v>53</v>
      </c>
      <c r="AD62" s="176"/>
      <c r="AE62" s="176"/>
      <c r="AF62" s="176"/>
      <c r="AG62" s="176">
        <f>INDEX('元データ'!$A$2:$M$534,MATCH('施設及び業務概況'!$A62,'元データ'!$A$2:$A$534,0),MATCH('施設及び業務概況'!AG$1,'元データ'!$A$2:$M$2,0))</f>
        <v>3</v>
      </c>
      <c r="AH62" s="176"/>
      <c r="AI62" s="176"/>
      <c r="AJ62" s="176"/>
      <c r="AK62" s="176">
        <f>INDEX('元データ'!$A$2:$M$534,MATCH('施設及び業務概況'!$A62,'元データ'!$A$2:$A$534,0),MATCH('施設及び業務概況'!AK$1,'元データ'!$A$2:$M$2,0))</f>
        <v>127</v>
      </c>
      <c r="AL62" s="178"/>
      <c r="AM62" s="178"/>
      <c r="AN62" s="178"/>
      <c r="AO62" s="178">
        <f>INDEX('元データ'!$A$2:$M$534,MATCH('施設及び業務概況'!$A62,'元データ'!$A$2:$A$534,0),MATCH('施設及び業務概況'!AO$1,'元データ'!$A$2:$M$2,0))</f>
        <v>138</v>
      </c>
      <c r="AP62" s="178"/>
      <c r="AQ62" s="178"/>
      <c r="AR62" s="178"/>
      <c r="AS62" s="178">
        <f>INDEX('元データ'!$A$2:$M$534,MATCH('施設及び業務概況'!$A62,'元データ'!$A$2:$A$534,0),MATCH('施設及び業務概況'!AS$1,'元データ'!$A$2:$M$2,0))</f>
        <v>0</v>
      </c>
    </row>
    <row r="63" spans="2:8" ht="14.25">
      <c r="B63" s="179"/>
      <c r="C63" s="179"/>
      <c r="D63" s="179"/>
      <c r="E63" s="179"/>
      <c r="F63" s="179"/>
      <c r="G63" s="179"/>
      <c r="H63" s="179"/>
    </row>
    <row r="64" spans="2:8" ht="14.25">
      <c r="B64" s="179"/>
      <c r="C64" s="179"/>
      <c r="D64" s="179"/>
      <c r="E64" s="179"/>
      <c r="F64" s="179"/>
      <c r="G64" s="179"/>
      <c r="H64" s="179"/>
    </row>
    <row r="65" spans="2:4" ht="14.25">
      <c r="B65" s="180"/>
      <c r="C65" s="181"/>
      <c r="D65" s="180"/>
    </row>
    <row r="66" spans="2:4" ht="14.25">
      <c r="B66" s="181"/>
      <c r="C66" s="180"/>
      <c r="D66" s="180"/>
    </row>
    <row r="67" spans="2:4" ht="14.25">
      <c r="B67" s="181"/>
      <c r="C67" s="180"/>
      <c r="D67" s="180"/>
    </row>
    <row r="68" spans="2:4" ht="14.25">
      <c r="B68" s="180"/>
      <c r="C68" s="180"/>
      <c r="D68" s="180"/>
    </row>
    <row r="69" spans="2:4" ht="14.25">
      <c r="B69" s="181"/>
      <c r="C69" s="180"/>
      <c r="D69" s="180"/>
    </row>
    <row r="70" spans="2:4" ht="14.25">
      <c r="B70" s="181"/>
      <c r="C70" s="180"/>
      <c r="D70" s="180"/>
    </row>
  </sheetData>
  <sheetProtection/>
  <mergeCells count="1">
    <mergeCell ref="D6:D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8" r:id="rId3"/>
  <headerFooter alignWithMargins="0">
    <oddHeader>&amp;C&amp;14法適第４表　病院事業会計決算の状況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showGridLines="0" zoomScale="85" zoomScaleNormal="85" zoomScaleSheetLayoutView="85" workbookViewId="0" topLeftCell="B3">
      <selection activeCell="B3" sqref="B3"/>
    </sheetView>
  </sheetViews>
  <sheetFormatPr defaultColWidth="8.796875" defaultRowHeight="14.25"/>
  <cols>
    <col min="1" max="1" width="0" style="608" hidden="1" customWidth="1"/>
    <col min="2" max="2" width="25.09765625" style="608" customWidth="1"/>
    <col min="3" max="4" width="12.59765625" style="608" customWidth="1"/>
    <col min="5" max="6" width="10.59765625" style="608" hidden="1" customWidth="1"/>
    <col min="7" max="7" width="0.40625" style="608" customWidth="1"/>
    <col min="8" max="8" width="12.59765625" style="608" customWidth="1"/>
    <col min="9" max="11" width="10.59765625" style="608" hidden="1" customWidth="1"/>
    <col min="12" max="12" width="12.59765625" style="608" customWidth="1"/>
    <col min="13" max="15" width="10.59765625" style="608" hidden="1" customWidth="1"/>
    <col min="16" max="16" width="12.59765625" style="608" customWidth="1"/>
    <col min="17" max="19" width="10.59765625" style="608" hidden="1" customWidth="1"/>
    <col min="20" max="20" width="12.59765625" style="608" customWidth="1"/>
    <col min="21" max="23" width="10.59765625" style="608" hidden="1" customWidth="1"/>
    <col min="24" max="24" width="12.59765625" style="608" customWidth="1"/>
    <col min="25" max="27" width="10.59765625" style="608" hidden="1" customWidth="1"/>
    <col min="28" max="28" width="12.59765625" style="608" customWidth="1"/>
    <col min="29" max="31" width="10.59765625" style="608" hidden="1" customWidth="1"/>
    <col min="32" max="32" width="12.59765625" style="608" customWidth="1"/>
    <col min="33" max="35" width="10.59765625" style="608" hidden="1" customWidth="1"/>
    <col min="36" max="36" width="12.59765625" style="608" customWidth="1"/>
    <col min="37" max="39" width="10.59765625" style="608" hidden="1" customWidth="1"/>
    <col min="40" max="40" width="12.59765625" style="608" customWidth="1"/>
    <col min="41" max="43" width="10.59765625" style="608" hidden="1" customWidth="1"/>
    <col min="44" max="44" width="12.59765625" style="608" customWidth="1"/>
    <col min="45" max="16384" width="9" style="608" customWidth="1"/>
  </cols>
  <sheetData>
    <row r="1" spans="3:49" ht="13.5" hidden="1">
      <c r="C1" s="536"/>
      <c r="D1" s="91">
        <v>322016</v>
      </c>
      <c r="E1" s="91"/>
      <c r="F1" s="91"/>
      <c r="G1" s="91"/>
      <c r="H1" s="91">
        <v>322032</v>
      </c>
      <c r="I1" s="91"/>
      <c r="J1" s="91"/>
      <c r="K1" s="91"/>
      <c r="L1" s="91">
        <v>322059</v>
      </c>
      <c r="M1" s="91"/>
      <c r="N1" s="91"/>
      <c r="O1" s="91"/>
      <c r="P1" s="91">
        <v>322067</v>
      </c>
      <c r="Q1" s="91"/>
      <c r="R1" s="91"/>
      <c r="S1" s="91"/>
      <c r="T1" s="91">
        <v>322091</v>
      </c>
      <c r="U1" s="91"/>
      <c r="V1" s="91"/>
      <c r="W1" s="91"/>
      <c r="X1" s="91">
        <v>323438</v>
      </c>
      <c r="Y1" s="91"/>
      <c r="Z1" s="91"/>
      <c r="AA1" s="91"/>
      <c r="AB1" s="91">
        <v>323861</v>
      </c>
      <c r="AC1" s="91"/>
      <c r="AD1" s="91"/>
      <c r="AE1" s="91"/>
      <c r="AF1" s="91">
        <v>325015</v>
      </c>
      <c r="AG1" s="91"/>
      <c r="AH1" s="91"/>
      <c r="AI1" s="91"/>
      <c r="AJ1" s="91">
        <v>328871</v>
      </c>
      <c r="AK1" s="91"/>
      <c r="AL1" s="91"/>
      <c r="AM1" s="91"/>
      <c r="AN1" s="91" t="s">
        <v>1008</v>
      </c>
      <c r="AO1" s="91"/>
      <c r="AP1" s="91"/>
      <c r="AQ1" s="91"/>
      <c r="AR1" s="91" t="s">
        <v>1010</v>
      </c>
      <c r="AS1" s="537"/>
      <c r="AT1" s="537"/>
      <c r="AU1" s="537"/>
      <c r="AV1" s="537"/>
      <c r="AW1" s="537"/>
    </row>
    <row r="2" spans="3:49" ht="13.5" hidden="1">
      <c r="C2" s="536"/>
      <c r="D2" s="91">
        <v>1</v>
      </c>
      <c r="E2" s="91"/>
      <c r="F2" s="91"/>
      <c r="G2" s="91"/>
      <c r="H2" s="91">
        <v>1</v>
      </c>
      <c r="I2" s="91"/>
      <c r="J2" s="91"/>
      <c r="K2" s="91"/>
      <c r="L2" s="91">
        <v>1</v>
      </c>
      <c r="M2" s="91"/>
      <c r="N2" s="91"/>
      <c r="O2" s="91"/>
      <c r="P2" s="91">
        <v>1</v>
      </c>
      <c r="Q2" s="91"/>
      <c r="R2" s="91"/>
      <c r="S2" s="91"/>
      <c r="T2" s="91">
        <v>1</v>
      </c>
      <c r="U2" s="91"/>
      <c r="V2" s="91"/>
      <c r="W2" s="91"/>
      <c r="X2" s="91">
        <v>1</v>
      </c>
      <c r="Y2" s="91"/>
      <c r="Z2" s="91"/>
      <c r="AA2" s="91"/>
      <c r="AB2" s="91">
        <v>1</v>
      </c>
      <c r="AC2" s="91"/>
      <c r="AD2" s="91"/>
      <c r="AE2" s="91"/>
      <c r="AF2" s="91">
        <v>1</v>
      </c>
      <c r="AG2" s="91"/>
      <c r="AH2" s="91"/>
      <c r="AI2" s="91"/>
      <c r="AJ2" s="91">
        <v>1</v>
      </c>
      <c r="AK2" s="91"/>
      <c r="AL2" s="91"/>
      <c r="AM2" s="91"/>
      <c r="AN2" s="91">
        <v>1</v>
      </c>
      <c r="AO2" s="91"/>
      <c r="AP2" s="91"/>
      <c r="AQ2" s="91"/>
      <c r="AR2" s="91">
        <v>2</v>
      </c>
      <c r="AS2" s="537"/>
      <c r="AT2" s="537"/>
      <c r="AU2" s="537"/>
      <c r="AV2" s="537"/>
      <c r="AW2" s="537"/>
    </row>
    <row r="3" spans="2:49" ht="13.5" customHeight="1">
      <c r="B3" s="536" t="s">
        <v>1093</v>
      </c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</row>
    <row r="4" spans="4:49" ht="13.5" customHeight="1">
      <c r="D4" s="536"/>
      <c r="E4" s="536"/>
      <c r="F4" s="536"/>
      <c r="G4" s="536"/>
      <c r="H4" s="91"/>
      <c r="I4" s="91"/>
      <c r="J4" s="91"/>
      <c r="K4" s="91"/>
      <c r="L4" s="536"/>
      <c r="M4" s="536"/>
      <c r="N4" s="536"/>
      <c r="O4" s="536"/>
      <c r="P4" s="91"/>
      <c r="Q4" s="91"/>
      <c r="R4" s="91"/>
      <c r="S4" s="91"/>
      <c r="T4" s="536"/>
      <c r="U4" s="536"/>
      <c r="V4" s="536"/>
      <c r="W4" s="536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</row>
    <row r="5" spans="2:44" ht="13.5">
      <c r="B5" s="609" t="s">
        <v>83</v>
      </c>
      <c r="C5" s="610"/>
      <c r="T5" s="537"/>
      <c r="U5" s="537"/>
      <c r="V5" s="537"/>
      <c r="W5" s="537"/>
      <c r="AR5" s="610" t="s">
        <v>85</v>
      </c>
    </row>
    <row r="6" spans="2:44" ht="13.5" customHeight="1">
      <c r="B6" s="184"/>
      <c r="C6" s="705" t="s">
        <v>132</v>
      </c>
      <c r="D6" s="94"/>
      <c r="E6" s="94"/>
      <c r="F6" s="94"/>
      <c r="G6" s="94"/>
      <c r="H6" s="95"/>
      <c r="I6" s="95"/>
      <c r="J6" s="95"/>
      <c r="K6" s="95"/>
      <c r="L6" s="95"/>
      <c r="M6" s="95"/>
      <c r="N6" s="95"/>
      <c r="O6" s="95"/>
      <c r="P6" s="95"/>
      <c r="Q6" s="98"/>
      <c r="R6" s="98"/>
      <c r="S6" s="98"/>
      <c r="T6" s="96"/>
      <c r="U6" s="96"/>
      <c r="V6" s="96"/>
      <c r="W6" s="96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 t="s">
        <v>474</v>
      </c>
      <c r="AK6" s="97"/>
      <c r="AL6" s="97"/>
      <c r="AM6" s="97"/>
      <c r="AN6" s="97"/>
      <c r="AO6" s="94"/>
      <c r="AP6" s="94"/>
      <c r="AQ6" s="94"/>
      <c r="AR6" s="98" t="s">
        <v>421</v>
      </c>
    </row>
    <row r="7" spans="2:44" ht="13.5" customHeight="1">
      <c r="B7" s="185" t="s">
        <v>140</v>
      </c>
      <c r="C7" s="706"/>
      <c r="D7" s="101" t="s">
        <v>423</v>
      </c>
      <c r="E7" s="101"/>
      <c r="F7" s="101"/>
      <c r="G7" s="101"/>
      <c r="H7" s="102" t="s">
        <v>463</v>
      </c>
      <c r="I7" s="102"/>
      <c r="J7" s="102"/>
      <c r="K7" s="102"/>
      <c r="L7" s="102" t="s">
        <v>424</v>
      </c>
      <c r="M7" s="102"/>
      <c r="N7" s="102"/>
      <c r="O7" s="102"/>
      <c r="P7" s="102" t="s">
        <v>467</v>
      </c>
      <c r="Q7" s="105"/>
      <c r="R7" s="105"/>
      <c r="S7" s="105"/>
      <c r="T7" s="103" t="s">
        <v>568</v>
      </c>
      <c r="U7" s="103"/>
      <c r="V7" s="103"/>
      <c r="W7" s="103"/>
      <c r="X7" s="102" t="s">
        <v>470</v>
      </c>
      <c r="Y7" s="102"/>
      <c r="Z7" s="102"/>
      <c r="AA7" s="102"/>
      <c r="AB7" s="102" t="s">
        <v>471</v>
      </c>
      <c r="AC7" s="102"/>
      <c r="AD7" s="102"/>
      <c r="AE7" s="102"/>
      <c r="AF7" s="102" t="s">
        <v>534</v>
      </c>
      <c r="AG7" s="102"/>
      <c r="AH7" s="102"/>
      <c r="AI7" s="102"/>
      <c r="AJ7" s="102" t="s">
        <v>475</v>
      </c>
      <c r="AK7" s="104"/>
      <c r="AL7" s="104"/>
      <c r="AM7" s="104"/>
      <c r="AN7" s="104" t="s">
        <v>305</v>
      </c>
      <c r="AO7" s="101"/>
      <c r="AP7" s="101"/>
      <c r="AQ7" s="101"/>
      <c r="AR7" s="105"/>
    </row>
    <row r="8" spans="2:44" ht="13.5" customHeight="1">
      <c r="B8" s="186"/>
      <c r="C8" s="706"/>
      <c r="D8" s="106"/>
      <c r="E8" s="106"/>
      <c r="F8" s="106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108"/>
      <c r="S8" s="108"/>
      <c r="T8" s="108"/>
      <c r="U8" s="108"/>
      <c r="V8" s="108"/>
      <c r="W8" s="108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 t="s">
        <v>425</v>
      </c>
      <c r="AK8" s="109"/>
      <c r="AL8" s="109"/>
      <c r="AM8" s="109"/>
      <c r="AN8" s="109" t="s">
        <v>426</v>
      </c>
      <c r="AO8" s="106"/>
      <c r="AP8" s="106"/>
      <c r="AQ8" s="106"/>
      <c r="AR8" s="108" t="s">
        <v>427</v>
      </c>
    </row>
    <row r="9" spans="2:44" ht="13.5">
      <c r="B9" s="186"/>
      <c r="C9" s="706"/>
      <c r="D9" s="94" t="s">
        <v>133</v>
      </c>
      <c r="E9" s="94"/>
      <c r="F9" s="94"/>
      <c r="G9" s="94"/>
      <c r="H9" s="95" t="s">
        <v>464</v>
      </c>
      <c r="I9" s="95"/>
      <c r="J9" s="95"/>
      <c r="K9" s="95"/>
      <c r="L9" s="95" t="s">
        <v>134</v>
      </c>
      <c r="M9" s="95"/>
      <c r="N9" s="95"/>
      <c r="O9" s="95"/>
      <c r="P9" s="95" t="s">
        <v>468</v>
      </c>
      <c r="Q9" s="98"/>
      <c r="R9" s="98"/>
      <c r="S9" s="98"/>
      <c r="T9" s="98" t="s">
        <v>567</v>
      </c>
      <c r="U9" s="98"/>
      <c r="V9" s="98"/>
      <c r="W9" s="98"/>
      <c r="X9" s="95" t="s">
        <v>476</v>
      </c>
      <c r="Y9" s="95"/>
      <c r="Z9" s="95"/>
      <c r="AA9" s="95"/>
      <c r="AB9" s="95" t="s">
        <v>472</v>
      </c>
      <c r="AC9" s="95"/>
      <c r="AD9" s="95"/>
      <c r="AE9" s="95"/>
      <c r="AF9" s="95" t="s">
        <v>536</v>
      </c>
      <c r="AG9" s="95"/>
      <c r="AH9" s="95"/>
      <c r="AI9" s="95"/>
      <c r="AJ9" s="95" t="s">
        <v>428</v>
      </c>
      <c r="AK9" s="95"/>
      <c r="AL9" s="95"/>
      <c r="AM9" s="95"/>
      <c r="AN9" s="95" t="s">
        <v>429</v>
      </c>
      <c r="AO9" s="95"/>
      <c r="AP9" s="95"/>
      <c r="AQ9" s="95"/>
      <c r="AR9" s="95" t="s">
        <v>1448</v>
      </c>
    </row>
    <row r="10" spans="2:44" ht="13.5">
      <c r="B10" s="185" t="s">
        <v>137</v>
      </c>
      <c r="C10" s="706"/>
      <c r="D10" s="101"/>
      <c r="E10" s="101"/>
      <c r="F10" s="101"/>
      <c r="G10" s="101"/>
      <c r="H10" s="102" t="s">
        <v>465</v>
      </c>
      <c r="I10" s="102"/>
      <c r="J10" s="102"/>
      <c r="K10" s="102"/>
      <c r="L10" s="102"/>
      <c r="M10" s="102"/>
      <c r="N10" s="102"/>
      <c r="O10" s="102"/>
      <c r="P10" s="102"/>
      <c r="Q10" s="105"/>
      <c r="R10" s="105"/>
      <c r="S10" s="105"/>
      <c r="T10" s="105"/>
      <c r="U10" s="105"/>
      <c r="V10" s="105"/>
      <c r="W10" s="105"/>
      <c r="X10" s="102" t="s">
        <v>477</v>
      </c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 t="s">
        <v>149</v>
      </c>
      <c r="AO10" s="102"/>
      <c r="AP10" s="102"/>
      <c r="AQ10" s="102"/>
      <c r="AR10" s="102" t="s">
        <v>1449</v>
      </c>
    </row>
    <row r="11" spans="2:44" ht="13.5">
      <c r="B11" s="187" t="s">
        <v>36</v>
      </c>
      <c r="C11" s="706"/>
      <c r="D11" s="106" t="s">
        <v>141</v>
      </c>
      <c r="E11" s="106"/>
      <c r="F11" s="106"/>
      <c r="G11" s="106"/>
      <c r="H11" s="107" t="s">
        <v>466</v>
      </c>
      <c r="I11" s="107"/>
      <c r="J11" s="107"/>
      <c r="K11" s="107"/>
      <c r="L11" s="107" t="s">
        <v>141</v>
      </c>
      <c r="M11" s="107"/>
      <c r="N11" s="107"/>
      <c r="O11" s="107"/>
      <c r="P11" s="107" t="s">
        <v>469</v>
      </c>
      <c r="Q11" s="107"/>
      <c r="R11" s="107"/>
      <c r="S11" s="107"/>
      <c r="T11" s="107" t="s">
        <v>141</v>
      </c>
      <c r="U11" s="107"/>
      <c r="V11" s="107"/>
      <c r="W11" s="107"/>
      <c r="X11" s="107" t="s">
        <v>135</v>
      </c>
      <c r="Y11" s="107"/>
      <c r="Z11" s="107"/>
      <c r="AA11" s="107"/>
      <c r="AB11" s="107" t="s">
        <v>473</v>
      </c>
      <c r="AC11" s="107"/>
      <c r="AD11" s="107"/>
      <c r="AE11" s="107"/>
      <c r="AF11" s="107" t="s">
        <v>535</v>
      </c>
      <c r="AG11" s="107"/>
      <c r="AH11" s="107"/>
      <c r="AI11" s="107"/>
      <c r="AJ11" s="107" t="s">
        <v>136</v>
      </c>
      <c r="AK11" s="107"/>
      <c r="AL11" s="107"/>
      <c r="AM11" s="107"/>
      <c r="AN11" s="107" t="s">
        <v>150</v>
      </c>
      <c r="AO11" s="107"/>
      <c r="AP11" s="107"/>
      <c r="AQ11" s="107"/>
      <c r="AR11" s="107" t="s">
        <v>1450</v>
      </c>
    </row>
    <row r="12" spans="1:44" ht="13.5">
      <c r="A12" s="608" t="s">
        <v>1408</v>
      </c>
      <c r="B12" s="188" t="s">
        <v>84</v>
      </c>
      <c r="C12" s="189">
        <f aca="true" t="shared" si="0" ref="C12:C22">SUM(D12:AR12)</f>
        <v>31628874</v>
      </c>
      <c r="D12" s="190">
        <f>INDEX('元データ'!$A$2:$M$534,MATCH('損益計算書'!$A12,'元データ'!$A$2:$A$534,0),MATCH('損益計算書'!D$1,'元データ'!$A$2:$M$2,0))</f>
        <v>9971535</v>
      </c>
      <c r="E12" s="190"/>
      <c r="F12" s="190"/>
      <c r="G12" s="190"/>
      <c r="H12" s="189">
        <f>INDEX('元データ'!$A$2:$M$534,MATCH('損益計算書'!$A12,'元データ'!$A$2:$A$534,0),MATCH('損益計算書'!H$1,'元データ'!$A$2:$M$2,0))</f>
        <v>2756213</v>
      </c>
      <c r="I12" s="189"/>
      <c r="J12" s="189"/>
      <c r="K12" s="189"/>
      <c r="L12" s="189">
        <f>INDEX('元データ'!$A$2:$M$534,MATCH('損益計算書'!$A12,'元データ'!$A$2:$A$534,0),MATCH('損益計算書'!L$1,'元データ'!$A$2:$M$2,0))</f>
        <v>3507797</v>
      </c>
      <c r="M12" s="189"/>
      <c r="N12" s="189"/>
      <c r="O12" s="189"/>
      <c r="P12" s="191">
        <f>INDEX('元データ'!$A$2:$M$534,MATCH('損益計算書'!$A12,'元データ'!$A$2:$A$534,0),MATCH('損益計算書'!P$1,'元データ'!$A$2:$M$2,0))</f>
        <v>2842353</v>
      </c>
      <c r="Q12" s="192"/>
      <c r="R12" s="192"/>
      <c r="S12" s="192"/>
      <c r="T12" s="192">
        <f>INDEX('元データ'!$A$2:$M$534,MATCH('損益計算書'!$A12,'元データ'!$A$2:$A$534,0),MATCH('損益計算書'!T$1,'元データ'!$A$2:$M$2,0))</f>
        <v>4095574</v>
      </c>
      <c r="U12" s="192"/>
      <c r="V12" s="192"/>
      <c r="W12" s="192"/>
      <c r="X12" s="191">
        <f>INDEX('元データ'!$A$2:$M$534,MATCH('損益計算書'!$A12,'元データ'!$A$2:$A$534,0),MATCH('損益計算書'!X$1,'元データ'!$A$2:$M$2,0))</f>
        <v>1920471</v>
      </c>
      <c r="Y12" s="191"/>
      <c r="Z12" s="191"/>
      <c r="AA12" s="191"/>
      <c r="AB12" s="191">
        <f>INDEX('元データ'!$A$2:$M$534,MATCH('損益計算書'!$A12,'元データ'!$A$2:$A$534,0),MATCH('損益計算書'!AB$1,'元データ'!$A$2:$M$2,0))</f>
        <v>889002</v>
      </c>
      <c r="AC12" s="191"/>
      <c r="AD12" s="191"/>
      <c r="AE12" s="191"/>
      <c r="AF12" s="191">
        <f>INDEX('元データ'!$A$2:$M$534,MATCH('損益計算書'!$A12,'元データ'!$A$2:$A$534,0),MATCH('損益計算書'!AF$1,'元データ'!$A$2:$M$2,0))</f>
        <v>743692</v>
      </c>
      <c r="AG12" s="191"/>
      <c r="AH12" s="191"/>
      <c r="AI12" s="191"/>
      <c r="AJ12" s="191">
        <f>INDEX('元データ'!$A$2:$M$534,MATCH('損益計算書'!$A12,'元データ'!$A$2:$A$534,0),MATCH('損益計算書'!AJ$1,'元データ'!$A$2:$M$2,0))</f>
        <v>1547341</v>
      </c>
      <c r="AK12" s="193"/>
      <c r="AL12" s="193"/>
      <c r="AM12" s="193"/>
      <c r="AN12" s="193">
        <f>INDEX('元データ'!$A$2:$M$534,MATCH('損益計算書'!$A12,'元データ'!$A$2:$A$534,0),MATCH('損益計算書'!AN$1,'元データ'!$A$2:$M$2,0))</f>
        <v>2672923</v>
      </c>
      <c r="AO12" s="193"/>
      <c r="AP12" s="193"/>
      <c r="AQ12" s="193"/>
      <c r="AR12" s="193">
        <f>INDEX('元データ'!$A$2:$M$534,MATCH('損益計算書'!$A12,'元データ'!$A$2:$A$534,0),MATCH('損益計算書'!AR$1,'元データ'!$A$2:$M$2,0))</f>
        <v>681973</v>
      </c>
    </row>
    <row r="13" spans="1:44" ht="13.5">
      <c r="A13" s="608" t="s">
        <v>1409</v>
      </c>
      <c r="B13" s="188" t="s">
        <v>157</v>
      </c>
      <c r="C13" s="194">
        <f t="shared" si="0"/>
        <v>27490652</v>
      </c>
      <c r="D13" s="195">
        <f>INDEX('元データ'!$A$2:$M$534,MATCH('損益計算書'!$A13,'元データ'!$A$2:$A$534,0),MATCH('損益計算書'!D$1,'元データ'!$A$2:$M$2,0))</f>
        <v>8830009</v>
      </c>
      <c r="E13" s="195"/>
      <c r="F13" s="195"/>
      <c r="G13" s="195"/>
      <c r="H13" s="194">
        <f>INDEX('元データ'!$A$2:$M$534,MATCH('損益計算書'!$A13,'元データ'!$A$2:$A$534,0),MATCH('損益計算書'!H$1,'元データ'!$A$2:$M$2,0))</f>
        <v>2480568</v>
      </c>
      <c r="I13" s="194"/>
      <c r="J13" s="194"/>
      <c r="K13" s="194"/>
      <c r="L13" s="194">
        <f>INDEX('元データ'!$A$2:$M$534,MATCH('損益計算書'!$A13,'元データ'!$A$2:$A$534,0),MATCH('損益計算書'!L$1,'元データ'!$A$2:$M$2,0))</f>
        <v>3198390</v>
      </c>
      <c r="M13" s="194"/>
      <c r="N13" s="194"/>
      <c r="O13" s="194"/>
      <c r="P13" s="196">
        <f>INDEX('元データ'!$A$2:$M$534,MATCH('損益計算書'!$A13,'元データ'!$A$2:$A$534,0),MATCH('損益計算書'!P$1,'元データ'!$A$2:$M$2,0))</f>
        <v>2505139</v>
      </c>
      <c r="Q13" s="197"/>
      <c r="R13" s="197"/>
      <c r="S13" s="197"/>
      <c r="T13" s="197">
        <f>INDEX('元データ'!$A$2:$M$534,MATCH('損益計算書'!$A13,'元データ'!$A$2:$A$534,0),MATCH('損益計算書'!T$1,'元データ'!$A$2:$M$2,0))</f>
        <v>3619560</v>
      </c>
      <c r="U13" s="197"/>
      <c r="V13" s="197"/>
      <c r="W13" s="197"/>
      <c r="X13" s="196">
        <f>INDEX('元データ'!$A$2:$M$534,MATCH('損益計算書'!$A13,'元データ'!$A$2:$A$534,0),MATCH('損益計算書'!X$1,'元データ'!$A$2:$M$2,0))</f>
        <v>1597232</v>
      </c>
      <c r="Y13" s="196"/>
      <c r="Z13" s="196"/>
      <c r="AA13" s="196"/>
      <c r="AB13" s="196">
        <f>INDEX('元データ'!$A$2:$M$534,MATCH('損益計算書'!$A13,'元データ'!$A$2:$A$534,0),MATCH('損益計算書'!AB$1,'元データ'!$A$2:$M$2,0))</f>
        <v>621025</v>
      </c>
      <c r="AC13" s="196"/>
      <c r="AD13" s="196"/>
      <c r="AE13" s="196"/>
      <c r="AF13" s="196">
        <f>INDEX('元データ'!$A$2:$M$534,MATCH('損益計算書'!$A13,'元データ'!$A$2:$A$534,0),MATCH('損益計算書'!AF$1,'元データ'!$A$2:$M$2,0))</f>
        <v>556295</v>
      </c>
      <c r="AG13" s="196"/>
      <c r="AH13" s="196"/>
      <c r="AI13" s="196"/>
      <c r="AJ13" s="196">
        <f>INDEX('元データ'!$A$2:$M$534,MATCH('損益計算書'!$A13,'元データ'!$A$2:$A$534,0),MATCH('損益計算書'!AJ$1,'元データ'!$A$2:$M$2,0))</f>
        <v>1223943</v>
      </c>
      <c r="AK13" s="198"/>
      <c r="AL13" s="198"/>
      <c r="AM13" s="198"/>
      <c r="AN13" s="198">
        <f>INDEX('元データ'!$A$2:$M$534,MATCH('損益計算書'!$A13,'元データ'!$A$2:$A$534,0),MATCH('損益計算書'!AN$1,'元データ'!$A$2:$M$2,0))</f>
        <v>2257372</v>
      </c>
      <c r="AO13" s="198"/>
      <c r="AP13" s="198"/>
      <c r="AQ13" s="198"/>
      <c r="AR13" s="198">
        <f>INDEX('元データ'!$A$2:$M$534,MATCH('損益計算書'!$A13,'元データ'!$A$2:$A$534,0),MATCH('損益計算書'!AR$1,'元データ'!$A$2:$M$2,0))</f>
        <v>601119</v>
      </c>
    </row>
    <row r="14" spans="1:44" ht="13.5">
      <c r="A14" s="608" t="s">
        <v>1410</v>
      </c>
      <c r="B14" s="188" t="s">
        <v>158</v>
      </c>
      <c r="C14" s="194">
        <f t="shared" si="0"/>
        <v>17628227</v>
      </c>
      <c r="D14" s="195">
        <f>INDEX('元データ'!$A$2:$M$534,MATCH('損益計算書'!$A14,'元データ'!$A$2:$A$534,0),MATCH('損益計算書'!D$1,'元データ'!$A$2:$M$2,0))</f>
        <v>5998037</v>
      </c>
      <c r="E14" s="195"/>
      <c r="F14" s="195"/>
      <c r="G14" s="195"/>
      <c r="H14" s="194">
        <f>INDEX('元データ'!$A$2:$M$534,MATCH('損益計算書'!$A14,'元データ'!$A$2:$A$534,0),MATCH('損益計算書'!H$1,'元データ'!$A$2:$M$2,0))</f>
        <v>1561913</v>
      </c>
      <c r="I14" s="194"/>
      <c r="J14" s="194"/>
      <c r="K14" s="194"/>
      <c r="L14" s="194">
        <f>INDEX('元データ'!$A$2:$M$534,MATCH('損益計算書'!$A14,'元データ'!$A$2:$A$534,0),MATCH('損益計算書'!L$1,'元データ'!$A$2:$M$2,0))</f>
        <v>2082824</v>
      </c>
      <c r="M14" s="194"/>
      <c r="N14" s="194"/>
      <c r="O14" s="194"/>
      <c r="P14" s="196">
        <f>INDEX('元データ'!$A$2:$M$534,MATCH('損益計算書'!$A14,'元データ'!$A$2:$A$534,0),MATCH('損益計算書'!P$1,'元データ'!$A$2:$M$2,0))</f>
        <v>1540717</v>
      </c>
      <c r="Q14" s="197"/>
      <c r="R14" s="197"/>
      <c r="S14" s="197"/>
      <c r="T14" s="197">
        <f>INDEX('元データ'!$A$2:$M$534,MATCH('損益計算書'!$A14,'元データ'!$A$2:$A$534,0),MATCH('損益計算書'!T$1,'元データ'!$A$2:$M$2,0))</f>
        <v>2510262</v>
      </c>
      <c r="U14" s="197"/>
      <c r="V14" s="197"/>
      <c r="W14" s="197"/>
      <c r="X14" s="196">
        <f>INDEX('元データ'!$A$2:$M$534,MATCH('損益計算書'!$A14,'元データ'!$A$2:$A$534,0),MATCH('損益計算書'!X$1,'元データ'!$A$2:$M$2,0))</f>
        <v>1131553</v>
      </c>
      <c r="Y14" s="196"/>
      <c r="Z14" s="196"/>
      <c r="AA14" s="196"/>
      <c r="AB14" s="196">
        <f>INDEX('元データ'!$A$2:$M$534,MATCH('損益計算書'!$A14,'元データ'!$A$2:$A$534,0),MATCH('損益計算書'!AB$1,'元データ'!$A$2:$M$2,0))</f>
        <v>261137</v>
      </c>
      <c r="AC14" s="196"/>
      <c r="AD14" s="196"/>
      <c r="AE14" s="196"/>
      <c r="AF14" s="196">
        <f>INDEX('元データ'!$A$2:$M$534,MATCH('損益計算書'!$A14,'元データ'!$A$2:$A$534,0),MATCH('損益計算書'!AF$1,'元データ'!$A$2:$M$2,0))</f>
        <v>352518</v>
      </c>
      <c r="AG14" s="196"/>
      <c r="AH14" s="196"/>
      <c r="AI14" s="196"/>
      <c r="AJ14" s="196">
        <f>INDEX('元データ'!$A$2:$M$534,MATCH('損益計算書'!$A14,'元データ'!$A$2:$A$534,0),MATCH('損益計算書'!AJ$1,'元データ'!$A$2:$M$2,0))</f>
        <v>702056</v>
      </c>
      <c r="AK14" s="198"/>
      <c r="AL14" s="198"/>
      <c r="AM14" s="198"/>
      <c r="AN14" s="198">
        <f>INDEX('元データ'!$A$2:$M$534,MATCH('損益計算書'!$A14,'元データ'!$A$2:$A$534,0),MATCH('損益計算書'!AN$1,'元データ'!$A$2:$M$2,0))</f>
        <v>1140367</v>
      </c>
      <c r="AO14" s="198"/>
      <c r="AP14" s="198"/>
      <c r="AQ14" s="198"/>
      <c r="AR14" s="198">
        <f>INDEX('元データ'!$A$2:$M$534,MATCH('損益計算書'!$A14,'元データ'!$A$2:$A$534,0),MATCH('損益計算書'!AR$1,'元データ'!$A$2:$M$2,0))</f>
        <v>346843</v>
      </c>
    </row>
    <row r="15" spans="1:44" ht="13.5">
      <c r="A15" s="608" t="s">
        <v>1411</v>
      </c>
      <c r="B15" s="188" t="s">
        <v>159</v>
      </c>
      <c r="C15" s="194">
        <f t="shared" si="0"/>
        <v>7345352</v>
      </c>
      <c r="D15" s="195">
        <f>INDEX('元データ'!$A$2:$M$534,MATCH('損益計算書'!$A15,'元データ'!$A$2:$A$534,0),MATCH('損益計算書'!D$1,'元データ'!$A$2:$M$2,0))</f>
        <v>2171009</v>
      </c>
      <c r="E15" s="195"/>
      <c r="F15" s="195"/>
      <c r="G15" s="195"/>
      <c r="H15" s="194">
        <f>INDEX('元データ'!$A$2:$M$534,MATCH('損益計算書'!$A15,'元データ'!$A$2:$A$534,0),MATCH('損益計算書'!H$1,'元データ'!$A$2:$M$2,0))</f>
        <v>612973</v>
      </c>
      <c r="I15" s="194"/>
      <c r="J15" s="194"/>
      <c r="K15" s="194"/>
      <c r="L15" s="194">
        <f>INDEX('元データ'!$A$2:$M$534,MATCH('損益計算書'!$A15,'元データ'!$A$2:$A$534,0),MATCH('損益計算書'!L$1,'元データ'!$A$2:$M$2,0))</f>
        <v>794846</v>
      </c>
      <c r="M15" s="194"/>
      <c r="N15" s="194"/>
      <c r="O15" s="194"/>
      <c r="P15" s="196">
        <f>INDEX('元データ'!$A$2:$M$534,MATCH('損益計算書'!$A15,'元データ'!$A$2:$A$534,0),MATCH('損益計算書'!P$1,'元データ'!$A$2:$M$2,0))</f>
        <v>700849</v>
      </c>
      <c r="Q15" s="197"/>
      <c r="R15" s="197"/>
      <c r="S15" s="197"/>
      <c r="T15" s="197">
        <f>INDEX('元データ'!$A$2:$M$534,MATCH('損益計算書'!$A15,'元データ'!$A$2:$A$534,0),MATCH('損益計算書'!T$1,'元データ'!$A$2:$M$2,0))</f>
        <v>821040</v>
      </c>
      <c r="U15" s="197"/>
      <c r="V15" s="197"/>
      <c r="W15" s="197"/>
      <c r="X15" s="196">
        <f>INDEX('元データ'!$A$2:$M$534,MATCH('損益計算書'!$A15,'元データ'!$A$2:$A$534,0),MATCH('損益計算書'!X$1,'元データ'!$A$2:$M$2,0))</f>
        <v>263037</v>
      </c>
      <c r="Y15" s="196"/>
      <c r="Z15" s="196"/>
      <c r="AA15" s="196"/>
      <c r="AB15" s="196">
        <f>INDEX('元データ'!$A$2:$M$534,MATCH('損益計算書'!$A15,'元データ'!$A$2:$A$534,0),MATCH('損益計算書'!AB$1,'元データ'!$A$2:$M$2,0))</f>
        <v>275470</v>
      </c>
      <c r="AC15" s="196"/>
      <c r="AD15" s="196"/>
      <c r="AE15" s="196"/>
      <c r="AF15" s="196">
        <f>INDEX('元データ'!$A$2:$M$534,MATCH('損益計算書'!$A15,'元データ'!$A$2:$A$534,0),MATCH('損益計算書'!AF$1,'元データ'!$A$2:$M$2,0))</f>
        <v>172488</v>
      </c>
      <c r="AG15" s="196"/>
      <c r="AH15" s="196"/>
      <c r="AI15" s="196"/>
      <c r="AJ15" s="196">
        <f>INDEX('元データ'!$A$2:$M$534,MATCH('損益計算書'!$A15,'元データ'!$A$2:$A$534,0),MATCH('損益計算書'!AJ$1,'元データ'!$A$2:$M$2,0))</f>
        <v>385342</v>
      </c>
      <c r="AK15" s="198"/>
      <c r="AL15" s="198"/>
      <c r="AM15" s="198"/>
      <c r="AN15" s="198">
        <f>INDEX('元データ'!$A$2:$M$534,MATCH('損益計算書'!$A15,'元データ'!$A$2:$A$534,0),MATCH('損益計算書'!AN$1,'元データ'!$A$2:$M$2,0))</f>
        <v>943704</v>
      </c>
      <c r="AO15" s="198"/>
      <c r="AP15" s="198"/>
      <c r="AQ15" s="198"/>
      <c r="AR15" s="198">
        <f>INDEX('元データ'!$A$2:$M$534,MATCH('損益計算書'!$A15,'元データ'!$A$2:$A$534,0),MATCH('損益計算書'!AR$1,'元データ'!$A$2:$M$2,0))</f>
        <v>204594</v>
      </c>
    </row>
    <row r="16" spans="1:44" ht="13.5">
      <c r="A16" s="608" t="s">
        <v>1412</v>
      </c>
      <c r="B16" s="188" t="s">
        <v>160</v>
      </c>
      <c r="C16" s="194">
        <f t="shared" si="0"/>
        <v>2517073</v>
      </c>
      <c r="D16" s="195">
        <f>INDEX('元データ'!$A$2:$M$534,MATCH('損益計算書'!$A16,'元データ'!$A$2:$A$534,0),MATCH('損益計算書'!D$1,'元データ'!$A$2:$M$2,0))</f>
        <v>660963</v>
      </c>
      <c r="E16" s="195"/>
      <c r="F16" s="195"/>
      <c r="G16" s="195"/>
      <c r="H16" s="194">
        <f>INDEX('元データ'!$A$2:$M$534,MATCH('損益計算書'!$A16,'元データ'!$A$2:$A$534,0),MATCH('損益計算書'!H$1,'元データ'!$A$2:$M$2,0))</f>
        <v>305682</v>
      </c>
      <c r="I16" s="194"/>
      <c r="J16" s="194"/>
      <c r="K16" s="194"/>
      <c r="L16" s="194">
        <f>INDEX('元データ'!$A$2:$M$534,MATCH('損益計算書'!$A16,'元データ'!$A$2:$A$534,0),MATCH('損益計算書'!L$1,'元データ'!$A$2:$M$2,0))</f>
        <v>320720</v>
      </c>
      <c r="M16" s="194"/>
      <c r="N16" s="194"/>
      <c r="O16" s="194"/>
      <c r="P16" s="196">
        <f>INDEX('元データ'!$A$2:$M$534,MATCH('損益計算書'!$A16,'元データ'!$A$2:$A$534,0),MATCH('損益計算書'!P$1,'元データ'!$A$2:$M$2,0))</f>
        <v>263573</v>
      </c>
      <c r="Q16" s="197"/>
      <c r="R16" s="197"/>
      <c r="S16" s="197"/>
      <c r="T16" s="197">
        <f>INDEX('元データ'!$A$2:$M$534,MATCH('損益計算書'!$A16,'元データ'!$A$2:$A$534,0),MATCH('損益計算書'!T$1,'元データ'!$A$2:$M$2,0))</f>
        <v>288258</v>
      </c>
      <c r="U16" s="197"/>
      <c r="V16" s="197"/>
      <c r="W16" s="197"/>
      <c r="X16" s="196">
        <f>INDEX('元データ'!$A$2:$M$534,MATCH('損益計算書'!$A16,'元データ'!$A$2:$A$534,0),MATCH('損益計算書'!X$1,'元データ'!$A$2:$M$2,0))</f>
        <v>202642</v>
      </c>
      <c r="Y16" s="196"/>
      <c r="Z16" s="196"/>
      <c r="AA16" s="196"/>
      <c r="AB16" s="196">
        <f>INDEX('元データ'!$A$2:$M$534,MATCH('損益計算書'!$A16,'元データ'!$A$2:$A$534,0),MATCH('損益計算書'!AB$1,'元データ'!$A$2:$M$2,0))</f>
        <v>84418</v>
      </c>
      <c r="AC16" s="196"/>
      <c r="AD16" s="196"/>
      <c r="AE16" s="196"/>
      <c r="AF16" s="196">
        <f>INDEX('元データ'!$A$2:$M$534,MATCH('損益計算書'!$A16,'元データ'!$A$2:$A$534,0),MATCH('損益計算書'!AF$1,'元データ'!$A$2:$M$2,0))</f>
        <v>31289</v>
      </c>
      <c r="AG16" s="196"/>
      <c r="AH16" s="196"/>
      <c r="AI16" s="196"/>
      <c r="AJ16" s="196">
        <f>INDEX('元データ'!$A$2:$M$534,MATCH('損益計算書'!$A16,'元データ'!$A$2:$A$534,0),MATCH('損益計算書'!AJ$1,'元データ'!$A$2:$M$2,0))</f>
        <v>136545</v>
      </c>
      <c r="AK16" s="198"/>
      <c r="AL16" s="198"/>
      <c r="AM16" s="198"/>
      <c r="AN16" s="198">
        <f>INDEX('元データ'!$A$2:$M$534,MATCH('損益計算書'!$A16,'元データ'!$A$2:$A$534,0),MATCH('損益計算書'!AN$1,'元データ'!$A$2:$M$2,0))</f>
        <v>173301</v>
      </c>
      <c r="AO16" s="198"/>
      <c r="AP16" s="198"/>
      <c r="AQ16" s="198"/>
      <c r="AR16" s="198">
        <f>INDEX('元データ'!$A$2:$M$534,MATCH('損益計算書'!$A16,'元データ'!$A$2:$A$534,0),MATCH('損益計算書'!AR$1,'元データ'!$A$2:$M$2,0))</f>
        <v>49682</v>
      </c>
    </row>
    <row r="17" spans="1:44" ht="13.5">
      <c r="A17" s="608" t="s">
        <v>1413</v>
      </c>
      <c r="B17" s="188" t="s">
        <v>161</v>
      </c>
      <c r="C17" s="194">
        <f t="shared" si="0"/>
        <v>1171913</v>
      </c>
      <c r="D17" s="195">
        <f>INDEX('元データ'!$A$2:$M$534,MATCH('損益計算書'!$A17,'元データ'!$A$2:$A$534,0),MATCH('損益計算書'!D$1,'元データ'!$A$2:$M$2,0))</f>
        <v>253909</v>
      </c>
      <c r="E17" s="195"/>
      <c r="F17" s="195"/>
      <c r="G17" s="195"/>
      <c r="H17" s="194">
        <f>INDEX('元データ'!$A$2:$M$534,MATCH('損益計算書'!$A17,'元データ'!$A$2:$A$534,0),MATCH('損益計算書'!H$1,'元データ'!$A$2:$M$2,0))</f>
        <v>44779</v>
      </c>
      <c r="I17" s="194"/>
      <c r="J17" s="194"/>
      <c r="K17" s="194"/>
      <c r="L17" s="194">
        <f>INDEX('元データ'!$A$2:$M$534,MATCH('損益計算書'!$A17,'元データ'!$A$2:$A$534,0),MATCH('損益計算書'!L$1,'元データ'!$A$2:$M$2,0))</f>
        <v>243551</v>
      </c>
      <c r="M17" s="194"/>
      <c r="N17" s="194"/>
      <c r="O17" s="194"/>
      <c r="P17" s="196">
        <f>INDEX('元データ'!$A$2:$M$534,MATCH('損益計算書'!$A17,'元データ'!$A$2:$A$534,0),MATCH('損益計算書'!P$1,'元データ'!$A$2:$M$2,0))</f>
        <v>129590</v>
      </c>
      <c r="Q17" s="197"/>
      <c r="R17" s="197"/>
      <c r="S17" s="197"/>
      <c r="T17" s="197">
        <f>INDEX('元データ'!$A$2:$M$534,MATCH('損益計算書'!$A17,'元データ'!$A$2:$A$534,0),MATCH('損益計算書'!T$1,'元データ'!$A$2:$M$2,0))</f>
        <v>126664</v>
      </c>
      <c r="U17" s="197"/>
      <c r="V17" s="197"/>
      <c r="W17" s="197"/>
      <c r="X17" s="196">
        <f>INDEX('元データ'!$A$2:$M$534,MATCH('損益計算書'!$A17,'元データ'!$A$2:$A$534,0),MATCH('損益計算書'!X$1,'元データ'!$A$2:$M$2,0))</f>
        <v>79948</v>
      </c>
      <c r="Y17" s="196"/>
      <c r="Z17" s="196"/>
      <c r="AA17" s="196"/>
      <c r="AB17" s="196">
        <f>INDEX('元データ'!$A$2:$M$534,MATCH('損益計算書'!$A17,'元データ'!$A$2:$A$534,0),MATCH('損益計算書'!AB$1,'元データ'!$A$2:$M$2,0))</f>
        <v>43385</v>
      </c>
      <c r="AC17" s="196"/>
      <c r="AD17" s="196"/>
      <c r="AE17" s="196"/>
      <c r="AF17" s="196">
        <f>INDEX('元データ'!$A$2:$M$534,MATCH('損益計算書'!$A17,'元データ'!$A$2:$A$534,0),MATCH('損益計算書'!AF$1,'元データ'!$A$2:$M$2,0))</f>
        <v>0</v>
      </c>
      <c r="AG17" s="196"/>
      <c r="AH17" s="196"/>
      <c r="AI17" s="196"/>
      <c r="AJ17" s="196">
        <f>INDEX('元データ'!$A$2:$M$534,MATCH('損益計算書'!$A17,'元データ'!$A$2:$A$534,0),MATCH('損益計算書'!AJ$1,'元データ'!$A$2:$M$2,0))</f>
        <v>88289</v>
      </c>
      <c r="AK17" s="198"/>
      <c r="AL17" s="198"/>
      <c r="AM17" s="198"/>
      <c r="AN17" s="198">
        <f>INDEX('元データ'!$A$2:$M$534,MATCH('損益計算書'!$A17,'元データ'!$A$2:$A$534,0),MATCH('損益計算書'!AN$1,'元データ'!$A$2:$M$2,0))</f>
        <v>129983</v>
      </c>
      <c r="AO17" s="198"/>
      <c r="AP17" s="198"/>
      <c r="AQ17" s="198"/>
      <c r="AR17" s="198">
        <f>INDEX('元データ'!$A$2:$M$534,MATCH('損益計算書'!$A17,'元データ'!$A$2:$A$534,0),MATCH('損益計算書'!AR$1,'元データ'!$A$2:$M$2,0))</f>
        <v>31815</v>
      </c>
    </row>
    <row r="18" spans="1:44" ht="13.5">
      <c r="A18" s="608" t="s">
        <v>1414</v>
      </c>
      <c r="B18" s="188" t="s">
        <v>162</v>
      </c>
      <c r="C18" s="194">
        <f t="shared" si="0"/>
        <v>1345160</v>
      </c>
      <c r="D18" s="195">
        <f>INDEX('元データ'!$A$2:$M$534,MATCH('損益計算書'!$A18,'元データ'!$A$2:$A$534,0),MATCH('損益計算書'!D$1,'元データ'!$A$2:$M$2,0))</f>
        <v>407054</v>
      </c>
      <c r="E18" s="195"/>
      <c r="F18" s="195"/>
      <c r="G18" s="195"/>
      <c r="H18" s="194">
        <f>INDEX('元データ'!$A$2:$M$534,MATCH('損益計算書'!$A18,'元データ'!$A$2:$A$534,0),MATCH('損益計算書'!H$1,'元データ'!$A$2:$M$2,0))</f>
        <v>260903</v>
      </c>
      <c r="I18" s="194"/>
      <c r="J18" s="194"/>
      <c r="K18" s="194"/>
      <c r="L18" s="194">
        <f>INDEX('元データ'!$A$2:$M$534,MATCH('損益計算書'!$A18,'元データ'!$A$2:$A$534,0),MATCH('損益計算書'!L$1,'元データ'!$A$2:$M$2,0))</f>
        <v>77169</v>
      </c>
      <c r="M18" s="194"/>
      <c r="N18" s="194"/>
      <c r="O18" s="194"/>
      <c r="P18" s="196">
        <f>INDEX('元データ'!$A$2:$M$534,MATCH('損益計算書'!$A18,'元データ'!$A$2:$A$534,0),MATCH('損益計算書'!P$1,'元データ'!$A$2:$M$2,0))</f>
        <v>133983</v>
      </c>
      <c r="Q18" s="197"/>
      <c r="R18" s="197"/>
      <c r="S18" s="197"/>
      <c r="T18" s="197">
        <f>INDEX('元データ'!$A$2:$M$534,MATCH('損益計算書'!$A18,'元データ'!$A$2:$A$534,0),MATCH('損益計算書'!T$1,'元データ'!$A$2:$M$2,0))</f>
        <v>161594</v>
      </c>
      <c r="U18" s="197"/>
      <c r="V18" s="197"/>
      <c r="W18" s="197"/>
      <c r="X18" s="196">
        <f>INDEX('元データ'!$A$2:$M$534,MATCH('損益計算書'!$A18,'元データ'!$A$2:$A$534,0),MATCH('損益計算書'!X$1,'元データ'!$A$2:$M$2,0))</f>
        <v>122694</v>
      </c>
      <c r="Y18" s="196"/>
      <c r="Z18" s="196"/>
      <c r="AA18" s="196"/>
      <c r="AB18" s="196">
        <f>INDEX('元データ'!$A$2:$M$534,MATCH('損益計算書'!$A18,'元データ'!$A$2:$A$534,0),MATCH('損益計算書'!AB$1,'元データ'!$A$2:$M$2,0))</f>
        <v>41033</v>
      </c>
      <c r="AC18" s="196"/>
      <c r="AD18" s="196"/>
      <c r="AE18" s="196"/>
      <c r="AF18" s="196">
        <f>INDEX('元データ'!$A$2:$M$534,MATCH('損益計算書'!$A18,'元データ'!$A$2:$A$534,0),MATCH('損益計算書'!AF$1,'元データ'!$A$2:$M$2,0))</f>
        <v>31289</v>
      </c>
      <c r="AG18" s="196"/>
      <c r="AH18" s="196"/>
      <c r="AI18" s="196"/>
      <c r="AJ18" s="196">
        <f>INDEX('元データ'!$A$2:$M$534,MATCH('損益計算書'!$A18,'元データ'!$A$2:$A$534,0),MATCH('損益計算書'!AJ$1,'元データ'!$A$2:$M$2,0))</f>
        <v>48256</v>
      </c>
      <c r="AK18" s="198"/>
      <c r="AL18" s="198"/>
      <c r="AM18" s="198"/>
      <c r="AN18" s="198">
        <f>INDEX('元データ'!$A$2:$M$534,MATCH('損益計算書'!$A18,'元データ'!$A$2:$A$534,0),MATCH('損益計算書'!AN$1,'元データ'!$A$2:$M$2,0))</f>
        <v>43318</v>
      </c>
      <c r="AO18" s="198"/>
      <c r="AP18" s="198"/>
      <c r="AQ18" s="198"/>
      <c r="AR18" s="198">
        <f>INDEX('元データ'!$A$2:$M$534,MATCH('損益計算書'!$A18,'元データ'!$A$2:$A$534,0),MATCH('損益計算書'!AR$1,'元データ'!$A$2:$M$2,0))</f>
        <v>17867</v>
      </c>
    </row>
    <row r="19" spans="1:44" ht="13.5">
      <c r="A19" s="608" t="s">
        <v>1415</v>
      </c>
      <c r="B19" s="188" t="s">
        <v>169</v>
      </c>
      <c r="C19" s="194">
        <f t="shared" si="0"/>
        <v>4097860</v>
      </c>
      <c r="D19" s="195">
        <f>INDEX('元データ'!$A$2:$M$534,MATCH('損益計算書'!$A19,'元データ'!$A$2:$A$534,0),MATCH('損益計算書'!D$1,'元データ'!$A$2:$M$2,0))</f>
        <v>1135125</v>
      </c>
      <c r="E19" s="195"/>
      <c r="F19" s="195"/>
      <c r="G19" s="195"/>
      <c r="H19" s="194">
        <f>INDEX('元データ'!$A$2:$M$534,MATCH('損益計算書'!$A19,'元データ'!$A$2:$A$534,0),MATCH('損益計算書'!H$1,'元データ'!$A$2:$M$2,0))</f>
        <v>275645</v>
      </c>
      <c r="I19" s="194"/>
      <c r="J19" s="194"/>
      <c r="K19" s="194"/>
      <c r="L19" s="194">
        <f>INDEX('元データ'!$A$2:$M$534,MATCH('損益計算書'!$A19,'元データ'!$A$2:$A$534,0),MATCH('損益計算書'!L$1,'元データ'!$A$2:$M$2,0))</f>
        <v>309407</v>
      </c>
      <c r="M19" s="194"/>
      <c r="N19" s="194"/>
      <c r="O19" s="194"/>
      <c r="P19" s="196">
        <f>INDEX('元データ'!$A$2:$M$534,MATCH('損益計算書'!$A19,'元データ'!$A$2:$A$534,0),MATCH('損益計算書'!P$1,'元データ'!$A$2:$M$2,0))</f>
        <v>337214</v>
      </c>
      <c r="Q19" s="197"/>
      <c r="R19" s="197"/>
      <c r="S19" s="197"/>
      <c r="T19" s="197">
        <f>INDEX('元データ'!$A$2:$M$534,MATCH('損益計算書'!$A19,'元データ'!$A$2:$A$534,0),MATCH('損益計算書'!T$1,'元データ'!$A$2:$M$2,0))</f>
        <v>449916</v>
      </c>
      <c r="U19" s="197"/>
      <c r="V19" s="197"/>
      <c r="W19" s="197"/>
      <c r="X19" s="196">
        <f>INDEX('元データ'!$A$2:$M$534,MATCH('損益計算書'!$A19,'元データ'!$A$2:$A$534,0),MATCH('損益計算書'!X$1,'元データ'!$A$2:$M$2,0))</f>
        <v>323239</v>
      </c>
      <c r="Y19" s="196"/>
      <c r="Z19" s="196"/>
      <c r="AA19" s="196"/>
      <c r="AB19" s="196">
        <f>INDEX('元データ'!$A$2:$M$534,MATCH('損益計算書'!$A19,'元データ'!$A$2:$A$534,0),MATCH('損益計算書'!AB$1,'元データ'!$A$2:$M$2,0))</f>
        <v>260493</v>
      </c>
      <c r="AC19" s="196"/>
      <c r="AD19" s="196"/>
      <c r="AE19" s="196"/>
      <c r="AF19" s="196">
        <f>INDEX('元データ'!$A$2:$M$534,MATCH('損益計算書'!$A19,'元データ'!$A$2:$A$534,0),MATCH('損益計算書'!AF$1,'元データ'!$A$2:$M$2,0))</f>
        <v>187018</v>
      </c>
      <c r="AG19" s="196"/>
      <c r="AH19" s="196"/>
      <c r="AI19" s="196"/>
      <c r="AJ19" s="196">
        <f>INDEX('元データ'!$A$2:$M$534,MATCH('損益計算書'!$A19,'元データ'!$A$2:$A$534,0),MATCH('損益計算書'!AJ$1,'元データ'!$A$2:$M$2,0))</f>
        <v>323398</v>
      </c>
      <c r="AK19" s="198"/>
      <c r="AL19" s="198"/>
      <c r="AM19" s="198"/>
      <c r="AN19" s="198">
        <f>INDEX('元データ'!$A$2:$M$534,MATCH('損益計算書'!$A19,'元データ'!$A$2:$A$534,0),MATCH('損益計算書'!AN$1,'元データ'!$A$2:$M$2,0))</f>
        <v>415551</v>
      </c>
      <c r="AO19" s="198"/>
      <c r="AP19" s="198"/>
      <c r="AQ19" s="198"/>
      <c r="AR19" s="198">
        <f>INDEX('元データ'!$A$2:$M$534,MATCH('損益計算書'!$A19,'元データ'!$A$2:$A$534,0),MATCH('損益計算書'!AR$1,'元データ'!$A$2:$M$2,0))</f>
        <v>80854</v>
      </c>
    </row>
    <row r="20" spans="1:44" ht="13.5">
      <c r="A20" s="608" t="s">
        <v>1416</v>
      </c>
      <c r="B20" s="188" t="s">
        <v>163</v>
      </c>
      <c r="C20" s="194">
        <f t="shared" si="0"/>
        <v>2928</v>
      </c>
      <c r="D20" s="195">
        <f>INDEX('元データ'!$A$2:$M$534,MATCH('損益計算書'!$A20,'元データ'!$A$2:$A$534,0),MATCH('損益計算書'!D$1,'元データ'!$A$2:$M$2,0))</f>
        <v>134</v>
      </c>
      <c r="E20" s="195"/>
      <c r="F20" s="195"/>
      <c r="G20" s="195"/>
      <c r="H20" s="194">
        <f>INDEX('元データ'!$A$2:$M$534,MATCH('損益計算書'!$A20,'元データ'!$A$2:$A$534,0),MATCH('損益計算書'!H$1,'元データ'!$A$2:$M$2,0))</f>
        <v>105</v>
      </c>
      <c r="I20" s="194"/>
      <c r="J20" s="194"/>
      <c r="K20" s="194"/>
      <c r="L20" s="194">
        <f>INDEX('元データ'!$A$2:$M$534,MATCH('損益計算書'!$A20,'元データ'!$A$2:$A$534,0),MATCH('損益計算書'!L$1,'元データ'!$A$2:$M$2,0))</f>
        <v>919</v>
      </c>
      <c r="M20" s="194"/>
      <c r="N20" s="194"/>
      <c r="O20" s="194"/>
      <c r="P20" s="196">
        <f>INDEX('元データ'!$A$2:$M$534,MATCH('損益計算書'!$A20,'元データ'!$A$2:$A$534,0),MATCH('損益計算書'!P$1,'元データ'!$A$2:$M$2,0))</f>
        <v>1</v>
      </c>
      <c r="Q20" s="197"/>
      <c r="R20" s="197"/>
      <c r="S20" s="197"/>
      <c r="T20" s="197">
        <f>INDEX('元データ'!$A$2:$M$534,MATCH('損益計算書'!$A20,'元データ'!$A$2:$A$534,0),MATCH('損益計算書'!T$1,'元データ'!$A$2:$M$2,0))</f>
        <v>417</v>
      </c>
      <c r="U20" s="197"/>
      <c r="V20" s="197"/>
      <c r="W20" s="197"/>
      <c r="X20" s="196">
        <f>INDEX('元データ'!$A$2:$M$534,MATCH('損益計算書'!$A20,'元データ'!$A$2:$A$534,0),MATCH('損益計算書'!X$1,'元データ'!$A$2:$M$2,0))</f>
        <v>66</v>
      </c>
      <c r="Y20" s="196"/>
      <c r="Z20" s="196"/>
      <c r="AA20" s="196"/>
      <c r="AB20" s="196">
        <f>INDEX('元データ'!$A$2:$M$534,MATCH('損益計算書'!$A20,'元データ'!$A$2:$A$534,0),MATCH('損益計算書'!AB$1,'元データ'!$A$2:$M$2,0))</f>
        <v>22</v>
      </c>
      <c r="AC20" s="196"/>
      <c r="AD20" s="196"/>
      <c r="AE20" s="196"/>
      <c r="AF20" s="196">
        <f>INDEX('元データ'!$A$2:$M$534,MATCH('損益計算書'!$A20,'元データ'!$A$2:$A$534,0),MATCH('損益計算書'!AF$1,'元データ'!$A$2:$M$2,0))</f>
        <v>0</v>
      </c>
      <c r="AG20" s="196"/>
      <c r="AH20" s="196"/>
      <c r="AI20" s="196"/>
      <c r="AJ20" s="196">
        <f>INDEX('元データ'!$A$2:$M$534,MATCH('損益計算書'!$A20,'元データ'!$A$2:$A$534,0),MATCH('損益計算書'!AJ$1,'元データ'!$A$2:$M$2,0))</f>
        <v>1141</v>
      </c>
      <c r="AK20" s="198"/>
      <c r="AL20" s="198"/>
      <c r="AM20" s="198"/>
      <c r="AN20" s="198">
        <f>INDEX('元データ'!$A$2:$M$534,MATCH('損益計算書'!$A20,'元データ'!$A$2:$A$534,0),MATCH('損益計算書'!AN$1,'元データ'!$A$2:$M$2,0))</f>
        <v>101</v>
      </c>
      <c r="AO20" s="198"/>
      <c r="AP20" s="198"/>
      <c r="AQ20" s="198"/>
      <c r="AR20" s="198">
        <f>INDEX('元データ'!$A$2:$M$534,MATCH('損益計算書'!$A20,'元データ'!$A$2:$A$534,0),MATCH('損益計算書'!AR$1,'元データ'!$A$2:$M$2,0))</f>
        <v>22</v>
      </c>
    </row>
    <row r="21" spans="1:44" ht="13.5">
      <c r="A21" s="608" t="s">
        <v>1417</v>
      </c>
      <c r="B21" s="188" t="s">
        <v>164</v>
      </c>
      <c r="C21" s="194">
        <f t="shared" si="0"/>
        <v>0</v>
      </c>
      <c r="D21" s="195">
        <f>INDEX('元データ'!$A$2:$M$534,MATCH('損益計算書'!$A21,'元データ'!$A$2:$A$534,0),MATCH('損益計算書'!D$1,'元データ'!$A$2:$M$2,0))</f>
        <v>0</v>
      </c>
      <c r="E21" s="195"/>
      <c r="F21" s="195"/>
      <c r="G21" s="195"/>
      <c r="H21" s="194">
        <f>INDEX('元データ'!$A$2:$M$534,MATCH('損益計算書'!$A21,'元データ'!$A$2:$A$534,0),MATCH('損益計算書'!H$1,'元データ'!$A$2:$M$2,0))</f>
        <v>0</v>
      </c>
      <c r="I21" s="194"/>
      <c r="J21" s="194"/>
      <c r="K21" s="194"/>
      <c r="L21" s="194">
        <f>INDEX('元データ'!$A$2:$M$534,MATCH('損益計算書'!$A21,'元データ'!$A$2:$A$534,0),MATCH('損益計算書'!L$1,'元データ'!$A$2:$M$2,0))</f>
        <v>0</v>
      </c>
      <c r="M21" s="194"/>
      <c r="N21" s="194"/>
      <c r="O21" s="194"/>
      <c r="P21" s="196">
        <f>INDEX('元データ'!$A$2:$M$534,MATCH('損益計算書'!$A21,'元データ'!$A$2:$A$534,0),MATCH('損益計算書'!P$1,'元データ'!$A$2:$M$2,0))</f>
        <v>0</v>
      </c>
      <c r="Q21" s="197"/>
      <c r="R21" s="197"/>
      <c r="S21" s="197"/>
      <c r="T21" s="197">
        <f>INDEX('元データ'!$A$2:$M$534,MATCH('損益計算書'!$A21,'元データ'!$A$2:$A$534,0),MATCH('損益計算書'!T$1,'元データ'!$A$2:$M$2,0))</f>
        <v>0</v>
      </c>
      <c r="U21" s="197"/>
      <c r="V21" s="197"/>
      <c r="W21" s="197"/>
      <c r="X21" s="196">
        <f>INDEX('元データ'!$A$2:$M$534,MATCH('損益計算書'!$A21,'元データ'!$A$2:$A$534,0),MATCH('損益計算書'!X$1,'元データ'!$A$2:$M$2,0))</f>
        <v>0</v>
      </c>
      <c r="Y21" s="196"/>
      <c r="Z21" s="196"/>
      <c r="AA21" s="196"/>
      <c r="AB21" s="196">
        <f>INDEX('元データ'!$A$2:$M$534,MATCH('損益計算書'!$A21,'元データ'!$A$2:$A$534,0),MATCH('損益計算書'!AB$1,'元データ'!$A$2:$M$2,0))</f>
        <v>0</v>
      </c>
      <c r="AC21" s="196"/>
      <c r="AD21" s="196"/>
      <c r="AE21" s="196"/>
      <c r="AF21" s="196">
        <f>INDEX('元データ'!$A$2:$M$534,MATCH('損益計算書'!$A21,'元データ'!$A$2:$A$534,0),MATCH('損益計算書'!AF$1,'元データ'!$A$2:$M$2,0))</f>
        <v>0</v>
      </c>
      <c r="AG21" s="196"/>
      <c r="AH21" s="196"/>
      <c r="AI21" s="196"/>
      <c r="AJ21" s="196">
        <f>INDEX('元データ'!$A$2:$M$534,MATCH('損益計算書'!$A21,'元データ'!$A$2:$A$534,0),MATCH('損益計算書'!AJ$1,'元データ'!$A$2:$M$2,0))</f>
        <v>0</v>
      </c>
      <c r="AK21" s="198"/>
      <c r="AL21" s="198"/>
      <c r="AM21" s="198"/>
      <c r="AN21" s="198">
        <f>INDEX('元データ'!$A$2:$M$534,MATCH('損益計算書'!$A21,'元データ'!$A$2:$A$534,0),MATCH('損益計算書'!AN$1,'元データ'!$A$2:$M$2,0))</f>
        <v>0</v>
      </c>
      <c r="AO21" s="198"/>
      <c r="AP21" s="198"/>
      <c r="AQ21" s="198"/>
      <c r="AR21" s="198">
        <f>INDEX('元データ'!$A$2:$M$534,MATCH('損益計算書'!$A21,'元データ'!$A$2:$A$534,0),MATCH('損益計算書'!AR$1,'元データ'!$A$2:$M$2,0))</f>
        <v>0</v>
      </c>
    </row>
    <row r="22" spans="1:44" ht="13.5">
      <c r="A22" s="163" t="s">
        <v>479</v>
      </c>
      <c r="B22" s="199" t="s">
        <v>165</v>
      </c>
      <c r="C22" s="144">
        <f t="shared" si="0"/>
        <v>239063</v>
      </c>
      <c r="D22" s="139">
        <f>+D23+D24</f>
        <v>45523</v>
      </c>
      <c r="E22" s="139"/>
      <c r="F22" s="139"/>
      <c r="G22" s="139"/>
      <c r="H22" s="144">
        <f>+H23+H24</f>
        <v>6149</v>
      </c>
      <c r="I22" s="144"/>
      <c r="J22" s="144"/>
      <c r="K22" s="144"/>
      <c r="L22" s="144">
        <f>+L23+L24</f>
        <v>15966</v>
      </c>
      <c r="M22" s="144"/>
      <c r="N22" s="144"/>
      <c r="O22" s="144"/>
      <c r="P22" s="144">
        <f>+P23+P24</f>
        <v>0</v>
      </c>
      <c r="Q22" s="139"/>
      <c r="R22" s="139"/>
      <c r="S22" s="139"/>
      <c r="T22" s="139">
        <f>+T23+T24</f>
        <v>32706</v>
      </c>
      <c r="U22" s="139"/>
      <c r="V22" s="139"/>
      <c r="W22" s="139"/>
      <c r="X22" s="144">
        <f>+X23+X24</f>
        <v>0</v>
      </c>
      <c r="Y22" s="144"/>
      <c r="Z22" s="144"/>
      <c r="AA22" s="144"/>
      <c r="AB22" s="144">
        <f>+AB23+AB24</f>
        <v>9217</v>
      </c>
      <c r="AC22" s="144"/>
      <c r="AD22" s="144"/>
      <c r="AE22" s="144"/>
      <c r="AF22" s="144">
        <f>+AF23+AF24</f>
        <v>33160</v>
      </c>
      <c r="AG22" s="144"/>
      <c r="AH22" s="144"/>
      <c r="AI22" s="144"/>
      <c r="AJ22" s="144">
        <f>+AJ23+AJ24</f>
        <v>48279</v>
      </c>
      <c r="AK22" s="145"/>
      <c r="AL22" s="145"/>
      <c r="AM22" s="145"/>
      <c r="AN22" s="145">
        <f>+AN23+AN24</f>
        <v>44284</v>
      </c>
      <c r="AO22" s="145"/>
      <c r="AP22" s="145"/>
      <c r="AQ22" s="145"/>
      <c r="AR22" s="145">
        <f>+AR23+AR24</f>
        <v>3779</v>
      </c>
    </row>
    <row r="23" spans="1:44" s="541" customFormat="1" ht="13.5" hidden="1">
      <c r="A23" s="541" t="s">
        <v>1418</v>
      </c>
      <c r="B23" s="223"/>
      <c r="C23" s="224"/>
      <c r="D23" s="165">
        <f>INDEX('元データ'!$A$2:$M$534,MATCH('損益計算書'!$A23,'元データ'!$A$2:$A$534,0),MATCH('損益計算書'!D$1,'元データ'!$A$2:$M$2,0))</f>
        <v>22091</v>
      </c>
      <c r="E23" s="165"/>
      <c r="F23" s="165"/>
      <c r="G23" s="165"/>
      <c r="H23" s="224">
        <f>INDEX('元データ'!$A$2:$M$534,MATCH('損益計算書'!$A23,'元データ'!$A$2:$A$534,0),MATCH('損益計算書'!H$1,'元データ'!$A$2:$M$2,0))</f>
        <v>0</v>
      </c>
      <c r="I23" s="224"/>
      <c r="J23" s="224"/>
      <c r="K23" s="224"/>
      <c r="L23" s="224">
        <f>INDEX('元データ'!$A$2:$M$534,MATCH('損益計算書'!$A23,'元データ'!$A$2:$A$534,0),MATCH('損益計算書'!L$1,'元データ'!$A$2:$M$2,0))</f>
        <v>15072</v>
      </c>
      <c r="M23" s="224"/>
      <c r="N23" s="224"/>
      <c r="O23" s="224"/>
      <c r="P23" s="166">
        <f>INDEX('元データ'!$A$2:$M$534,MATCH('損益計算書'!$A23,'元データ'!$A$2:$A$534,0),MATCH('損益計算書'!P$1,'元データ'!$A$2:$M$2,0))</f>
        <v>0</v>
      </c>
      <c r="Q23" s="167"/>
      <c r="R23" s="167"/>
      <c r="S23" s="167"/>
      <c r="T23" s="167">
        <f>INDEX('元データ'!$A$2:$M$534,MATCH('損益計算書'!$A23,'元データ'!$A$2:$A$534,0),MATCH('損益計算書'!T$1,'元データ'!$A$2:$M$2,0))</f>
        <v>17036</v>
      </c>
      <c r="U23" s="167"/>
      <c r="V23" s="167"/>
      <c r="W23" s="167"/>
      <c r="X23" s="166">
        <f>INDEX('元データ'!$A$2:$M$534,MATCH('損益計算書'!$A23,'元データ'!$A$2:$A$534,0),MATCH('損益計算書'!X$1,'元データ'!$A$2:$M$2,0))</f>
        <v>0</v>
      </c>
      <c r="Y23" s="166"/>
      <c r="Z23" s="166"/>
      <c r="AA23" s="166"/>
      <c r="AB23" s="166">
        <f>INDEX('元データ'!$A$2:$M$534,MATCH('損益計算書'!$A23,'元データ'!$A$2:$A$534,0),MATCH('損益計算書'!AB$1,'元データ'!$A$2:$M$2,0))</f>
        <v>0</v>
      </c>
      <c r="AC23" s="166"/>
      <c r="AD23" s="166"/>
      <c r="AE23" s="166"/>
      <c r="AF23" s="166">
        <f>INDEX('元データ'!$A$2:$M$534,MATCH('損益計算書'!$A23,'元データ'!$A$2:$A$534,0),MATCH('損益計算書'!AF$1,'元データ'!$A$2:$M$2,0))</f>
        <v>0</v>
      </c>
      <c r="AG23" s="166"/>
      <c r="AH23" s="166"/>
      <c r="AI23" s="166"/>
      <c r="AJ23" s="166">
        <f>INDEX('元データ'!$A$2:$M$534,MATCH('損益計算書'!$A23,'元データ'!$A$2:$A$534,0),MATCH('損益計算書'!AJ$1,'元データ'!$A$2:$M$2,0))</f>
        <v>0</v>
      </c>
      <c r="AK23" s="168"/>
      <c r="AL23" s="168"/>
      <c r="AM23" s="168"/>
      <c r="AN23" s="168">
        <f>INDEX('元データ'!$A$2:$M$534,MATCH('損益計算書'!$A23,'元データ'!$A$2:$A$534,0),MATCH('損益計算書'!AN$1,'元データ'!$A$2:$M$2,0))</f>
        <v>0</v>
      </c>
      <c r="AO23" s="168"/>
      <c r="AP23" s="168"/>
      <c r="AQ23" s="168"/>
      <c r="AR23" s="168">
        <f>INDEX('元データ'!$A$2:$M$534,MATCH('損益計算書'!$A23,'元データ'!$A$2:$A$534,0),MATCH('損益計算書'!AR$1,'元データ'!$A$2:$M$2,0))</f>
        <v>0</v>
      </c>
    </row>
    <row r="24" spans="1:44" s="541" customFormat="1" ht="13.5" hidden="1">
      <c r="A24" s="541" t="s">
        <v>1419</v>
      </c>
      <c r="B24" s="223"/>
      <c r="C24" s="224"/>
      <c r="D24" s="165">
        <f>INDEX('元データ'!$A$2:$M$534,MATCH('損益計算書'!$A24,'元データ'!$A$2:$A$534,0),MATCH('損益計算書'!D$1,'元データ'!$A$2:$M$2,0))</f>
        <v>23432</v>
      </c>
      <c r="E24" s="165"/>
      <c r="F24" s="165"/>
      <c r="G24" s="165"/>
      <c r="H24" s="224">
        <f>INDEX('元データ'!$A$2:$M$534,MATCH('損益計算書'!$A24,'元データ'!$A$2:$A$534,0),MATCH('損益計算書'!H$1,'元データ'!$A$2:$M$2,0))</f>
        <v>6149</v>
      </c>
      <c r="I24" s="224"/>
      <c r="J24" s="224"/>
      <c r="K24" s="224"/>
      <c r="L24" s="224">
        <f>INDEX('元データ'!$A$2:$M$534,MATCH('損益計算書'!$A24,'元データ'!$A$2:$A$534,0),MATCH('損益計算書'!L$1,'元データ'!$A$2:$M$2,0))</f>
        <v>894</v>
      </c>
      <c r="M24" s="224"/>
      <c r="N24" s="224"/>
      <c r="O24" s="224"/>
      <c r="P24" s="166">
        <f>INDEX('元データ'!$A$2:$M$534,MATCH('損益計算書'!$A24,'元データ'!$A$2:$A$534,0),MATCH('損益計算書'!P$1,'元データ'!$A$2:$M$2,0))</f>
        <v>0</v>
      </c>
      <c r="Q24" s="167"/>
      <c r="R24" s="167"/>
      <c r="S24" s="167"/>
      <c r="T24" s="167">
        <f>INDEX('元データ'!$A$2:$M$534,MATCH('損益計算書'!$A24,'元データ'!$A$2:$A$534,0),MATCH('損益計算書'!T$1,'元データ'!$A$2:$M$2,0))</f>
        <v>15670</v>
      </c>
      <c r="U24" s="167"/>
      <c r="V24" s="167"/>
      <c r="W24" s="167"/>
      <c r="X24" s="166">
        <f>INDEX('元データ'!$A$2:$M$534,MATCH('損益計算書'!$A24,'元データ'!$A$2:$A$534,0),MATCH('損益計算書'!X$1,'元データ'!$A$2:$M$2,0))</f>
        <v>0</v>
      </c>
      <c r="Y24" s="166"/>
      <c r="Z24" s="166"/>
      <c r="AA24" s="166"/>
      <c r="AB24" s="166">
        <f>INDEX('元データ'!$A$2:$M$534,MATCH('損益計算書'!$A24,'元データ'!$A$2:$A$534,0),MATCH('損益計算書'!AB$1,'元データ'!$A$2:$M$2,0))</f>
        <v>9217</v>
      </c>
      <c r="AC24" s="166"/>
      <c r="AD24" s="166"/>
      <c r="AE24" s="166"/>
      <c r="AF24" s="166">
        <f>INDEX('元データ'!$A$2:$M$534,MATCH('損益計算書'!$A24,'元データ'!$A$2:$A$534,0),MATCH('損益計算書'!AF$1,'元データ'!$A$2:$M$2,0))</f>
        <v>33160</v>
      </c>
      <c r="AG24" s="166"/>
      <c r="AH24" s="166"/>
      <c r="AI24" s="166"/>
      <c r="AJ24" s="166">
        <f>INDEX('元データ'!$A$2:$M$534,MATCH('損益計算書'!$A24,'元データ'!$A$2:$A$534,0),MATCH('損益計算書'!AJ$1,'元データ'!$A$2:$M$2,0))</f>
        <v>48279</v>
      </c>
      <c r="AK24" s="168"/>
      <c r="AL24" s="168"/>
      <c r="AM24" s="168"/>
      <c r="AN24" s="168">
        <f>INDEX('元データ'!$A$2:$M$534,MATCH('損益計算書'!$A24,'元データ'!$A$2:$A$534,0),MATCH('損益計算書'!AN$1,'元データ'!$A$2:$M$2,0))</f>
        <v>44284</v>
      </c>
      <c r="AO24" s="168"/>
      <c r="AP24" s="168"/>
      <c r="AQ24" s="168"/>
      <c r="AR24" s="168">
        <f>INDEX('元データ'!$A$2:$M$534,MATCH('損益計算書'!$A24,'元データ'!$A$2:$A$534,0),MATCH('損益計算書'!AR$1,'元データ'!$A$2:$M$2,0))</f>
        <v>3779</v>
      </c>
    </row>
    <row r="25" spans="1:44" ht="13.5">
      <c r="A25" s="608" t="s">
        <v>1420</v>
      </c>
      <c r="B25" s="188" t="s">
        <v>166</v>
      </c>
      <c r="C25" s="194">
        <f aca="true" t="shared" si="1" ref="C25:C52">SUM(D25:AR25)</f>
        <v>1274899</v>
      </c>
      <c r="D25" s="139">
        <f>INDEX('元データ'!$A$2:$M$534,MATCH('損益計算書'!$A25,'元データ'!$A$2:$A$534,0),MATCH('損益計算書'!D$1,'元データ'!$A$2:$M$2,0))</f>
        <v>346255</v>
      </c>
      <c r="E25" s="139"/>
      <c r="F25" s="139"/>
      <c r="G25" s="139"/>
      <c r="H25" s="144">
        <f>INDEX('元データ'!$A$2:$M$534,MATCH('損益計算書'!$A25,'元データ'!$A$2:$A$534,0),MATCH('損益計算書'!H$1,'元データ'!$A$2:$M$2,0))</f>
        <v>193417</v>
      </c>
      <c r="I25" s="144"/>
      <c r="J25" s="144"/>
      <c r="K25" s="144"/>
      <c r="L25" s="144">
        <f>INDEX('元データ'!$A$2:$M$534,MATCH('損益計算書'!$A25,'元データ'!$A$2:$A$534,0),MATCH('損益計算書'!L$1,'元データ'!$A$2:$M$2,0))</f>
        <v>194908</v>
      </c>
      <c r="M25" s="144"/>
      <c r="N25" s="144"/>
      <c r="O25" s="144"/>
      <c r="P25" s="140">
        <f>INDEX('元データ'!$A$2:$M$534,MATCH('損益計算書'!$A25,'元データ'!$A$2:$A$534,0),MATCH('損益計算書'!P$1,'元データ'!$A$2:$M$2,0))</f>
        <v>141122</v>
      </c>
      <c r="Q25" s="141"/>
      <c r="R25" s="141"/>
      <c r="S25" s="141"/>
      <c r="T25" s="141">
        <f>INDEX('元データ'!$A$2:$M$534,MATCH('損益計算書'!$A25,'元データ'!$A$2:$A$534,0),MATCH('損益計算書'!T$1,'元データ'!$A$2:$M$2,0))</f>
        <v>136985</v>
      </c>
      <c r="U25" s="141"/>
      <c r="V25" s="141"/>
      <c r="W25" s="141"/>
      <c r="X25" s="140">
        <f>INDEX('元データ'!$A$2:$M$534,MATCH('損益計算書'!$A25,'元データ'!$A$2:$A$534,0),MATCH('損益計算書'!X$1,'元データ'!$A$2:$M$2,0))</f>
        <v>77029</v>
      </c>
      <c r="Y25" s="140"/>
      <c r="Z25" s="140"/>
      <c r="AA25" s="140"/>
      <c r="AB25" s="140">
        <f>INDEX('元データ'!$A$2:$M$534,MATCH('損益計算書'!$A25,'元データ'!$A$2:$A$534,0),MATCH('損益計算書'!AB$1,'元データ'!$A$2:$M$2,0))</f>
        <v>55605</v>
      </c>
      <c r="AC25" s="140"/>
      <c r="AD25" s="140"/>
      <c r="AE25" s="140"/>
      <c r="AF25" s="140">
        <f>INDEX('元データ'!$A$2:$M$534,MATCH('損益計算書'!$A25,'元データ'!$A$2:$A$534,0),MATCH('損益計算書'!AF$1,'元データ'!$A$2:$M$2,0))</f>
        <v>0</v>
      </c>
      <c r="AG25" s="140"/>
      <c r="AH25" s="140"/>
      <c r="AI25" s="140"/>
      <c r="AJ25" s="140">
        <f>INDEX('元データ'!$A$2:$M$534,MATCH('損益計算書'!$A25,'元データ'!$A$2:$A$534,0),MATCH('損益計算書'!AJ$1,'元データ'!$A$2:$M$2,0))</f>
        <v>33937</v>
      </c>
      <c r="AK25" s="142"/>
      <c r="AL25" s="142"/>
      <c r="AM25" s="142"/>
      <c r="AN25" s="142">
        <f>INDEX('元データ'!$A$2:$M$534,MATCH('損益計算書'!$A25,'元データ'!$A$2:$A$534,0),MATCH('損益計算書'!AN$1,'元データ'!$A$2:$M$2,0))</f>
        <v>78716</v>
      </c>
      <c r="AO25" s="142"/>
      <c r="AP25" s="142"/>
      <c r="AQ25" s="142"/>
      <c r="AR25" s="142">
        <f>INDEX('元データ'!$A$2:$M$534,MATCH('損益計算書'!$A25,'元データ'!$A$2:$A$534,0),MATCH('損益計算書'!AR$1,'元データ'!$A$2:$M$2,0))</f>
        <v>16925</v>
      </c>
    </row>
    <row r="26" spans="1:44" ht="13.5">
      <c r="A26" s="608" t="s">
        <v>1421</v>
      </c>
      <c r="B26" s="188" t="s">
        <v>167</v>
      </c>
      <c r="C26" s="194">
        <f t="shared" si="1"/>
        <v>2245473</v>
      </c>
      <c r="D26" s="139">
        <f>INDEX('元データ'!$A$2:$M$534,MATCH('損益計算書'!$A26,'元データ'!$A$2:$A$534,0),MATCH('損益計算書'!D$1,'元データ'!$A$2:$M$2,0))</f>
        <v>581988</v>
      </c>
      <c r="E26" s="139"/>
      <c r="F26" s="139"/>
      <c r="G26" s="139"/>
      <c r="H26" s="144">
        <f>INDEX('元データ'!$A$2:$M$534,MATCH('損益計算書'!$A26,'元データ'!$A$2:$A$534,0),MATCH('損益計算書'!H$1,'元データ'!$A$2:$M$2,0))</f>
        <v>50605</v>
      </c>
      <c r="I26" s="144"/>
      <c r="J26" s="144"/>
      <c r="K26" s="144"/>
      <c r="L26" s="144">
        <f>INDEX('元データ'!$A$2:$M$534,MATCH('損益計算書'!$A26,'元データ'!$A$2:$A$534,0),MATCH('損益計算書'!L$1,'元データ'!$A$2:$M$2,0))</f>
        <v>60823</v>
      </c>
      <c r="M26" s="144"/>
      <c r="N26" s="144"/>
      <c r="O26" s="144"/>
      <c r="P26" s="140">
        <f>INDEX('元データ'!$A$2:$M$534,MATCH('損益計算書'!$A26,'元データ'!$A$2:$A$534,0),MATCH('損益計算書'!P$1,'元データ'!$A$2:$M$2,0))</f>
        <v>171088</v>
      </c>
      <c r="Q26" s="141"/>
      <c r="R26" s="141"/>
      <c r="S26" s="141"/>
      <c r="T26" s="141">
        <f>INDEX('元データ'!$A$2:$M$534,MATCH('損益計算書'!$A26,'元データ'!$A$2:$A$534,0),MATCH('損益計算書'!T$1,'元データ'!$A$2:$M$2,0))</f>
        <v>255563</v>
      </c>
      <c r="U26" s="141"/>
      <c r="V26" s="141"/>
      <c r="W26" s="141"/>
      <c r="X26" s="140">
        <f>INDEX('元データ'!$A$2:$M$534,MATCH('損益計算書'!$A26,'元データ'!$A$2:$A$534,0),MATCH('損益計算書'!X$1,'元データ'!$A$2:$M$2,0))</f>
        <v>233867</v>
      </c>
      <c r="Y26" s="140"/>
      <c r="Z26" s="140"/>
      <c r="AA26" s="140"/>
      <c r="AB26" s="140">
        <f>INDEX('元データ'!$A$2:$M$534,MATCH('損益計算書'!$A26,'元データ'!$A$2:$A$534,0),MATCH('損益計算書'!AB$1,'元データ'!$A$2:$M$2,0))</f>
        <v>189280</v>
      </c>
      <c r="AC26" s="140"/>
      <c r="AD26" s="140"/>
      <c r="AE26" s="140"/>
      <c r="AF26" s="140">
        <f>INDEX('元データ'!$A$2:$M$534,MATCH('損益計算書'!$A26,'元データ'!$A$2:$A$534,0),MATCH('損益計算書'!AF$1,'元データ'!$A$2:$M$2,0))</f>
        <v>141002</v>
      </c>
      <c r="AG26" s="140"/>
      <c r="AH26" s="140"/>
      <c r="AI26" s="140"/>
      <c r="AJ26" s="140">
        <f>INDEX('元データ'!$A$2:$M$534,MATCH('損益計算書'!$A26,'元データ'!$A$2:$A$534,0),MATCH('損益計算書'!AJ$1,'元データ'!$A$2:$M$2,0))</f>
        <v>228855</v>
      </c>
      <c r="AK26" s="142"/>
      <c r="AL26" s="142"/>
      <c r="AM26" s="142"/>
      <c r="AN26" s="142">
        <f>INDEX('元データ'!$A$2:$M$534,MATCH('損益計算書'!$A26,'元データ'!$A$2:$A$534,0),MATCH('損益計算書'!AN$1,'元データ'!$A$2:$M$2,0))</f>
        <v>276238</v>
      </c>
      <c r="AO26" s="142"/>
      <c r="AP26" s="142"/>
      <c r="AQ26" s="142"/>
      <c r="AR26" s="142">
        <f>INDEX('元データ'!$A$2:$M$534,MATCH('損益計算書'!$A26,'元データ'!$A$2:$A$534,0),MATCH('損益計算書'!AR$1,'元データ'!$A$2:$M$2,0))</f>
        <v>56164</v>
      </c>
    </row>
    <row r="27" spans="1:44" ht="13.5">
      <c r="A27" s="608" t="s">
        <v>1422</v>
      </c>
      <c r="B27" s="188" t="s">
        <v>168</v>
      </c>
      <c r="C27" s="194">
        <f t="shared" si="1"/>
        <v>335497</v>
      </c>
      <c r="D27" s="139">
        <f>INDEX('元データ'!$A$2:$M$534,MATCH('損益計算書'!$A27,'元データ'!$A$2:$A$534,0),MATCH('損益計算書'!D$1,'元データ'!$A$2:$M$2,0))</f>
        <v>161225</v>
      </c>
      <c r="E27" s="139"/>
      <c r="F27" s="139"/>
      <c r="G27" s="139"/>
      <c r="H27" s="144">
        <f>INDEX('元データ'!$A$2:$M$534,MATCH('損益計算書'!$A27,'元データ'!$A$2:$A$534,0),MATCH('損益計算書'!H$1,'元データ'!$A$2:$M$2,0))</f>
        <v>25369</v>
      </c>
      <c r="I27" s="144"/>
      <c r="J27" s="144"/>
      <c r="K27" s="144"/>
      <c r="L27" s="144">
        <f>INDEX('元データ'!$A$2:$M$534,MATCH('損益計算書'!$A27,'元データ'!$A$2:$A$534,0),MATCH('損益計算書'!L$1,'元データ'!$A$2:$M$2,0))</f>
        <v>36791</v>
      </c>
      <c r="M27" s="144"/>
      <c r="N27" s="144"/>
      <c r="O27" s="144"/>
      <c r="P27" s="140">
        <f>INDEX('元データ'!$A$2:$M$534,MATCH('損益計算書'!$A27,'元データ'!$A$2:$A$534,0),MATCH('損益計算書'!P$1,'元データ'!$A$2:$M$2,0))</f>
        <v>25003</v>
      </c>
      <c r="Q27" s="141"/>
      <c r="R27" s="141"/>
      <c r="S27" s="141"/>
      <c r="T27" s="141">
        <f>INDEX('元データ'!$A$2:$M$534,MATCH('損益計算書'!$A27,'元データ'!$A$2:$A$534,0),MATCH('損益計算書'!T$1,'元データ'!$A$2:$M$2,0))</f>
        <v>24245</v>
      </c>
      <c r="U27" s="141"/>
      <c r="V27" s="141"/>
      <c r="W27" s="141"/>
      <c r="X27" s="140">
        <f>INDEX('元データ'!$A$2:$M$534,MATCH('損益計算書'!$A27,'元データ'!$A$2:$A$534,0),MATCH('損益計算書'!X$1,'元データ'!$A$2:$M$2,0))</f>
        <v>12277</v>
      </c>
      <c r="Y27" s="140"/>
      <c r="Z27" s="140"/>
      <c r="AA27" s="140"/>
      <c r="AB27" s="140">
        <f>INDEX('元データ'!$A$2:$M$534,MATCH('損益計算書'!$A27,'元データ'!$A$2:$A$534,0),MATCH('損益計算書'!AB$1,'元データ'!$A$2:$M$2,0))</f>
        <v>6369</v>
      </c>
      <c r="AC27" s="140"/>
      <c r="AD27" s="140"/>
      <c r="AE27" s="140"/>
      <c r="AF27" s="140">
        <f>INDEX('元データ'!$A$2:$M$534,MATCH('損益計算書'!$A27,'元データ'!$A$2:$A$534,0),MATCH('損益計算書'!AF$1,'元データ'!$A$2:$M$2,0))</f>
        <v>12856</v>
      </c>
      <c r="AG27" s="140"/>
      <c r="AH27" s="140"/>
      <c r="AI27" s="140"/>
      <c r="AJ27" s="140">
        <f>INDEX('元データ'!$A$2:$M$534,MATCH('損益計算書'!$A27,'元データ'!$A$2:$A$534,0),MATCH('損益計算書'!AJ$1,'元データ'!$A$2:$M$2,0))</f>
        <v>11186</v>
      </c>
      <c r="AK27" s="142"/>
      <c r="AL27" s="142"/>
      <c r="AM27" s="142"/>
      <c r="AN27" s="142">
        <f>INDEX('元データ'!$A$2:$M$534,MATCH('損益計算書'!$A27,'元データ'!$A$2:$A$534,0),MATCH('損益計算書'!AN$1,'元データ'!$A$2:$M$2,0))</f>
        <v>16212</v>
      </c>
      <c r="AO27" s="142"/>
      <c r="AP27" s="142"/>
      <c r="AQ27" s="142"/>
      <c r="AR27" s="142">
        <f>INDEX('元データ'!$A$2:$M$534,MATCH('損益計算書'!$A27,'元データ'!$A$2:$A$534,0),MATCH('損益計算書'!AR$1,'元データ'!$A$2:$M$2,0))</f>
        <v>3964</v>
      </c>
    </row>
    <row r="28" spans="1:44" ht="13.5">
      <c r="A28" s="608" t="s">
        <v>1423</v>
      </c>
      <c r="B28" s="200" t="s">
        <v>151</v>
      </c>
      <c r="C28" s="693">
        <f t="shared" si="1"/>
        <v>34304707</v>
      </c>
      <c r="D28" s="201">
        <f>INDEX('元データ'!$A$2:$M$534,MATCH('損益計算書'!$A28,'元データ'!$A$2:$A$534,0),MATCH('損益計算書'!D$1,'元データ'!$A$2:$M$2,0))</f>
        <v>10362029</v>
      </c>
      <c r="E28" s="201"/>
      <c r="F28" s="201"/>
      <c r="G28" s="201"/>
      <c r="H28" s="202">
        <f>INDEX('元データ'!$A$2:$M$534,MATCH('損益計算書'!$A28,'元データ'!$A$2:$A$534,0),MATCH('損益計算書'!H$1,'元データ'!$A$2:$M$2,0))</f>
        <v>3081533</v>
      </c>
      <c r="I28" s="202"/>
      <c r="J28" s="202"/>
      <c r="K28" s="202"/>
      <c r="L28" s="202">
        <f>INDEX('元データ'!$A$2:$M$534,MATCH('損益計算書'!$A28,'元データ'!$A$2:$A$534,0),MATCH('損益計算書'!L$1,'元データ'!$A$2:$M$2,0))</f>
        <v>3995519</v>
      </c>
      <c r="M28" s="202"/>
      <c r="N28" s="202"/>
      <c r="O28" s="202"/>
      <c r="P28" s="203">
        <f>INDEX('元データ'!$A$2:$M$534,MATCH('損益計算書'!$A28,'元データ'!$A$2:$A$534,0),MATCH('損益計算書'!P$1,'元データ'!$A$2:$M$2,0))</f>
        <v>2996367</v>
      </c>
      <c r="Q28" s="204"/>
      <c r="R28" s="204"/>
      <c r="S28" s="204"/>
      <c r="T28" s="204">
        <f>INDEX('元データ'!$A$2:$M$534,MATCH('損益計算書'!$A28,'元データ'!$A$2:$A$534,0),MATCH('損益計算書'!T$1,'元データ'!$A$2:$M$2,0))</f>
        <v>4026089</v>
      </c>
      <c r="U28" s="204"/>
      <c r="V28" s="204"/>
      <c r="W28" s="204"/>
      <c r="X28" s="203">
        <f>INDEX('元データ'!$A$2:$M$534,MATCH('損益計算書'!$A28,'元データ'!$A$2:$A$534,0),MATCH('損益計算書'!X$1,'元データ'!$A$2:$M$2,0))</f>
        <v>1965243</v>
      </c>
      <c r="Y28" s="203"/>
      <c r="Z28" s="203"/>
      <c r="AA28" s="203"/>
      <c r="AB28" s="203">
        <f>INDEX('元データ'!$A$2:$M$534,MATCH('損益計算書'!$A28,'元データ'!$A$2:$A$534,0),MATCH('損益計算書'!AB$1,'元データ'!$A$2:$M$2,0))</f>
        <v>1094885</v>
      </c>
      <c r="AC28" s="203"/>
      <c r="AD28" s="203"/>
      <c r="AE28" s="203"/>
      <c r="AF28" s="203">
        <f>INDEX('元データ'!$A$2:$M$534,MATCH('損益計算書'!$A28,'元データ'!$A$2:$A$534,0),MATCH('損益計算書'!AF$1,'元データ'!$A$2:$M$2,0))</f>
        <v>742872</v>
      </c>
      <c r="AG28" s="203"/>
      <c r="AH28" s="203"/>
      <c r="AI28" s="203"/>
      <c r="AJ28" s="203">
        <f>INDEX('元データ'!$A$2:$M$534,MATCH('損益計算書'!$A28,'元データ'!$A$2:$A$534,0),MATCH('損益計算書'!AJ$1,'元データ'!$A$2:$M$2,0))</f>
        <v>1579077</v>
      </c>
      <c r="AK28" s="205"/>
      <c r="AL28" s="205"/>
      <c r="AM28" s="205"/>
      <c r="AN28" s="205">
        <f>INDEX('元データ'!$A$2:$M$534,MATCH('損益計算書'!$A28,'元データ'!$A$2:$A$534,0),MATCH('損益計算書'!AN$1,'元データ'!$A$2:$M$2,0))</f>
        <v>3747474</v>
      </c>
      <c r="AO28" s="205"/>
      <c r="AP28" s="205"/>
      <c r="AQ28" s="205"/>
      <c r="AR28" s="205">
        <f>INDEX('元データ'!$A$2:$M$534,MATCH('損益計算書'!$A28,'元データ'!$A$2:$A$534,0),MATCH('損益計算書'!AR$1,'元データ'!$A$2:$M$2,0))</f>
        <v>713619</v>
      </c>
    </row>
    <row r="29" spans="1:44" ht="13.5">
      <c r="A29" s="608" t="s">
        <v>1424</v>
      </c>
      <c r="B29" s="188" t="s">
        <v>170</v>
      </c>
      <c r="C29" s="194">
        <f t="shared" si="1"/>
        <v>32579887</v>
      </c>
      <c r="D29" s="139">
        <f>INDEX('元データ'!$A$2:$M$534,MATCH('損益計算書'!$A29,'元データ'!$A$2:$A$534,0),MATCH('損益計算書'!D$1,'元データ'!$A$2:$M$2,0))</f>
        <v>9755040</v>
      </c>
      <c r="E29" s="139"/>
      <c r="F29" s="139"/>
      <c r="G29" s="139"/>
      <c r="H29" s="144">
        <f>INDEX('元データ'!$A$2:$M$534,MATCH('損益計算書'!$A29,'元データ'!$A$2:$A$534,0),MATCH('損益計算書'!H$1,'元データ'!$A$2:$M$2,0))</f>
        <v>2932890</v>
      </c>
      <c r="I29" s="144"/>
      <c r="J29" s="144"/>
      <c r="K29" s="144"/>
      <c r="L29" s="144">
        <f>INDEX('元データ'!$A$2:$M$534,MATCH('損益計算書'!$A29,'元データ'!$A$2:$A$534,0),MATCH('損益計算書'!L$1,'元データ'!$A$2:$M$2,0))</f>
        <v>3875044</v>
      </c>
      <c r="M29" s="144"/>
      <c r="N29" s="144"/>
      <c r="O29" s="144"/>
      <c r="P29" s="140">
        <f>INDEX('元データ'!$A$2:$M$534,MATCH('損益計算書'!$A29,'元データ'!$A$2:$A$534,0),MATCH('損益計算書'!P$1,'元データ'!$A$2:$M$2,0))</f>
        <v>2897760</v>
      </c>
      <c r="Q29" s="141"/>
      <c r="R29" s="141"/>
      <c r="S29" s="141"/>
      <c r="T29" s="141">
        <f>INDEX('元データ'!$A$2:$M$534,MATCH('損益計算書'!$A29,'元データ'!$A$2:$A$534,0),MATCH('損益計算書'!T$1,'元データ'!$A$2:$M$2,0))</f>
        <v>3807883</v>
      </c>
      <c r="U29" s="141"/>
      <c r="V29" s="141"/>
      <c r="W29" s="141"/>
      <c r="X29" s="140">
        <f>INDEX('元データ'!$A$2:$M$534,MATCH('損益計算書'!$A29,'元データ'!$A$2:$A$534,0),MATCH('損益計算書'!X$1,'元データ'!$A$2:$M$2,0))</f>
        <v>1859994</v>
      </c>
      <c r="Y29" s="140"/>
      <c r="Z29" s="140"/>
      <c r="AA29" s="140"/>
      <c r="AB29" s="140">
        <f>INDEX('元データ'!$A$2:$M$534,MATCH('損益計算書'!$A29,'元データ'!$A$2:$A$534,0),MATCH('損益計算書'!AB$1,'元データ'!$A$2:$M$2,0))</f>
        <v>899547</v>
      </c>
      <c r="AC29" s="140"/>
      <c r="AD29" s="140"/>
      <c r="AE29" s="140"/>
      <c r="AF29" s="140">
        <f>INDEX('元データ'!$A$2:$M$534,MATCH('損益計算書'!$A29,'元データ'!$A$2:$A$534,0),MATCH('損益計算書'!AF$1,'元データ'!$A$2:$M$2,0))</f>
        <v>719473</v>
      </c>
      <c r="AG29" s="140"/>
      <c r="AH29" s="140"/>
      <c r="AI29" s="140"/>
      <c r="AJ29" s="140">
        <f>INDEX('元データ'!$A$2:$M$534,MATCH('損益計算書'!$A29,'元データ'!$A$2:$A$534,0),MATCH('損益計算書'!AJ$1,'元データ'!$A$2:$M$2,0))</f>
        <v>1487096</v>
      </c>
      <c r="AK29" s="142"/>
      <c r="AL29" s="142"/>
      <c r="AM29" s="142"/>
      <c r="AN29" s="142">
        <f>INDEX('元データ'!$A$2:$M$534,MATCH('損益計算書'!$A29,'元データ'!$A$2:$A$534,0),MATCH('損益計算書'!AN$1,'元データ'!$A$2:$M$2,0))</f>
        <v>3656736</v>
      </c>
      <c r="AO29" s="142"/>
      <c r="AP29" s="142"/>
      <c r="AQ29" s="142"/>
      <c r="AR29" s="142">
        <f>INDEX('元データ'!$A$2:$M$534,MATCH('損益計算書'!$A29,'元データ'!$A$2:$A$534,0),MATCH('損益計算書'!AR$1,'元データ'!$A$2:$M$2,0))</f>
        <v>688424</v>
      </c>
    </row>
    <row r="30" spans="1:44" ht="13.5">
      <c r="A30" s="608" t="s">
        <v>1425</v>
      </c>
      <c r="B30" s="188" t="s">
        <v>171</v>
      </c>
      <c r="C30" s="194">
        <f t="shared" si="1"/>
        <v>15907179</v>
      </c>
      <c r="D30" s="139">
        <f>INDEX('元データ'!$A$2:$M$534,MATCH('損益計算書'!$A30,'元データ'!$A$2:$A$534,0),MATCH('損益計算書'!D$1,'元データ'!$A$2:$M$2,0))</f>
        <v>5255279</v>
      </c>
      <c r="E30" s="139"/>
      <c r="F30" s="139"/>
      <c r="G30" s="139"/>
      <c r="H30" s="144">
        <f>INDEX('元データ'!$A$2:$M$534,MATCH('損益計算書'!$A30,'元データ'!$A$2:$A$534,0),MATCH('損益計算書'!H$1,'元データ'!$A$2:$M$2,0))</f>
        <v>1359603</v>
      </c>
      <c r="I30" s="144"/>
      <c r="J30" s="144"/>
      <c r="K30" s="144"/>
      <c r="L30" s="144">
        <f>INDEX('元データ'!$A$2:$M$534,MATCH('損益計算書'!$A30,'元データ'!$A$2:$A$534,0),MATCH('損益計算書'!L$1,'元データ'!$A$2:$M$2,0))</f>
        <v>1766755</v>
      </c>
      <c r="M30" s="144"/>
      <c r="N30" s="144"/>
      <c r="O30" s="144"/>
      <c r="P30" s="140">
        <f>INDEX('元データ'!$A$2:$M$534,MATCH('損益計算書'!$A30,'元データ'!$A$2:$A$534,0),MATCH('損益計算書'!P$1,'元データ'!$A$2:$M$2,0))</f>
        <v>1617049</v>
      </c>
      <c r="Q30" s="141"/>
      <c r="R30" s="141"/>
      <c r="S30" s="141"/>
      <c r="T30" s="141">
        <f>INDEX('元データ'!$A$2:$M$534,MATCH('損益計算書'!$A30,'元データ'!$A$2:$A$534,0),MATCH('損益計算書'!T$1,'元データ'!$A$2:$M$2,0))</f>
        <v>1845831</v>
      </c>
      <c r="U30" s="141"/>
      <c r="V30" s="141"/>
      <c r="W30" s="141"/>
      <c r="X30" s="140">
        <f>INDEX('元データ'!$A$2:$M$534,MATCH('損益計算書'!$A30,'元データ'!$A$2:$A$534,0),MATCH('損益計算書'!X$1,'元データ'!$A$2:$M$2,0))</f>
        <v>1152971</v>
      </c>
      <c r="Y30" s="140"/>
      <c r="Z30" s="140"/>
      <c r="AA30" s="140"/>
      <c r="AB30" s="140">
        <f>INDEX('元データ'!$A$2:$M$534,MATCH('損益計算書'!$A30,'元データ'!$A$2:$A$534,0),MATCH('損益計算書'!AB$1,'元データ'!$A$2:$M$2,0))</f>
        <v>511134</v>
      </c>
      <c r="AC30" s="140"/>
      <c r="AD30" s="140"/>
      <c r="AE30" s="140"/>
      <c r="AF30" s="140">
        <f>INDEX('元データ'!$A$2:$M$534,MATCH('損益計算書'!$A30,'元データ'!$A$2:$A$534,0),MATCH('損益計算書'!AF$1,'元データ'!$A$2:$M$2,0))</f>
        <v>24968</v>
      </c>
      <c r="AG30" s="140"/>
      <c r="AH30" s="140"/>
      <c r="AI30" s="140"/>
      <c r="AJ30" s="140">
        <f>INDEX('元データ'!$A$2:$M$534,MATCH('損益計算書'!$A30,'元データ'!$A$2:$A$534,0),MATCH('損益計算書'!AJ$1,'元データ'!$A$2:$M$2,0))</f>
        <v>915916</v>
      </c>
      <c r="AK30" s="142"/>
      <c r="AL30" s="142"/>
      <c r="AM30" s="142"/>
      <c r="AN30" s="142">
        <f>INDEX('元データ'!$A$2:$M$534,MATCH('損益計算書'!$A30,'元データ'!$A$2:$A$534,0),MATCH('損益計算書'!AN$1,'元データ'!$A$2:$M$2,0))</f>
        <v>1457673</v>
      </c>
      <c r="AO30" s="142"/>
      <c r="AP30" s="142"/>
      <c r="AQ30" s="142"/>
      <c r="AR30" s="142">
        <f>INDEX('元データ'!$A$2:$M$534,MATCH('損益計算書'!$A30,'元データ'!$A$2:$A$534,0),MATCH('損益計算書'!AR$1,'元データ'!$A$2:$M$2,0))</f>
        <v>0</v>
      </c>
    </row>
    <row r="31" spans="1:44" ht="13.5">
      <c r="A31" s="608" t="s">
        <v>1426</v>
      </c>
      <c r="B31" s="188" t="s">
        <v>172</v>
      </c>
      <c r="C31" s="194">
        <f t="shared" si="1"/>
        <v>5032261</v>
      </c>
      <c r="D31" s="139">
        <f>INDEX('元データ'!$A$2:$M$534,MATCH('損益計算書'!$A31,'元データ'!$A$2:$A$534,0),MATCH('損益計算書'!D$1,'元データ'!$A$2:$M$2,0))</f>
        <v>2049843</v>
      </c>
      <c r="E31" s="139"/>
      <c r="F31" s="139"/>
      <c r="G31" s="139"/>
      <c r="H31" s="144">
        <f>INDEX('元データ'!$A$2:$M$534,MATCH('損益計算書'!$A31,'元データ'!$A$2:$A$534,0),MATCH('損益計算書'!H$1,'元データ'!$A$2:$M$2,0))</f>
        <v>335714</v>
      </c>
      <c r="I31" s="144"/>
      <c r="J31" s="144"/>
      <c r="K31" s="144"/>
      <c r="L31" s="144">
        <f>INDEX('元データ'!$A$2:$M$534,MATCH('損益計算書'!$A31,'元データ'!$A$2:$A$534,0),MATCH('損益計算書'!L$1,'元データ'!$A$2:$M$2,0))</f>
        <v>610452</v>
      </c>
      <c r="M31" s="144"/>
      <c r="N31" s="144"/>
      <c r="O31" s="144"/>
      <c r="P31" s="140">
        <f>INDEX('元データ'!$A$2:$M$534,MATCH('損益計算書'!$A31,'元データ'!$A$2:$A$534,0),MATCH('損益計算書'!P$1,'元データ'!$A$2:$M$2,0))</f>
        <v>395933</v>
      </c>
      <c r="Q31" s="141"/>
      <c r="R31" s="141"/>
      <c r="S31" s="141"/>
      <c r="T31" s="141">
        <f>INDEX('元データ'!$A$2:$M$534,MATCH('損益計算書'!$A31,'元データ'!$A$2:$A$534,0),MATCH('損益計算書'!T$1,'元データ'!$A$2:$M$2,0))</f>
        <v>548786</v>
      </c>
      <c r="U31" s="141"/>
      <c r="V31" s="141"/>
      <c r="W31" s="141"/>
      <c r="X31" s="140">
        <f>INDEX('元データ'!$A$2:$M$534,MATCH('損益計算書'!$A31,'元データ'!$A$2:$A$534,0),MATCH('損益計算書'!X$1,'元データ'!$A$2:$M$2,0))</f>
        <v>231896</v>
      </c>
      <c r="Y31" s="140"/>
      <c r="Z31" s="140"/>
      <c r="AA31" s="140"/>
      <c r="AB31" s="140">
        <f>INDEX('元データ'!$A$2:$M$534,MATCH('損益計算書'!$A31,'元データ'!$A$2:$A$534,0),MATCH('損益計算書'!AB$1,'元データ'!$A$2:$M$2,0))</f>
        <v>96385</v>
      </c>
      <c r="AC31" s="140"/>
      <c r="AD31" s="140"/>
      <c r="AE31" s="140"/>
      <c r="AF31" s="140">
        <f>INDEX('元データ'!$A$2:$M$534,MATCH('損益計算書'!$A31,'元データ'!$A$2:$A$534,0),MATCH('損益計算書'!AF$1,'元データ'!$A$2:$M$2,0))</f>
        <v>0</v>
      </c>
      <c r="AG31" s="140"/>
      <c r="AH31" s="140"/>
      <c r="AI31" s="140"/>
      <c r="AJ31" s="140">
        <f>INDEX('元データ'!$A$2:$M$534,MATCH('損益計算書'!$A31,'元データ'!$A$2:$A$534,0),MATCH('損益計算書'!AJ$1,'元データ'!$A$2:$M$2,0))</f>
        <v>185100</v>
      </c>
      <c r="AK31" s="142"/>
      <c r="AL31" s="142"/>
      <c r="AM31" s="142"/>
      <c r="AN31" s="142">
        <f>INDEX('元データ'!$A$2:$M$534,MATCH('損益計算書'!$A31,'元データ'!$A$2:$A$534,0),MATCH('損益計算書'!AN$1,'元データ'!$A$2:$M$2,0))</f>
        <v>481189</v>
      </c>
      <c r="AO31" s="142"/>
      <c r="AP31" s="142"/>
      <c r="AQ31" s="142"/>
      <c r="AR31" s="142">
        <f>INDEX('元データ'!$A$2:$M$534,MATCH('損益計算書'!$A31,'元データ'!$A$2:$A$534,0),MATCH('損益計算書'!AR$1,'元データ'!$A$2:$M$2,0))</f>
        <v>96963</v>
      </c>
    </row>
    <row r="32" spans="1:44" ht="13.5">
      <c r="A32" s="608" t="s">
        <v>1427</v>
      </c>
      <c r="B32" s="188" t="s">
        <v>173</v>
      </c>
      <c r="C32" s="194">
        <f t="shared" si="1"/>
        <v>2690145</v>
      </c>
      <c r="D32" s="139">
        <f>INDEX('元データ'!$A$2:$M$534,MATCH('損益計算書'!$A32,'元データ'!$A$2:$A$534,0),MATCH('損益計算書'!D$1,'元データ'!$A$2:$M$2,0))</f>
        <v>825521</v>
      </c>
      <c r="E32" s="139"/>
      <c r="F32" s="139"/>
      <c r="G32" s="139"/>
      <c r="H32" s="144">
        <f>INDEX('元データ'!$A$2:$M$534,MATCH('損益計算書'!$A32,'元データ'!$A$2:$A$534,0),MATCH('損益計算書'!H$1,'元データ'!$A$2:$M$2,0))</f>
        <v>340481</v>
      </c>
      <c r="I32" s="144"/>
      <c r="J32" s="144"/>
      <c r="K32" s="144"/>
      <c r="L32" s="144">
        <f>INDEX('元データ'!$A$2:$M$534,MATCH('損益計算書'!$A32,'元データ'!$A$2:$A$534,0),MATCH('損益計算書'!L$1,'元データ'!$A$2:$M$2,0))</f>
        <v>304144</v>
      </c>
      <c r="M32" s="144"/>
      <c r="N32" s="144"/>
      <c r="O32" s="144"/>
      <c r="P32" s="140">
        <f>INDEX('元データ'!$A$2:$M$534,MATCH('損益計算書'!$A32,'元データ'!$A$2:$A$534,0),MATCH('損益計算書'!P$1,'元データ'!$A$2:$M$2,0))</f>
        <v>221261</v>
      </c>
      <c r="Q32" s="141"/>
      <c r="R32" s="141"/>
      <c r="S32" s="141"/>
      <c r="T32" s="141">
        <f>INDEX('元データ'!$A$2:$M$534,MATCH('損益計算書'!$A32,'元データ'!$A$2:$A$534,0),MATCH('損益計算書'!T$1,'元データ'!$A$2:$M$2,0))</f>
        <v>192753</v>
      </c>
      <c r="U32" s="141"/>
      <c r="V32" s="141"/>
      <c r="W32" s="141"/>
      <c r="X32" s="140">
        <f>INDEX('元データ'!$A$2:$M$534,MATCH('損益計算書'!$A32,'元データ'!$A$2:$A$534,0),MATCH('損益計算書'!X$1,'元データ'!$A$2:$M$2,0))</f>
        <v>224272</v>
      </c>
      <c r="Y32" s="140"/>
      <c r="Z32" s="140"/>
      <c r="AA32" s="140"/>
      <c r="AB32" s="140">
        <f>INDEX('元データ'!$A$2:$M$534,MATCH('損益計算書'!$A32,'元データ'!$A$2:$A$534,0),MATCH('損益計算書'!AB$1,'元データ'!$A$2:$M$2,0))</f>
        <v>78736</v>
      </c>
      <c r="AC32" s="140"/>
      <c r="AD32" s="140"/>
      <c r="AE32" s="140"/>
      <c r="AF32" s="140">
        <f>INDEX('元データ'!$A$2:$M$534,MATCH('損益計算書'!$A32,'元データ'!$A$2:$A$534,0),MATCH('損益計算書'!AF$1,'元データ'!$A$2:$M$2,0))</f>
        <v>52148</v>
      </c>
      <c r="AG32" s="140"/>
      <c r="AH32" s="140"/>
      <c r="AI32" s="140"/>
      <c r="AJ32" s="140">
        <f>INDEX('元データ'!$A$2:$M$534,MATCH('損益計算書'!$A32,'元データ'!$A$2:$A$534,0),MATCH('損益計算書'!AJ$1,'元データ'!$A$2:$M$2,0))</f>
        <v>133151</v>
      </c>
      <c r="AK32" s="142"/>
      <c r="AL32" s="142"/>
      <c r="AM32" s="142"/>
      <c r="AN32" s="142">
        <f>INDEX('元データ'!$A$2:$M$534,MATCH('損益計算書'!$A32,'元データ'!$A$2:$A$534,0),MATCH('損益計算書'!AN$1,'元データ'!$A$2:$M$2,0))</f>
        <v>270657</v>
      </c>
      <c r="AO32" s="142"/>
      <c r="AP32" s="142"/>
      <c r="AQ32" s="142"/>
      <c r="AR32" s="142">
        <f>INDEX('元データ'!$A$2:$M$534,MATCH('損益計算書'!$A32,'元データ'!$A$2:$A$534,0),MATCH('損益計算書'!AR$1,'元データ'!$A$2:$M$2,0))</f>
        <v>47021</v>
      </c>
    </row>
    <row r="33" spans="1:44" ht="13.5">
      <c r="A33" s="608" t="s">
        <v>1428</v>
      </c>
      <c r="B33" s="188" t="s">
        <v>174</v>
      </c>
      <c r="C33" s="194">
        <f t="shared" si="1"/>
        <v>8950302</v>
      </c>
      <c r="D33" s="139">
        <f>INDEX('元データ'!$A$2:$M$534,MATCH('損益計算書'!$A33,'元データ'!$A$2:$A$534,0),MATCH('損益計算書'!D$1,'元データ'!$A$2:$M$2,0))</f>
        <v>1624397</v>
      </c>
      <c r="E33" s="139"/>
      <c r="F33" s="139"/>
      <c r="G33" s="139"/>
      <c r="H33" s="144">
        <f>INDEX('元データ'!$A$2:$M$534,MATCH('損益計算書'!$A33,'元データ'!$A$2:$A$534,0),MATCH('損益計算書'!H$1,'元データ'!$A$2:$M$2,0))</f>
        <v>897092</v>
      </c>
      <c r="I33" s="144"/>
      <c r="J33" s="144"/>
      <c r="K33" s="144"/>
      <c r="L33" s="144">
        <f>INDEX('元データ'!$A$2:$M$534,MATCH('損益計算書'!$A33,'元データ'!$A$2:$A$534,0),MATCH('損益計算書'!L$1,'元データ'!$A$2:$M$2,0))</f>
        <v>1193693</v>
      </c>
      <c r="M33" s="144"/>
      <c r="N33" s="144"/>
      <c r="O33" s="144"/>
      <c r="P33" s="140">
        <f>INDEX('元データ'!$A$2:$M$534,MATCH('損益計算書'!$A33,'元データ'!$A$2:$A$534,0),MATCH('損益計算書'!P$1,'元データ'!$A$2:$M$2,0))</f>
        <v>663517</v>
      </c>
      <c r="Q33" s="141"/>
      <c r="R33" s="141"/>
      <c r="S33" s="141"/>
      <c r="T33" s="141">
        <f>INDEX('元データ'!$A$2:$M$534,MATCH('損益計算書'!$A33,'元データ'!$A$2:$A$534,0),MATCH('損益計算書'!T$1,'元データ'!$A$2:$M$2,0))</f>
        <v>1220513</v>
      </c>
      <c r="U33" s="141"/>
      <c r="V33" s="141"/>
      <c r="W33" s="141"/>
      <c r="X33" s="140">
        <f>INDEX('元データ'!$A$2:$M$534,MATCH('損益計算書'!$A33,'元データ'!$A$2:$A$534,0),MATCH('損益計算書'!X$1,'元データ'!$A$2:$M$2,0))</f>
        <v>250855</v>
      </c>
      <c r="Y33" s="140"/>
      <c r="Z33" s="140"/>
      <c r="AA33" s="140"/>
      <c r="AB33" s="140">
        <f>INDEX('元データ'!$A$2:$M$534,MATCH('損益計算書'!$A33,'元データ'!$A$2:$A$534,0),MATCH('損益計算書'!AB$1,'元データ'!$A$2:$M$2,0))</f>
        <v>213292</v>
      </c>
      <c r="AC33" s="140"/>
      <c r="AD33" s="140"/>
      <c r="AE33" s="140"/>
      <c r="AF33" s="140">
        <f>INDEX('元データ'!$A$2:$M$534,MATCH('損益計算書'!$A33,'元データ'!$A$2:$A$534,0),MATCH('損益計算書'!AF$1,'元データ'!$A$2:$M$2,0))</f>
        <v>642357</v>
      </c>
      <c r="AG33" s="140"/>
      <c r="AH33" s="140"/>
      <c r="AI33" s="140"/>
      <c r="AJ33" s="140">
        <f>INDEX('元データ'!$A$2:$M$534,MATCH('損益計算書'!$A33,'元データ'!$A$2:$A$534,0),MATCH('損益計算書'!AJ$1,'元データ'!$A$2:$M$2,0))</f>
        <v>252929</v>
      </c>
      <c r="AK33" s="142"/>
      <c r="AL33" s="142"/>
      <c r="AM33" s="142"/>
      <c r="AN33" s="142">
        <f>INDEX('元データ'!$A$2:$M$534,MATCH('損益計算書'!$A33,'元データ'!$A$2:$A$534,0),MATCH('損益計算書'!AN$1,'元データ'!$A$2:$M$2,0))</f>
        <v>1447217</v>
      </c>
      <c r="AO33" s="142"/>
      <c r="AP33" s="142"/>
      <c r="AQ33" s="142"/>
      <c r="AR33" s="142">
        <f>INDEX('元データ'!$A$2:$M$534,MATCH('損益計算書'!$A33,'元データ'!$A$2:$A$534,0),MATCH('損益計算書'!AR$1,'元データ'!$A$2:$M$2,0))</f>
        <v>544440</v>
      </c>
    </row>
    <row r="34" spans="1:44" ht="13.5">
      <c r="A34" s="608" t="s">
        <v>1429</v>
      </c>
      <c r="B34" s="188" t="s">
        <v>175</v>
      </c>
      <c r="C34" s="194">
        <f t="shared" si="1"/>
        <v>1485685</v>
      </c>
      <c r="D34" s="139">
        <f>INDEX('元データ'!$A$2:$M$534,MATCH('損益計算書'!$A34,'元データ'!$A$2:$A$534,0),MATCH('損益計算書'!D$1,'元データ'!$A$2:$M$2,0))</f>
        <v>606989</v>
      </c>
      <c r="E34" s="139"/>
      <c r="F34" s="139"/>
      <c r="G34" s="139"/>
      <c r="H34" s="144">
        <f>INDEX('元データ'!$A$2:$M$534,MATCH('損益計算書'!$A34,'元データ'!$A$2:$A$534,0),MATCH('損益計算書'!H$1,'元データ'!$A$2:$M$2,0))</f>
        <v>148643</v>
      </c>
      <c r="I34" s="144"/>
      <c r="J34" s="144"/>
      <c r="K34" s="144"/>
      <c r="L34" s="144">
        <f>INDEX('元データ'!$A$2:$M$534,MATCH('損益計算書'!$A34,'元データ'!$A$2:$A$534,0),MATCH('損益計算書'!L$1,'元データ'!$A$2:$M$2,0))</f>
        <v>120475</v>
      </c>
      <c r="M34" s="144"/>
      <c r="N34" s="144"/>
      <c r="O34" s="144"/>
      <c r="P34" s="140">
        <f>INDEX('元データ'!$A$2:$M$534,MATCH('損益計算書'!$A34,'元データ'!$A$2:$A$534,0),MATCH('損益計算書'!P$1,'元データ'!$A$2:$M$2,0))</f>
        <v>98604</v>
      </c>
      <c r="Q34" s="141"/>
      <c r="R34" s="141"/>
      <c r="S34" s="141"/>
      <c r="T34" s="141">
        <f>INDEX('元データ'!$A$2:$M$534,MATCH('損益計算書'!$A34,'元データ'!$A$2:$A$534,0),MATCH('損益計算書'!T$1,'元データ'!$A$2:$M$2,0))</f>
        <v>190881</v>
      </c>
      <c r="U34" s="141"/>
      <c r="V34" s="141"/>
      <c r="W34" s="141"/>
      <c r="X34" s="140">
        <f>INDEX('元データ'!$A$2:$M$534,MATCH('損益計算書'!$A34,'元データ'!$A$2:$A$534,0),MATCH('損益計算書'!X$1,'元データ'!$A$2:$M$2,0))</f>
        <v>105249</v>
      </c>
      <c r="Y34" s="140"/>
      <c r="Z34" s="140"/>
      <c r="AA34" s="140"/>
      <c r="AB34" s="140">
        <f>INDEX('元データ'!$A$2:$M$534,MATCH('損益計算書'!$A34,'元データ'!$A$2:$A$534,0),MATCH('損益計算書'!AB$1,'元データ'!$A$2:$M$2,0))</f>
        <v>39427</v>
      </c>
      <c r="AC34" s="140"/>
      <c r="AD34" s="140"/>
      <c r="AE34" s="140"/>
      <c r="AF34" s="140">
        <f>INDEX('元データ'!$A$2:$M$534,MATCH('損益計算書'!$A34,'元データ'!$A$2:$A$534,0),MATCH('損益計算書'!AF$1,'元データ'!$A$2:$M$2,0))</f>
        <v>23399</v>
      </c>
      <c r="AG34" s="140"/>
      <c r="AH34" s="140"/>
      <c r="AI34" s="140"/>
      <c r="AJ34" s="140">
        <f>INDEX('元データ'!$A$2:$M$534,MATCH('損益計算書'!$A34,'元データ'!$A$2:$A$534,0),MATCH('損益計算書'!AJ$1,'元データ'!$A$2:$M$2,0))</f>
        <v>59192</v>
      </c>
      <c r="AK34" s="142"/>
      <c r="AL34" s="142"/>
      <c r="AM34" s="142"/>
      <c r="AN34" s="142">
        <f>INDEX('元データ'!$A$2:$M$534,MATCH('損益計算書'!$A34,'元データ'!$A$2:$A$534,0),MATCH('損益計算書'!AN$1,'元データ'!$A$2:$M$2,0))</f>
        <v>72881</v>
      </c>
      <c r="AO34" s="142"/>
      <c r="AP34" s="142"/>
      <c r="AQ34" s="142"/>
      <c r="AR34" s="142">
        <f>INDEX('元データ'!$A$2:$M$534,MATCH('損益計算書'!$A34,'元データ'!$A$2:$A$534,0),MATCH('損益計算書'!AR$1,'元データ'!$A$2:$M$2,0))</f>
        <v>19945</v>
      </c>
    </row>
    <row r="35" spans="1:44" ht="13.5">
      <c r="A35" s="608" t="s">
        <v>1430</v>
      </c>
      <c r="B35" s="188" t="s">
        <v>176</v>
      </c>
      <c r="C35" s="194">
        <f t="shared" si="1"/>
        <v>778852</v>
      </c>
      <c r="D35" s="139">
        <f>INDEX('元データ'!$A$2:$M$534,MATCH('損益計算書'!$A35,'元データ'!$A$2:$A$534,0),MATCH('損益計算書'!D$1,'元データ'!$A$2:$M$2,0))</f>
        <v>373041</v>
      </c>
      <c r="E35" s="139"/>
      <c r="F35" s="139"/>
      <c r="G35" s="139"/>
      <c r="H35" s="144">
        <f>INDEX('元データ'!$A$2:$M$534,MATCH('損益計算書'!$A35,'元データ'!$A$2:$A$534,0),MATCH('損益計算書'!H$1,'元データ'!$A$2:$M$2,0))</f>
        <v>87022</v>
      </c>
      <c r="I35" s="144"/>
      <c r="J35" s="144"/>
      <c r="K35" s="144"/>
      <c r="L35" s="144">
        <f>INDEX('元データ'!$A$2:$M$534,MATCH('損益計算書'!$A35,'元データ'!$A$2:$A$534,0),MATCH('損益計算書'!L$1,'元データ'!$A$2:$M$2,0))</f>
        <v>46785</v>
      </c>
      <c r="M35" s="144"/>
      <c r="N35" s="144"/>
      <c r="O35" s="144"/>
      <c r="P35" s="140">
        <f>INDEX('元データ'!$A$2:$M$534,MATCH('損益計算書'!$A35,'元データ'!$A$2:$A$534,0),MATCH('損益計算書'!P$1,'元データ'!$A$2:$M$2,0))</f>
        <v>40200</v>
      </c>
      <c r="Q35" s="141"/>
      <c r="R35" s="141"/>
      <c r="S35" s="141"/>
      <c r="T35" s="141">
        <f>INDEX('元データ'!$A$2:$M$534,MATCH('損益計算書'!$A35,'元データ'!$A$2:$A$534,0),MATCH('損益計算書'!T$1,'元データ'!$A$2:$M$2,0))</f>
        <v>76147</v>
      </c>
      <c r="U35" s="141"/>
      <c r="V35" s="141"/>
      <c r="W35" s="141"/>
      <c r="X35" s="140">
        <f>INDEX('元データ'!$A$2:$M$534,MATCH('損益計算書'!$A35,'元データ'!$A$2:$A$534,0),MATCH('損益計算書'!X$1,'元データ'!$A$2:$M$2,0))</f>
        <v>70393</v>
      </c>
      <c r="Y35" s="140"/>
      <c r="Z35" s="140"/>
      <c r="AA35" s="140"/>
      <c r="AB35" s="140">
        <f>INDEX('元データ'!$A$2:$M$534,MATCH('損益計算書'!$A35,'元データ'!$A$2:$A$534,0),MATCH('損益計算書'!AB$1,'元データ'!$A$2:$M$2,0))</f>
        <v>18415</v>
      </c>
      <c r="AC35" s="140"/>
      <c r="AD35" s="140"/>
      <c r="AE35" s="140"/>
      <c r="AF35" s="140">
        <f>INDEX('元データ'!$A$2:$M$534,MATCH('損益計算書'!$A35,'元データ'!$A$2:$A$534,0),MATCH('損益計算書'!AF$1,'元データ'!$A$2:$M$2,0))</f>
        <v>11778</v>
      </c>
      <c r="AG35" s="140"/>
      <c r="AH35" s="140"/>
      <c r="AI35" s="140"/>
      <c r="AJ35" s="140">
        <f>INDEX('元データ'!$A$2:$M$534,MATCH('損益計算書'!$A35,'元データ'!$A$2:$A$534,0),MATCH('損益計算書'!AJ$1,'元データ'!$A$2:$M$2,0))</f>
        <v>25586</v>
      </c>
      <c r="AK35" s="142"/>
      <c r="AL35" s="142"/>
      <c r="AM35" s="142"/>
      <c r="AN35" s="142">
        <f>INDEX('元データ'!$A$2:$M$534,MATCH('損益計算書'!$A35,'元データ'!$A$2:$A$534,0),MATCH('損益計算書'!AN$1,'元データ'!$A$2:$M$2,0))</f>
        <v>21583</v>
      </c>
      <c r="AO35" s="142"/>
      <c r="AP35" s="142"/>
      <c r="AQ35" s="142"/>
      <c r="AR35" s="142">
        <f>INDEX('元データ'!$A$2:$M$534,MATCH('損益計算書'!$A35,'元データ'!$A$2:$A$534,0),MATCH('損益計算書'!AR$1,'元データ'!$A$2:$M$2,0))</f>
        <v>7902</v>
      </c>
    </row>
    <row r="36" spans="1:44" ht="13.5">
      <c r="A36" s="608" t="s">
        <v>1431</v>
      </c>
      <c r="B36" s="188" t="s">
        <v>177</v>
      </c>
      <c r="C36" s="194">
        <f t="shared" si="1"/>
        <v>0</v>
      </c>
      <c r="D36" s="139">
        <f>INDEX('元データ'!$A$2:$M$534,MATCH('損益計算書'!$A36,'元データ'!$A$2:$A$534,0),MATCH('損益計算書'!D$1,'元データ'!$A$2:$M$2,0))</f>
        <v>0</v>
      </c>
      <c r="E36" s="139"/>
      <c r="F36" s="139"/>
      <c r="G36" s="139"/>
      <c r="H36" s="144">
        <f>INDEX('元データ'!$A$2:$M$534,MATCH('損益計算書'!$A36,'元データ'!$A$2:$A$534,0),MATCH('損益計算書'!H$1,'元データ'!$A$2:$M$2,0))</f>
        <v>0</v>
      </c>
      <c r="I36" s="144"/>
      <c r="J36" s="144"/>
      <c r="K36" s="144"/>
      <c r="L36" s="144">
        <f>INDEX('元データ'!$A$2:$M$534,MATCH('損益計算書'!$A36,'元データ'!$A$2:$A$534,0),MATCH('損益計算書'!L$1,'元データ'!$A$2:$M$2,0))</f>
        <v>0</v>
      </c>
      <c r="M36" s="144"/>
      <c r="N36" s="144"/>
      <c r="O36" s="144"/>
      <c r="P36" s="140">
        <f>INDEX('元データ'!$A$2:$M$534,MATCH('損益計算書'!$A36,'元データ'!$A$2:$A$534,0),MATCH('損益計算書'!P$1,'元データ'!$A$2:$M$2,0))</f>
        <v>0</v>
      </c>
      <c r="Q36" s="141"/>
      <c r="R36" s="141"/>
      <c r="S36" s="141"/>
      <c r="T36" s="141">
        <f>INDEX('元データ'!$A$2:$M$534,MATCH('損益計算書'!$A36,'元データ'!$A$2:$A$534,0),MATCH('損益計算書'!T$1,'元データ'!$A$2:$M$2,0))</f>
        <v>0</v>
      </c>
      <c r="U36" s="141"/>
      <c r="V36" s="141"/>
      <c r="W36" s="141"/>
      <c r="X36" s="140">
        <f>INDEX('元データ'!$A$2:$M$534,MATCH('損益計算書'!$A36,'元データ'!$A$2:$A$534,0),MATCH('損益計算書'!X$1,'元データ'!$A$2:$M$2,0))</f>
        <v>0</v>
      </c>
      <c r="Y36" s="140"/>
      <c r="Z36" s="140"/>
      <c r="AA36" s="140"/>
      <c r="AB36" s="140">
        <f>INDEX('元データ'!$A$2:$M$534,MATCH('損益計算書'!$A36,'元データ'!$A$2:$A$534,0),MATCH('損益計算書'!AB$1,'元データ'!$A$2:$M$2,0))</f>
        <v>0</v>
      </c>
      <c r="AC36" s="140"/>
      <c r="AD36" s="140"/>
      <c r="AE36" s="140"/>
      <c r="AF36" s="140">
        <f>INDEX('元データ'!$A$2:$M$534,MATCH('損益計算書'!$A36,'元データ'!$A$2:$A$534,0),MATCH('損益計算書'!AF$1,'元データ'!$A$2:$M$2,0))</f>
        <v>0</v>
      </c>
      <c r="AG36" s="140"/>
      <c r="AH36" s="140"/>
      <c r="AI36" s="140"/>
      <c r="AJ36" s="140">
        <f>INDEX('元データ'!$A$2:$M$534,MATCH('損益計算書'!$A36,'元データ'!$A$2:$A$534,0),MATCH('損益計算書'!AJ$1,'元データ'!$A$2:$M$2,0))</f>
        <v>0</v>
      </c>
      <c r="AK36" s="142"/>
      <c r="AL36" s="142"/>
      <c r="AM36" s="142"/>
      <c r="AN36" s="142">
        <f>INDEX('元データ'!$A$2:$M$534,MATCH('損益計算書'!$A36,'元データ'!$A$2:$A$534,0),MATCH('損益計算書'!AN$1,'元データ'!$A$2:$M$2,0))</f>
        <v>0</v>
      </c>
      <c r="AO36" s="142"/>
      <c r="AP36" s="142"/>
      <c r="AQ36" s="142"/>
      <c r="AR36" s="142">
        <f>INDEX('元データ'!$A$2:$M$534,MATCH('損益計算書'!$A36,'元データ'!$A$2:$A$534,0),MATCH('損益計算書'!AR$1,'元データ'!$A$2:$M$2,0))</f>
        <v>0</v>
      </c>
    </row>
    <row r="37" spans="1:44" ht="13.5">
      <c r="A37" s="608" t="s">
        <v>1432</v>
      </c>
      <c r="B37" s="188" t="s">
        <v>178</v>
      </c>
      <c r="C37" s="194">
        <f t="shared" si="1"/>
        <v>0</v>
      </c>
      <c r="D37" s="139">
        <f>INDEX('元データ'!$A$2:$M$534,MATCH('損益計算書'!$A37,'元データ'!$A$2:$A$534,0),MATCH('損益計算書'!D$1,'元データ'!$A$2:$M$2,0))</f>
        <v>0</v>
      </c>
      <c r="E37" s="139"/>
      <c r="F37" s="139"/>
      <c r="G37" s="139"/>
      <c r="H37" s="144">
        <f>INDEX('元データ'!$A$2:$M$534,MATCH('損益計算書'!$A37,'元データ'!$A$2:$A$534,0),MATCH('損益計算書'!H$1,'元データ'!$A$2:$M$2,0))</f>
        <v>0</v>
      </c>
      <c r="I37" s="144"/>
      <c r="J37" s="144"/>
      <c r="K37" s="144"/>
      <c r="L37" s="144">
        <f>INDEX('元データ'!$A$2:$M$534,MATCH('損益計算書'!$A37,'元データ'!$A$2:$A$534,0),MATCH('損益計算書'!L$1,'元データ'!$A$2:$M$2,0))</f>
        <v>0</v>
      </c>
      <c r="M37" s="144"/>
      <c r="N37" s="144"/>
      <c r="O37" s="144"/>
      <c r="P37" s="140">
        <f>INDEX('元データ'!$A$2:$M$534,MATCH('損益計算書'!$A37,'元データ'!$A$2:$A$534,0),MATCH('損益計算書'!P$1,'元データ'!$A$2:$M$2,0))</f>
        <v>0</v>
      </c>
      <c r="Q37" s="141"/>
      <c r="R37" s="141"/>
      <c r="S37" s="141"/>
      <c r="T37" s="141">
        <f>INDEX('元データ'!$A$2:$M$534,MATCH('損益計算書'!$A37,'元データ'!$A$2:$A$534,0),MATCH('損益計算書'!T$1,'元データ'!$A$2:$M$2,0))</f>
        <v>0</v>
      </c>
      <c r="U37" s="141"/>
      <c r="V37" s="141"/>
      <c r="W37" s="141"/>
      <c r="X37" s="140">
        <f>INDEX('元データ'!$A$2:$M$534,MATCH('損益計算書'!$A37,'元データ'!$A$2:$A$534,0),MATCH('損益計算書'!X$1,'元データ'!$A$2:$M$2,0))</f>
        <v>0</v>
      </c>
      <c r="Y37" s="140"/>
      <c r="Z37" s="140"/>
      <c r="AA37" s="140"/>
      <c r="AB37" s="140">
        <f>INDEX('元データ'!$A$2:$M$534,MATCH('損益計算書'!$A37,'元データ'!$A$2:$A$534,0),MATCH('損益計算書'!AB$1,'元データ'!$A$2:$M$2,0))</f>
        <v>0</v>
      </c>
      <c r="AC37" s="140"/>
      <c r="AD37" s="140"/>
      <c r="AE37" s="140"/>
      <c r="AF37" s="140">
        <f>INDEX('元データ'!$A$2:$M$534,MATCH('損益計算書'!$A37,'元データ'!$A$2:$A$534,0),MATCH('損益計算書'!AF$1,'元データ'!$A$2:$M$2,0))</f>
        <v>0</v>
      </c>
      <c r="AG37" s="140"/>
      <c r="AH37" s="140"/>
      <c r="AI37" s="140"/>
      <c r="AJ37" s="140">
        <f>INDEX('元データ'!$A$2:$M$534,MATCH('損益計算書'!$A37,'元データ'!$A$2:$A$534,0),MATCH('損益計算書'!AJ$1,'元データ'!$A$2:$M$2,0))</f>
        <v>0</v>
      </c>
      <c r="AK37" s="142"/>
      <c r="AL37" s="142"/>
      <c r="AM37" s="142"/>
      <c r="AN37" s="142">
        <f>INDEX('元データ'!$A$2:$M$534,MATCH('損益計算書'!$A37,'元データ'!$A$2:$A$534,0),MATCH('損益計算書'!AN$1,'元データ'!$A$2:$M$2,0))</f>
        <v>0</v>
      </c>
      <c r="AO37" s="142"/>
      <c r="AP37" s="142"/>
      <c r="AQ37" s="142"/>
      <c r="AR37" s="142">
        <f>INDEX('元データ'!$A$2:$M$534,MATCH('損益計算書'!$A37,'元データ'!$A$2:$A$534,0),MATCH('損益計算書'!AR$1,'元データ'!$A$2:$M$2,0))</f>
        <v>0</v>
      </c>
    </row>
    <row r="38" spans="1:44" ht="13.5">
      <c r="A38" s="608" t="s">
        <v>1433</v>
      </c>
      <c r="B38" s="188" t="s">
        <v>179</v>
      </c>
      <c r="C38" s="194">
        <f t="shared" si="1"/>
        <v>150321</v>
      </c>
      <c r="D38" s="139">
        <f>INDEX('元データ'!$A$2:$M$534,MATCH('損益計算書'!$A38,'元データ'!$A$2:$A$534,0),MATCH('損益計算書'!D$1,'元データ'!$A$2:$M$2,0))</f>
        <v>38895</v>
      </c>
      <c r="E38" s="139"/>
      <c r="F38" s="139"/>
      <c r="G38" s="139"/>
      <c r="H38" s="144">
        <f>INDEX('元データ'!$A$2:$M$534,MATCH('損益計算書'!$A38,'元データ'!$A$2:$A$534,0),MATCH('損益計算書'!H$1,'元データ'!$A$2:$M$2,0))</f>
        <v>25808</v>
      </c>
      <c r="I38" s="144"/>
      <c r="J38" s="144"/>
      <c r="K38" s="144"/>
      <c r="L38" s="144">
        <f>INDEX('元データ'!$A$2:$M$534,MATCH('損益計算書'!$A38,'元データ'!$A$2:$A$534,0),MATCH('損益計算書'!L$1,'元データ'!$A$2:$M$2,0))</f>
        <v>12649</v>
      </c>
      <c r="M38" s="144"/>
      <c r="N38" s="144"/>
      <c r="O38" s="144"/>
      <c r="P38" s="140">
        <f>INDEX('元データ'!$A$2:$M$534,MATCH('損益計算書'!$A38,'元データ'!$A$2:$A$534,0),MATCH('損益計算書'!P$1,'元データ'!$A$2:$M$2,0))</f>
        <v>16381</v>
      </c>
      <c r="Q38" s="141"/>
      <c r="R38" s="141"/>
      <c r="S38" s="141"/>
      <c r="T38" s="141">
        <f>INDEX('元データ'!$A$2:$M$534,MATCH('損益計算書'!$A38,'元データ'!$A$2:$A$534,0),MATCH('損益計算書'!T$1,'元データ'!$A$2:$M$2,0))</f>
        <v>33034</v>
      </c>
      <c r="U38" s="141"/>
      <c r="V38" s="141"/>
      <c r="W38" s="141"/>
      <c r="X38" s="140">
        <f>INDEX('元データ'!$A$2:$M$534,MATCH('損益計算書'!$A38,'元データ'!$A$2:$A$534,0),MATCH('損益計算書'!X$1,'元データ'!$A$2:$M$2,0))</f>
        <v>5909</v>
      </c>
      <c r="Y38" s="140"/>
      <c r="Z38" s="140"/>
      <c r="AA38" s="140"/>
      <c r="AB38" s="140">
        <f>INDEX('元データ'!$A$2:$M$534,MATCH('損益計算書'!$A38,'元データ'!$A$2:$A$534,0),MATCH('損益計算書'!AB$1,'元データ'!$A$2:$M$2,0))</f>
        <v>0</v>
      </c>
      <c r="AC38" s="140"/>
      <c r="AD38" s="140"/>
      <c r="AE38" s="140"/>
      <c r="AF38" s="140">
        <f>INDEX('元データ'!$A$2:$M$534,MATCH('損益計算書'!$A38,'元データ'!$A$2:$A$534,0),MATCH('損益計算書'!AF$1,'元データ'!$A$2:$M$2,0))</f>
        <v>0</v>
      </c>
      <c r="AG38" s="140"/>
      <c r="AH38" s="140"/>
      <c r="AI38" s="140"/>
      <c r="AJ38" s="140">
        <f>INDEX('元データ'!$A$2:$M$534,MATCH('損益計算書'!$A38,'元データ'!$A$2:$A$534,0),MATCH('損益計算書'!AJ$1,'元データ'!$A$2:$M$2,0))</f>
        <v>0</v>
      </c>
      <c r="AK38" s="142"/>
      <c r="AL38" s="142"/>
      <c r="AM38" s="142"/>
      <c r="AN38" s="142">
        <f>INDEX('元データ'!$A$2:$M$534,MATCH('損益計算書'!$A38,'元データ'!$A$2:$A$534,0),MATCH('損益計算書'!AN$1,'元データ'!$A$2:$M$2,0))</f>
        <v>14603</v>
      </c>
      <c r="AO38" s="142"/>
      <c r="AP38" s="142"/>
      <c r="AQ38" s="142"/>
      <c r="AR38" s="142">
        <f>INDEX('元データ'!$A$2:$M$534,MATCH('損益計算書'!$A38,'元データ'!$A$2:$A$534,0),MATCH('損益計算書'!AR$1,'元データ'!$A$2:$M$2,0))</f>
        <v>3042</v>
      </c>
    </row>
    <row r="39" spans="1:44" ht="13.5">
      <c r="A39" s="608" t="s">
        <v>1434</v>
      </c>
      <c r="B39" s="206" t="s">
        <v>180</v>
      </c>
      <c r="C39" s="694">
        <f t="shared" si="1"/>
        <v>556512</v>
      </c>
      <c r="D39" s="207">
        <f>INDEX('元データ'!$A$2:$M$534,MATCH('損益計算書'!$A39,'元データ'!$A$2:$A$534,0),MATCH('損益計算書'!D$1,'元データ'!$A$2:$M$2,0))</f>
        <v>195053</v>
      </c>
      <c r="E39" s="207"/>
      <c r="F39" s="207"/>
      <c r="G39" s="207"/>
      <c r="H39" s="208">
        <f>INDEX('元データ'!$A$2:$M$534,MATCH('損益計算書'!$A39,'元データ'!$A$2:$A$534,0),MATCH('損益計算書'!H$1,'元データ'!$A$2:$M$2,0))</f>
        <v>35813</v>
      </c>
      <c r="I39" s="208"/>
      <c r="J39" s="208"/>
      <c r="K39" s="208"/>
      <c r="L39" s="208">
        <f>INDEX('元データ'!$A$2:$M$534,MATCH('損益計算書'!$A39,'元データ'!$A$2:$A$534,0),MATCH('損益計算書'!L$1,'元データ'!$A$2:$M$2,0))</f>
        <v>61041</v>
      </c>
      <c r="M39" s="208"/>
      <c r="N39" s="208"/>
      <c r="O39" s="208"/>
      <c r="P39" s="209">
        <f>INDEX('元データ'!$A$2:$M$534,MATCH('損益計算書'!$A39,'元データ'!$A$2:$A$534,0),MATCH('損益計算書'!P$1,'元データ'!$A$2:$M$2,0))</f>
        <v>42023</v>
      </c>
      <c r="Q39" s="210"/>
      <c r="R39" s="210"/>
      <c r="S39" s="210"/>
      <c r="T39" s="210">
        <f>INDEX('元データ'!$A$2:$M$534,MATCH('損益計算書'!$A39,'元データ'!$A$2:$A$534,0),MATCH('損益計算書'!T$1,'元データ'!$A$2:$M$2,0))</f>
        <v>81700</v>
      </c>
      <c r="U39" s="210"/>
      <c r="V39" s="210"/>
      <c r="W39" s="210"/>
      <c r="X39" s="209">
        <f>INDEX('元データ'!$A$2:$M$534,MATCH('損益計算書'!$A39,'元データ'!$A$2:$A$534,0),MATCH('損益計算書'!X$1,'元データ'!$A$2:$M$2,0))</f>
        <v>28947</v>
      </c>
      <c r="Y39" s="209"/>
      <c r="Z39" s="209"/>
      <c r="AA39" s="209"/>
      <c r="AB39" s="209">
        <f>INDEX('元データ'!$A$2:$M$534,MATCH('損益計算書'!$A39,'元データ'!$A$2:$A$534,0),MATCH('損益計算書'!AB$1,'元データ'!$A$2:$M$2,0))</f>
        <v>21012</v>
      </c>
      <c r="AC39" s="209"/>
      <c r="AD39" s="209"/>
      <c r="AE39" s="209"/>
      <c r="AF39" s="209">
        <f>INDEX('元データ'!$A$2:$M$534,MATCH('損益計算書'!$A39,'元データ'!$A$2:$A$534,0),MATCH('損益計算書'!AF$1,'元データ'!$A$2:$M$2,0))</f>
        <v>11621</v>
      </c>
      <c r="AG39" s="209"/>
      <c r="AH39" s="209"/>
      <c r="AI39" s="209"/>
      <c r="AJ39" s="209">
        <f>INDEX('元データ'!$A$2:$M$534,MATCH('損益計算書'!$A39,'元データ'!$A$2:$A$534,0),MATCH('損益計算書'!AJ$1,'元データ'!$A$2:$M$2,0))</f>
        <v>33606</v>
      </c>
      <c r="AK39" s="211"/>
      <c r="AL39" s="211"/>
      <c r="AM39" s="211"/>
      <c r="AN39" s="211">
        <f>INDEX('元データ'!$A$2:$M$534,MATCH('損益計算書'!$A39,'元データ'!$A$2:$A$534,0),MATCH('損益計算書'!AN$1,'元データ'!$A$2:$M$2,0))</f>
        <v>36695</v>
      </c>
      <c r="AO39" s="211"/>
      <c r="AP39" s="211"/>
      <c r="AQ39" s="211"/>
      <c r="AR39" s="211">
        <f>INDEX('元データ'!$A$2:$M$534,MATCH('損益計算書'!$A39,'元データ'!$A$2:$A$534,0),MATCH('損益計算書'!AR$1,'元データ'!$A$2:$M$2,0))</f>
        <v>9001</v>
      </c>
    </row>
    <row r="40" spans="1:44" ht="13.5">
      <c r="A40" s="608" t="s">
        <v>1435</v>
      </c>
      <c r="B40" s="212" t="s">
        <v>152</v>
      </c>
      <c r="C40" s="695">
        <f t="shared" si="1"/>
        <v>72206</v>
      </c>
      <c r="D40" s="213">
        <f>INDEX('元データ'!$A$2:$M$534,MATCH('損益計算書'!$A40,'元データ'!$A$2:$A$534,0),MATCH('損益計算書'!D$1,'元データ'!$A$2:$M$2,0))</f>
        <v>0</v>
      </c>
      <c r="E40" s="213"/>
      <c r="F40" s="213"/>
      <c r="G40" s="213"/>
      <c r="H40" s="214">
        <f>INDEX('元データ'!$A$2:$M$534,MATCH('損益計算書'!$A40,'元データ'!$A$2:$A$534,0),MATCH('損益計算書'!H$1,'元データ'!$A$2:$M$2,0))</f>
        <v>0</v>
      </c>
      <c r="I40" s="214"/>
      <c r="J40" s="214"/>
      <c r="K40" s="214"/>
      <c r="L40" s="214">
        <f>INDEX('元データ'!$A$2:$M$534,MATCH('損益計算書'!$A40,'元データ'!$A$2:$A$534,0),MATCH('損益計算書'!L$1,'元データ'!$A$2:$M$2,0))</f>
        <v>0</v>
      </c>
      <c r="M40" s="214"/>
      <c r="N40" s="214"/>
      <c r="O40" s="214"/>
      <c r="P40" s="215">
        <f>INDEX('元データ'!$A$2:$M$534,MATCH('損益計算書'!$A40,'元データ'!$A$2:$A$534,0),MATCH('損益計算書'!P$1,'元データ'!$A$2:$M$2,0))</f>
        <v>0</v>
      </c>
      <c r="Q40" s="216"/>
      <c r="R40" s="216"/>
      <c r="S40" s="216"/>
      <c r="T40" s="216">
        <f>INDEX('元データ'!$A$2:$M$534,MATCH('損益計算書'!$A40,'元データ'!$A$2:$A$534,0),MATCH('損益計算書'!T$1,'元データ'!$A$2:$M$2,0))</f>
        <v>70712</v>
      </c>
      <c r="U40" s="216"/>
      <c r="V40" s="216"/>
      <c r="W40" s="216"/>
      <c r="X40" s="215">
        <f>INDEX('元データ'!$A$2:$M$534,MATCH('損益計算書'!$A40,'元データ'!$A$2:$A$534,0),MATCH('損益計算書'!X$1,'元データ'!$A$2:$M$2,0))</f>
        <v>0</v>
      </c>
      <c r="Y40" s="215"/>
      <c r="Z40" s="215"/>
      <c r="AA40" s="215"/>
      <c r="AB40" s="215">
        <f>INDEX('元データ'!$A$2:$M$534,MATCH('損益計算書'!$A40,'元データ'!$A$2:$A$534,0),MATCH('損益計算書'!AB$1,'元データ'!$A$2:$M$2,0))</f>
        <v>0</v>
      </c>
      <c r="AC40" s="215"/>
      <c r="AD40" s="215"/>
      <c r="AE40" s="215"/>
      <c r="AF40" s="215">
        <f>INDEX('元データ'!$A$2:$M$534,MATCH('損益計算書'!$A40,'元データ'!$A$2:$A$534,0),MATCH('損益計算書'!AF$1,'元データ'!$A$2:$M$2,0))</f>
        <v>441</v>
      </c>
      <c r="AG40" s="215"/>
      <c r="AH40" s="215"/>
      <c r="AI40" s="215"/>
      <c r="AJ40" s="215">
        <f>INDEX('元データ'!$A$2:$M$534,MATCH('損益計算書'!$A40,'元データ'!$A$2:$A$534,0),MATCH('損益計算書'!AJ$1,'元データ'!$A$2:$M$2,0))</f>
        <v>1053</v>
      </c>
      <c r="AK40" s="217"/>
      <c r="AL40" s="217"/>
      <c r="AM40" s="217"/>
      <c r="AN40" s="217">
        <f>INDEX('元データ'!$A$2:$M$534,MATCH('損益計算書'!$A40,'元データ'!$A$2:$A$534,0),MATCH('損益計算書'!AN$1,'元データ'!$A$2:$M$2,0))</f>
        <v>0</v>
      </c>
      <c r="AO40" s="217"/>
      <c r="AP40" s="217"/>
      <c r="AQ40" s="217"/>
      <c r="AR40" s="217">
        <f>INDEX('元データ'!$A$2:$M$534,MATCH('損益計算書'!$A40,'元データ'!$A$2:$A$534,0),MATCH('損益計算書'!AR$1,'元データ'!$A$2:$M$2,0))</f>
        <v>0</v>
      </c>
    </row>
    <row r="41" spans="1:44" ht="13.5">
      <c r="A41" s="608" t="s">
        <v>1436</v>
      </c>
      <c r="B41" s="212" t="s">
        <v>153</v>
      </c>
      <c r="C41" s="695">
        <f t="shared" si="1"/>
        <v>2549266</v>
      </c>
      <c r="D41" s="213">
        <f>INDEX('元データ'!$A$2:$M$534,MATCH('損益計算書'!$A41,'元データ'!$A$2:$A$534,0),MATCH('損益計算書'!D$1,'元データ'!$A$2:$M$2,0))</f>
        <v>396895</v>
      </c>
      <c r="E41" s="213"/>
      <c r="F41" s="213"/>
      <c r="G41" s="213"/>
      <c r="H41" s="214">
        <f>INDEX('元データ'!$A$2:$M$534,MATCH('損益計算書'!$A41,'元データ'!$A$2:$A$534,0),MATCH('損益計算書'!H$1,'元データ'!$A$2:$M$2,0))</f>
        <v>325320</v>
      </c>
      <c r="I41" s="214"/>
      <c r="J41" s="214"/>
      <c r="K41" s="214"/>
      <c r="L41" s="214">
        <f>INDEX('元データ'!$A$2:$M$534,MATCH('損益計算書'!$A41,'元データ'!$A$2:$A$534,0),MATCH('損益計算書'!L$1,'元データ'!$A$2:$M$2,0))</f>
        <v>487722</v>
      </c>
      <c r="M41" s="214"/>
      <c r="N41" s="214"/>
      <c r="O41" s="214"/>
      <c r="P41" s="215">
        <f>INDEX('元データ'!$A$2:$M$534,MATCH('損益計算書'!$A41,'元データ'!$A$2:$A$534,0),MATCH('損益計算書'!P$1,'元データ'!$A$2:$M$2,0))</f>
        <v>154011</v>
      </c>
      <c r="Q41" s="216"/>
      <c r="R41" s="216"/>
      <c r="S41" s="216"/>
      <c r="T41" s="216">
        <f>INDEX('元データ'!$A$2:$M$534,MATCH('損益計算書'!$A41,'元データ'!$A$2:$A$534,0),MATCH('損益計算書'!T$1,'元データ'!$A$2:$M$2,0))</f>
        <v>0</v>
      </c>
      <c r="U41" s="216"/>
      <c r="V41" s="216"/>
      <c r="W41" s="216"/>
      <c r="X41" s="215">
        <f>INDEX('元データ'!$A$2:$M$534,MATCH('損益計算書'!$A41,'元データ'!$A$2:$A$534,0),MATCH('損益計算書'!X$1,'元データ'!$A$2:$M$2,0))</f>
        <v>44772</v>
      </c>
      <c r="Y41" s="215"/>
      <c r="Z41" s="215"/>
      <c r="AA41" s="215"/>
      <c r="AB41" s="215">
        <f>INDEX('元データ'!$A$2:$M$534,MATCH('損益計算書'!$A41,'元データ'!$A$2:$A$534,0),MATCH('損益計算書'!AB$1,'元データ'!$A$2:$M$2,0))</f>
        <v>57456</v>
      </c>
      <c r="AC41" s="215"/>
      <c r="AD41" s="215"/>
      <c r="AE41" s="215"/>
      <c r="AF41" s="215">
        <f>INDEX('元データ'!$A$2:$M$534,MATCH('損益計算書'!$A41,'元データ'!$A$2:$A$534,0),MATCH('損益計算書'!AF$1,'元データ'!$A$2:$M$2,0))</f>
        <v>0</v>
      </c>
      <c r="AG41" s="215"/>
      <c r="AH41" s="215"/>
      <c r="AI41" s="215"/>
      <c r="AJ41" s="215">
        <f>INDEX('元データ'!$A$2:$M$534,MATCH('損益計算書'!$A41,'元データ'!$A$2:$A$534,0),MATCH('損益計算書'!AJ$1,'元データ'!$A$2:$M$2,0))</f>
        <v>0</v>
      </c>
      <c r="AK41" s="217"/>
      <c r="AL41" s="217"/>
      <c r="AM41" s="217"/>
      <c r="AN41" s="217">
        <f>INDEX('元データ'!$A$2:$M$534,MATCH('損益計算書'!$A41,'元データ'!$A$2:$A$534,0),MATCH('損益計算書'!AN$1,'元データ'!$A$2:$M$2,0))</f>
        <v>1056694</v>
      </c>
      <c r="AO41" s="217"/>
      <c r="AP41" s="217"/>
      <c r="AQ41" s="217"/>
      <c r="AR41" s="217">
        <f>INDEX('元データ'!$A$2:$M$534,MATCH('損益計算書'!$A41,'元データ'!$A$2:$A$534,0),MATCH('損益計算書'!AR$1,'元データ'!$A$2:$M$2,0))</f>
        <v>26396</v>
      </c>
    </row>
    <row r="42" spans="1:44" ht="13.5">
      <c r="A42" s="608" t="s">
        <v>1437</v>
      </c>
      <c r="B42" s="200" t="s">
        <v>154</v>
      </c>
      <c r="C42" s="693">
        <f t="shared" si="1"/>
        <v>40362</v>
      </c>
      <c r="D42" s="201">
        <f>INDEX('元データ'!$A$2:$M$534,MATCH('損益計算書'!$A42,'元データ'!$A$2:$A$534,0),MATCH('損益計算書'!D$1,'元データ'!$A$2:$M$2,0))</f>
        <v>6401</v>
      </c>
      <c r="E42" s="201"/>
      <c r="F42" s="201"/>
      <c r="G42" s="201"/>
      <c r="H42" s="202">
        <f>INDEX('元データ'!$A$2:$M$534,MATCH('損益計算書'!$A42,'元データ'!$A$2:$A$534,0),MATCH('損益計算書'!H$1,'元データ'!$A$2:$M$2,0))</f>
        <v>0</v>
      </c>
      <c r="I42" s="202"/>
      <c r="J42" s="202"/>
      <c r="K42" s="202"/>
      <c r="L42" s="202">
        <f>INDEX('元データ'!$A$2:$M$534,MATCH('損益計算書'!$A42,'元データ'!$A$2:$A$534,0),MATCH('損益計算書'!L$1,'元データ'!$A$2:$M$2,0))</f>
        <v>0</v>
      </c>
      <c r="M42" s="202"/>
      <c r="N42" s="202"/>
      <c r="O42" s="202"/>
      <c r="P42" s="203">
        <f>INDEX('元データ'!$A$2:$M$534,MATCH('損益計算書'!$A42,'元データ'!$A$2:$A$534,0),MATCH('損益計算書'!P$1,'元データ'!$A$2:$M$2,0))</f>
        <v>0</v>
      </c>
      <c r="Q42" s="204"/>
      <c r="R42" s="204"/>
      <c r="S42" s="204"/>
      <c r="T42" s="204">
        <f>INDEX('元データ'!$A$2:$M$534,MATCH('損益計算書'!$A42,'元データ'!$A$2:$A$534,0),MATCH('損益計算書'!T$1,'元データ'!$A$2:$M$2,0))</f>
        <v>26098</v>
      </c>
      <c r="U42" s="204"/>
      <c r="V42" s="204"/>
      <c r="W42" s="204"/>
      <c r="X42" s="203">
        <f>INDEX('元データ'!$A$2:$M$534,MATCH('損益計算書'!$A42,'元データ'!$A$2:$A$534,0),MATCH('損益計算書'!X$1,'元データ'!$A$2:$M$2,0))</f>
        <v>0</v>
      </c>
      <c r="Y42" s="203"/>
      <c r="Z42" s="203"/>
      <c r="AA42" s="203"/>
      <c r="AB42" s="203">
        <f>INDEX('元データ'!$A$2:$M$534,MATCH('損益計算書'!$A42,'元データ'!$A$2:$A$534,0),MATCH('損益計算書'!AB$1,'元データ'!$A$2:$M$2,0))</f>
        <v>7484</v>
      </c>
      <c r="AC42" s="203"/>
      <c r="AD42" s="203"/>
      <c r="AE42" s="203"/>
      <c r="AF42" s="203">
        <f>INDEX('元データ'!$A$2:$M$534,MATCH('損益計算書'!$A42,'元データ'!$A$2:$A$534,0),MATCH('損益計算書'!AF$1,'元データ'!$A$2:$M$2,0))</f>
        <v>379</v>
      </c>
      <c r="AG42" s="203"/>
      <c r="AH42" s="203"/>
      <c r="AI42" s="203"/>
      <c r="AJ42" s="203">
        <f>INDEX('元データ'!$A$2:$M$534,MATCH('損益計算書'!$A42,'元データ'!$A$2:$A$534,0),MATCH('損益計算書'!AJ$1,'元データ'!$A$2:$M$2,0))</f>
        <v>0</v>
      </c>
      <c r="AK42" s="205"/>
      <c r="AL42" s="205"/>
      <c r="AM42" s="205"/>
      <c r="AN42" s="205">
        <f>INDEX('元データ'!$A$2:$M$534,MATCH('損益計算書'!$A42,'元データ'!$A$2:$A$534,0),MATCH('損益計算書'!AN$1,'元データ'!$A$2:$M$2,0))</f>
        <v>0</v>
      </c>
      <c r="AO42" s="205"/>
      <c r="AP42" s="205"/>
      <c r="AQ42" s="205"/>
      <c r="AR42" s="205">
        <f>INDEX('元データ'!$A$2:$M$534,MATCH('損益計算書'!$A42,'元データ'!$A$2:$A$534,0),MATCH('損益計算書'!AR$1,'元データ'!$A$2:$M$2,0))</f>
        <v>0</v>
      </c>
    </row>
    <row r="43" spans="1:44" ht="13.5">
      <c r="A43" s="608" t="s">
        <v>1438</v>
      </c>
      <c r="B43" s="188" t="s">
        <v>181</v>
      </c>
      <c r="C43" s="194">
        <f t="shared" si="1"/>
        <v>26098</v>
      </c>
      <c r="D43" s="139">
        <f>INDEX('元データ'!$A$2:$M$534,MATCH('損益計算書'!$A43,'元データ'!$A$2:$A$534,0),MATCH('損益計算書'!D$1,'元データ'!$A$2:$M$2,0))</f>
        <v>0</v>
      </c>
      <c r="E43" s="139"/>
      <c r="F43" s="139"/>
      <c r="G43" s="139"/>
      <c r="H43" s="144">
        <f>INDEX('元データ'!$A$2:$M$534,MATCH('損益計算書'!$A43,'元データ'!$A$2:$A$534,0),MATCH('損益計算書'!H$1,'元データ'!$A$2:$M$2,0))</f>
        <v>0</v>
      </c>
      <c r="I43" s="144"/>
      <c r="J43" s="144"/>
      <c r="K43" s="144"/>
      <c r="L43" s="144">
        <f>INDEX('元データ'!$A$2:$M$534,MATCH('損益計算書'!$A43,'元データ'!$A$2:$A$534,0),MATCH('損益計算書'!L$1,'元データ'!$A$2:$M$2,0))</f>
        <v>0</v>
      </c>
      <c r="M43" s="144"/>
      <c r="N43" s="144"/>
      <c r="O43" s="144"/>
      <c r="P43" s="140">
        <f>INDEX('元データ'!$A$2:$M$534,MATCH('損益計算書'!$A43,'元データ'!$A$2:$A$534,0),MATCH('損益計算書'!P$1,'元データ'!$A$2:$M$2,0))</f>
        <v>0</v>
      </c>
      <c r="Q43" s="141"/>
      <c r="R43" s="141"/>
      <c r="S43" s="141"/>
      <c r="T43" s="141">
        <f>INDEX('元データ'!$A$2:$M$534,MATCH('損益計算書'!$A43,'元データ'!$A$2:$A$534,0),MATCH('損益計算書'!T$1,'元データ'!$A$2:$M$2,0))</f>
        <v>26098</v>
      </c>
      <c r="U43" s="141"/>
      <c r="V43" s="141"/>
      <c r="W43" s="141"/>
      <c r="X43" s="140">
        <f>INDEX('元データ'!$A$2:$M$534,MATCH('損益計算書'!$A43,'元データ'!$A$2:$A$534,0),MATCH('損益計算書'!X$1,'元データ'!$A$2:$M$2,0))</f>
        <v>0</v>
      </c>
      <c r="Y43" s="140"/>
      <c r="Z43" s="140"/>
      <c r="AA43" s="140"/>
      <c r="AB43" s="140">
        <f>INDEX('元データ'!$A$2:$M$534,MATCH('損益計算書'!$A43,'元データ'!$A$2:$A$534,0),MATCH('損益計算書'!AB$1,'元データ'!$A$2:$M$2,0))</f>
        <v>0</v>
      </c>
      <c r="AC43" s="140"/>
      <c r="AD43" s="140"/>
      <c r="AE43" s="140"/>
      <c r="AF43" s="140">
        <f>INDEX('元データ'!$A$2:$M$534,MATCH('損益計算書'!$A43,'元データ'!$A$2:$A$534,0),MATCH('損益計算書'!AF$1,'元データ'!$A$2:$M$2,0))</f>
        <v>0</v>
      </c>
      <c r="AG43" s="140"/>
      <c r="AH43" s="140"/>
      <c r="AI43" s="140"/>
      <c r="AJ43" s="140">
        <f>INDEX('元データ'!$A$2:$M$534,MATCH('損益計算書'!$A43,'元データ'!$A$2:$A$534,0),MATCH('損益計算書'!AJ$1,'元データ'!$A$2:$M$2,0))</f>
        <v>0</v>
      </c>
      <c r="AK43" s="142"/>
      <c r="AL43" s="142"/>
      <c r="AM43" s="142"/>
      <c r="AN43" s="142">
        <f>INDEX('元データ'!$A$2:$M$534,MATCH('損益計算書'!$A43,'元データ'!$A$2:$A$534,0),MATCH('損益計算書'!AN$1,'元データ'!$A$2:$M$2,0))</f>
        <v>0</v>
      </c>
      <c r="AO43" s="142"/>
      <c r="AP43" s="142"/>
      <c r="AQ43" s="142"/>
      <c r="AR43" s="142">
        <f>INDEX('元データ'!$A$2:$M$534,MATCH('損益計算書'!$A43,'元データ'!$A$2:$A$534,0),MATCH('損益計算書'!AR$1,'元データ'!$A$2:$M$2,0))</f>
        <v>0</v>
      </c>
    </row>
    <row r="44" spans="1:44" ht="13.5">
      <c r="A44" s="608" t="s">
        <v>1439</v>
      </c>
      <c r="B44" s="188" t="s">
        <v>182</v>
      </c>
      <c r="C44" s="194">
        <f t="shared" si="1"/>
        <v>0</v>
      </c>
      <c r="D44" s="139">
        <f>INDEX('元データ'!$A$2:$M$534,MATCH('損益計算書'!$A44,'元データ'!$A$2:$A$534,0),MATCH('損益計算書'!D$1,'元データ'!$A$2:$M$2,0))</f>
        <v>0</v>
      </c>
      <c r="E44" s="139"/>
      <c r="F44" s="139"/>
      <c r="G44" s="139"/>
      <c r="H44" s="144">
        <f>INDEX('元データ'!$A$2:$M$534,MATCH('損益計算書'!$A44,'元データ'!$A$2:$A$534,0),MATCH('損益計算書'!H$1,'元データ'!$A$2:$M$2,0))</f>
        <v>0</v>
      </c>
      <c r="I44" s="144"/>
      <c r="J44" s="144"/>
      <c r="K44" s="144"/>
      <c r="L44" s="144">
        <f>INDEX('元データ'!$A$2:$M$534,MATCH('損益計算書'!$A44,'元データ'!$A$2:$A$534,0),MATCH('損益計算書'!L$1,'元データ'!$A$2:$M$2,0))</f>
        <v>0</v>
      </c>
      <c r="M44" s="144"/>
      <c r="N44" s="144"/>
      <c r="O44" s="144"/>
      <c r="P44" s="140">
        <f>INDEX('元データ'!$A$2:$M$534,MATCH('損益計算書'!$A44,'元データ'!$A$2:$A$534,0),MATCH('損益計算書'!P$1,'元データ'!$A$2:$M$2,0))</f>
        <v>0</v>
      </c>
      <c r="Q44" s="141"/>
      <c r="R44" s="141"/>
      <c r="S44" s="141"/>
      <c r="T44" s="141">
        <f>INDEX('元データ'!$A$2:$M$534,MATCH('損益計算書'!$A44,'元データ'!$A$2:$A$534,0),MATCH('損益計算書'!T$1,'元データ'!$A$2:$M$2,0))</f>
        <v>0</v>
      </c>
      <c r="U44" s="141"/>
      <c r="V44" s="141"/>
      <c r="W44" s="141"/>
      <c r="X44" s="140">
        <f>INDEX('元データ'!$A$2:$M$534,MATCH('損益計算書'!$A44,'元データ'!$A$2:$A$534,0),MATCH('損益計算書'!X$1,'元データ'!$A$2:$M$2,0))</f>
        <v>0</v>
      </c>
      <c r="Y44" s="140"/>
      <c r="Z44" s="140"/>
      <c r="AA44" s="140"/>
      <c r="AB44" s="140">
        <f>INDEX('元データ'!$A$2:$M$534,MATCH('損益計算書'!$A44,'元データ'!$A$2:$A$534,0),MATCH('損益計算書'!AB$1,'元データ'!$A$2:$M$2,0))</f>
        <v>0</v>
      </c>
      <c r="AC44" s="140"/>
      <c r="AD44" s="140"/>
      <c r="AE44" s="140"/>
      <c r="AF44" s="140">
        <f>INDEX('元データ'!$A$2:$M$534,MATCH('損益計算書'!$A44,'元データ'!$A$2:$A$534,0),MATCH('損益計算書'!AF$1,'元データ'!$A$2:$M$2,0))</f>
        <v>0</v>
      </c>
      <c r="AG44" s="140"/>
      <c r="AH44" s="140"/>
      <c r="AI44" s="140"/>
      <c r="AJ44" s="140">
        <f>INDEX('元データ'!$A$2:$M$534,MATCH('損益計算書'!$A44,'元データ'!$A$2:$A$534,0),MATCH('損益計算書'!AJ$1,'元データ'!$A$2:$M$2,0))</f>
        <v>0</v>
      </c>
      <c r="AK44" s="142"/>
      <c r="AL44" s="142"/>
      <c r="AM44" s="142"/>
      <c r="AN44" s="142">
        <f>INDEX('元データ'!$A$2:$M$534,MATCH('損益計算書'!$A44,'元データ'!$A$2:$A$534,0),MATCH('損益計算書'!AN$1,'元データ'!$A$2:$M$2,0))</f>
        <v>0</v>
      </c>
      <c r="AO44" s="142"/>
      <c r="AP44" s="142"/>
      <c r="AQ44" s="142"/>
      <c r="AR44" s="142">
        <f>INDEX('元データ'!$A$2:$M$534,MATCH('損益計算書'!$A44,'元データ'!$A$2:$A$534,0),MATCH('損益計算書'!AR$1,'元データ'!$A$2:$M$2,0))</f>
        <v>0</v>
      </c>
    </row>
    <row r="45" spans="1:44" ht="13.5">
      <c r="A45" s="608" t="s">
        <v>1440</v>
      </c>
      <c r="B45" s="188" t="s">
        <v>183</v>
      </c>
      <c r="C45" s="194">
        <f t="shared" si="1"/>
        <v>14264</v>
      </c>
      <c r="D45" s="139">
        <f>INDEX('元データ'!$A$2:$M$534,MATCH('損益計算書'!$A45,'元データ'!$A$2:$A$534,0),MATCH('損益計算書'!D$1,'元データ'!$A$2:$M$2,0))</f>
        <v>6401</v>
      </c>
      <c r="E45" s="139"/>
      <c r="F45" s="139"/>
      <c r="G45" s="139"/>
      <c r="H45" s="144">
        <f>INDEX('元データ'!$A$2:$M$534,MATCH('損益計算書'!$A45,'元データ'!$A$2:$A$534,0),MATCH('損益計算書'!H$1,'元データ'!$A$2:$M$2,0))</f>
        <v>0</v>
      </c>
      <c r="I45" s="144"/>
      <c r="J45" s="144"/>
      <c r="K45" s="144"/>
      <c r="L45" s="144">
        <f>INDEX('元データ'!$A$2:$M$534,MATCH('損益計算書'!$A45,'元データ'!$A$2:$A$534,0),MATCH('損益計算書'!L$1,'元データ'!$A$2:$M$2,0))</f>
        <v>0</v>
      </c>
      <c r="M45" s="144"/>
      <c r="N45" s="144"/>
      <c r="O45" s="144"/>
      <c r="P45" s="140">
        <f>INDEX('元データ'!$A$2:$M$534,MATCH('損益計算書'!$A45,'元データ'!$A$2:$A$534,0),MATCH('損益計算書'!P$1,'元データ'!$A$2:$M$2,0))</f>
        <v>0</v>
      </c>
      <c r="Q45" s="141"/>
      <c r="R45" s="141"/>
      <c r="S45" s="141"/>
      <c r="T45" s="141">
        <f>INDEX('元データ'!$A$2:$M$534,MATCH('損益計算書'!$A45,'元データ'!$A$2:$A$534,0),MATCH('損益計算書'!T$1,'元データ'!$A$2:$M$2,0))</f>
        <v>0</v>
      </c>
      <c r="U45" s="141"/>
      <c r="V45" s="141"/>
      <c r="W45" s="141"/>
      <c r="X45" s="140">
        <f>INDEX('元データ'!$A$2:$M$534,MATCH('損益計算書'!$A45,'元データ'!$A$2:$A$534,0),MATCH('損益計算書'!X$1,'元データ'!$A$2:$M$2,0))</f>
        <v>0</v>
      </c>
      <c r="Y45" s="140"/>
      <c r="Z45" s="140"/>
      <c r="AA45" s="140"/>
      <c r="AB45" s="140">
        <f>INDEX('元データ'!$A$2:$M$534,MATCH('損益計算書'!$A45,'元データ'!$A$2:$A$534,0),MATCH('損益計算書'!AB$1,'元データ'!$A$2:$M$2,0))</f>
        <v>7484</v>
      </c>
      <c r="AC45" s="140"/>
      <c r="AD45" s="140"/>
      <c r="AE45" s="140"/>
      <c r="AF45" s="140">
        <f>INDEX('元データ'!$A$2:$M$534,MATCH('損益計算書'!$A45,'元データ'!$A$2:$A$534,0),MATCH('損益計算書'!AF$1,'元データ'!$A$2:$M$2,0))</f>
        <v>379</v>
      </c>
      <c r="AG45" s="140"/>
      <c r="AH45" s="140"/>
      <c r="AI45" s="140"/>
      <c r="AJ45" s="140">
        <f>INDEX('元データ'!$A$2:$M$534,MATCH('損益計算書'!$A45,'元データ'!$A$2:$A$534,0),MATCH('損益計算書'!AJ$1,'元データ'!$A$2:$M$2,0))</f>
        <v>0</v>
      </c>
      <c r="AK45" s="142"/>
      <c r="AL45" s="142"/>
      <c r="AM45" s="142"/>
      <c r="AN45" s="142">
        <f>INDEX('元データ'!$A$2:$M$534,MATCH('損益計算書'!$A45,'元データ'!$A$2:$A$534,0),MATCH('損益計算書'!AN$1,'元データ'!$A$2:$M$2,0))</f>
        <v>0</v>
      </c>
      <c r="AO45" s="142"/>
      <c r="AP45" s="142"/>
      <c r="AQ45" s="142"/>
      <c r="AR45" s="142">
        <f>INDEX('元データ'!$A$2:$M$534,MATCH('損益計算書'!$A45,'元データ'!$A$2:$A$534,0),MATCH('損益計算書'!AR$1,'元データ'!$A$2:$M$2,0))</f>
        <v>0</v>
      </c>
    </row>
    <row r="46" spans="1:44" ht="13.5">
      <c r="A46" s="608" t="s">
        <v>1441</v>
      </c>
      <c r="B46" s="200" t="s">
        <v>106</v>
      </c>
      <c r="C46" s="693">
        <f t="shared" si="1"/>
        <v>239135</v>
      </c>
      <c r="D46" s="201">
        <f>INDEX('元データ'!$A$2:$M$534,MATCH('損益計算書'!$A46,'元データ'!$A$2:$A$534,0),MATCH('損益計算書'!D$1,'元データ'!$A$2:$M$2,0))</f>
        <v>0</v>
      </c>
      <c r="E46" s="201"/>
      <c r="F46" s="201"/>
      <c r="G46" s="201"/>
      <c r="H46" s="202">
        <f>INDEX('元データ'!$A$2:$M$534,MATCH('損益計算書'!$A46,'元データ'!$A$2:$A$534,0),MATCH('損益計算書'!H$1,'元データ'!$A$2:$M$2,0))</f>
        <v>0</v>
      </c>
      <c r="I46" s="202"/>
      <c r="J46" s="202"/>
      <c r="K46" s="202"/>
      <c r="L46" s="202">
        <f>INDEX('元データ'!$A$2:$M$534,MATCH('損益計算書'!$A46,'元データ'!$A$2:$A$534,0),MATCH('損益計算書'!L$1,'元データ'!$A$2:$M$2,0))</f>
        <v>0</v>
      </c>
      <c r="M46" s="202"/>
      <c r="N46" s="202"/>
      <c r="O46" s="202"/>
      <c r="P46" s="203">
        <f>INDEX('元データ'!$A$2:$M$534,MATCH('損益計算書'!$A46,'元データ'!$A$2:$A$534,0),MATCH('損益計算書'!P$1,'元データ'!$A$2:$M$2,0))</f>
        <v>3</v>
      </c>
      <c r="Q46" s="204"/>
      <c r="R46" s="204"/>
      <c r="S46" s="204"/>
      <c r="T46" s="204">
        <f>INDEX('元データ'!$A$2:$M$534,MATCH('損益計算書'!$A46,'元データ'!$A$2:$A$534,0),MATCH('損益計算書'!T$1,'元データ'!$A$2:$M$2,0))</f>
        <v>27325</v>
      </c>
      <c r="U46" s="204"/>
      <c r="V46" s="204"/>
      <c r="W46" s="204"/>
      <c r="X46" s="203">
        <f>INDEX('元データ'!$A$2:$M$534,MATCH('損益計算書'!$A46,'元データ'!$A$2:$A$534,0),MATCH('損益計算書'!X$1,'元データ'!$A$2:$M$2,0))</f>
        <v>0</v>
      </c>
      <c r="Y46" s="203"/>
      <c r="Z46" s="203"/>
      <c r="AA46" s="203"/>
      <c r="AB46" s="203">
        <f>INDEX('元データ'!$A$2:$M$534,MATCH('損益計算書'!$A46,'元データ'!$A$2:$A$534,0),MATCH('損益計算書'!AB$1,'元データ'!$A$2:$M$2,0))</f>
        <v>155911</v>
      </c>
      <c r="AC46" s="203"/>
      <c r="AD46" s="203"/>
      <c r="AE46" s="203"/>
      <c r="AF46" s="203">
        <f>INDEX('元データ'!$A$2:$M$534,MATCH('損益計算書'!$A46,'元データ'!$A$2:$A$534,0),MATCH('損益計算書'!AF$1,'元データ'!$A$2:$M$2,0))</f>
        <v>0</v>
      </c>
      <c r="AG46" s="203"/>
      <c r="AH46" s="203"/>
      <c r="AI46" s="203"/>
      <c r="AJ46" s="203">
        <f>INDEX('元データ'!$A$2:$M$534,MATCH('損益計算書'!$A46,'元データ'!$A$2:$A$534,0),MATCH('損益計算書'!AJ$1,'元データ'!$A$2:$M$2,0))</f>
        <v>32789</v>
      </c>
      <c r="AK46" s="205"/>
      <c r="AL46" s="205"/>
      <c r="AM46" s="205"/>
      <c r="AN46" s="205">
        <f>INDEX('元データ'!$A$2:$M$534,MATCH('損益計算書'!$A46,'元データ'!$A$2:$A$534,0),MATCH('損益計算書'!AN$1,'元データ'!$A$2:$M$2,0))</f>
        <v>17857</v>
      </c>
      <c r="AO46" s="205"/>
      <c r="AP46" s="205"/>
      <c r="AQ46" s="205"/>
      <c r="AR46" s="205">
        <f>INDEX('元データ'!$A$2:$M$534,MATCH('損益計算書'!$A46,'元データ'!$A$2:$A$534,0),MATCH('損益計算書'!AR$1,'元データ'!$A$2:$M$2,0))</f>
        <v>5250</v>
      </c>
    </row>
    <row r="47" spans="1:44" ht="13.5">
      <c r="A47" s="608" t="s">
        <v>1442</v>
      </c>
      <c r="B47" s="188" t="s">
        <v>184</v>
      </c>
      <c r="C47" s="194">
        <f t="shared" si="1"/>
        <v>0</v>
      </c>
      <c r="D47" s="139">
        <f>INDEX('元データ'!$A$2:$M$534,MATCH('損益計算書'!$A47,'元データ'!$A$2:$A$534,0),MATCH('損益計算書'!D$1,'元データ'!$A$2:$M$2,0))</f>
        <v>0</v>
      </c>
      <c r="E47" s="139"/>
      <c r="F47" s="139"/>
      <c r="G47" s="139"/>
      <c r="H47" s="144">
        <f>INDEX('元データ'!$A$2:$M$534,MATCH('損益計算書'!$A47,'元データ'!$A$2:$A$534,0),MATCH('損益計算書'!H$1,'元データ'!$A$2:$M$2,0))</f>
        <v>0</v>
      </c>
      <c r="I47" s="144"/>
      <c r="J47" s="144"/>
      <c r="K47" s="144"/>
      <c r="L47" s="144">
        <f>INDEX('元データ'!$A$2:$M$534,MATCH('損益計算書'!$A47,'元データ'!$A$2:$A$534,0),MATCH('損益計算書'!L$1,'元データ'!$A$2:$M$2,0))</f>
        <v>0</v>
      </c>
      <c r="M47" s="144"/>
      <c r="N47" s="144"/>
      <c r="O47" s="144"/>
      <c r="P47" s="140">
        <f>INDEX('元データ'!$A$2:$M$534,MATCH('損益計算書'!$A47,'元データ'!$A$2:$A$534,0),MATCH('損益計算書'!P$1,'元データ'!$A$2:$M$2,0))</f>
        <v>0</v>
      </c>
      <c r="Q47" s="141"/>
      <c r="R47" s="141"/>
      <c r="S47" s="141"/>
      <c r="T47" s="141">
        <f>INDEX('元データ'!$A$2:$M$534,MATCH('損益計算書'!$A47,'元データ'!$A$2:$A$534,0),MATCH('損益計算書'!T$1,'元データ'!$A$2:$M$2,0))</f>
        <v>0</v>
      </c>
      <c r="U47" s="141"/>
      <c r="V47" s="141"/>
      <c r="W47" s="141"/>
      <c r="X47" s="140">
        <f>INDEX('元データ'!$A$2:$M$534,MATCH('損益計算書'!$A47,'元データ'!$A$2:$A$534,0),MATCH('損益計算書'!X$1,'元データ'!$A$2:$M$2,0))</f>
        <v>0</v>
      </c>
      <c r="Y47" s="140"/>
      <c r="Z47" s="140"/>
      <c r="AA47" s="140"/>
      <c r="AB47" s="140">
        <f>INDEX('元データ'!$A$2:$M$534,MATCH('損益計算書'!$A47,'元データ'!$A$2:$A$534,0),MATCH('損益計算書'!AB$1,'元データ'!$A$2:$M$2,0))</f>
        <v>0</v>
      </c>
      <c r="AC47" s="140"/>
      <c r="AD47" s="140"/>
      <c r="AE47" s="140"/>
      <c r="AF47" s="140">
        <f>INDEX('元データ'!$A$2:$M$534,MATCH('損益計算書'!$A47,'元データ'!$A$2:$A$534,0),MATCH('損益計算書'!AF$1,'元データ'!$A$2:$M$2,0))</f>
        <v>0</v>
      </c>
      <c r="AG47" s="140"/>
      <c r="AH47" s="140"/>
      <c r="AI47" s="140"/>
      <c r="AJ47" s="140">
        <f>INDEX('元データ'!$A$2:$M$534,MATCH('損益計算書'!$A47,'元データ'!$A$2:$A$534,0),MATCH('損益計算書'!AJ$1,'元データ'!$A$2:$M$2,0))</f>
        <v>0</v>
      </c>
      <c r="AK47" s="142"/>
      <c r="AL47" s="142"/>
      <c r="AM47" s="142"/>
      <c r="AN47" s="142">
        <f>INDEX('元データ'!$A$2:$M$534,MATCH('損益計算書'!$A47,'元データ'!$A$2:$A$534,0),MATCH('損益計算書'!AN$1,'元データ'!$A$2:$M$2,0))</f>
        <v>0</v>
      </c>
      <c r="AO47" s="142"/>
      <c r="AP47" s="142"/>
      <c r="AQ47" s="142"/>
      <c r="AR47" s="142">
        <f>INDEX('元データ'!$A$2:$M$534,MATCH('損益計算書'!$A47,'元データ'!$A$2:$A$534,0),MATCH('損益計算書'!AR$1,'元データ'!$A$2:$M$2,0))</f>
        <v>0</v>
      </c>
    </row>
    <row r="48" spans="1:44" ht="13.5">
      <c r="A48" s="608" t="s">
        <v>1443</v>
      </c>
      <c r="B48" s="206" t="s">
        <v>185</v>
      </c>
      <c r="C48" s="694">
        <f t="shared" si="1"/>
        <v>239135</v>
      </c>
      <c r="D48" s="207">
        <f>INDEX('元データ'!$A$2:$M$534,MATCH('損益計算書'!$A48,'元データ'!$A$2:$A$534,0),MATCH('損益計算書'!D$1,'元データ'!$A$2:$M$2,0))</f>
        <v>0</v>
      </c>
      <c r="E48" s="207"/>
      <c r="F48" s="207"/>
      <c r="G48" s="207"/>
      <c r="H48" s="208">
        <f>INDEX('元データ'!$A$2:$M$534,MATCH('損益計算書'!$A48,'元データ'!$A$2:$A$534,0),MATCH('損益計算書'!H$1,'元データ'!$A$2:$M$2,0))</f>
        <v>0</v>
      </c>
      <c r="I48" s="208"/>
      <c r="J48" s="208"/>
      <c r="K48" s="208"/>
      <c r="L48" s="208">
        <f>INDEX('元データ'!$A$2:$M$534,MATCH('損益計算書'!$A48,'元データ'!$A$2:$A$534,0),MATCH('損益計算書'!L$1,'元データ'!$A$2:$M$2,0))</f>
        <v>0</v>
      </c>
      <c r="M48" s="208"/>
      <c r="N48" s="208"/>
      <c r="O48" s="208"/>
      <c r="P48" s="209">
        <f>INDEX('元データ'!$A$2:$M$534,MATCH('損益計算書'!$A48,'元データ'!$A$2:$A$534,0),MATCH('損益計算書'!P$1,'元データ'!$A$2:$M$2,0))</f>
        <v>3</v>
      </c>
      <c r="Q48" s="210"/>
      <c r="R48" s="210"/>
      <c r="S48" s="210"/>
      <c r="T48" s="210">
        <f>INDEX('元データ'!$A$2:$M$534,MATCH('損益計算書'!$A48,'元データ'!$A$2:$A$534,0),MATCH('損益計算書'!T$1,'元データ'!$A$2:$M$2,0))</f>
        <v>27325</v>
      </c>
      <c r="U48" s="210"/>
      <c r="V48" s="210"/>
      <c r="W48" s="210"/>
      <c r="X48" s="209">
        <f>INDEX('元データ'!$A$2:$M$534,MATCH('損益計算書'!$A48,'元データ'!$A$2:$A$534,0),MATCH('損益計算書'!X$1,'元データ'!$A$2:$M$2,0))</f>
        <v>0</v>
      </c>
      <c r="Y48" s="209"/>
      <c r="Z48" s="209"/>
      <c r="AA48" s="209"/>
      <c r="AB48" s="209">
        <f>INDEX('元データ'!$A$2:$M$534,MATCH('損益計算書'!$A48,'元データ'!$A$2:$A$534,0),MATCH('損益計算書'!AB$1,'元データ'!$A$2:$M$2,0))</f>
        <v>155911</v>
      </c>
      <c r="AC48" s="209"/>
      <c r="AD48" s="209"/>
      <c r="AE48" s="209"/>
      <c r="AF48" s="209">
        <f>INDEX('元データ'!$A$2:$M$534,MATCH('損益計算書'!$A48,'元データ'!$A$2:$A$534,0),MATCH('損益計算書'!AF$1,'元データ'!$A$2:$M$2,0))</f>
        <v>0</v>
      </c>
      <c r="AG48" s="209"/>
      <c r="AH48" s="209"/>
      <c r="AI48" s="209"/>
      <c r="AJ48" s="209">
        <f>INDEX('元データ'!$A$2:$M$534,MATCH('損益計算書'!$A48,'元データ'!$A$2:$A$534,0),MATCH('損益計算書'!AJ$1,'元データ'!$A$2:$M$2,0))</f>
        <v>32789</v>
      </c>
      <c r="AK48" s="211"/>
      <c r="AL48" s="211"/>
      <c r="AM48" s="211"/>
      <c r="AN48" s="211">
        <f>INDEX('元データ'!$A$2:$M$534,MATCH('損益計算書'!$A48,'元データ'!$A$2:$A$534,0),MATCH('損益計算書'!AN$1,'元データ'!$A$2:$M$2,0))</f>
        <v>17857</v>
      </c>
      <c r="AO48" s="211"/>
      <c r="AP48" s="211"/>
      <c r="AQ48" s="211"/>
      <c r="AR48" s="211">
        <f>INDEX('元データ'!$A$2:$M$534,MATCH('損益計算書'!$A48,'元データ'!$A$2:$A$534,0),MATCH('損益計算書'!AR$1,'元データ'!$A$2:$M$2,0))</f>
        <v>5250</v>
      </c>
    </row>
    <row r="49" spans="1:44" ht="13.5">
      <c r="A49" s="608" t="s">
        <v>1444</v>
      </c>
      <c r="B49" s="212" t="s">
        <v>155</v>
      </c>
      <c r="C49" s="695">
        <f t="shared" si="1"/>
        <v>70305</v>
      </c>
      <c r="D49" s="213">
        <f>INDEX('元データ'!$A$2:$M$534,MATCH('損益計算書'!$A49,'元データ'!$A$2:$A$534,0),MATCH('損益計算書'!D$1,'元データ'!$A$2:$M$2,0))</f>
        <v>0</v>
      </c>
      <c r="E49" s="213"/>
      <c r="F49" s="213"/>
      <c r="G49" s="213"/>
      <c r="H49" s="214">
        <f>INDEX('元データ'!$A$2:$M$534,MATCH('損益計算書'!$A49,'元データ'!$A$2:$A$534,0),MATCH('損益計算書'!H$1,'元データ'!$A$2:$M$2,0))</f>
        <v>0</v>
      </c>
      <c r="I49" s="214"/>
      <c r="J49" s="214"/>
      <c r="K49" s="214"/>
      <c r="L49" s="214">
        <f>INDEX('元データ'!$A$2:$M$534,MATCH('損益計算書'!$A49,'元データ'!$A$2:$A$534,0),MATCH('損益計算書'!L$1,'元データ'!$A$2:$M$2,0))</f>
        <v>0</v>
      </c>
      <c r="M49" s="214"/>
      <c r="N49" s="214"/>
      <c r="O49" s="214"/>
      <c r="P49" s="215">
        <f>INDEX('元データ'!$A$2:$M$534,MATCH('損益計算書'!$A49,'元データ'!$A$2:$A$534,0),MATCH('損益計算書'!P$1,'元データ'!$A$2:$M$2,0))</f>
        <v>0</v>
      </c>
      <c r="Q49" s="216"/>
      <c r="R49" s="216"/>
      <c r="S49" s="216"/>
      <c r="T49" s="216">
        <f>INDEX('元データ'!$A$2:$M$534,MATCH('損益計算書'!$A49,'元データ'!$A$2:$A$534,0),MATCH('損益計算書'!T$1,'元データ'!$A$2:$M$2,0))</f>
        <v>69485</v>
      </c>
      <c r="U49" s="216"/>
      <c r="V49" s="216"/>
      <c r="W49" s="216"/>
      <c r="X49" s="215">
        <f>INDEX('元データ'!$A$2:$M$534,MATCH('損益計算書'!$A49,'元データ'!$A$2:$A$534,0),MATCH('損益計算書'!X$1,'元データ'!$A$2:$M$2,0))</f>
        <v>0</v>
      </c>
      <c r="Y49" s="215"/>
      <c r="Z49" s="215"/>
      <c r="AA49" s="215"/>
      <c r="AB49" s="215">
        <f>INDEX('元データ'!$A$2:$M$534,MATCH('損益計算書'!$A49,'元データ'!$A$2:$A$534,0),MATCH('損益計算書'!AB$1,'元データ'!$A$2:$M$2,0))</f>
        <v>0</v>
      </c>
      <c r="AC49" s="215"/>
      <c r="AD49" s="215"/>
      <c r="AE49" s="215"/>
      <c r="AF49" s="215">
        <f>INDEX('元データ'!$A$2:$M$534,MATCH('損益計算書'!$A49,'元データ'!$A$2:$A$534,0),MATCH('損益計算書'!AF$1,'元データ'!$A$2:$M$2,0))</f>
        <v>820</v>
      </c>
      <c r="AG49" s="215"/>
      <c r="AH49" s="215"/>
      <c r="AI49" s="215"/>
      <c r="AJ49" s="215">
        <f>INDEX('元データ'!$A$2:$M$534,MATCH('損益計算書'!$A49,'元データ'!$A$2:$A$534,0),MATCH('損益計算書'!AJ$1,'元データ'!$A$2:$M$2,0))</f>
        <v>0</v>
      </c>
      <c r="AK49" s="217"/>
      <c r="AL49" s="217"/>
      <c r="AM49" s="217"/>
      <c r="AN49" s="217">
        <f>INDEX('元データ'!$A$2:$M$534,MATCH('損益計算書'!$A49,'元データ'!$A$2:$A$534,0),MATCH('損益計算書'!AN$1,'元データ'!$A$2:$M$2,0))</f>
        <v>0</v>
      </c>
      <c r="AO49" s="217"/>
      <c r="AP49" s="217"/>
      <c r="AQ49" s="217"/>
      <c r="AR49" s="217">
        <f>INDEX('元データ'!$A$2:$M$534,MATCH('損益計算書'!$A49,'元データ'!$A$2:$A$534,0),MATCH('損益計算書'!AR$1,'元データ'!$A$2:$M$2,0))</f>
        <v>0</v>
      </c>
    </row>
    <row r="50" spans="1:44" ht="13.5">
      <c r="A50" s="608" t="s">
        <v>1445</v>
      </c>
      <c r="B50" s="212" t="s">
        <v>156</v>
      </c>
      <c r="C50" s="695">
        <f t="shared" si="1"/>
        <v>2746138</v>
      </c>
      <c r="D50" s="213">
        <f>INDEX('元データ'!$A$2:$M$534,MATCH('損益計算書'!$A50,'元データ'!$A$2:$A$534,0),MATCH('損益計算書'!D$1,'元データ'!$A$2:$M$2,0))</f>
        <v>390494</v>
      </c>
      <c r="E50" s="213"/>
      <c r="F50" s="213"/>
      <c r="G50" s="213"/>
      <c r="H50" s="214">
        <f>INDEX('元データ'!$A$2:$M$534,MATCH('損益計算書'!$A50,'元データ'!$A$2:$A$534,0),MATCH('損益計算書'!H$1,'元データ'!$A$2:$M$2,0))</f>
        <v>325320</v>
      </c>
      <c r="I50" s="214"/>
      <c r="J50" s="214"/>
      <c r="K50" s="214"/>
      <c r="L50" s="214">
        <f>INDEX('元データ'!$A$2:$M$534,MATCH('損益計算書'!$A50,'元データ'!$A$2:$A$534,0),MATCH('損益計算書'!L$1,'元データ'!$A$2:$M$2,0))</f>
        <v>487722</v>
      </c>
      <c r="M50" s="214"/>
      <c r="N50" s="214"/>
      <c r="O50" s="214"/>
      <c r="P50" s="215">
        <f>INDEX('元データ'!$A$2:$M$534,MATCH('損益計算書'!$A50,'元データ'!$A$2:$A$534,0),MATCH('損益計算書'!P$1,'元データ'!$A$2:$M$2,0))</f>
        <v>154014</v>
      </c>
      <c r="Q50" s="216"/>
      <c r="R50" s="216"/>
      <c r="S50" s="216"/>
      <c r="T50" s="216">
        <f>INDEX('元データ'!$A$2:$M$534,MATCH('損益計算書'!$A50,'元データ'!$A$2:$A$534,0),MATCH('損益計算書'!T$1,'元データ'!$A$2:$M$2,0))</f>
        <v>0</v>
      </c>
      <c r="U50" s="216"/>
      <c r="V50" s="216"/>
      <c r="W50" s="216"/>
      <c r="X50" s="215">
        <f>INDEX('元データ'!$A$2:$M$534,MATCH('損益計算書'!$A50,'元データ'!$A$2:$A$534,0),MATCH('損益計算書'!X$1,'元データ'!$A$2:$M$2,0))</f>
        <v>44772</v>
      </c>
      <c r="Y50" s="215"/>
      <c r="Z50" s="215"/>
      <c r="AA50" s="215"/>
      <c r="AB50" s="215">
        <f>INDEX('元データ'!$A$2:$M$534,MATCH('損益計算書'!$A50,'元データ'!$A$2:$A$534,0),MATCH('損益計算書'!AB$1,'元データ'!$A$2:$M$2,0))</f>
        <v>205883</v>
      </c>
      <c r="AC50" s="215"/>
      <c r="AD50" s="215"/>
      <c r="AE50" s="215"/>
      <c r="AF50" s="215">
        <f>INDEX('元データ'!$A$2:$M$534,MATCH('損益計算書'!$A50,'元データ'!$A$2:$A$534,0),MATCH('損益計算書'!AF$1,'元データ'!$A$2:$M$2,0))</f>
        <v>0</v>
      </c>
      <c r="AG50" s="215"/>
      <c r="AH50" s="215"/>
      <c r="AI50" s="215"/>
      <c r="AJ50" s="215">
        <f>INDEX('元データ'!$A$2:$M$534,MATCH('損益計算書'!$A50,'元データ'!$A$2:$A$534,0),MATCH('損益計算書'!AJ$1,'元データ'!$A$2:$M$2,0))</f>
        <v>31736</v>
      </c>
      <c r="AK50" s="217"/>
      <c r="AL50" s="217"/>
      <c r="AM50" s="217"/>
      <c r="AN50" s="217">
        <f>INDEX('元データ'!$A$2:$M$534,MATCH('損益計算書'!$A50,'元データ'!$A$2:$A$534,0),MATCH('損益計算書'!AN$1,'元データ'!$A$2:$M$2,0))</f>
        <v>1074551</v>
      </c>
      <c r="AO50" s="217"/>
      <c r="AP50" s="217"/>
      <c r="AQ50" s="217"/>
      <c r="AR50" s="217">
        <f>INDEX('元データ'!$A$2:$M$534,MATCH('損益計算書'!$A50,'元データ'!$A$2:$A$534,0),MATCH('損益計算書'!AR$1,'元データ'!$A$2:$M$2,0))</f>
        <v>31646</v>
      </c>
    </row>
    <row r="51" spans="1:44" ht="13.5">
      <c r="A51" s="163" t="s">
        <v>482</v>
      </c>
      <c r="B51" s="218" t="s">
        <v>107</v>
      </c>
      <c r="C51" s="214">
        <f t="shared" si="1"/>
        <v>0</v>
      </c>
      <c r="D51" s="696" t="str">
        <f>IF(D53&gt;0,D53,"-")</f>
        <v>-</v>
      </c>
      <c r="E51" s="696"/>
      <c r="F51" s="696"/>
      <c r="G51" s="696"/>
      <c r="H51" s="697" t="str">
        <f>IF(H53&gt;0,H53,"-")</f>
        <v>-</v>
      </c>
      <c r="I51" s="697"/>
      <c r="J51" s="697"/>
      <c r="K51" s="697"/>
      <c r="L51" s="697" t="str">
        <f>IF(L53&gt;0,L53,"-")</f>
        <v>-</v>
      </c>
      <c r="M51" s="697"/>
      <c r="N51" s="697"/>
      <c r="O51" s="697"/>
      <c r="P51" s="697" t="str">
        <f>IF(P53&gt;0,P53,"-")</f>
        <v>-</v>
      </c>
      <c r="Q51" s="696"/>
      <c r="R51" s="696"/>
      <c r="S51" s="696"/>
      <c r="T51" s="696" t="str">
        <f>IF(T53&gt;0,T53,"-")</f>
        <v>-</v>
      </c>
      <c r="U51" s="696"/>
      <c r="V51" s="696"/>
      <c r="W51" s="696"/>
      <c r="X51" s="697" t="str">
        <f>IF(X53&gt;0,X53,"-")</f>
        <v>-</v>
      </c>
      <c r="Y51" s="697"/>
      <c r="Z51" s="697"/>
      <c r="AA51" s="697"/>
      <c r="AB51" s="697" t="str">
        <f>IF(AB53&gt;0,AB53,"-")</f>
        <v>-</v>
      </c>
      <c r="AC51" s="697"/>
      <c r="AD51" s="697"/>
      <c r="AE51" s="697"/>
      <c r="AF51" s="697" t="str">
        <f>IF(AF53&gt;0,AF53,"-")</f>
        <v>-</v>
      </c>
      <c r="AG51" s="697"/>
      <c r="AH51" s="697"/>
      <c r="AI51" s="697"/>
      <c r="AJ51" s="697" t="str">
        <f>IF(AJ53&gt;0,AJ53,"-")</f>
        <v>-</v>
      </c>
      <c r="AK51" s="698"/>
      <c r="AL51" s="698"/>
      <c r="AM51" s="698"/>
      <c r="AN51" s="698" t="str">
        <f>IF(AN53&gt;0,AN53,"-")</f>
        <v>-</v>
      </c>
      <c r="AO51" s="698"/>
      <c r="AP51" s="698"/>
      <c r="AQ51" s="698"/>
      <c r="AR51" s="698" t="str">
        <f>IF(AR53&gt;0,AR53,"-")</f>
        <v>-</v>
      </c>
    </row>
    <row r="52" spans="1:44" ht="13.5">
      <c r="A52" s="163" t="s">
        <v>483</v>
      </c>
      <c r="B52" s="218" t="s">
        <v>108</v>
      </c>
      <c r="C52" s="214">
        <f t="shared" si="1"/>
        <v>-24453546</v>
      </c>
      <c r="D52" s="696">
        <f>IF(D53&lt;0,D53,"-")</f>
        <v>-10946057</v>
      </c>
      <c r="E52" s="696"/>
      <c r="F52" s="696"/>
      <c r="G52" s="696"/>
      <c r="H52" s="697">
        <f>IF(H53&lt;0,H53,"-")</f>
        <v>-3587956</v>
      </c>
      <c r="I52" s="697"/>
      <c r="J52" s="697"/>
      <c r="K52" s="697"/>
      <c r="L52" s="697">
        <f>IF(L53&lt;0,L53,"-")</f>
        <v>-3828387</v>
      </c>
      <c r="M52" s="697"/>
      <c r="N52" s="697"/>
      <c r="O52" s="697"/>
      <c r="P52" s="697">
        <f>IF(P53&lt;0,P53,"-")</f>
        <v>-1435407</v>
      </c>
      <c r="Q52" s="696"/>
      <c r="R52" s="696"/>
      <c r="S52" s="696"/>
      <c r="T52" s="696">
        <f>IF(T53&lt;0,T53,"-")</f>
        <v>-3028</v>
      </c>
      <c r="U52" s="696"/>
      <c r="V52" s="696"/>
      <c r="W52" s="696"/>
      <c r="X52" s="697">
        <f>IF(X53&lt;0,X53,"-")</f>
        <v>-1563473</v>
      </c>
      <c r="Y52" s="697"/>
      <c r="Z52" s="697"/>
      <c r="AA52" s="697"/>
      <c r="AB52" s="697">
        <f>IF(AB53&lt;0,AB53,"-")</f>
        <v>-728553</v>
      </c>
      <c r="AC52" s="697"/>
      <c r="AD52" s="697"/>
      <c r="AE52" s="697"/>
      <c r="AF52" s="697" t="str">
        <f>IF(AF53&lt;0,AF53,"-")</f>
        <v>-</v>
      </c>
      <c r="AG52" s="697"/>
      <c r="AH52" s="697"/>
      <c r="AI52" s="697"/>
      <c r="AJ52" s="697">
        <f>IF(AJ53&lt;0,AJ53,"-")</f>
        <v>-153278</v>
      </c>
      <c r="AK52" s="698"/>
      <c r="AL52" s="698"/>
      <c r="AM52" s="698"/>
      <c r="AN52" s="698">
        <f>IF(AN53&lt;0,AN53,"-")</f>
        <v>-1981369</v>
      </c>
      <c r="AO52" s="698"/>
      <c r="AP52" s="698"/>
      <c r="AQ52" s="698"/>
      <c r="AR52" s="698">
        <f>IF(AR53&lt;0,AR53,"-")</f>
        <v>-226038</v>
      </c>
    </row>
    <row r="53" spans="1:44" s="541" customFormat="1" ht="13.5" hidden="1">
      <c r="A53" s="541" t="s">
        <v>1446</v>
      </c>
      <c r="B53" s="225"/>
      <c r="C53" s="226"/>
      <c r="D53" s="227">
        <f>INDEX('元データ'!$A$2:$M$534,MATCH('損益計算書'!$A53,'元データ'!$A$2:$A$534,0),MATCH('損益計算書'!D$1,'元データ'!$A$2:$M$2,0))</f>
        <v>-10946057</v>
      </c>
      <c r="E53" s="227"/>
      <c r="F53" s="227"/>
      <c r="G53" s="227"/>
      <c r="H53" s="226">
        <f>INDEX('元データ'!$A$2:$M$534,MATCH('損益計算書'!$A53,'元データ'!$A$2:$A$534,0),MATCH('損益計算書'!H$1,'元データ'!$A$2:$M$2,0))</f>
        <v>-3587956</v>
      </c>
      <c r="I53" s="226"/>
      <c r="J53" s="226"/>
      <c r="K53" s="226"/>
      <c r="L53" s="226">
        <f>INDEX('元データ'!$A$2:$M$534,MATCH('損益計算書'!$A53,'元データ'!$A$2:$A$534,0),MATCH('損益計算書'!L$1,'元データ'!$A$2:$M$2,0))</f>
        <v>-3828387</v>
      </c>
      <c r="M53" s="226"/>
      <c r="N53" s="226"/>
      <c r="O53" s="226"/>
      <c r="P53" s="228">
        <f>INDEX('元データ'!$A$2:$M$534,MATCH('損益計算書'!$A53,'元データ'!$A$2:$A$534,0),MATCH('損益計算書'!P$1,'元データ'!$A$2:$M$2,0))</f>
        <v>-1435407</v>
      </c>
      <c r="Q53" s="229"/>
      <c r="R53" s="229"/>
      <c r="S53" s="229"/>
      <c r="T53" s="229">
        <f>INDEX('元データ'!$A$2:$M$534,MATCH('損益計算書'!$A53,'元データ'!$A$2:$A$534,0),MATCH('損益計算書'!T$1,'元データ'!$A$2:$M$2,0))</f>
        <v>-3028</v>
      </c>
      <c r="U53" s="229"/>
      <c r="V53" s="229"/>
      <c r="W53" s="229"/>
      <c r="X53" s="228">
        <f>INDEX('元データ'!$A$2:$M$534,MATCH('損益計算書'!$A53,'元データ'!$A$2:$A$534,0),MATCH('損益計算書'!X$1,'元データ'!$A$2:$M$2,0))</f>
        <v>-1563473</v>
      </c>
      <c r="Y53" s="228"/>
      <c r="Z53" s="228"/>
      <c r="AA53" s="228"/>
      <c r="AB53" s="228">
        <f>INDEX('元データ'!$A$2:$M$534,MATCH('損益計算書'!$A53,'元データ'!$A$2:$A$534,0),MATCH('損益計算書'!AB$1,'元データ'!$A$2:$M$2,0))</f>
        <v>-728553</v>
      </c>
      <c r="AC53" s="228"/>
      <c r="AD53" s="228"/>
      <c r="AE53" s="228"/>
      <c r="AF53" s="228">
        <f>INDEX('元データ'!$A$2:$M$534,MATCH('損益計算書'!$A53,'元データ'!$A$2:$A$534,0),MATCH('損益計算書'!AF$1,'元データ'!$A$2:$M$2,0))</f>
        <v>0</v>
      </c>
      <c r="AG53" s="228"/>
      <c r="AH53" s="228"/>
      <c r="AI53" s="228"/>
      <c r="AJ53" s="228">
        <f>INDEX('元データ'!$A$2:$M$534,MATCH('損益計算書'!$A53,'元データ'!$A$2:$A$534,0),MATCH('損益計算書'!AJ$1,'元データ'!$A$2:$M$2,0))</f>
        <v>-153278</v>
      </c>
      <c r="AK53" s="230"/>
      <c r="AL53" s="230"/>
      <c r="AM53" s="230"/>
      <c r="AN53" s="230">
        <f>INDEX('元データ'!$A$2:$M$534,MATCH('損益計算書'!$A53,'元データ'!$A$2:$A$534,0),MATCH('損益計算書'!AN$1,'元データ'!$A$2:$M$2,0))</f>
        <v>-1981369</v>
      </c>
      <c r="AO53" s="230"/>
      <c r="AP53" s="230"/>
      <c r="AQ53" s="230"/>
      <c r="AR53" s="230">
        <f>INDEX('元データ'!$A$2:$M$534,MATCH('損益計算書'!$A53,'元データ'!$A$2:$A$534,0),MATCH('損益計算書'!AR$1,'元データ'!$A$2:$M$2,0))</f>
        <v>-226038</v>
      </c>
    </row>
    <row r="54" spans="1:44" ht="13.5">
      <c r="A54" s="163" t="s">
        <v>482</v>
      </c>
      <c r="B54" s="218" t="s">
        <v>109</v>
      </c>
      <c r="C54" s="214">
        <f>SUM(D54:AR54)</f>
        <v>67277</v>
      </c>
      <c r="D54" s="696" t="str">
        <f>IF(D56&gt;0,D56,"-")</f>
        <v>-</v>
      </c>
      <c r="E54" s="696"/>
      <c r="F54" s="696"/>
      <c r="G54" s="696"/>
      <c r="H54" s="697" t="str">
        <f>IF(H56&gt;0,H56,"-")</f>
        <v>-</v>
      </c>
      <c r="I54" s="697"/>
      <c r="J54" s="697"/>
      <c r="K54" s="697"/>
      <c r="L54" s="697" t="str">
        <f>IF(L56&gt;0,L56,"-")</f>
        <v>-</v>
      </c>
      <c r="M54" s="697"/>
      <c r="N54" s="697"/>
      <c r="O54" s="697"/>
      <c r="P54" s="697" t="str">
        <f>IF(P56&gt;0,P56,"-")</f>
        <v>-</v>
      </c>
      <c r="Q54" s="696"/>
      <c r="R54" s="696"/>
      <c r="S54" s="696"/>
      <c r="T54" s="696">
        <f>IF(T56&gt;0,T56,"-")</f>
        <v>66457</v>
      </c>
      <c r="U54" s="696"/>
      <c r="V54" s="696"/>
      <c r="W54" s="696"/>
      <c r="X54" s="697" t="str">
        <f>IF(X56&gt;0,X56,"-")</f>
        <v>-</v>
      </c>
      <c r="Y54" s="697"/>
      <c r="Z54" s="697"/>
      <c r="AA54" s="697"/>
      <c r="AB54" s="697" t="str">
        <f>IF(AB56&gt;0,AB56,"-")</f>
        <v>-</v>
      </c>
      <c r="AC54" s="697"/>
      <c r="AD54" s="697"/>
      <c r="AE54" s="697"/>
      <c r="AF54" s="697">
        <f>IF(AF56&gt;0,AF56,"-")</f>
        <v>820</v>
      </c>
      <c r="AG54" s="697"/>
      <c r="AH54" s="697"/>
      <c r="AI54" s="697"/>
      <c r="AJ54" s="697" t="str">
        <f>IF(AJ56&gt;0,AJ56,"-")</f>
        <v>-</v>
      </c>
      <c r="AK54" s="698"/>
      <c r="AL54" s="698"/>
      <c r="AM54" s="698"/>
      <c r="AN54" s="698" t="str">
        <f>IF(AN56&gt;0,AN56,"-")</f>
        <v>-</v>
      </c>
      <c r="AO54" s="698"/>
      <c r="AP54" s="698"/>
      <c r="AQ54" s="698"/>
      <c r="AR54" s="698" t="str">
        <f>IF(AR56&gt;0,AR56,"-")</f>
        <v>-</v>
      </c>
    </row>
    <row r="55" spans="1:44" ht="13.5">
      <c r="A55" s="163" t="s">
        <v>483</v>
      </c>
      <c r="B55" s="219" t="s">
        <v>110</v>
      </c>
      <c r="C55" s="699">
        <f>SUM(D55:AR55)</f>
        <v>-27196656</v>
      </c>
      <c r="D55" s="700">
        <f>IF(D56&lt;0,D56,"")</f>
        <v>-11336551</v>
      </c>
      <c r="E55" s="700"/>
      <c r="F55" s="700"/>
      <c r="G55" s="700"/>
      <c r="H55" s="699">
        <f>IF(H56&lt;0,H56,"")</f>
        <v>-3913276</v>
      </c>
      <c r="I55" s="699"/>
      <c r="J55" s="699"/>
      <c r="K55" s="699"/>
      <c r="L55" s="699">
        <f>IF(L56&lt;0,L56,"")</f>
        <v>-4316109</v>
      </c>
      <c r="M55" s="699"/>
      <c r="N55" s="699"/>
      <c r="O55" s="699"/>
      <c r="P55" s="699">
        <f>IF(P56&lt;0,P56,"")</f>
        <v>-1589421</v>
      </c>
      <c r="Q55" s="700"/>
      <c r="R55" s="700"/>
      <c r="S55" s="700"/>
      <c r="T55" s="700">
        <f>IF(T56&lt;0,T56,"")</f>
      </c>
      <c r="U55" s="700"/>
      <c r="V55" s="700"/>
      <c r="W55" s="700"/>
      <c r="X55" s="699">
        <f>IF(X56&lt;0,X56,"")</f>
        <v>-1608245</v>
      </c>
      <c r="Y55" s="699"/>
      <c r="Z55" s="699"/>
      <c r="AA55" s="699"/>
      <c r="AB55" s="699">
        <f>IF(AB56&lt;0,AB56,"")</f>
        <v>-934436</v>
      </c>
      <c r="AC55" s="699"/>
      <c r="AD55" s="699"/>
      <c r="AE55" s="699"/>
      <c r="AF55" s="699">
        <v>0</v>
      </c>
      <c r="AG55" s="699"/>
      <c r="AH55" s="699"/>
      <c r="AI55" s="699"/>
      <c r="AJ55" s="699">
        <f>IF(AJ56&lt;0,AJ56,"")</f>
        <v>-185014</v>
      </c>
      <c r="AK55" s="701"/>
      <c r="AL55" s="701"/>
      <c r="AM55" s="701"/>
      <c r="AN55" s="701">
        <f>IF(AN56&lt;0,AN56,"")</f>
        <v>-3055920</v>
      </c>
      <c r="AO55" s="701"/>
      <c r="AP55" s="701"/>
      <c r="AQ55" s="701"/>
      <c r="AR55" s="701">
        <f>IF(AR56&lt;0,AR56,"")</f>
        <v>-257684</v>
      </c>
    </row>
    <row r="56" spans="1:44" s="541" customFormat="1" ht="13.5" hidden="1">
      <c r="A56" s="541" t="s">
        <v>1447</v>
      </c>
      <c r="B56" s="231"/>
      <c r="C56" s="232"/>
      <c r="D56" s="233">
        <f>INDEX('元データ'!$A$2:$M$534,MATCH('損益計算書'!$A56,'元データ'!$A$2:$A$534,0),MATCH('損益計算書'!D$1,'元データ'!$A$2:$M$2,0))</f>
        <v>-11336551</v>
      </c>
      <c r="E56" s="233"/>
      <c r="F56" s="233"/>
      <c r="G56" s="233"/>
      <c r="H56" s="232">
        <f>INDEX('元データ'!$A$2:$M$534,MATCH('損益計算書'!$A56,'元データ'!$A$2:$A$534,0),MATCH('損益計算書'!H$1,'元データ'!$A$2:$M$2,0))</f>
        <v>-3913276</v>
      </c>
      <c r="I56" s="232"/>
      <c r="J56" s="232"/>
      <c r="K56" s="232"/>
      <c r="L56" s="232">
        <f>INDEX('元データ'!$A$2:$M$534,MATCH('損益計算書'!$A56,'元データ'!$A$2:$A$534,0),MATCH('損益計算書'!L$1,'元データ'!$A$2:$M$2,0))</f>
        <v>-4316109</v>
      </c>
      <c r="M56" s="232"/>
      <c r="N56" s="232"/>
      <c r="O56" s="232"/>
      <c r="P56" s="234">
        <f>INDEX('元データ'!$A$2:$M$534,MATCH('損益計算書'!$A56,'元データ'!$A$2:$A$534,0),MATCH('損益計算書'!P$1,'元データ'!$A$2:$M$2,0))</f>
        <v>-1589421</v>
      </c>
      <c r="Q56" s="235"/>
      <c r="R56" s="235"/>
      <c r="S56" s="235"/>
      <c r="T56" s="235">
        <f>INDEX('元データ'!$A$2:$M$534,MATCH('損益計算書'!$A56,'元データ'!$A$2:$A$534,0),MATCH('損益計算書'!T$1,'元データ'!$A$2:$M$2,0))</f>
        <v>66457</v>
      </c>
      <c r="U56" s="235"/>
      <c r="V56" s="235"/>
      <c r="W56" s="235"/>
      <c r="X56" s="234">
        <f>INDEX('元データ'!$A$2:$M$534,MATCH('損益計算書'!$A56,'元データ'!$A$2:$A$534,0),MATCH('損益計算書'!X$1,'元データ'!$A$2:$M$2,0))</f>
        <v>-1608245</v>
      </c>
      <c r="Y56" s="234"/>
      <c r="Z56" s="234"/>
      <c r="AA56" s="234"/>
      <c r="AB56" s="234">
        <f>INDEX('元データ'!$A$2:$M$534,MATCH('損益計算書'!$A56,'元データ'!$A$2:$A$534,0),MATCH('損益計算書'!AB$1,'元データ'!$A$2:$M$2,0))</f>
        <v>-934436</v>
      </c>
      <c r="AC56" s="234"/>
      <c r="AD56" s="234"/>
      <c r="AE56" s="234"/>
      <c r="AF56" s="234">
        <f>INDEX('元データ'!$A$2:$M$534,MATCH('損益計算書'!$A56,'元データ'!$A$2:$A$534,0),MATCH('損益計算書'!AF$1,'元データ'!$A$2:$M$2,0))</f>
        <v>820</v>
      </c>
      <c r="AG56" s="234"/>
      <c r="AH56" s="234"/>
      <c r="AI56" s="234"/>
      <c r="AJ56" s="234">
        <f>INDEX('元データ'!$A$2:$M$534,MATCH('損益計算書'!$A56,'元データ'!$A$2:$A$534,0),MATCH('損益計算書'!AJ$1,'元データ'!$A$2:$M$2,0))</f>
        <v>-185014</v>
      </c>
      <c r="AK56" s="236"/>
      <c r="AL56" s="236"/>
      <c r="AM56" s="236"/>
      <c r="AN56" s="236">
        <f>INDEX('元データ'!$A$2:$M$534,MATCH('損益計算書'!$A56,'元データ'!$A$2:$A$534,0),MATCH('損益計算書'!AN$1,'元データ'!$A$2:$M$2,0))</f>
        <v>-3055920</v>
      </c>
      <c r="AO56" s="236"/>
      <c r="AP56" s="236"/>
      <c r="AQ56" s="236"/>
      <c r="AR56" s="236">
        <f>INDEX('元データ'!$A$2:$M$534,MATCH('損益計算書'!$A56,'元データ'!$A$2:$A$534,0),MATCH('損益計算書'!AR$1,'元データ'!$A$2:$M$2,0))</f>
        <v>-257684</v>
      </c>
    </row>
    <row r="57" spans="2:3" ht="13.5">
      <c r="B57" s="220"/>
      <c r="C57" s="221"/>
    </row>
    <row r="58" spans="2:3" ht="13.5">
      <c r="B58" s="222"/>
      <c r="C58" s="221"/>
    </row>
    <row r="59" spans="2:3" ht="13.5">
      <c r="B59" s="222"/>
      <c r="C59" s="221"/>
    </row>
    <row r="60" spans="2:3" ht="13.5">
      <c r="B60" s="222"/>
      <c r="C60" s="221"/>
    </row>
    <row r="61" spans="2:3" ht="13.5">
      <c r="B61" s="222"/>
      <c r="C61" s="221"/>
    </row>
    <row r="62" spans="2:3" ht="13.5">
      <c r="B62" s="222"/>
      <c r="C62" s="221"/>
    </row>
    <row r="63" spans="2:3" ht="13.5">
      <c r="B63" s="222"/>
      <c r="C63" s="221"/>
    </row>
    <row r="64" spans="2:3" ht="13.5">
      <c r="B64" s="222"/>
      <c r="C64" s="221"/>
    </row>
  </sheetData>
  <sheetProtection/>
  <autoFilter ref="A1:A64"/>
  <mergeCells count="1">
    <mergeCell ref="C6:C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78" r:id="rId1"/>
  <headerFooter alignWithMargins="0">
    <oddHeader>&amp;C&amp;14法適第４表　病院事業会計決算の状況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6"/>
  <sheetViews>
    <sheetView showGridLines="0" zoomScale="85" zoomScaleNormal="85" zoomScaleSheetLayoutView="85" workbookViewId="0" topLeftCell="B3">
      <selection activeCell="B3" sqref="B3"/>
    </sheetView>
  </sheetViews>
  <sheetFormatPr defaultColWidth="8.796875" defaultRowHeight="13.5" customHeight="1"/>
  <cols>
    <col min="1" max="1" width="0" style="608" hidden="1" customWidth="1"/>
    <col min="2" max="3" width="3.09765625" style="608" customWidth="1"/>
    <col min="4" max="4" width="10.59765625" style="608" customWidth="1"/>
    <col min="5" max="5" width="8.59765625" style="608" customWidth="1"/>
    <col min="6" max="7" width="10.59765625" style="608" customWidth="1"/>
    <col min="8" max="10" width="10.59765625" style="608" hidden="1" customWidth="1"/>
    <col min="11" max="11" width="10.59765625" style="608" customWidth="1"/>
    <col min="12" max="14" width="10.59765625" style="608" hidden="1" customWidth="1"/>
    <col min="15" max="15" width="10.59765625" style="608" customWidth="1"/>
    <col min="16" max="18" width="10.59765625" style="608" hidden="1" customWidth="1"/>
    <col min="19" max="19" width="10.59765625" style="608" customWidth="1"/>
    <col min="20" max="22" width="10.59765625" style="608" hidden="1" customWidth="1"/>
    <col min="23" max="23" width="10.59765625" style="608" customWidth="1"/>
    <col min="24" max="26" width="10.59765625" style="608" hidden="1" customWidth="1"/>
    <col min="27" max="27" width="10.59765625" style="608" customWidth="1"/>
    <col min="28" max="30" width="10.59765625" style="608" hidden="1" customWidth="1"/>
    <col min="31" max="31" width="10.59765625" style="608" customWidth="1"/>
    <col min="32" max="34" width="10.59765625" style="608" hidden="1" customWidth="1"/>
    <col min="35" max="35" width="10.59765625" style="608" customWidth="1"/>
    <col min="36" max="38" width="10.59765625" style="608" hidden="1" customWidth="1"/>
    <col min="39" max="39" width="10.59765625" style="608" customWidth="1"/>
    <col min="40" max="42" width="10.59765625" style="608" hidden="1" customWidth="1"/>
    <col min="43" max="43" width="10.59765625" style="608" customWidth="1"/>
    <col min="44" max="46" width="10.59765625" style="608" hidden="1" customWidth="1"/>
    <col min="47" max="47" width="10.59765625" style="608" customWidth="1"/>
    <col min="48" max="16384" width="9" style="608" customWidth="1"/>
  </cols>
  <sheetData>
    <row r="1" spans="6:52" ht="13.5" customHeight="1" hidden="1">
      <c r="F1" s="536"/>
      <c r="G1" s="91">
        <v>322016</v>
      </c>
      <c r="H1" s="91"/>
      <c r="I1" s="91"/>
      <c r="J1" s="91"/>
      <c r="K1" s="91">
        <v>322032</v>
      </c>
      <c r="L1" s="91"/>
      <c r="M1" s="91"/>
      <c r="N1" s="91"/>
      <c r="O1" s="91">
        <v>322059</v>
      </c>
      <c r="P1" s="91"/>
      <c r="Q1" s="91"/>
      <c r="R1" s="91"/>
      <c r="S1" s="91">
        <v>322067</v>
      </c>
      <c r="T1" s="91"/>
      <c r="U1" s="91"/>
      <c r="V1" s="91"/>
      <c r="W1" s="91">
        <v>322091</v>
      </c>
      <c r="X1" s="91"/>
      <c r="Y1" s="91"/>
      <c r="Z1" s="91"/>
      <c r="AA1" s="91">
        <v>323438</v>
      </c>
      <c r="AB1" s="91"/>
      <c r="AC1" s="91"/>
      <c r="AD1" s="91"/>
      <c r="AE1" s="91">
        <v>323861</v>
      </c>
      <c r="AF1" s="91"/>
      <c r="AG1" s="91"/>
      <c r="AH1" s="91"/>
      <c r="AI1" s="91">
        <v>325015</v>
      </c>
      <c r="AJ1" s="91"/>
      <c r="AK1" s="91"/>
      <c r="AL1" s="91"/>
      <c r="AM1" s="91">
        <v>328871</v>
      </c>
      <c r="AN1" s="91"/>
      <c r="AO1" s="91"/>
      <c r="AP1" s="91"/>
      <c r="AQ1" s="91" t="s">
        <v>1008</v>
      </c>
      <c r="AR1" s="91"/>
      <c r="AS1" s="91"/>
      <c r="AT1" s="91"/>
      <c r="AU1" s="91" t="s">
        <v>1010</v>
      </c>
      <c r="AV1" s="537"/>
      <c r="AW1" s="537"/>
      <c r="AX1" s="537"/>
      <c r="AY1" s="537"/>
      <c r="AZ1" s="537"/>
    </row>
    <row r="2" spans="6:52" ht="13.5" customHeight="1" hidden="1">
      <c r="F2" s="536"/>
      <c r="G2" s="91">
        <v>1</v>
      </c>
      <c r="H2" s="91"/>
      <c r="I2" s="91"/>
      <c r="J2" s="91"/>
      <c r="K2" s="91">
        <v>1</v>
      </c>
      <c r="L2" s="91"/>
      <c r="M2" s="91"/>
      <c r="N2" s="91"/>
      <c r="O2" s="91">
        <v>1</v>
      </c>
      <c r="P2" s="91"/>
      <c r="Q2" s="91"/>
      <c r="R2" s="91"/>
      <c r="S2" s="91">
        <v>1</v>
      </c>
      <c r="T2" s="91"/>
      <c r="U2" s="91"/>
      <c r="V2" s="91"/>
      <c r="W2" s="91">
        <v>1</v>
      </c>
      <c r="X2" s="91"/>
      <c r="Y2" s="91"/>
      <c r="Z2" s="91"/>
      <c r="AA2" s="91">
        <v>1</v>
      </c>
      <c r="AB2" s="91"/>
      <c r="AC2" s="91"/>
      <c r="AD2" s="91"/>
      <c r="AE2" s="91">
        <v>1</v>
      </c>
      <c r="AF2" s="91"/>
      <c r="AG2" s="91"/>
      <c r="AH2" s="91"/>
      <c r="AI2" s="91">
        <v>1</v>
      </c>
      <c r="AJ2" s="91"/>
      <c r="AK2" s="91"/>
      <c r="AL2" s="91"/>
      <c r="AM2" s="91">
        <v>1</v>
      </c>
      <c r="AN2" s="91"/>
      <c r="AO2" s="91"/>
      <c r="AP2" s="91"/>
      <c r="AQ2" s="91">
        <v>1</v>
      </c>
      <c r="AR2" s="91"/>
      <c r="AS2" s="91"/>
      <c r="AT2" s="91"/>
      <c r="AU2" s="91">
        <v>2</v>
      </c>
      <c r="AV2" s="537"/>
      <c r="AW2" s="537"/>
      <c r="AX2" s="537"/>
      <c r="AY2" s="537"/>
      <c r="AZ2" s="537"/>
    </row>
    <row r="3" spans="2:52" ht="13.5" customHeight="1">
      <c r="B3" s="536" t="s">
        <v>1093</v>
      </c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</row>
    <row r="4" spans="7:52" ht="13.5" customHeight="1">
      <c r="G4" s="536"/>
      <c r="H4" s="536"/>
      <c r="I4" s="536"/>
      <c r="J4" s="536"/>
      <c r="K4" s="91"/>
      <c r="L4" s="536"/>
      <c r="M4" s="536"/>
      <c r="N4" s="536"/>
      <c r="O4" s="536"/>
      <c r="P4" s="536"/>
      <c r="Q4" s="536"/>
      <c r="R4" s="536"/>
      <c r="S4" s="91"/>
      <c r="T4" s="536"/>
      <c r="U4" s="536"/>
      <c r="V4" s="536"/>
      <c r="W4" s="536"/>
      <c r="X4" s="536"/>
      <c r="Y4" s="536"/>
      <c r="Z4" s="536"/>
      <c r="AA4" s="91"/>
      <c r="AB4" s="536"/>
      <c r="AC4" s="536"/>
      <c r="AD4" s="536"/>
      <c r="AE4" s="91"/>
      <c r="AF4" s="536"/>
      <c r="AG4" s="536"/>
      <c r="AH4" s="536"/>
      <c r="AI4" s="91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</row>
    <row r="5" spans="2:23" ht="13.5" customHeight="1">
      <c r="B5" s="609" t="s">
        <v>82</v>
      </c>
      <c r="C5" s="609"/>
      <c r="D5" s="609"/>
      <c r="E5" s="609"/>
      <c r="F5" s="609"/>
      <c r="W5" s="537"/>
    </row>
    <row r="6" spans="2:47" ht="13.5" customHeight="1">
      <c r="B6" s="237"/>
      <c r="C6" s="238"/>
      <c r="D6" s="238"/>
      <c r="E6" s="239"/>
      <c r="F6" s="705" t="s">
        <v>132</v>
      </c>
      <c r="G6" s="94"/>
      <c r="H6" s="94"/>
      <c r="I6" s="94"/>
      <c r="J6" s="94"/>
      <c r="K6" s="95"/>
      <c r="L6" s="94"/>
      <c r="M6" s="94"/>
      <c r="N6" s="94"/>
      <c r="O6" s="95"/>
      <c r="P6" s="94"/>
      <c r="Q6" s="94"/>
      <c r="R6" s="94"/>
      <c r="S6" s="95"/>
      <c r="T6" s="94"/>
      <c r="U6" s="94"/>
      <c r="V6" s="94"/>
      <c r="W6" s="96"/>
      <c r="X6" s="94"/>
      <c r="Y6" s="94"/>
      <c r="Z6" s="94"/>
      <c r="AA6" s="95"/>
      <c r="AB6" s="94"/>
      <c r="AC6" s="94"/>
      <c r="AD6" s="94"/>
      <c r="AE6" s="95"/>
      <c r="AF6" s="94"/>
      <c r="AG6" s="94"/>
      <c r="AH6" s="94"/>
      <c r="AI6" s="95"/>
      <c r="AJ6" s="94"/>
      <c r="AK6" s="94"/>
      <c r="AL6" s="94"/>
      <c r="AM6" s="95" t="s">
        <v>474</v>
      </c>
      <c r="AN6" s="94"/>
      <c r="AO6" s="94"/>
      <c r="AP6" s="94"/>
      <c r="AQ6" s="97"/>
      <c r="AR6" s="94"/>
      <c r="AS6" s="94"/>
      <c r="AT6" s="94"/>
      <c r="AU6" s="98" t="s">
        <v>421</v>
      </c>
    </row>
    <row r="7" spans="2:47" ht="13.5" customHeight="1">
      <c r="B7" s="240"/>
      <c r="C7" s="241"/>
      <c r="D7" s="241"/>
      <c r="E7" s="242" t="s">
        <v>140</v>
      </c>
      <c r="F7" s="706"/>
      <c r="G7" s="101" t="s">
        <v>423</v>
      </c>
      <c r="H7" s="101"/>
      <c r="I7" s="101"/>
      <c r="J7" s="101"/>
      <c r="K7" s="102" t="s">
        <v>463</v>
      </c>
      <c r="L7" s="101"/>
      <c r="M7" s="101"/>
      <c r="N7" s="101"/>
      <c r="O7" s="102" t="s">
        <v>424</v>
      </c>
      <c r="P7" s="101"/>
      <c r="Q7" s="101"/>
      <c r="R7" s="101"/>
      <c r="S7" s="102" t="s">
        <v>467</v>
      </c>
      <c r="T7" s="101"/>
      <c r="U7" s="101"/>
      <c r="V7" s="101"/>
      <c r="W7" s="103" t="s">
        <v>568</v>
      </c>
      <c r="X7" s="101"/>
      <c r="Y7" s="101"/>
      <c r="Z7" s="101"/>
      <c r="AA7" s="102" t="s">
        <v>470</v>
      </c>
      <c r="AB7" s="101"/>
      <c r="AC7" s="101"/>
      <c r="AD7" s="101"/>
      <c r="AE7" s="102" t="s">
        <v>471</v>
      </c>
      <c r="AF7" s="101"/>
      <c r="AG7" s="101"/>
      <c r="AH7" s="101"/>
      <c r="AI7" s="102" t="s">
        <v>534</v>
      </c>
      <c r="AJ7" s="101"/>
      <c r="AK7" s="101"/>
      <c r="AL7" s="101"/>
      <c r="AM7" s="102" t="s">
        <v>475</v>
      </c>
      <c r="AN7" s="101"/>
      <c r="AO7" s="101"/>
      <c r="AP7" s="101"/>
      <c r="AQ7" s="104" t="s">
        <v>305</v>
      </c>
      <c r="AR7" s="101"/>
      <c r="AS7" s="101"/>
      <c r="AT7" s="101"/>
      <c r="AU7" s="105"/>
    </row>
    <row r="8" spans="2:47" ht="13.5" customHeight="1">
      <c r="B8" s="243"/>
      <c r="C8" s="244"/>
      <c r="D8" s="244"/>
      <c r="E8" s="245"/>
      <c r="F8" s="706"/>
      <c r="G8" s="106"/>
      <c r="H8" s="106"/>
      <c r="I8" s="106"/>
      <c r="J8" s="106"/>
      <c r="K8" s="107"/>
      <c r="L8" s="106"/>
      <c r="M8" s="106"/>
      <c r="N8" s="106"/>
      <c r="O8" s="107"/>
      <c r="P8" s="106"/>
      <c r="Q8" s="106"/>
      <c r="R8" s="106"/>
      <c r="S8" s="107"/>
      <c r="T8" s="106"/>
      <c r="U8" s="106"/>
      <c r="V8" s="106"/>
      <c r="W8" s="108"/>
      <c r="X8" s="106"/>
      <c r="Y8" s="106"/>
      <c r="Z8" s="106"/>
      <c r="AA8" s="107"/>
      <c r="AB8" s="106"/>
      <c r="AC8" s="106"/>
      <c r="AD8" s="106"/>
      <c r="AE8" s="107"/>
      <c r="AF8" s="106"/>
      <c r="AG8" s="106"/>
      <c r="AH8" s="106"/>
      <c r="AI8" s="107"/>
      <c r="AJ8" s="106"/>
      <c r="AK8" s="106"/>
      <c r="AL8" s="106"/>
      <c r="AM8" s="107" t="s">
        <v>425</v>
      </c>
      <c r="AN8" s="106"/>
      <c r="AO8" s="106"/>
      <c r="AP8" s="106"/>
      <c r="AQ8" s="109" t="s">
        <v>426</v>
      </c>
      <c r="AR8" s="106"/>
      <c r="AS8" s="106"/>
      <c r="AT8" s="106"/>
      <c r="AU8" s="108" t="s">
        <v>427</v>
      </c>
    </row>
    <row r="9" spans="2:47" ht="13.5">
      <c r="B9" s="243"/>
      <c r="C9" s="244"/>
      <c r="D9" s="244"/>
      <c r="E9" s="245"/>
      <c r="F9" s="706"/>
      <c r="G9" s="94" t="s">
        <v>133</v>
      </c>
      <c r="H9" s="94"/>
      <c r="I9" s="94"/>
      <c r="J9" s="94"/>
      <c r="K9" s="95" t="s">
        <v>464</v>
      </c>
      <c r="L9" s="94"/>
      <c r="M9" s="94"/>
      <c r="N9" s="94"/>
      <c r="O9" s="95" t="s">
        <v>134</v>
      </c>
      <c r="P9" s="94"/>
      <c r="Q9" s="94"/>
      <c r="R9" s="94"/>
      <c r="S9" s="95" t="s">
        <v>468</v>
      </c>
      <c r="T9" s="94"/>
      <c r="U9" s="94"/>
      <c r="V9" s="94"/>
      <c r="W9" s="98" t="s">
        <v>567</v>
      </c>
      <c r="X9" s="94"/>
      <c r="Y9" s="94"/>
      <c r="Z9" s="94"/>
      <c r="AA9" s="95" t="s">
        <v>476</v>
      </c>
      <c r="AB9" s="94"/>
      <c r="AC9" s="94"/>
      <c r="AD9" s="94"/>
      <c r="AE9" s="95" t="s">
        <v>472</v>
      </c>
      <c r="AF9" s="94"/>
      <c r="AG9" s="94"/>
      <c r="AH9" s="94"/>
      <c r="AI9" s="95" t="s">
        <v>536</v>
      </c>
      <c r="AJ9" s="94"/>
      <c r="AK9" s="94"/>
      <c r="AL9" s="94"/>
      <c r="AM9" s="95" t="s">
        <v>428</v>
      </c>
      <c r="AN9" s="94"/>
      <c r="AO9" s="94"/>
      <c r="AP9" s="94"/>
      <c r="AQ9" s="95" t="s">
        <v>429</v>
      </c>
      <c r="AR9" s="94"/>
      <c r="AS9" s="94"/>
      <c r="AT9" s="94"/>
      <c r="AU9" s="95" t="s">
        <v>1094</v>
      </c>
    </row>
    <row r="10" spans="2:47" ht="13.5">
      <c r="B10" s="240"/>
      <c r="C10" s="241"/>
      <c r="D10" s="241"/>
      <c r="E10" s="242" t="s">
        <v>137</v>
      </c>
      <c r="F10" s="706"/>
      <c r="G10" s="101"/>
      <c r="H10" s="101"/>
      <c r="I10" s="101"/>
      <c r="J10" s="101"/>
      <c r="K10" s="102" t="s">
        <v>465</v>
      </c>
      <c r="L10" s="101"/>
      <c r="M10" s="101"/>
      <c r="N10" s="101"/>
      <c r="O10" s="102"/>
      <c r="P10" s="101"/>
      <c r="Q10" s="101"/>
      <c r="R10" s="101"/>
      <c r="S10" s="102"/>
      <c r="T10" s="101"/>
      <c r="U10" s="101"/>
      <c r="V10" s="101"/>
      <c r="W10" s="105"/>
      <c r="X10" s="101"/>
      <c r="Y10" s="101"/>
      <c r="Z10" s="101"/>
      <c r="AA10" s="102" t="s">
        <v>477</v>
      </c>
      <c r="AB10" s="101"/>
      <c r="AC10" s="101"/>
      <c r="AD10" s="101"/>
      <c r="AE10" s="102"/>
      <c r="AF10" s="101"/>
      <c r="AG10" s="101"/>
      <c r="AH10" s="101"/>
      <c r="AI10" s="102"/>
      <c r="AJ10" s="101"/>
      <c r="AK10" s="101"/>
      <c r="AL10" s="101"/>
      <c r="AM10" s="102"/>
      <c r="AN10" s="101"/>
      <c r="AO10" s="101"/>
      <c r="AP10" s="101"/>
      <c r="AQ10" s="102" t="s">
        <v>149</v>
      </c>
      <c r="AR10" s="101"/>
      <c r="AS10" s="101"/>
      <c r="AT10" s="101"/>
      <c r="AU10" s="102" t="s">
        <v>1095</v>
      </c>
    </row>
    <row r="11" spans="2:47" ht="13.5">
      <c r="B11" s="246" t="s">
        <v>36</v>
      </c>
      <c r="C11" s="247"/>
      <c r="D11" s="247"/>
      <c r="E11" s="248"/>
      <c r="F11" s="722"/>
      <c r="G11" s="106" t="s">
        <v>141</v>
      </c>
      <c r="H11" s="106"/>
      <c r="I11" s="106"/>
      <c r="J11" s="106"/>
      <c r="K11" s="107" t="s">
        <v>466</v>
      </c>
      <c r="L11" s="106"/>
      <c r="M11" s="106"/>
      <c r="N11" s="106"/>
      <c r="O11" s="107" t="s">
        <v>141</v>
      </c>
      <c r="P11" s="106"/>
      <c r="Q11" s="106"/>
      <c r="R11" s="106"/>
      <c r="S11" s="107" t="s">
        <v>469</v>
      </c>
      <c r="T11" s="106"/>
      <c r="U11" s="106"/>
      <c r="V11" s="106"/>
      <c r="W11" s="107" t="s">
        <v>141</v>
      </c>
      <c r="X11" s="106"/>
      <c r="Y11" s="106"/>
      <c r="Z11" s="106"/>
      <c r="AA11" s="107" t="s">
        <v>135</v>
      </c>
      <c r="AB11" s="106"/>
      <c r="AC11" s="106"/>
      <c r="AD11" s="106"/>
      <c r="AE11" s="107" t="s">
        <v>473</v>
      </c>
      <c r="AF11" s="106"/>
      <c r="AG11" s="106"/>
      <c r="AH11" s="106"/>
      <c r="AI11" s="107" t="s">
        <v>535</v>
      </c>
      <c r="AJ11" s="106"/>
      <c r="AK11" s="106"/>
      <c r="AL11" s="106"/>
      <c r="AM11" s="107" t="s">
        <v>136</v>
      </c>
      <c r="AN11" s="106"/>
      <c r="AO11" s="106"/>
      <c r="AP11" s="106"/>
      <c r="AQ11" s="107" t="s">
        <v>150</v>
      </c>
      <c r="AR11" s="106"/>
      <c r="AS11" s="106"/>
      <c r="AT11" s="106"/>
      <c r="AU11" s="107" t="s">
        <v>1096</v>
      </c>
    </row>
    <row r="12" spans="1:47" s="612" customFormat="1" ht="13.5" customHeight="1">
      <c r="A12" s="612" t="s">
        <v>1385</v>
      </c>
      <c r="B12" s="250"/>
      <c r="C12" s="251" t="s">
        <v>187</v>
      </c>
      <c r="D12" s="252" t="s">
        <v>209</v>
      </c>
      <c r="E12" s="253"/>
      <c r="F12" s="644">
        <f aca="true" t="shared" si="0" ref="F12:F34">SUM(G12:AU12)</f>
        <v>6761807</v>
      </c>
      <c r="G12" s="192">
        <f>INDEX('元データ'!$A$2:$M$534,MATCH($A12,'元データ'!$A$2:$A$534,0),MATCH(G$1,'元データ'!$A$2:$M$2,0))</f>
        <v>1998733</v>
      </c>
      <c r="H12" s="192"/>
      <c r="I12" s="192"/>
      <c r="J12" s="192"/>
      <c r="K12" s="191">
        <f>INDEX('元データ'!$A$2:$M$534,MATCH($A12,'元データ'!$A$2:$A$534,0),MATCH(K$1,'元データ'!$A$2:$M$2,0))</f>
        <v>707946</v>
      </c>
      <c r="L12" s="192"/>
      <c r="M12" s="192"/>
      <c r="N12" s="192"/>
      <c r="O12" s="192">
        <f>INDEX('元データ'!$A$2:$M$534,MATCH($A12,'元データ'!$A$2:$A$534,0),MATCH(O$1,'元データ'!$A$2:$M$2,0))</f>
        <v>845165</v>
      </c>
      <c r="P12" s="192"/>
      <c r="Q12" s="192"/>
      <c r="R12" s="192"/>
      <c r="S12" s="191">
        <f>INDEX('元データ'!$A$2:$M$534,MATCH($A12,'元データ'!$A$2:$A$534,0),MATCH(S$1,'元データ'!$A$2:$M$2,0))</f>
        <v>766679</v>
      </c>
      <c r="T12" s="192"/>
      <c r="U12" s="192"/>
      <c r="V12" s="192"/>
      <c r="W12" s="192">
        <f>INDEX('元データ'!$A$2:$M$534,MATCH($A12,'元データ'!$A$2:$A$534,0),MATCH(W$1,'元データ'!$A$2:$M$2,0))</f>
        <v>939284</v>
      </c>
      <c r="X12" s="192"/>
      <c r="Y12" s="192"/>
      <c r="Z12" s="192"/>
      <c r="AA12" s="191">
        <f>INDEX('元データ'!$A$2:$M$534,MATCH($A12,'元データ'!$A$2:$A$534,0),MATCH(AA$1,'元データ'!$A$2:$M$2,0))</f>
        <v>355607</v>
      </c>
      <c r="AB12" s="192"/>
      <c r="AC12" s="192"/>
      <c r="AD12" s="192"/>
      <c r="AE12" s="191">
        <f>INDEX('元データ'!$A$2:$M$534,MATCH($A12,'元データ'!$A$2:$A$534,0),MATCH(AE$1,'元データ'!$A$2:$M$2,0))</f>
        <v>209223</v>
      </c>
      <c r="AF12" s="192"/>
      <c r="AG12" s="192"/>
      <c r="AH12" s="192"/>
      <c r="AI12" s="191">
        <f>INDEX('元データ'!$A$2:$M$534,MATCH($A12,'元データ'!$A$2:$A$534,0),MATCH(AI$1,'元データ'!$A$2:$M$2,0))</f>
        <v>13540</v>
      </c>
      <c r="AJ12" s="192"/>
      <c r="AK12" s="192"/>
      <c r="AL12" s="192"/>
      <c r="AM12" s="191">
        <f>INDEX('元データ'!$A$2:$M$534,MATCH($A12,'元データ'!$A$2:$A$534,0),MATCH(AM$1,'元データ'!$A$2:$M$2,0))</f>
        <v>356290</v>
      </c>
      <c r="AN12" s="192"/>
      <c r="AO12" s="192"/>
      <c r="AP12" s="192"/>
      <c r="AQ12" s="193">
        <f>INDEX('元データ'!$A$2:$M$534,MATCH($A12,'元データ'!$A$2:$A$534,0),MATCH(AQ$1,'元データ'!$A$2:$M$2,0))</f>
        <v>569340</v>
      </c>
      <c r="AR12" s="192"/>
      <c r="AS12" s="192"/>
      <c r="AT12" s="192"/>
      <c r="AU12" s="193">
        <f>INDEX('元データ'!$A$2:$M$534,MATCH($A12,'元データ'!$A$2:$A$534,0),MATCH(AU$1,'元データ'!$A$2:$M$2,0))</f>
        <v>0</v>
      </c>
    </row>
    <row r="13" spans="1:47" s="612" customFormat="1" ht="13.5" customHeight="1">
      <c r="A13" s="612" t="s">
        <v>1386</v>
      </c>
      <c r="B13" s="254"/>
      <c r="C13" s="255" t="s">
        <v>188</v>
      </c>
      <c r="D13" s="252" t="s">
        <v>210</v>
      </c>
      <c r="E13" s="256"/>
      <c r="F13" s="645">
        <f t="shared" si="0"/>
        <v>4860030</v>
      </c>
      <c r="G13" s="197">
        <f>INDEX('元データ'!$A$2:$M$534,MATCH($A13,'元データ'!$A$2:$A$534,0),MATCH(G$1,'元データ'!$A$2:$M$2,0))</f>
        <v>1597895</v>
      </c>
      <c r="H13" s="197"/>
      <c r="I13" s="197"/>
      <c r="J13" s="197"/>
      <c r="K13" s="196">
        <f>INDEX('元データ'!$A$2:$M$534,MATCH($A13,'元データ'!$A$2:$A$534,0),MATCH(K$1,'元データ'!$A$2:$M$2,0))</f>
        <v>429103</v>
      </c>
      <c r="L13" s="197"/>
      <c r="M13" s="197"/>
      <c r="N13" s="197"/>
      <c r="O13" s="197">
        <f>INDEX('元データ'!$A$2:$M$534,MATCH($A13,'元データ'!$A$2:$A$534,0),MATCH(O$1,'元データ'!$A$2:$M$2,0))</f>
        <v>647293</v>
      </c>
      <c r="P13" s="197"/>
      <c r="Q13" s="197"/>
      <c r="R13" s="197"/>
      <c r="S13" s="196">
        <f>INDEX('元データ'!$A$2:$M$534,MATCH($A13,'元データ'!$A$2:$A$534,0),MATCH(S$1,'元データ'!$A$2:$M$2,0))</f>
        <v>467349</v>
      </c>
      <c r="T13" s="197"/>
      <c r="U13" s="197"/>
      <c r="V13" s="197"/>
      <c r="W13" s="197">
        <f>INDEX('元データ'!$A$2:$M$534,MATCH($A13,'元データ'!$A$2:$A$534,0),MATCH(W$1,'元データ'!$A$2:$M$2,0))</f>
        <v>562144</v>
      </c>
      <c r="X13" s="197"/>
      <c r="Y13" s="197"/>
      <c r="Z13" s="197"/>
      <c r="AA13" s="196">
        <f>INDEX('元データ'!$A$2:$M$534,MATCH($A13,'元データ'!$A$2:$A$534,0),MATCH(AA$1,'元データ'!$A$2:$M$2,0))</f>
        <v>277725</v>
      </c>
      <c r="AB13" s="197"/>
      <c r="AC13" s="197"/>
      <c r="AD13" s="197"/>
      <c r="AE13" s="196">
        <f>INDEX('元データ'!$A$2:$M$534,MATCH($A13,'元データ'!$A$2:$A$534,0),MATCH(AE$1,'元データ'!$A$2:$M$2,0))</f>
        <v>143650</v>
      </c>
      <c r="AF13" s="197"/>
      <c r="AG13" s="197"/>
      <c r="AH13" s="197"/>
      <c r="AI13" s="196">
        <f>INDEX('元データ'!$A$2:$M$534,MATCH($A13,'元データ'!$A$2:$A$534,0),MATCH(AI$1,'元データ'!$A$2:$M$2,0))</f>
        <v>6852</v>
      </c>
      <c r="AJ13" s="197"/>
      <c r="AK13" s="197"/>
      <c r="AL13" s="197"/>
      <c r="AM13" s="196">
        <f>INDEX('元データ'!$A$2:$M$534,MATCH($A13,'元データ'!$A$2:$A$534,0),MATCH(AM$1,'元データ'!$A$2:$M$2,0))</f>
        <v>250647</v>
      </c>
      <c r="AN13" s="197"/>
      <c r="AO13" s="197"/>
      <c r="AP13" s="197"/>
      <c r="AQ13" s="198">
        <f>INDEX('元データ'!$A$2:$M$534,MATCH($A13,'元データ'!$A$2:$A$534,0),MATCH(AQ$1,'元データ'!$A$2:$M$2,0))</f>
        <v>477372</v>
      </c>
      <c r="AR13" s="197"/>
      <c r="AS13" s="197"/>
      <c r="AT13" s="197"/>
      <c r="AU13" s="198">
        <f>INDEX('元データ'!$A$2:$M$534,MATCH($A13,'元データ'!$A$2:$A$534,0),MATCH(AU$1,'元データ'!$A$2:$M$2,0))</f>
        <v>0</v>
      </c>
    </row>
    <row r="14" spans="1:47" s="612" customFormat="1" ht="13.5" customHeight="1">
      <c r="A14" s="612" t="s">
        <v>1387</v>
      </c>
      <c r="B14" s="254"/>
      <c r="C14" s="255" t="s">
        <v>189</v>
      </c>
      <c r="D14" s="252" t="s">
        <v>211</v>
      </c>
      <c r="E14" s="256"/>
      <c r="F14" s="645">
        <f t="shared" si="0"/>
        <v>1497126</v>
      </c>
      <c r="G14" s="197">
        <f>INDEX('元データ'!$A$2:$M$534,MATCH($A14,'元データ'!$A$2:$A$534,0),MATCH(G$1,'元データ'!$A$2:$M$2,0))</f>
        <v>639812</v>
      </c>
      <c r="H14" s="197"/>
      <c r="I14" s="197"/>
      <c r="J14" s="197"/>
      <c r="K14" s="196">
        <f>INDEX('元データ'!$A$2:$M$534,MATCH($A14,'元データ'!$A$2:$A$534,0),MATCH(K$1,'元データ'!$A$2:$M$2,0))</f>
        <v>627</v>
      </c>
      <c r="L14" s="197"/>
      <c r="M14" s="197"/>
      <c r="N14" s="197"/>
      <c r="O14" s="197">
        <f>INDEX('元データ'!$A$2:$M$534,MATCH($A14,'元データ'!$A$2:$A$534,0),MATCH(O$1,'元データ'!$A$2:$M$2,0))</f>
        <v>0</v>
      </c>
      <c r="P14" s="197"/>
      <c r="Q14" s="197"/>
      <c r="R14" s="197"/>
      <c r="S14" s="196">
        <f>INDEX('元データ'!$A$2:$M$534,MATCH($A14,'元データ'!$A$2:$A$534,0),MATCH(S$1,'元データ'!$A$2:$M$2,0))</f>
        <v>116549</v>
      </c>
      <c r="T14" s="197"/>
      <c r="U14" s="197"/>
      <c r="V14" s="197"/>
      <c r="W14" s="197">
        <f>INDEX('元データ'!$A$2:$M$534,MATCH($A14,'元データ'!$A$2:$A$534,0),MATCH(W$1,'元データ'!$A$2:$M$2,0))</f>
        <v>33639</v>
      </c>
      <c r="X14" s="197"/>
      <c r="Y14" s="197"/>
      <c r="Z14" s="197"/>
      <c r="AA14" s="196">
        <f>INDEX('元データ'!$A$2:$M$534,MATCH($A14,'元データ'!$A$2:$A$534,0),MATCH(AA$1,'元データ'!$A$2:$M$2,0))</f>
        <v>299525</v>
      </c>
      <c r="AB14" s="197"/>
      <c r="AC14" s="197"/>
      <c r="AD14" s="197"/>
      <c r="AE14" s="196">
        <f>INDEX('元データ'!$A$2:$M$534,MATCH($A14,'元データ'!$A$2:$A$534,0),MATCH(AE$1,'元データ'!$A$2:$M$2,0))</f>
        <v>86422</v>
      </c>
      <c r="AF14" s="197"/>
      <c r="AG14" s="197"/>
      <c r="AH14" s="197"/>
      <c r="AI14" s="196">
        <f>INDEX('元データ'!$A$2:$M$534,MATCH($A14,'元データ'!$A$2:$A$534,0),MATCH(AI$1,'元データ'!$A$2:$M$2,0))</f>
        <v>0</v>
      </c>
      <c r="AJ14" s="197"/>
      <c r="AK14" s="197"/>
      <c r="AL14" s="197"/>
      <c r="AM14" s="196">
        <f>INDEX('元データ'!$A$2:$M$534,MATCH($A14,'元データ'!$A$2:$A$534,0),MATCH(AM$1,'元データ'!$A$2:$M$2,0))</f>
        <v>119311</v>
      </c>
      <c r="AN14" s="197"/>
      <c r="AO14" s="197"/>
      <c r="AP14" s="197"/>
      <c r="AQ14" s="198">
        <f>INDEX('元データ'!$A$2:$M$534,MATCH($A14,'元データ'!$A$2:$A$534,0),MATCH(AQ$1,'元データ'!$A$2:$M$2,0))</f>
        <v>201241</v>
      </c>
      <c r="AR14" s="197"/>
      <c r="AS14" s="197"/>
      <c r="AT14" s="197"/>
      <c r="AU14" s="198">
        <f>INDEX('元データ'!$A$2:$M$534,MATCH($A14,'元データ'!$A$2:$A$534,0),MATCH(AU$1,'元データ'!$A$2:$M$2,0))</f>
        <v>0</v>
      </c>
    </row>
    <row r="15" spans="1:47" s="612" customFormat="1" ht="13.5" customHeight="1">
      <c r="A15" s="612" t="s">
        <v>1388</v>
      </c>
      <c r="B15" s="254"/>
      <c r="C15" s="255" t="s">
        <v>190</v>
      </c>
      <c r="D15" s="252" t="s">
        <v>212</v>
      </c>
      <c r="E15" s="256"/>
      <c r="F15" s="645">
        <f t="shared" si="0"/>
        <v>375554</v>
      </c>
      <c r="G15" s="197">
        <f>INDEX('元データ'!$A$2:$M$534,MATCH($A15,'元データ'!$A$2:$A$534,0),MATCH(G$1,'元データ'!$A$2:$M$2,0))</f>
        <v>305077</v>
      </c>
      <c r="H15" s="197"/>
      <c r="I15" s="197"/>
      <c r="J15" s="197"/>
      <c r="K15" s="196">
        <f>INDEX('元データ'!$A$2:$M$534,MATCH($A15,'元データ'!$A$2:$A$534,0),MATCH(K$1,'元データ'!$A$2:$M$2,0))</f>
        <v>0</v>
      </c>
      <c r="L15" s="197"/>
      <c r="M15" s="197"/>
      <c r="N15" s="197"/>
      <c r="O15" s="197">
        <f>INDEX('元データ'!$A$2:$M$534,MATCH($A15,'元データ'!$A$2:$A$534,0),MATCH(O$1,'元データ'!$A$2:$M$2,0))</f>
        <v>0</v>
      </c>
      <c r="P15" s="197"/>
      <c r="Q15" s="197"/>
      <c r="R15" s="197"/>
      <c r="S15" s="196">
        <f>INDEX('元データ'!$A$2:$M$534,MATCH($A15,'元データ'!$A$2:$A$534,0),MATCH(S$1,'元データ'!$A$2:$M$2,0))</f>
        <v>0</v>
      </c>
      <c r="T15" s="197"/>
      <c r="U15" s="197"/>
      <c r="V15" s="197"/>
      <c r="W15" s="197">
        <f>INDEX('元データ'!$A$2:$M$534,MATCH($A15,'元データ'!$A$2:$A$534,0),MATCH(W$1,'元データ'!$A$2:$M$2,0))</f>
        <v>2486</v>
      </c>
      <c r="X15" s="197"/>
      <c r="Y15" s="197"/>
      <c r="Z15" s="197"/>
      <c r="AA15" s="196">
        <f>INDEX('元データ'!$A$2:$M$534,MATCH($A15,'元データ'!$A$2:$A$534,0),MATCH(AA$1,'元データ'!$A$2:$M$2,0))</f>
        <v>67991</v>
      </c>
      <c r="AB15" s="197"/>
      <c r="AC15" s="197"/>
      <c r="AD15" s="197"/>
      <c r="AE15" s="196">
        <f>INDEX('元データ'!$A$2:$M$534,MATCH($A15,'元データ'!$A$2:$A$534,0),MATCH(AE$1,'元データ'!$A$2:$M$2,0))</f>
        <v>0</v>
      </c>
      <c r="AF15" s="197"/>
      <c r="AG15" s="197"/>
      <c r="AH15" s="197"/>
      <c r="AI15" s="196">
        <f>INDEX('元データ'!$A$2:$M$534,MATCH($A15,'元データ'!$A$2:$A$534,0),MATCH(AI$1,'元データ'!$A$2:$M$2,0))</f>
        <v>0</v>
      </c>
      <c r="AJ15" s="197"/>
      <c r="AK15" s="197"/>
      <c r="AL15" s="197"/>
      <c r="AM15" s="196">
        <f>INDEX('元データ'!$A$2:$M$534,MATCH($A15,'元データ'!$A$2:$A$534,0),MATCH(AM$1,'元データ'!$A$2:$M$2,0))</f>
        <v>0</v>
      </c>
      <c r="AN15" s="197"/>
      <c r="AO15" s="197"/>
      <c r="AP15" s="197"/>
      <c r="AQ15" s="198">
        <f>INDEX('元データ'!$A$2:$M$534,MATCH($A15,'元データ'!$A$2:$A$534,0),MATCH(AQ$1,'元データ'!$A$2:$M$2,0))</f>
        <v>0</v>
      </c>
      <c r="AR15" s="197"/>
      <c r="AS15" s="197"/>
      <c r="AT15" s="197"/>
      <c r="AU15" s="198">
        <f>INDEX('元データ'!$A$2:$M$534,MATCH($A15,'元データ'!$A$2:$A$534,0),MATCH(AU$1,'元データ'!$A$2:$M$2,0))</f>
        <v>0</v>
      </c>
    </row>
    <row r="16" spans="1:47" s="612" customFormat="1" ht="13.5" customHeight="1">
      <c r="A16" s="612" t="s">
        <v>1389</v>
      </c>
      <c r="B16" s="254"/>
      <c r="C16" s="255" t="s">
        <v>191</v>
      </c>
      <c r="D16" s="252" t="s">
        <v>213</v>
      </c>
      <c r="E16" s="256"/>
      <c r="F16" s="645">
        <f t="shared" si="0"/>
        <v>2412662</v>
      </c>
      <c r="G16" s="197">
        <f>INDEX('元データ'!$A$2:$M$534,MATCH($A16,'元データ'!$A$2:$A$534,0),MATCH(G$1,'元データ'!$A$2:$M$2,0))</f>
        <v>713762</v>
      </c>
      <c r="H16" s="197"/>
      <c r="I16" s="197"/>
      <c r="J16" s="197"/>
      <c r="K16" s="196">
        <f>INDEX('元データ'!$A$2:$M$534,MATCH($A16,'元データ'!$A$2:$A$534,0),MATCH(K$1,'元データ'!$A$2:$M$2,0))</f>
        <v>221927</v>
      </c>
      <c r="L16" s="197"/>
      <c r="M16" s="197"/>
      <c r="N16" s="197"/>
      <c r="O16" s="197">
        <f>INDEX('元データ'!$A$2:$M$534,MATCH($A16,'元データ'!$A$2:$A$534,0),MATCH(O$1,'元データ'!$A$2:$M$2,0))</f>
        <v>274297</v>
      </c>
      <c r="P16" s="197"/>
      <c r="Q16" s="197"/>
      <c r="R16" s="197"/>
      <c r="S16" s="196">
        <f>INDEX('元データ'!$A$2:$M$534,MATCH($A16,'元データ'!$A$2:$A$534,0),MATCH(S$1,'元データ'!$A$2:$M$2,0))</f>
        <v>266472</v>
      </c>
      <c r="T16" s="197"/>
      <c r="U16" s="197"/>
      <c r="V16" s="197"/>
      <c r="W16" s="197">
        <f>INDEX('元データ'!$A$2:$M$534,MATCH($A16,'元データ'!$A$2:$A$534,0),MATCH(W$1,'元データ'!$A$2:$M$2,0))</f>
        <v>308278</v>
      </c>
      <c r="X16" s="197"/>
      <c r="Y16" s="197"/>
      <c r="Z16" s="197"/>
      <c r="AA16" s="196">
        <f>INDEX('元データ'!$A$2:$M$534,MATCH($A16,'元データ'!$A$2:$A$534,0),MATCH(AA$1,'元データ'!$A$2:$M$2,0))</f>
        <v>152123</v>
      </c>
      <c r="AB16" s="197"/>
      <c r="AC16" s="197"/>
      <c r="AD16" s="197"/>
      <c r="AE16" s="196">
        <f>INDEX('元データ'!$A$2:$M$534,MATCH($A16,'元データ'!$A$2:$A$534,0),MATCH(AE$1,'元データ'!$A$2:$M$2,0))</f>
        <v>71839</v>
      </c>
      <c r="AF16" s="197"/>
      <c r="AG16" s="197"/>
      <c r="AH16" s="197"/>
      <c r="AI16" s="196">
        <f>INDEX('元データ'!$A$2:$M$534,MATCH($A16,'元データ'!$A$2:$A$534,0),MATCH(AI$1,'元データ'!$A$2:$M$2,0))</f>
        <v>4576</v>
      </c>
      <c r="AJ16" s="197"/>
      <c r="AK16" s="197"/>
      <c r="AL16" s="197"/>
      <c r="AM16" s="196">
        <f>INDEX('元データ'!$A$2:$M$534,MATCH($A16,'元データ'!$A$2:$A$534,0),MATCH(AM$1,'元データ'!$A$2:$M$2,0))</f>
        <v>189668</v>
      </c>
      <c r="AN16" s="197"/>
      <c r="AO16" s="197"/>
      <c r="AP16" s="197"/>
      <c r="AQ16" s="198">
        <f>INDEX('元データ'!$A$2:$M$534,MATCH($A16,'元データ'!$A$2:$A$534,0),MATCH(AQ$1,'元データ'!$A$2:$M$2,0))</f>
        <v>209720</v>
      </c>
      <c r="AR16" s="197"/>
      <c r="AS16" s="197"/>
      <c r="AT16" s="197"/>
      <c r="AU16" s="198">
        <f>INDEX('元データ'!$A$2:$M$534,MATCH($A16,'元データ'!$A$2:$A$534,0),MATCH(AU$1,'元データ'!$A$2:$M$2,0))</f>
        <v>0</v>
      </c>
    </row>
    <row r="17" spans="1:47" s="612" customFormat="1" ht="13.5" customHeight="1">
      <c r="A17" s="612" t="s">
        <v>1390</v>
      </c>
      <c r="B17" s="254"/>
      <c r="C17" s="255"/>
      <c r="D17" s="252" t="s">
        <v>217</v>
      </c>
      <c r="E17" s="256"/>
      <c r="F17" s="645">
        <f t="shared" si="0"/>
        <v>15907179</v>
      </c>
      <c r="G17" s="197">
        <f>INDEX('元データ'!$A$2:$M$534,MATCH($A17,'元データ'!$A$2:$A$534,0),MATCH(G$1,'元データ'!$A$2:$M$2,0))</f>
        <v>5255279</v>
      </c>
      <c r="H17" s="197"/>
      <c r="I17" s="197"/>
      <c r="J17" s="197"/>
      <c r="K17" s="196">
        <f>INDEX('元データ'!$A$2:$M$534,MATCH($A17,'元データ'!$A$2:$A$534,0),MATCH(K$1,'元データ'!$A$2:$M$2,0))</f>
        <v>1359603</v>
      </c>
      <c r="L17" s="197"/>
      <c r="M17" s="197"/>
      <c r="N17" s="197"/>
      <c r="O17" s="197">
        <f>INDEX('元データ'!$A$2:$M$534,MATCH($A17,'元データ'!$A$2:$A$534,0),MATCH(O$1,'元データ'!$A$2:$M$2,0))</f>
        <v>1766755</v>
      </c>
      <c r="P17" s="197"/>
      <c r="Q17" s="197"/>
      <c r="R17" s="197"/>
      <c r="S17" s="196">
        <f>INDEX('元データ'!$A$2:$M$534,MATCH($A17,'元データ'!$A$2:$A$534,0),MATCH(S$1,'元データ'!$A$2:$M$2,0))</f>
        <v>1617049</v>
      </c>
      <c r="T17" s="197"/>
      <c r="U17" s="197"/>
      <c r="V17" s="197"/>
      <c r="W17" s="197">
        <f>INDEX('元データ'!$A$2:$M$534,MATCH($A17,'元データ'!$A$2:$A$534,0),MATCH(W$1,'元データ'!$A$2:$M$2,0))</f>
        <v>1845831</v>
      </c>
      <c r="X17" s="197"/>
      <c r="Y17" s="197"/>
      <c r="Z17" s="197"/>
      <c r="AA17" s="196">
        <f>INDEX('元データ'!$A$2:$M$534,MATCH($A17,'元データ'!$A$2:$A$534,0),MATCH(AA$1,'元データ'!$A$2:$M$2,0))</f>
        <v>1152971</v>
      </c>
      <c r="AB17" s="197"/>
      <c r="AC17" s="197"/>
      <c r="AD17" s="197"/>
      <c r="AE17" s="196">
        <f>INDEX('元データ'!$A$2:$M$534,MATCH($A17,'元データ'!$A$2:$A$534,0),MATCH(AE$1,'元データ'!$A$2:$M$2,0))</f>
        <v>511134</v>
      </c>
      <c r="AF17" s="197"/>
      <c r="AG17" s="197"/>
      <c r="AH17" s="197"/>
      <c r="AI17" s="196">
        <f>INDEX('元データ'!$A$2:$M$534,MATCH($A17,'元データ'!$A$2:$A$534,0),MATCH(AI$1,'元データ'!$A$2:$M$2,0))</f>
        <v>24968</v>
      </c>
      <c r="AJ17" s="197"/>
      <c r="AK17" s="197"/>
      <c r="AL17" s="197"/>
      <c r="AM17" s="196">
        <f>INDEX('元データ'!$A$2:$M$534,MATCH($A17,'元データ'!$A$2:$A$534,0),MATCH(AM$1,'元データ'!$A$2:$M$2,0))</f>
        <v>915916</v>
      </c>
      <c r="AN17" s="197"/>
      <c r="AO17" s="197"/>
      <c r="AP17" s="197"/>
      <c r="AQ17" s="198">
        <f>INDEX('元データ'!$A$2:$M$534,MATCH($A17,'元データ'!$A$2:$A$534,0),MATCH(AQ$1,'元データ'!$A$2:$M$2,0))</f>
        <v>1457673</v>
      </c>
      <c r="AR17" s="197"/>
      <c r="AS17" s="197"/>
      <c r="AT17" s="197"/>
      <c r="AU17" s="198">
        <f>INDEX('元データ'!$A$2:$M$534,MATCH($A17,'元データ'!$A$2:$A$534,0),MATCH(AU$1,'元データ'!$A$2:$M$2,0))</f>
        <v>0</v>
      </c>
    </row>
    <row r="18" spans="1:47" s="612" customFormat="1" ht="13.5" customHeight="1">
      <c r="A18" s="612" t="s">
        <v>1391</v>
      </c>
      <c r="B18" s="254"/>
      <c r="C18" s="257" t="s">
        <v>44</v>
      </c>
      <c r="D18" s="529" t="s">
        <v>560</v>
      </c>
      <c r="E18" s="259"/>
      <c r="F18" s="646">
        <f t="shared" si="0"/>
        <v>777498</v>
      </c>
      <c r="G18" s="260">
        <f>INDEX('元データ'!$A$2:$M$534,MATCH($A18,'元データ'!$A$2:$A$534,0),MATCH(G$1,'元データ'!$A$2:$M$2,0))</f>
        <v>373041</v>
      </c>
      <c r="H18" s="260"/>
      <c r="I18" s="260"/>
      <c r="J18" s="260"/>
      <c r="K18" s="261">
        <f>INDEX('元データ'!$A$2:$M$534,MATCH($A18,'元データ'!$A$2:$A$534,0),MATCH(K$1,'元データ'!$A$2:$M$2,0))</f>
        <v>87022</v>
      </c>
      <c r="L18" s="260"/>
      <c r="M18" s="260"/>
      <c r="N18" s="260"/>
      <c r="O18" s="260">
        <f>INDEX('元データ'!$A$2:$M$534,MATCH($A18,'元データ'!$A$2:$A$534,0),MATCH(O$1,'元データ'!$A$2:$M$2,0))</f>
        <v>46546</v>
      </c>
      <c r="P18" s="260"/>
      <c r="Q18" s="260"/>
      <c r="R18" s="260"/>
      <c r="S18" s="261">
        <f>INDEX('元データ'!$A$2:$M$534,MATCH($A18,'元データ'!$A$2:$A$534,0),MATCH(S$1,'元データ'!$A$2:$M$2,0))</f>
        <v>39191</v>
      </c>
      <c r="T18" s="260"/>
      <c r="U18" s="260"/>
      <c r="V18" s="260"/>
      <c r="W18" s="260">
        <f>INDEX('元データ'!$A$2:$M$534,MATCH($A18,'元データ'!$A$2:$A$534,0),MATCH(W$1,'元データ'!$A$2:$M$2,0))</f>
        <v>76147</v>
      </c>
      <c r="X18" s="260"/>
      <c r="Y18" s="260"/>
      <c r="Z18" s="260"/>
      <c r="AA18" s="261">
        <f>INDEX('元データ'!$A$2:$M$534,MATCH($A18,'元データ'!$A$2:$A$534,0),MATCH(AA$1,'元データ'!$A$2:$M$2,0))</f>
        <v>70354</v>
      </c>
      <c r="AB18" s="260"/>
      <c r="AC18" s="260"/>
      <c r="AD18" s="260"/>
      <c r="AE18" s="261">
        <f>INDEX('元データ'!$A$2:$M$534,MATCH($A18,'元データ'!$A$2:$A$534,0),MATCH(AE$1,'元データ'!$A$2:$M$2,0))</f>
        <v>18415</v>
      </c>
      <c r="AF18" s="260"/>
      <c r="AG18" s="260"/>
      <c r="AH18" s="260"/>
      <c r="AI18" s="261">
        <f>INDEX('元データ'!$A$2:$M$534,MATCH($A18,'元データ'!$A$2:$A$534,0),MATCH(AI$1,'元データ'!$A$2:$M$2,0))</f>
        <v>11729</v>
      </c>
      <c r="AJ18" s="260"/>
      <c r="AK18" s="260"/>
      <c r="AL18" s="260"/>
      <c r="AM18" s="261">
        <f>INDEX('元データ'!$A$2:$M$534,MATCH($A18,'元データ'!$A$2:$A$534,0),MATCH(AM$1,'元データ'!$A$2:$M$2,0))</f>
        <v>25586</v>
      </c>
      <c r="AN18" s="260"/>
      <c r="AO18" s="260"/>
      <c r="AP18" s="260"/>
      <c r="AQ18" s="262">
        <f>INDEX('元データ'!$A$2:$M$534,MATCH($A18,'元データ'!$A$2:$A$534,0),MATCH(AQ$1,'元データ'!$A$2:$M$2,0))</f>
        <v>21583</v>
      </c>
      <c r="AR18" s="260"/>
      <c r="AS18" s="260"/>
      <c r="AT18" s="260"/>
      <c r="AU18" s="262">
        <f>INDEX('元データ'!$A$2:$M$534,MATCH($A18,'元データ'!$A$2:$A$534,0),MATCH(AU$1,'元データ'!$A$2:$M$2,0))</f>
        <v>7884</v>
      </c>
    </row>
    <row r="19" spans="1:47" s="612" customFormat="1" ht="13.5" customHeight="1">
      <c r="A19" s="612" t="s">
        <v>1392</v>
      </c>
      <c r="B19" s="254" t="s">
        <v>192</v>
      </c>
      <c r="C19" s="255" t="s">
        <v>193</v>
      </c>
      <c r="D19" s="530" t="s">
        <v>561</v>
      </c>
      <c r="E19" s="263"/>
      <c r="F19" s="645">
        <f t="shared" si="0"/>
        <v>748</v>
      </c>
      <c r="G19" s="197">
        <f>INDEX('元データ'!$A$2:$M$534,MATCH($A19,'元データ'!$A$2:$A$534,0),MATCH(G$1,'元データ'!$A$2:$M$2,0))</f>
        <v>0</v>
      </c>
      <c r="H19" s="197"/>
      <c r="I19" s="197"/>
      <c r="J19" s="197"/>
      <c r="K19" s="196">
        <f>INDEX('元データ'!$A$2:$M$534,MATCH($A19,'元データ'!$A$2:$A$534,0),MATCH(K$1,'元データ'!$A$2:$M$2,0))</f>
        <v>0</v>
      </c>
      <c r="L19" s="197"/>
      <c r="M19" s="197"/>
      <c r="N19" s="197"/>
      <c r="O19" s="197">
        <f>INDEX('元データ'!$A$2:$M$534,MATCH($A19,'元データ'!$A$2:$A$534,0),MATCH(O$1,'元データ'!$A$2:$M$2,0))</f>
        <v>239</v>
      </c>
      <c r="P19" s="197"/>
      <c r="Q19" s="197"/>
      <c r="R19" s="197"/>
      <c r="S19" s="196">
        <f>INDEX('元データ'!$A$2:$M$534,MATCH($A19,'元データ'!$A$2:$A$534,0),MATCH(S$1,'元データ'!$A$2:$M$2,0))</f>
        <v>403</v>
      </c>
      <c r="T19" s="197"/>
      <c r="U19" s="197"/>
      <c r="V19" s="197"/>
      <c r="W19" s="197">
        <f>INDEX('元データ'!$A$2:$M$534,MATCH($A19,'元データ'!$A$2:$A$534,0),MATCH(W$1,'元データ'!$A$2:$M$2,0))</f>
        <v>0</v>
      </c>
      <c r="X19" s="197"/>
      <c r="Y19" s="197"/>
      <c r="Z19" s="197"/>
      <c r="AA19" s="196">
        <f>INDEX('元データ'!$A$2:$M$534,MATCH($A19,'元データ'!$A$2:$A$534,0),MATCH(AA$1,'元データ'!$A$2:$M$2,0))</f>
        <v>39</v>
      </c>
      <c r="AB19" s="197"/>
      <c r="AC19" s="197"/>
      <c r="AD19" s="197"/>
      <c r="AE19" s="196">
        <f>INDEX('元データ'!$A$2:$M$534,MATCH($A19,'元データ'!$A$2:$A$534,0),MATCH(AE$1,'元データ'!$A$2:$M$2,0))</f>
        <v>0</v>
      </c>
      <c r="AF19" s="197"/>
      <c r="AG19" s="197"/>
      <c r="AH19" s="197"/>
      <c r="AI19" s="196">
        <f>INDEX('元データ'!$A$2:$M$534,MATCH($A19,'元データ'!$A$2:$A$534,0),MATCH(AI$1,'元データ'!$A$2:$M$2,0))</f>
        <v>49</v>
      </c>
      <c r="AJ19" s="197"/>
      <c r="AK19" s="197"/>
      <c r="AL19" s="197"/>
      <c r="AM19" s="196">
        <f>INDEX('元データ'!$A$2:$M$534,MATCH($A19,'元データ'!$A$2:$A$534,0),MATCH(AM$1,'元データ'!$A$2:$M$2,0))</f>
        <v>0</v>
      </c>
      <c r="AN19" s="197"/>
      <c r="AO19" s="197"/>
      <c r="AP19" s="197"/>
      <c r="AQ19" s="198">
        <f>INDEX('元データ'!$A$2:$M$534,MATCH($A19,'元データ'!$A$2:$A$534,0),MATCH(AQ$1,'元データ'!$A$2:$M$2,0))</f>
        <v>0</v>
      </c>
      <c r="AR19" s="197"/>
      <c r="AS19" s="197"/>
      <c r="AT19" s="197"/>
      <c r="AU19" s="198">
        <f>INDEX('元データ'!$A$2:$M$534,MATCH($A19,'元データ'!$A$2:$A$534,0),MATCH(AU$1,'元データ'!$A$2:$M$2,0))</f>
        <v>18</v>
      </c>
    </row>
    <row r="20" spans="1:47" s="612" customFormat="1" ht="13.5" customHeight="1">
      <c r="A20" s="612" t="s">
        <v>1393</v>
      </c>
      <c r="B20" s="254"/>
      <c r="C20" s="255" t="s">
        <v>58</v>
      </c>
      <c r="D20" s="530" t="s">
        <v>562</v>
      </c>
      <c r="E20" s="263"/>
      <c r="F20" s="647">
        <f t="shared" si="0"/>
        <v>606</v>
      </c>
      <c r="G20" s="197">
        <f>INDEX('元データ'!$A$2:$M$534,MATCH($A20,'元データ'!$A$2:$A$534,0),MATCH(G$1,'元データ'!$A$2:$M$2,0))</f>
        <v>0</v>
      </c>
      <c r="H20" s="197"/>
      <c r="I20" s="197"/>
      <c r="J20" s="197"/>
      <c r="K20" s="196">
        <f>INDEX('元データ'!$A$2:$M$534,MATCH($A20,'元データ'!$A$2:$A$534,0),MATCH(K$1,'元データ'!$A$2:$M$2,0))</f>
        <v>0</v>
      </c>
      <c r="L20" s="197"/>
      <c r="M20" s="197"/>
      <c r="N20" s="197"/>
      <c r="O20" s="197">
        <f>INDEX('元データ'!$A$2:$M$534,MATCH($A20,'元データ'!$A$2:$A$534,0),MATCH(O$1,'元データ'!$A$2:$M$2,0))</f>
        <v>0</v>
      </c>
      <c r="P20" s="197"/>
      <c r="Q20" s="197"/>
      <c r="R20" s="197"/>
      <c r="S20" s="196">
        <f>INDEX('元データ'!$A$2:$M$534,MATCH($A20,'元データ'!$A$2:$A$534,0),MATCH(S$1,'元データ'!$A$2:$M$2,0))</f>
        <v>606</v>
      </c>
      <c r="T20" s="197"/>
      <c r="U20" s="197"/>
      <c r="V20" s="197"/>
      <c r="W20" s="197">
        <f>INDEX('元データ'!$A$2:$M$534,MATCH($A20,'元データ'!$A$2:$A$534,0),MATCH(W$1,'元データ'!$A$2:$M$2,0))</f>
        <v>0</v>
      </c>
      <c r="X20" s="197"/>
      <c r="Y20" s="197"/>
      <c r="Z20" s="197"/>
      <c r="AA20" s="196">
        <f>INDEX('元データ'!$A$2:$M$534,MATCH($A20,'元データ'!$A$2:$A$534,0),MATCH(AA$1,'元データ'!$A$2:$M$2,0))</f>
        <v>0</v>
      </c>
      <c r="AB20" s="197"/>
      <c r="AC20" s="197"/>
      <c r="AD20" s="197"/>
      <c r="AE20" s="196">
        <f>INDEX('元データ'!$A$2:$M$534,MATCH($A20,'元データ'!$A$2:$A$534,0),MATCH(AE$1,'元データ'!$A$2:$M$2,0))</f>
        <v>0</v>
      </c>
      <c r="AF20" s="197"/>
      <c r="AG20" s="197"/>
      <c r="AH20" s="197"/>
      <c r="AI20" s="196">
        <f>INDEX('元データ'!$A$2:$M$534,MATCH($A20,'元データ'!$A$2:$A$534,0),MATCH(AI$1,'元データ'!$A$2:$M$2,0))</f>
        <v>0</v>
      </c>
      <c r="AJ20" s="197"/>
      <c r="AK20" s="197"/>
      <c r="AL20" s="197"/>
      <c r="AM20" s="196">
        <f>INDEX('元データ'!$A$2:$M$534,MATCH($A20,'元データ'!$A$2:$A$534,0),MATCH(AM$1,'元データ'!$A$2:$M$2,0))</f>
        <v>0</v>
      </c>
      <c r="AN20" s="197"/>
      <c r="AO20" s="197"/>
      <c r="AP20" s="197"/>
      <c r="AQ20" s="198">
        <f>INDEX('元データ'!$A$2:$M$534,MATCH($A20,'元データ'!$A$2:$A$534,0),MATCH(AQ$1,'元データ'!$A$2:$M$2,0))</f>
        <v>0</v>
      </c>
      <c r="AR20" s="197"/>
      <c r="AS20" s="197"/>
      <c r="AT20" s="197"/>
      <c r="AU20" s="198">
        <f>INDEX('元データ'!$A$2:$M$534,MATCH($A20,'元データ'!$A$2:$A$534,0),MATCH(AU$1,'元データ'!$A$2:$M$2,0))</f>
        <v>0</v>
      </c>
    </row>
    <row r="21" spans="1:47" s="612" customFormat="1" ht="13.5" customHeight="1">
      <c r="A21" s="612" t="s">
        <v>1394</v>
      </c>
      <c r="B21" s="254"/>
      <c r="C21" s="264" t="s">
        <v>194</v>
      </c>
      <c r="D21" s="265" t="s">
        <v>219</v>
      </c>
      <c r="E21" s="266"/>
      <c r="F21" s="648">
        <f t="shared" si="0"/>
        <v>778852</v>
      </c>
      <c r="G21" s="267">
        <f>INDEX('元データ'!$A$2:$M$534,MATCH($A21,'元データ'!$A$2:$A$534,0),MATCH(G$1,'元データ'!$A$2:$M$2,0))</f>
        <v>373041</v>
      </c>
      <c r="H21" s="267"/>
      <c r="I21" s="267"/>
      <c r="J21" s="267"/>
      <c r="K21" s="268">
        <f>INDEX('元データ'!$A$2:$M$534,MATCH($A21,'元データ'!$A$2:$A$534,0),MATCH(K$1,'元データ'!$A$2:$M$2,0))</f>
        <v>87022</v>
      </c>
      <c r="L21" s="267"/>
      <c r="M21" s="267"/>
      <c r="N21" s="267"/>
      <c r="O21" s="267">
        <f>INDEX('元データ'!$A$2:$M$534,MATCH($A21,'元データ'!$A$2:$A$534,0),MATCH(O$1,'元データ'!$A$2:$M$2,0))</f>
        <v>46785</v>
      </c>
      <c r="P21" s="267"/>
      <c r="Q21" s="267"/>
      <c r="R21" s="267"/>
      <c r="S21" s="268">
        <f>INDEX('元データ'!$A$2:$M$534,MATCH($A21,'元データ'!$A$2:$A$534,0),MATCH(S$1,'元データ'!$A$2:$M$2,0))</f>
        <v>40200</v>
      </c>
      <c r="T21" s="267"/>
      <c r="U21" s="267"/>
      <c r="V21" s="267"/>
      <c r="W21" s="267">
        <f>INDEX('元データ'!$A$2:$M$534,MATCH($A21,'元データ'!$A$2:$A$534,0),MATCH(W$1,'元データ'!$A$2:$M$2,0))</f>
        <v>76147</v>
      </c>
      <c r="X21" s="267"/>
      <c r="Y21" s="267"/>
      <c r="Z21" s="267"/>
      <c r="AA21" s="268">
        <f>INDEX('元データ'!$A$2:$M$534,MATCH($A21,'元データ'!$A$2:$A$534,0),MATCH(AA$1,'元データ'!$A$2:$M$2,0))</f>
        <v>70393</v>
      </c>
      <c r="AB21" s="267"/>
      <c r="AC21" s="267"/>
      <c r="AD21" s="267"/>
      <c r="AE21" s="268">
        <f>INDEX('元データ'!$A$2:$M$534,MATCH($A21,'元データ'!$A$2:$A$534,0),MATCH(AE$1,'元データ'!$A$2:$M$2,0))</f>
        <v>18415</v>
      </c>
      <c r="AF21" s="267"/>
      <c r="AG21" s="267"/>
      <c r="AH21" s="267"/>
      <c r="AI21" s="268">
        <f>INDEX('元データ'!$A$2:$M$534,MATCH($A21,'元データ'!$A$2:$A$534,0),MATCH(AI$1,'元データ'!$A$2:$M$2,0))</f>
        <v>11778</v>
      </c>
      <c r="AJ21" s="267"/>
      <c r="AK21" s="267"/>
      <c r="AL21" s="267"/>
      <c r="AM21" s="268">
        <f>INDEX('元データ'!$A$2:$M$534,MATCH($A21,'元データ'!$A$2:$A$534,0),MATCH(AM$1,'元データ'!$A$2:$M$2,0))</f>
        <v>25586</v>
      </c>
      <c r="AN21" s="267"/>
      <c r="AO21" s="267"/>
      <c r="AP21" s="267"/>
      <c r="AQ21" s="269">
        <f>INDEX('元データ'!$A$2:$M$534,MATCH($A21,'元データ'!$A$2:$A$534,0),MATCH(AQ$1,'元データ'!$A$2:$M$2,0))</f>
        <v>21583</v>
      </c>
      <c r="AR21" s="267"/>
      <c r="AS21" s="267"/>
      <c r="AT21" s="267"/>
      <c r="AU21" s="269">
        <f>INDEX('元データ'!$A$2:$M$534,MATCH($A21,'元データ'!$A$2:$A$534,0),MATCH(AU$1,'元データ'!$A$2:$M$2,0))</f>
        <v>7902</v>
      </c>
    </row>
    <row r="22" spans="1:47" s="612" customFormat="1" ht="13.5" customHeight="1">
      <c r="A22" s="612" t="s">
        <v>1395</v>
      </c>
      <c r="B22" s="254"/>
      <c r="C22" s="707" t="s">
        <v>214</v>
      </c>
      <c r="D22" s="708"/>
      <c r="E22" s="709"/>
      <c r="F22" s="649">
        <f t="shared" si="0"/>
        <v>2690145</v>
      </c>
      <c r="G22" s="197">
        <f>INDEX('元データ'!$A$2:$M$534,MATCH($A22,'元データ'!$A$2:$A$534,0),MATCH(G$1,'元データ'!$A$2:$M$2,0))</f>
        <v>825521</v>
      </c>
      <c r="H22" s="197"/>
      <c r="I22" s="197"/>
      <c r="J22" s="197"/>
      <c r="K22" s="196">
        <f>INDEX('元データ'!$A$2:$M$534,MATCH($A22,'元データ'!$A$2:$A$534,0),MATCH(K$1,'元データ'!$A$2:$M$2,0))</f>
        <v>340481</v>
      </c>
      <c r="L22" s="197"/>
      <c r="M22" s="197"/>
      <c r="N22" s="197"/>
      <c r="O22" s="197">
        <f>INDEX('元データ'!$A$2:$M$534,MATCH($A22,'元データ'!$A$2:$A$534,0),MATCH(O$1,'元データ'!$A$2:$M$2,0))</f>
        <v>304144</v>
      </c>
      <c r="P22" s="197"/>
      <c r="Q22" s="197"/>
      <c r="R22" s="197"/>
      <c r="S22" s="196">
        <f>INDEX('元データ'!$A$2:$M$534,MATCH($A22,'元データ'!$A$2:$A$534,0),MATCH(S$1,'元データ'!$A$2:$M$2,0))</f>
        <v>221261</v>
      </c>
      <c r="T22" s="197"/>
      <c r="U22" s="197"/>
      <c r="V22" s="197"/>
      <c r="W22" s="197">
        <f>INDEX('元データ'!$A$2:$M$534,MATCH($A22,'元データ'!$A$2:$A$534,0),MATCH(W$1,'元データ'!$A$2:$M$2,0))</f>
        <v>192753</v>
      </c>
      <c r="X22" s="197"/>
      <c r="Y22" s="197"/>
      <c r="Z22" s="197"/>
      <c r="AA22" s="196">
        <f>INDEX('元データ'!$A$2:$M$534,MATCH($A22,'元データ'!$A$2:$A$534,0),MATCH(AA$1,'元データ'!$A$2:$M$2,0))</f>
        <v>224272</v>
      </c>
      <c r="AB22" s="197"/>
      <c r="AC22" s="197"/>
      <c r="AD22" s="197"/>
      <c r="AE22" s="196">
        <f>INDEX('元データ'!$A$2:$M$534,MATCH($A22,'元データ'!$A$2:$A$534,0),MATCH(AE$1,'元データ'!$A$2:$M$2,0))</f>
        <v>78736</v>
      </c>
      <c r="AF22" s="197"/>
      <c r="AG22" s="197"/>
      <c r="AH22" s="197"/>
      <c r="AI22" s="196">
        <f>INDEX('元データ'!$A$2:$M$534,MATCH($A22,'元データ'!$A$2:$A$534,0),MATCH(AI$1,'元データ'!$A$2:$M$2,0))</f>
        <v>52148</v>
      </c>
      <c r="AJ22" s="197"/>
      <c r="AK22" s="197"/>
      <c r="AL22" s="197"/>
      <c r="AM22" s="196">
        <f>INDEX('元データ'!$A$2:$M$534,MATCH($A22,'元データ'!$A$2:$A$534,0),MATCH(AM$1,'元データ'!$A$2:$M$2,0))</f>
        <v>133151</v>
      </c>
      <c r="AN22" s="197"/>
      <c r="AO22" s="197"/>
      <c r="AP22" s="197"/>
      <c r="AQ22" s="198">
        <f>INDEX('元データ'!$A$2:$M$534,MATCH($A22,'元データ'!$A$2:$A$534,0),MATCH(AQ$1,'元データ'!$A$2:$M$2,0))</f>
        <v>270657</v>
      </c>
      <c r="AR22" s="197"/>
      <c r="AS22" s="197"/>
      <c r="AT22" s="197"/>
      <c r="AU22" s="198">
        <f>INDEX('元データ'!$A$2:$M$534,MATCH($A22,'元データ'!$A$2:$A$534,0),MATCH(AU$1,'元データ'!$A$2:$M$2,0))</f>
        <v>47021</v>
      </c>
    </row>
    <row r="23" spans="1:47" s="612" customFormat="1" ht="13.5" customHeight="1">
      <c r="A23" s="612" t="s">
        <v>1396</v>
      </c>
      <c r="B23" s="254"/>
      <c r="C23" s="710" t="s">
        <v>230</v>
      </c>
      <c r="D23" s="711"/>
      <c r="E23" s="712"/>
      <c r="F23" s="649">
        <f t="shared" si="0"/>
        <v>626267</v>
      </c>
      <c r="G23" s="197">
        <f>INDEX('元データ'!$A$2:$M$534,MATCH($A23,'元データ'!$A$2:$A$534,0),MATCH(G$1,'元データ'!$A$2:$M$2,0))</f>
        <v>244120</v>
      </c>
      <c r="H23" s="197"/>
      <c r="I23" s="197"/>
      <c r="J23" s="197"/>
      <c r="K23" s="196">
        <f>INDEX('元データ'!$A$2:$M$534,MATCH($A23,'元データ'!$A$2:$A$534,0),MATCH(K$1,'元データ'!$A$2:$M$2,0))</f>
        <v>57342</v>
      </c>
      <c r="L23" s="197"/>
      <c r="M23" s="197"/>
      <c r="N23" s="197"/>
      <c r="O23" s="197">
        <f>INDEX('元データ'!$A$2:$M$534,MATCH($A23,'元データ'!$A$2:$A$534,0),MATCH(O$1,'元データ'!$A$2:$M$2,0))</f>
        <v>62845</v>
      </c>
      <c r="P23" s="197"/>
      <c r="Q23" s="197"/>
      <c r="R23" s="197"/>
      <c r="S23" s="196">
        <f>INDEX('元データ'!$A$2:$M$534,MATCH($A23,'元データ'!$A$2:$A$534,0),MATCH(S$1,'元データ'!$A$2:$M$2,0))</f>
        <v>49075</v>
      </c>
      <c r="T23" s="197"/>
      <c r="U23" s="197"/>
      <c r="V23" s="197"/>
      <c r="W23" s="197">
        <f>INDEX('元データ'!$A$2:$M$534,MATCH($A23,'元データ'!$A$2:$A$534,0),MATCH(W$1,'元データ'!$A$2:$M$2,0))</f>
        <v>63422</v>
      </c>
      <c r="X23" s="197"/>
      <c r="Y23" s="197"/>
      <c r="Z23" s="197"/>
      <c r="AA23" s="196">
        <f>INDEX('元データ'!$A$2:$M$534,MATCH($A23,'元データ'!$A$2:$A$534,0),MATCH(AA$1,'元データ'!$A$2:$M$2,0))</f>
        <v>29602</v>
      </c>
      <c r="AB23" s="197"/>
      <c r="AC23" s="197"/>
      <c r="AD23" s="197"/>
      <c r="AE23" s="196">
        <f>INDEX('元データ'!$A$2:$M$534,MATCH($A23,'元データ'!$A$2:$A$534,0),MATCH(AE$1,'元データ'!$A$2:$M$2,0))</f>
        <v>26188</v>
      </c>
      <c r="AF23" s="197"/>
      <c r="AG23" s="197"/>
      <c r="AH23" s="197"/>
      <c r="AI23" s="196">
        <f>INDEX('元データ'!$A$2:$M$534,MATCH($A23,'元データ'!$A$2:$A$534,0),MATCH(AI$1,'元データ'!$A$2:$M$2,0))</f>
        <v>0</v>
      </c>
      <c r="AJ23" s="197"/>
      <c r="AK23" s="197"/>
      <c r="AL23" s="197"/>
      <c r="AM23" s="196">
        <f>INDEX('元データ'!$A$2:$M$534,MATCH($A23,'元データ'!$A$2:$A$534,0),MATCH(AM$1,'元データ'!$A$2:$M$2,0))</f>
        <v>29107</v>
      </c>
      <c r="AN23" s="197"/>
      <c r="AO23" s="197"/>
      <c r="AP23" s="197"/>
      <c r="AQ23" s="198">
        <f>INDEX('元データ'!$A$2:$M$534,MATCH($A23,'元データ'!$A$2:$A$534,0),MATCH(AQ$1,'元データ'!$A$2:$M$2,0))</f>
        <v>53589</v>
      </c>
      <c r="AR23" s="197"/>
      <c r="AS23" s="197"/>
      <c r="AT23" s="197"/>
      <c r="AU23" s="198">
        <f>INDEX('元データ'!$A$2:$M$534,MATCH($A23,'元データ'!$A$2:$A$534,0),MATCH(AU$1,'元データ'!$A$2:$M$2,0))</f>
        <v>10977</v>
      </c>
    </row>
    <row r="24" spans="1:47" s="612" customFormat="1" ht="13.5" customHeight="1">
      <c r="A24" s="612" t="s">
        <v>1397</v>
      </c>
      <c r="B24" s="254"/>
      <c r="C24" s="710" t="s">
        <v>231</v>
      </c>
      <c r="D24" s="711"/>
      <c r="E24" s="712"/>
      <c r="F24" s="649">
        <f t="shared" si="0"/>
        <v>45217</v>
      </c>
      <c r="G24" s="197">
        <f>INDEX('元データ'!$A$2:$M$534,MATCH($A24,'元データ'!$A$2:$A$534,0),MATCH(G$1,'元データ'!$A$2:$M$2,0))</f>
        <v>9852</v>
      </c>
      <c r="H24" s="197"/>
      <c r="I24" s="197"/>
      <c r="J24" s="197"/>
      <c r="K24" s="196">
        <f>INDEX('元データ'!$A$2:$M$534,MATCH($A24,'元データ'!$A$2:$A$534,0),MATCH(K$1,'元データ'!$A$2:$M$2,0))</f>
        <v>4692</v>
      </c>
      <c r="L24" s="197"/>
      <c r="M24" s="197"/>
      <c r="N24" s="197"/>
      <c r="O24" s="197">
        <f>INDEX('元データ'!$A$2:$M$534,MATCH($A24,'元データ'!$A$2:$A$534,0),MATCH(O$1,'元データ'!$A$2:$M$2,0))</f>
        <v>6021</v>
      </c>
      <c r="P24" s="197"/>
      <c r="Q24" s="197"/>
      <c r="R24" s="197"/>
      <c r="S24" s="196">
        <f>INDEX('元データ'!$A$2:$M$534,MATCH($A24,'元データ'!$A$2:$A$534,0),MATCH(S$1,'元データ'!$A$2:$M$2,0))</f>
        <v>2858</v>
      </c>
      <c r="T24" s="197"/>
      <c r="U24" s="197"/>
      <c r="V24" s="197"/>
      <c r="W24" s="197">
        <f>INDEX('元データ'!$A$2:$M$534,MATCH($A24,'元データ'!$A$2:$A$534,0),MATCH(W$1,'元データ'!$A$2:$M$2,0))</f>
        <v>6097</v>
      </c>
      <c r="X24" s="197"/>
      <c r="Y24" s="197"/>
      <c r="Z24" s="197"/>
      <c r="AA24" s="196">
        <f>INDEX('元データ'!$A$2:$M$534,MATCH($A24,'元データ'!$A$2:$A$534,0),MATCH(AA$1,'元データ'!$A$2:$M$2,0))</f>
        <v>2412</v>
      </c>
      <c r="AB24" s="197"/>
      <c r="AC24" s="197"/>
      <c r="AD24" s="197"/>
      <c r="AE24" s="196">
        <f>INDEX('元データ'!$A$2:$M$534,MATCH($A24,'元データ'!$A$2:$A$534,0),MATCH(AE$1,'元データ'!$A$2:$M$2,0))</f>
        <v>1165</v>
      </c>
      <c r="AF24" s="197"/>
      <c r="AG24" s="197"/>
      <c r="AH24" s="197"/>
      <c r="AI24" s="196">
        <f>INDEX('元データ'!$A$2:$M$534,MATCH($A24,'元データ'!$A$2:$A$534,0),MATCH(AI$1,'元データ'!$A$2:$M$2,0))</f>
        <v>0</v>
      </c>
      <c r="AJ24" s="197"/>
      <c r="AK24" s="197"/>
      <c r="AL24" s="197"/>
      <c r="AM24" s="196">
        <f>INDEX('元データ'!$A$2:$M$534,MATCH($A24,'元データ'!$A$2:$A$534,0),MATCH(AM$1,'元データ'!$A$2:$M$2,0))</f>
        <v>2919</v>
      </c>
      <c r="AN24" s="197"/>
      <c r="AO24" s="197"/>
      <c r="AP24" s="197"/>
      <c r="AQ24" s="198">
        <f>INDEX('元データ'!$A$2:$M$534,MATCH($A24,'元データ'!$A$2:$A$534,0),MATCH(AQ$1,'元データ'!$A$2:$M$2,0))</f>
        <v>5461</v>
      </c>
      <c r="AR24" s="197"/>
      <c r="AS24" s="197"/>
      <c r="AT24" s="197"/>
      <c r="AU24" s="198">
        <f>INDEX('元データ'!$A$2:$M$534,MATCH($A24,'元データ'!$A$2:$A$534,0),MATCH(AU$1,'元データ'!$A$2:$M$2,0))</f>
        <v>3740</v>
      </c>
    </row>
    <row r="25" spans="1:47" s="612" customFormat="1" ht="13.5" customHeight="1">
      <c r="A25" s="612" t="s">
        <v>1398</v>
      </c>
      <c r="B25" s="254"/>
      <c r="C25" s="710" t="s">
        <v>234</v>
      </c>
      <c r="D25" s="711"/>
      <c r="E25" s="712"/>
      <c r="F25" s="649">
        <f t="shared" si="0"/>
        <v>205159</v>
      </c>
      <c r="G25" s="197">
        <f>INDEX('元データ'!$A$2:$M$534,MATCH($A25,'元データ'!$A$2:$A$534,0),MATCH(G$1,'元データ'!$A$2:$M$2,0))</f>
        <v>65989</v>
      </c>
      <c r="H25" s="197"/>
      <c r="I25" s="197"/>
      <c r="J25" s="197"/>
      <c r="K25" s="196">
        <f>INDEX('元データ'!$A$2:$M$534,MATCH($A25,'元データ'!$A$2:$A$534,0),MATCH(K$1,'元データ'!$A$2:$M$2,0))</f>
        <v>17483</v>
      </c>
      <c r="L25" s="197"/>
      <c r="M25" s="197"/>
      <c r="N25" s="197"/>
      <c r="O25" s="197">
        <f>INDEX('元データ'!$A$2:$M$534,MATCH($A25,'元データ'!$A$2:$A$534,0),MATCH(O$1,'元データ'!$A$2:$M$2,0))</f>
        <v>29350</v>
      </c>
      <c r="P25" s="197"/>
      <c r="Q25" s="197"/>
      <c r="R25" s="197"/>
      <c r="S25" s="196">
        <f>INDEX('元データ'!$A$2:$M$534,MATCH($A25,'元データ'!$A$2:$A$534,0),MATCH(S$1,'元データ'!$A$2:$M$2,0))</f>
        <v>11458</v>
      </c>
      <c r="T25" s="197"/>
      <c r="U25" s="197"/>
      <c r="V25" s="197"/>
      <c r="W25" s="197">
        <f>INDEX('元データ'!$A$2:$M$534,MATCH($A25,'元データ'!$A$2:$A$534,0),MATCH(W$1,'元データ'!$A$2:$M$2,0))</f>
        <v>34698</v>
      </c>
      <c r="X25" s="197"/>
      <c r="Y25" s="197"/>
      <c r="Z25" s="197"/>
      <c r="AA25" s="196">
        <f>INDEX('元データ'!$A$2:$M$534,MATCH($A25,'元データ'!$A$2:$A$534,0),MATCH(AA$1,'元データ'!$A$2:$M$2,0))</f>
        <v>24440</v>
      </c>
      <c r="AB25" s="197"/>
      <c r="AC25" s="197"/>
      <c r="AD25" s="197"/>
      <c r="AE25" s="196">
        <f>INDEX('元データ'!$A$2:$M$534,MATCH($A25,'元データ'!$A$2:$A$534,0),MATCH(AE$1,'元データ'!$A$2:$M$2,0))</f>
        <v>5514</v>
      </c>
      <c r="AF25" s="197"/>
      <c r="AG25" s="197"/>
      <c r="AH25" s="197"/>
      <c r="AI25" s="196">
        <f>INDEX('元データ'!$A$2:$M$534,MATCH($A25,'元データ'!$A$2:$A$534,0),MATCH(AI$1,'元データ'!$A$2:$M$2,0))</f>
        <v>0</v>
      </c>
      <c r="AJ25" s="197"/>
      <c r="AK25" s="197"/>
      <c r="AL25" s="197"/>
      <c r="AM25" s="196">
        <f>INDEX('元データ'!$A$2:$M$534,MATCH($A25,'元データ'!$A$2:$A$534,0),MATCH(AM$1,'元データ'!$A$2:$M$2,0))</f>
        <v>6690</v>
      </c>
      <c r="AN25" s="197"/>
      <c r="AO25" s="197"/>
      <c r="AP25" s="197"/>
      <c r="AQ25" s="198">
        <f>INDEX('元データ'!$A$2:$M$534,MATCH($A25,'元データ'!$A$2:$A$534,0),MATCH(AQ$1,'元データ'!$A$2:$M$2,0))</f>
        <v>6880</v>
      </c>
      <c r="AR25" s="197"/>
      <c r="AS25" s="197"/>
      <c r="AT25" s="197"/>
      <c r="AU25" s="198">
        <f>INDEX('元データ'!$A$2:$M$534,MATCH($A25,'元データ'!$A$2:$A$534,0),MATCH(AU$1,'元データ'!$A$2:$M$2,0))</f>
        <v>2657</v>
      </c>
    </row>
    <row r="26" spans="1:47" s="612" customFormat="1" ht="13.5" customHeight="1">
      <c r="A26" s="612" t="s">
        <v>1399</v>
      </c>
      <c r="B26" s="254"/>
      <c r="C26" s="716" t="s">
        <v>235</v>
      </c>
      <c r="D26" s="717"/>
      <c r="E26" s="718"/>
      <c r="F26" s="649">
        <f t="shared" si="0"/>
        <v>3215991</v>
      </c>
      <c r="G26" s="197">
        <f>INDEX('元データ'!$A$2:$M$534,MATCH($A26,'元データ'!$A$2:$A$534,0),MATCH(G$1,'元データ'!$A$2:$M$2,0))</f>
        <v>901068</v>
      </c>
      <c r="H26" s="197"/>
      <c r="I26" s="197"/>
      <c r="J26" s="197"/>
      <c r="K26" s="196">
        <f>INDEX('元データ'!$A$2:$M$534,MATCH($A26,'元データ'!$A$2:$A$534,0),MATCH(K$1,'元データ'!$A$2:$M$2,0))</f>
        <v>271534</v>
      </c>
      <c r="L26" s="197"/>
      <c r="M26" s="197"/>
      <c r="N26" s="197"/>
      <c r="O26" s="197">
        <f>INDEX('元データ'!$A$2:$M$534,MATCH($A26,'元データ'!$A$2:$A$534,0),MATCH(O$1,'元データ'!$A$2:$M$2,0))</f>
        <v>366783</v>
      </c>
      <c r="P26" s="197"/>
      <c r="Q26" s="197"/>
      <c r="R26" s="197"/>
      <c r="S26" s="196">
        <f>INDEX('元データ'!$A$2:$M$534,MATCH($A26,'元データ'!$A$2:$A$534,0),MATCH(S$1,'元データ'!$A$2:$M$2,0))</f>
        <v>232704</v>
      </c>
      <c r="T26" s="197"/>
      <c r="U26" s="197"/>
      <c r="V26" s="197"/>
      <c r="W26" s="197">
        <f>INDEX('元データ'!$A$2:$M$534,MATCH($A26,'元データ'!$A$2:$A$534,0),MATCH(W$1,'元データ'!$A$2:$M$2,0))</f>
        <v>218166</v>
      </c>
      <c r="X26" s="197"/>
      <c r="Y26" s="197"/>
      <c r="Z26" s="197"/>
      <c r="AA26" s="196">
        <f>INDEX('元データ'!$A$2:$M$534,MATCH($A26,'元データ'!$A$2:$A$534,0),MATCH(AA$1,'元データ'!$A$2:$M$2,0))</f>
        <v>76870</v>
      </c>
      <c r="AB26" s="197"/>
      <c r="AC26" s="197"/>
      <c r="AD26" s="197"/>
      <c r="AE26" s="196">
        <f>INDEX('元データ'!$A$2:$M$534,MATCH($A26,'元データ'!$A$2:$A$534,0),MATCH(AE$1,'元データ'!$A$2:$M$2,0))</f>
        <v>95720</v>
      </c>
      <c r="AF26" s="197"/>
      <c r="AG26" s="197"/>
      <c r="AH26" s="197"/>
      <c r="AI26" s="196">
        <f>INDEX('元データ'!$A$2:$M$534,MATCH($A26,'元データ'!$A$2:$A$534,0),MATCH(AI$1,'元データ'!$A$2:$M$2,0))</f>
        <v>639728</v>
      </c>
      <c r="AJ26" s="197"/>
      <c r="AK26" s="197"/>
      <c r="AL26" s="197"/>
      <c r="AM26" s="196">
        <f>INDEX('元データ'!$A$2:$M$534,MATCH($A26,'元データ'!$A$2:$A$534,0),MATCH(AM$1,'元データ'!$A$2:$M$2,0))</f>
        <v>111269</v>
      </c>
      <c r="AN26" s="197"/>
      <c r="AO26" s="197"/>
      <c r="AP26" s="197"/>
      <c r="AQ26" s="198">
        <f>INDEX('元データ'!$A$2:$M$534,MATCH($A26,'元データ'!$A$2:$A$534,0),MATCH(AQ$1,'元データ'!$A$2:$M$2,0))</f>
        <v>267454</v>
      </c>
      <c r="AR26" s="197"/>
      <c r="AS26" s="197"/>
      <c r="AT26" s="197"/>
      <c r="AU26" s="198">
        <f>INDEX('元データ'!$A$2:$M$534,MATCH($A26,'元データ'!$A$2:$A$534,0),MATCH(AU$1,'元データ'!$A$2:$M$2,0))</f>
        <v>34695</v>
      </c>
    </row>
    <row r="27" spans="1:47" s="612" customFormat="1" ht="13.5" customHeight="1">
      <c r="A27" s="612" t="s">
        <v>1400</v>
      </c>
      <c r="B27" s="254" t="s">
        <v>195</v>
      </c>
      <c r="C27" s="257" t="s">
        <v>196</v>
      </c>
      <c r="D27" s="258" t="s">
        <v>220</v>
      </c>
      <c r="E27" s="270" t="s">
        <v>221</v>
      </c>
      <c r="F27" s="646">
        <f t="shared" si="0"/>
        <v>588908</v>
      </c>
      <c r="G27" s="260">
        <f>INDEX('元データ'!$A$2:$M$534,MATCH($A27,'元データ'!$A$2:$A$534,0),MATCH(G$1,'元データ'!$A$2:$M$2,0))</f>
        <v>226936</v>
      </c>
      <c r="H27" s="260"/>
      <c r="I27" s="260"/>
      <c r="J27" s="260"/>
      <c r="K27" s="261">
        <f>INDEX('元データ'!$A$2:$M$534,MATCH($A27,'元データ'!$A$2:$A$534,0),MATCH(K$1,'元データ'!$A$2:$M$2,0))</f>
        <v>34573</v>
      </c>
      <c r="L27" s="260"/>
      <c r="M27" s="260"/>
      <c r="N27" s="260"/>
      <c r="O27" s="260">
        <f>INDEX('元データ'!$A$2:$M$534,MATCH($A27,'元データ'!$A$2:$A$534,0),MATCH(O$1,'元データ'!$A$2:$M$2,0))</f>
        <v>56266</v>
      </c>
      <c r="P27" s="260"/>
      <c r="Q27" s="260"/>
      <c r="R27" s="260"/>
      <c r="S27" s="261">
        <f>INDEX('元データ'!$A$2:$M$534,MATCH($A27,'元データ'!$A$2:$A$534,0),MATCH(S$1,'元データ'!$A$2:$M$2,0))</f>
        <v>44976</v>
      </c>
      <c r="T27" s="260"/>
      <c r="U27" s="260"/>
      <c r="V27" s="260"/>
      <c r="W27" s="260">
        <f>INDEX('元データ'!$A$2:$M$534,MATCH($A27,'元データ'!$A$2:$A$534,0),MATCH(W$1,'元データ'!$A$2:$M$2,0))</f>
        <v>75538</v>
      </c>
      <c r="X27" s="260"/>
      <c r="Y27" s="260"/>
      <c r="Z27" s="260"/>
      <c r="AA27" s="261">
        <f>INDEX('元データ'!$A$2:$M$534,MATCH($A27,'元データ'!$A$2:$A$534,0),MATCH(AA$1,'元データ'!$A$2:$M$2,0))</f>
        <v>26088</v>
      </c>
      <c r="AB27" s="260"/>
      <c r="AC27" s="260"/>
      <c r="AD27" s="260"/>
      <c r="AE27" s="261">
        <f>INDEX('元データ'!$A$2:$M$534,MATCH($A27,'元データ'!$A$2:$A$534,0),MATCH(AE$1,'元データ'!$A$2:$M$2,0))</f>
        <v>10167</v>
      </c>
      <c r="AF27" s="260"/>
      <c r="AG27" s="260"/>
      <c r="AH27" s="260"/>
      <c r="AI27" s="261">
        <f>INDEX('元データ'!$A$2:$M$534,MATCH($A27,'元データ'!$A$2:$A$534,0),MATCH(AI$1,'元データ'!$A$2:$M$2,0))</f>
        <v>0</v>
      </c>
      <c r="AJ27" s="260"/>
      <c r="AK27" s="260"/>
      <c r="AL27" s="260"/>
      <c r="AM27" s="261">
        <f>INDEX('元データ'!$A$2:$M$534,MATCH($A27,'元データ'!$A$2:$A$534,0),MATCH(AM$1,'元データ'!$A$2:$M$2,0))</f>
        <v>30762</v>
      </c>
      <c r="AN27" s="260"/>
      <c r="AO27" s="260"/>
      <c r="AP27" s="260"/>
      <c r="AQ27" s="262">
        <f>INDEX('元データ'!$A$2:$M$534,MATCH($A27,'元データ'!$A$2:$A$534,0),MATCH(AQ$1,'元データ'!$A$2:$M$2,0))</f>
        <v>70300</v>
      </c>
      <c r="AR27" s="260"/>
      <c r="AS27" s="260"/>
      <c r="AT27" s="260"/>
      <c r="AU27" s="262">
        <f>INDEX('元データ'!$A$2:$M$534,MATCH($A27,'元データ'!$A$2:$A$534,0),MATCH(AU$1,'元データ'!$A$2:$M$2,0))</f>
        <v>13302</v>
      </c>
    </row>
    <row r="28" spans="1:47" s="612" customFormat="1" ht="13.5" customHeight="1">
      <c r="A28" s="612" t="s">
        <v>1401</v>
      </c>
      <c r="B28" s="254"/>
      <c r="C28" s="255" t="s">
        <v>197</v>
      </c>
      <c r="D28" s="271"/>
      <c r="E28" s="272" t="s">
        <v>222</v>
      </c>
      <c r="F28" s="649">
        <f t="shared" si="0"/>
        <v>1748128</v>
      </c>
      <c r="G28" s="197">
        <f>INDEX('元データ'!$A$2:$M$534,MATCH($A28,'元データ'!$A$2:$A$534,0),MATCH(G$1,'元データ'!$A$2:$M$2,0))</f>
        <v>722581</v>
      </c>
      <c r="H28" s="197"/>
      <c r="I28" s="197"/>
      <c r="J28" s="197"/>
      <c r="K28" s="196">
        <f>INDEX('元データ'!$A$2:$M$534,MATCH($A28,'元データ'!$A$2:$A$534,0),MATCH(K$1,'元データ'!$A$2:$M$2,0))</f>
        <v>91750</v>
      </c>
      <c r="L28" s="197"/>
      <c r="M28" s="197"/>
      <c r="N28" s="197"/>
      <c r="O28" s="197">
        <f>INDEX('元データ'!$A$2:$M$534,MATCH($A28,'元データ'!$A$2:$A$534,0),MATCH(O$1,'元データ'!$A$2:$M$2,0))</f>
        <v>258795</v>
      </c>
      <c r="P28" s="197"/>
      <c r="Q28" s="197"/>
      <c r="R28" s="197"/>
      <c r="S28" s="196">
        <f>INDEX('元データ'!$A$2:$M$534,MATCH($A28,'元データ'!$A$2:$A$534,0),MATCH(S$1,'元データ'!$A$2:$M$2,0))</f>
        <v>126652</v>
      </c>
      <c r="T28" s="197"/>
      <c r="U28" s="197"/>
      <c r="V28" s="197"/>
      <c r="W28" s="197">
        <f>INDEX('元データ'!$A$2:$M$534,MATCH($A28,'元データ'!$A$2:$A$534,0),MATCH(W$1,'元データ'!$A$2:$M$2,0))</f>
        <v>112284</v>
      </c>
      <c r="X28" s="197"/>
      <c r="Y28" s="197"/>
      <c r="Z28" s="197"/>
      <c r="AA28" s="196">
        <f>INDEX('元データ'!$A$2:$M$534,MATCH($A28,'元データ'!$A$2:$A$534,0),MATCH(AA$1,'元データ'!$A$2:$M$2,0))</f>
        <v>80473</v>
      </c>
      <c r="AB28" s="197"/>
      <c r="AC28" s="197"/>
      <c r="AD28" s="197"/>
      <c r="AE28" s="196">
        <f>INDEX('元データ'!$A$2:$M$534,MATCH($A28,'元データ'!$A$2:$A$534,0),MATCH(AE$1,'元データ'!$A$2:$M$2,0))</f>
        <v>30798</v>
      </c>
      <c r="AF28" s="197"/>
      <c r="AG28" s="197"/>
      <c r="AH28" s="197"/>
      <c r="AI28" s="196">
        <f>INDEX('元データ'!$A$2:$M$534,MATCH($A28,'元データ'!$A$2:$A$534,0),MATCH(AI$1,'元データ'!$A$2:$M$2,0))</f>
        <v>0</v>
      </c>
      <c r="AJ28" s="197"/>
      <c r="AK28" s="197"/>
      <c r="AL28" s="197"/>
      <c r="AM28" s="196">
        <f>INDEX('元データ'!$A$2:$M$534,MATCH($A28,'元データ'!$A$2:$A$534,0),MATCH(AM$1,'元データ'!$A$2:$M$2,0))</f>
        <v>74955</v>
      </c>
      <c r="AN28" s="197"/>
      <c r="AO28" s="197"/>
      <c r="AP28" s="197"/>
      <c r="AQ28" s="198">
        <f>INDEX('元データ'!$A$2:$M$534,MATCH($A28,'元データ'!$A$2:$A$534,0),MATCH(AQ$1,'元データ'!$A$2:$M$2,0))</f>
        <v>212446</v>
      </c>
      <c r="AR28" s="197"/>
      <c r="AS28" s="197"/>
      <c r="AT28" s="197"/>
      <c r="AU28" s="198">
        <f>INDEX('元データ'!$A$2:$M$534,MATCH($A28,'元データ'!$A$2:$A$534,0),MATCH(AU$1,'元データ'!$A$2:$M$2,0))</f>
        <v>37394</v>
      </c>
    </row>
    <row r="29" spans="1:47" s="612" customFormat="1" ht="13.5" customHeight="1">
      <c r="A29" s="612" t="s">
        <v>1402</v>
      </c>
      <c r="B29" s="254"/>
      <c r="C29" s="255" t="s">
        <v>198</v>
      </c>
      <c r="D29" s="273"/>
      <c r="E29" s="272" t="s">
        <v>223</v>
      </c>
      <c r="F29" s="649">
        <f t="shared" si="0"/>
        <v>2337036</v>
      </c>
      <c r="G29" s="197">
        <f>INDEX('元データ'!$A$2:$M$534,MATCH($A29,'元データ'!$A$2:$A$534,0),MATCH(G$1,'元データ'!$A$2:$M$2,0))</f>
        <v>949517</v>
      </c>
      <c r="H29" s="197"/>
      <c r="I29" s="197"/>
      <c r="J29" s="197"/>
      <c r="K29" s="196">
        <f>INDEX('元データ'!$A$2:$M$534,MATCH($A29,'元データ'!$A$2:$A$534,0),MATCH(K$1,'元データ'!$A$2:$M$2,0))</f>
        <v>126323</v>
      </c>
      <c r="L29" s="197"/>
      <c r="M29" s="197"/>
      <c r="N29" s="197"/>
      <c r="O29" s="197">
        <f>INDEX('元データ'!$A$2:$M$534,MATCH($A29,'元データ'!$A$2:$A$534,0),MATCH(O$1,'元データ'!$A$2:$M$2,0))</f>
        <v>315061</v>
      </c>
      <c r="P29" s="197"/>
      <c r="Q29" s="197"/>
      <c r="R29" s="197"/>
      <c r="S29" s="196">
        <f>INDEX('元データ'!$A$2:$M$534,MATCH($A29,'元データ'!$A$2:$A$534,0),MATCH(S$1,'元データ'!$A$2:$M$2,0))</f>
        <v>171628</v>
      </c>
      <c r="T29" s="197"/>
      <c r="U29" s="197"/>
      <c r="V29" s="197"/>
      <c r="W29" s="197">
        <f>INDEX('元データ'!$A$2:$M$534,MATCH($A29,'元データ'!$A$2:$A$534,0),MATCH(W$1,'元データ'!$A$2:$M$2,0))</f>
        <v>187822</v>
      </c>
      <c r="X29" s="197"/>
      <c r="Y29" s="197"/>
      <c r="Z29" s="197"/>
      <c r="AA29" s="196">
        <f>INDEX('元データ'!$A$2:$M$534,MATCH($A29,'元データ'!$A$2:$A$534,0),MATCH(AA$1,'元データ'!$A$2:$M$2,0))</f>
        <v>106561</v>
      </c>
      <c r="AB29" s="197"/>
      <c r="AC29" s="197"/>
      <c r="AD29" s="197"/>
      <c r="AE29" s="196">
        <f>INDEX('元データ'!$A$2:$M$534,MATCH($A29,'元データ'!$A$2:$A$534,0),MATCH(AE$1,'元データ'!$A$2:$M$2,0))</f>
        <v>40965</v>
      </c>
      <c r="AF29" s="197"/>
      <c r="AG29" s="197"/>
      <c r="AH29" s="197"/>
      <c r="AI29" s="196">
        <f>INDEX('元データ'!$A$2:$M$534,MATCH($A29,'元データ'!$A$2:$A$534,0),MATCH(AI$1,'元データ'!$A$2:$M$2,0))</f>
        <v>0</v>
      </c>
      <c r="AJ29" s="197"/>
      <c r="AK29" s="197"/>
      <c r="AL29" s="197"/>
      <c r="AM29" s="196">
        <f>INDEX('元データ'!$A$2:$M$534,MATCH($A29,'元データ'!$A$2:$A$534,0),MATCH(AM$1,'元データ'!$A$2:$M$2,0))</f>
        <v>105717</v>
      </c>
      <c r="AN29" s="197"/>
      <c r="AO29" s="197"/>
      <c r="AP29" s="197"/>
      <c r="AQ29" s="198">
        <f>INDEX('元データ'!$A$2:$M$534,MATCH($A29,'元データ'!$A$2:$A$534,0),MATCH(AQ$1,'元データ'!$A$2:$M$2,0))</f>
        <v>282746</v>
      </c>
      <c r="AR29" s="197"/>
      <c r="AS29" s="197"/>
      <c r="AT29" s="197"/>
      <c r="AU29" s="198">
        <f>INDEX('元データ'!$A$2:$M$534,MATCH($A29,'元データ'!$A$2:$A$534,0),MATCH(AU$1,'元データ'!$A$2:$M$2,0))</f>
        <v>50696</v>
      </c>
    </row>
    <row r="30" spans="1:47" s="612" customFormat="1" ht="13.5" customHeight="1">
      <c r="A30" s="612" t="s">
        <v>1403</v>
      </c>
      <c r="B30" s="254"/>
      <c r="C30" s="255" t="s">
        <v>199</v>
      </c>
      <c r="D30" s="252" t="s">
        <v>224</v>
      </c>
      <c r="E30" s="253"/>
      <c r="F30" s="649">
        <f t="shared" si="0"/>
        <v>2392438</v>
      </c>
      <c r="G30" s="197">
        <f>INDEX('元データ'!$A$2:$M$534,MATCH($A30,'元データ'!$A$2:$A$534,0),MATCH(G$1,'元データ'!$A$2:$M$2,0))</f>
        <v>1016648</v>
      </c>
      <c r="H30" s="197"/>
      <c r="I30" s="197"/>
      <c r="J30" s="197"/>
      <c r="K30" s="196">
        <f>INDEX('元データ'!$A$2:$M$534,MATCH($A30,'元データ'!$A$2:$A$534,0),MATCH(K$1,'元データ'!$A$2:$M$2,0))</f>
        <v>209194</v>
      </c>
      <c r="L30" s="197"/>
      <c r="M30" s="197"/>
      <c r="N30" s="197"/>
      <c r="O30" s="197">
        <f>INDEX('元データ'!$A$2:$M$534,MATCH($A30,'元データ'!$A$2:$A$534,0),MATCH(O$1,'元データ'!$A$2:$M$2,0))</f>
        <v>250289</v>
      </c>
      <c r="P30" s="197"/>
      <c r="Q30" s="197"/>
      <c r="R30" s="197"/>
      <c r="S30" s="196">
        <f>INDEX('元データ'!$A$2:$M$534,MATCH($A30,'元データ'!$A$2:$A$534,0),MATCH(S$1,'元データ'!$A$2:$M$2,0))</f>
        <v>178990</v>
      </c>
      <c r="T30" s="197"/>
      <c r="U30" s="197"/>
      <c r="V30" s="197"/>
      <c r="W30" s="197">
        <f>INDEX('元データ'!$A$2:$M$534,MATCH($A30,'元データ'!$A$2:$A$534,0),MATCH(W$1,'元データ'!$A$2:$M$2,0))</f>
        <v>313511</v>
      </c>
      <c r="X30" s="197"/>
      <c r="Y30" s="197"/>
      <c r="Z30" s="197"/>
      <c r="AA30" s="196">
        <f>INDEX('元データ'!$A$2:$M$534,MATCH($A30,'元データ'!$A$2:$A$534,0),MATCH(AA$1,'元データ'!$A$2:$M$2,0))</f>
        <v>100398</v>
      </c>
      <c r="AB30" s="197"/>
      <c r="AC30" s="197"/>
      <c r="AD30" s="197"/>
      <c r="AE30" s="196">
        <f>INDEX('元データ'!$A$2:$M$534,MATCH($A30,'元データ'!$A$2:$A$534,0),MATCH(AE$1,'元データ'!$A$2:$M$2,0))</f>
        <v>55420</v>
      </c>
      <c r="AF30" s="197"/>
      <c r="AG30" s="197"/>
      <c r="AH30" s="197"/>
      <c r="AI30" s="196">
        <f>INDEX('元データ'!$A$2:$M$534,MATCH($A30,'元データ'!$A$2:$A$534,0),MATCH(AI$1,'元データ'!$A$2:$M$2,0))</f>
        <v>0</v>
      </c>
      <c r="AJ30" s="197"/>
      <c r="AK30" s="197"/>
      <c r="AL30" s="197"/>
      <c r="AM30" s="196">
        <f>INDEX('元データ'!$A$2:$M$534,MATCH($A30,'元データ'!$A$2:$A$534,0),MATCH(AM$1,'元データ'!$A$2:$M$2,0))</f>
        <v>59366</v>
      </c>
      <c r="AN30" s="197"/>
      <c r="AO30" s="197"/>
      <c r="AP30" s="197"/>
      <c r="AQ30" s="198">
        <f>INDEX('元データ'!$A$2:$M$534,MATCH($A30,'元データ'!$A$2:$A$534,0),MATCH(AQ$1,'元データ'!$A$2:$M$2,0))</f>
        <v>173226</v>
      </c>
      <c r="AR30" s="197"/>
      <c r="AS30" s="197"/>
      <c r="AT30" s="197"/>
      <c r="AU30" s="198">
        <f>INDEX('元データ'!$A$2:$M$534,MATCH($A30,'元データ'!$A$2:$A$534,0),MATCH(AU$1,'元データ'!$A$2:$M$2,0))</f>
        <v>35396</v>
      </c>
    </row>
    <row r="31" spans="1:47" s="612" customFormat="1" ht="13.5" customHeight="1">
      <c r="A31" s="612" t="s">
        <v>1404</v>
      </c>
      <c r="B31" s="254"/>
      <c r="C31" s="264" t="s">
        <v>191</v>
      </c>
      <c r="D31" s="265" t="s">
        <v>225</v>
      </c>
      <c r="E31" s="274"/>
      <c r="F31" s="650">
        <f t="shared" si="0"/>
        <v>4729474</v>
      </c>
      <c r="G31" s="267">
        <f>INDEX('元データ'!$A$2:$M$534,MATCH($A31,'元データ'!$A$2:$A$534,0),MATCH(G$1,'元データ'!$A$2:$M$2,0))</f>
        <v>1966165</v>
      </c>
      <c r="H31" s="267"/>
      <c r="I31" s="267"/>
      <c r="J31" s="267"/>
      <c r="K31" s="268">
        <f>INDEX('元データ'!$A$2:$M$534,MATCH($A31,'元データ'!$A$2:$A$534,0),MATCH(K$1,'元データ'!$A$2:$M$2,0))</f>
        <v>335517</v>
      </c>
      <c r="L31" s="267"/>
      <c r="M31" s="267"/>
      <c r="N31" s="267"/>
      <c r="O31" s="267">
        <f>INDEX('元データ'!$A$2:$M$534,MATCH($A31,'元データ'!$A$2:$A$534,0),MATCH(O$1,'元データ'!$A$2:$M$2,0))</f>
        <v>565350</v>
      </c>
      <c r="P31" s="267"/>
      <c r="Q31" s="267"/>
      <c r="R31" s="267"/>
      <c r="S31" s="268">
        <f>INDEX('元データ'!$A$2:$M$534,MATCH($A31,'元データ'!$A$2:$A$534,0),MATCH(S$1,'元データ'!$A$2:$M$2,0))</f>
        <v>350618</v>
      </c>
      <c r="T31" s="267"/>
      <c r="U31" s="267"/>
      <c r="V31" s="267"/>
      <c r="W31" s="267">
        <f>INDEX('元データ'!$A$2:$M$534,MATCH($A31,'元データ'!$A$2:$A$534,0),MATCH(W$1,'元データ'!$A$2:$M$2,0))</f>
        <v>501333</v>
      </c>
      <c r="X31" s="267"/>
      <c r="Y31" s="267"/>
      <c r="Z31" s="267"/>
      <c r="AA31" s="268">
        <f>INDEX('元データ'!$A$2:$M$534,MATCH($A31,'元データ'!$A$2:$A$534,0),MATCH(AA$1,'元データ'!$A$2:$M$2,0))</f>
        <v>206959</v>
      </c>
      <c r="AB31" s="267"/>
      <c r="AC31" s="267"/>
      <c r="AD31" s="267"/>
      <c r="AE31" s="268">
        <f>INDEX('元データ'!$A$2:$M$534,MATCH($A31,'元データ'!$A$2:$A$534,0),MATCH(AE$1,'元データ'!$A$2:$M$2,0))</f>
        <v>96385</v>
      </c>
      <c r="AF31" s="267"/>
      <c r="AG31" s="267"/>
      <c r="AH31" s="267"/>
      <c r="AI31" s="268">
        <f>INDEX('元データ'!$A$2:$M$534,MATCH($A31,'元データ'!$A$2:$A$534,0),MATCH(AI$1,'元データ'!$A$2:$M$2,0))</f>
        <v>0</v>
      </c>
      <c r="AJ31" s="267"/>
      <c r="AK31" s="267"/>
      <c r="AL31" s="267"/>
      <c r="AM31" s="268">
        <f>INDEX('元データ'!$A$2:$M$534,MATCH($A31,'元データ'!$A$2:$A$534,0),MATCH(AM$1,'元データ'!$A$2:$M$2,0))</f>
        <v>165083</v>
      </c>
      <c r="AN31" s="267"/>
      <c r="AO31" s="267"/>
      <c r="AP31" s="267"/>
      <c r="AQ31" s="269">
        <f>INDEX('元データ'!$A$2:$M$534,MATCH($A31,'元データ'!$A$2:$A$534,0),MATCH(AQ$1,'元データ'!$A$2:$M$2,0))</f>
        <v>455972</v>
      </c>
      <c r="AR31" s="267"/>
      <c r="AS31" s="267"/>
      <c r="AT31" s="267"/>
      <c r="AU31" s="269">
        <f>INDEX('元データ'!$A$2:$M$534,MATCH($A31,'元データ'!$A$2:$A$534,0),MATCH(AU$1,'元データ'!$A$2:$M$2,0))</f>
        <v>86092</v>
      </c>
    </row>
    <row r="32" spans="1:47" s="612" customFormat="1" ht="13.5" customHeight="1">
      <c r="A32" s="612" t="s">
        <v>1405</v>
      </c>
      <c r="B32" s="254"/>
      <c r="C32" s="719" t="s">
        <v>215</v>
      </c>
      <c r="D32" s="720"/>
      <c r="E32" s="721"/>
      <c r="F32" s="649">
        <f t="shared" si="0"/>
        <v>302787</v>
      </c>
      <c r="G32" s="197">
        <f>INDEX('元データ'!$A$2:$M$534,MATCH($A32,'元データ'!$A$2:$A$534,0),MATCH(G$1,'元データ'!$A$2:$M$2,0))</f>
        <v>83678</v>
      </c>
      <c r="H32" s="197"/>
      <c r="I32" s="197"/>
      <c r="J32" s="197"/>
      <c r="K32" s="196">
        <f>INDEX('元データ'!$A$2:$M$534,MATCH($A32,'元データ'!$A$2:$A$534,0),MATCH(K$1,'元データ'!$A$2:$M$2,0))</f>
        <v>197</v>
      </c>
      <c r="L32" s="197"/>
      <c r="M32" s="197"/>
      <c r="N32" s="197"/>
      <c r="O32" s="197">
        <f>INDEX('元データ'!$A$2:$M$534,MATCH($A32,'元データ'!$A$2:$A$534,0),MATCH(O$1,'元データ'!$A$2:$M$2,0))</f>
        <v>45102</v>
      </c>
      <c r="P32" s="197"/>
      <c r="Q32" s="197"/>
      <c r="R32" s="197"/>
      <c r="S32" s="196">
        <f>INDEX('元データ'!$A$2:$M$534,MATCH($A32,'元データ'!$A$2:$A$534,0),MATCH(S$1,'元データ'!$A$2:$M$2,0))</f>
        <v>45315</v>
      </c>
      <c r="T32" s="197"/>
      <c r="U32" s="197"/>
      <c r="V32" s="197"/>
      <c r="W32" s="197">
        <f>INDEX('元データ'!$A$2:$M$534,MATCH($A32,'元データ'!$A$2:$A$534,0),MATCH(W$1,'元データ'!$A$2:$M$2,0))</f>
        <v>47453</v>
      </c>
      <c r="X32" s="197"/>
      <c r="Y32" s="197"/>
      <c r="Z32" s="197"/>
      <c r="AA32" s="196">
        <f>INDEX('元データ'!$A$2:$M$534,MATCH($A32,'元データ'!$A$2:$A$534,0),MATCH(AA$1,'元データ'!$A$2:$M$2,0))</f>
        <v>24937</v>
      </c>
      <c r="AB32" s="197"/>
      <c r="AC32" s="197"/>
      <c r="AD32" s="197"/>
      <c r="AE32" s="196">
        <f>INDEX('元データ'!$A$2:$M$534,MATCH($A32,'元データ'!$A$2:$A$534,0),MATCH(AE$1,'元データ'!$A$2:$M$2,0))</f>
        <v>0</v>
      </c>
      <c r="AF32" s="197"/>
      <c r="AG32" s="197"/>
      <c r="AH32" s="197"/>
      <c r="AI32" s="196">
        <f>INDEX('元データ'!$A$2:$M$534,MATCH($A32,'元データ'!$A$2:$A$534,0),MATCH(AI$1,'元データ'!$A$2:$M$2,0))</f>
        <v>0</v>
      </c>
      <c r="AJ32" s="197"/>
      <c r="AK32" s="197"/>
      <c r="AL32" s="197"/>
      <c r="AM32" s="196">
        <f>INDEX('元データ'!$A$2:$M$534,MATCH($A32,'元データ'!$A$2:$A$534,0),MATCH(AM$1,'元データ'!$A$2:$M$2,0))</f>
        <v>20017</v>
      </c>
      <c r="AN32" s="197"/>
      <c r="AO32" s="197"/>
      <c r="AP32" s="197"/>
      <c r="AQ32" s="198">
        <f>INDEX('元データ'!$A$2:$M$534,MATCH($A32,'元データ'!$A$2:$A$534,0),MATCH(AQ$1,'元データ'!$A$2:$M$2,0))</f>
        <v>25217</v>
      </c>
      <c r="AR32" s="197"/>
      <c r="AS32" s="197"/>
      <c r="AT32" s="197"/>
      <c r="AU32" s="198">
        <f>INDEX('元データ'!$A$2:$M$534,MATCH($A32,'元データ'!$A$2:$A$534,0),MATCH(AU$1,'元データ'!$A$2:$M$2,0))</f>
        <v>10871</v>
      </c>
    </row>
    <row r="33" spans="1:47" s="612" customFormat="1" ht="13.5" customHeight="1">
      <c r="A33" s="612" t="s">
        <v>1406</v>
      </c>
      <c r="B33" s="254"/>
      <c r="C33" s="710" t="s">
        <v>236</v>
      </c>
      <c r="D33" s="711"/>
      <c r="E33" s="712"/>
      <c r="F33" s="649">
        <f t="shared" si="0"/>
        <v>5564501</v>
      </c>
      <c r="G33" s="197">
        <f>INDEX('元データ'!$A$2:$M$534,MATCH($A33,'元データ'!$A$2:$A$534,0),MATCH(G$1,'元データ'!$A$2:$M$2,0))</f>
        <v>637316</v>
      </c>
      <c r="H33" s="197"/>
      <c r="I33" s="197"/>
      <c r="J33" s="197"/>
      <c r="K33" s="196">
        <f>INDEX('元データ'!$A$2:$M$534,MATCH($A33,'元データ'!$A$2:$A$534,0),MATCH(K$1,'元データ'!$A$2:$M$2,0))</f>
        <v>607662</v>
      </c>
      <c r="L33" s="197"/>
      <c r="M33" s="197"/>
      <c r="N33" s="197"/>
      <c r="O33" s="197">
        <f>INDEX('元データ'!$A$2:$M$534,MATCH($A33,'元データ'!$A$2:$A$534,0),MATCH(O$1,'元データ'!$A$2:$M$2,0))</f>
        <v>802384</v>
      </c>
      <c r="P33" s="197"/>
      <c r="Q33" s="197"/>
      <c r="R33" s="197"/>
      <c r="S33" s="196">
        <f>INDEX('元データ'!$A$2:$M$534,MATCH($A33,'元データ'!$A$2:$A$534,0),MATCH(S$1,'元データ'!$A$2:$M$2,0))</f>
        <v>425826</v>
      </c>
      <c r="T33" s="197"/>
      <c r="U33" s="197"/>
      <c r="V33" s="197"/>
      <c r="W33" s="197">
        <f>INDEX('元データ'!$A$2:$M$534,MATCH($A33,'元データ'!$A$2:$A$534,0),MATCH(W$1,'元データ'!$A$2:$M$2,0))</f>
        <v>1012864</v>
      </c>
      <c r="X33" s="197"/>
      <c r="Y33" s="197"/>
      <c r="Z33" s="197"/>
      <c r="AA33" s="196">
        <f>INDEX('元データ'!$A$2:$M$534,MATCH($A33,'元データ'!$A$2:$A$534,0),MATCH(AA$1,'元データ'!$A$2:$M$2,0))</f>
        <v>152387</v>
      </c>
      <c r="AB33" s="197"/>
      <c r="AC33" s="197"/>
      <c r="AD33" s="197"/>
      <c r="AE33" s="196">
        <f>INDEX('元データ'!$A$2:$M$534,MATCH($A33,'元データ'!$A$2:$A$534,0),MATCH(AE$1,'元データ'!$A$2:$M$2,0))</f>
        <v>105717</v>
      </c>
      <c r="AF33" s="197"/>
      <c r="AG33" s="197"/>
      <c r="AH33" s="197"/>
      <c r="AI33" s="196">
        <f>INDEX('元データ'!$A$2:$M$534,MATCH($A33,'元データ'!$A$2:$A$534,0),MATCH(AI$1,'元データ'!$A$2:$M$2,0))</f>
        <v>14250</v>
      </c>
      <c r="AJ33" s="197"/>
      <c r="AK33" s="197"/>
      <c r="AL33" s="197"/>
      <c r="AM33" s="196">
        <f>INDEX('元データ'!$A$2:$M$534,MATCH($A33,'元データ'!$A$2:$A$534,0),MATCH(AM$1,'元データ'!$A$2:$M$2,0))</f>
        <v>136550</v>
      </c>
      <c r="AN33" s="197"/>
      <c r="AO33" s="197"/>
      <c r="AP33" s="197"/>
      <c r="AQ33" s="198">
        <f>INDEX('元データ'!$A$2:$M$534,MATCH($A33,'元データ'!$A$2:$A$534,0),MATCH(AQ$1,'元データ'!$A$2:$M$2,0))</f>
        <v>1165131</v>
      </c>
      <c r="AR33" s="197"/>
      <c r="AS33" s="197"/>
      <c r="AT33" s="197"/>
      <c r="AU33" s="198">
        <f>INDEX('元データ'!$A$2:$M$534,MATCH($A33,'元データ'!$A$2:$A$534,0),MATCH(AU$1,'元データ'!$A$2:$M$2,0))</f>
        <v>504414</v>
      </c>
    </row>
    <row r="34" spans="1:47" s="612" customFormat="1" ht="13.5" customHeight="1">
      <c r="A34" s="612" t="s">
        <v>1407</v>
      </c>
      <c r="B34" s="254"/>
      <c r="C34" s="713" t="s">
        <v>232</v>
      </c>
      <c r="D34" s="714"/>
      <c r="E34" s="715"/>
      <c r="F34" s="649">
        <f t="shared" si="0"/>
        <v>34065572</v>
      </c>
      <c r="G34" s="197">
        <f>INDEX('元データ'!$A$2:$M$534,MATCH($A34,'元データ'!$A$2:$A$534,0),MATCH(G$1,'元データ'!$A$2:$M$2,0))</f>
        <v>10362029</v>
      </c>
      <c r="H34" s="197"/>
      <c r="I34" s="197"/>
      <c r="J34" s="197"/>
      <c r="K34" s="196">
        <f>INDEX('元データ'!$A$2:$M$534,MATCH($A34,'元データ'!$A$2:$A$534,0),MATCH(K$1,'元データ'!$A$2:$M$2,0))</f>
        <v>3081533</v>
      </c>
      <c r="L34" s="197"/>
      <c r="M34" s="197"/>
      <c r="N34" s="197"/>
      <c r="O34" s="197">
        <f>INDEX('元データ'!$A$2:$M$534,MATCH($A34,'元データ'!$A$2:$A$534,0),MATCH(O$1,'元データ'!$A$2:$M$2,0))</f>
        <v>3995519</v>
      </c>
      <c r="P34" s="197"/>
      <c r="Q34" s="197"/>
      <c r="R34" s="197"/>
      <c r="S34" s="196">
        <f>INDEX('元データ'!$A$2:$M$534,MATCH($A34,'元データ'!$A$2:$A$534,0),MATCH(S$1,'元データ'!$A$2:$M$2,0))</f>
        <v>2996364</v>
      </c>
      <c r="T34" s="197"/>
      <c r="U34" s="197"/>
      <c r="V34" s="197"/>
      <c r="W34" s="197">
        <f>INDEX('元データ'!$A$2:$M$534,MATCH($A34,'元データ'!$A$2:$A$534,0),MATCH(W$1,'元データ'!$A$2:$M$2,0))</f>
        <v>3998764</v>
      </c>
      <c r="X34" s="197"/>
      <c r="Y34" s="197"/>
      <c r="Z34" s="197"/>
      <c r="AA34" s="196">
        <f>INDEX('元データ'!$A$2:$M$534,MATCH($A34,'元データ'!$A$2:$A$534,0),MATCH(AA$1,'元データ'!$A$2:$M$2,0))</f>
        <v>1965243</v>
      </c>
      <c r="AB34" s="197"/>
      <c r="AC34" s="197"/>
      <c r="AD34" s="197"/>
      <c r="AE34" s="196">
        <f>INDEX('元データ'!$A$2:$M$534,MATCH($A34,'元データ'!$A$2:$A$534,0),MATCH(AE$1,'元データ'!$A$2:$M$2,0))</f>
        <v>938974</v>
      </c>
      <c r="AF34" s="197"/>
      <c r="AG34" s="197"/>
      <c r="AH34" s="197"/>
      <c r="AI34" s="285">
        <f>INDEX('元データ'!$A$2:$M$534,MATCH($A34,'元データ'!$A$2:$A$534,0),MATCH(AI$1,'元データ'!$A$2:$M$2,0))</f>
        <v>742872</v>
      </c>
      <c r="AJ34" s="197"/>
      <c r="AK34" s="197"/>
      <c r="AL34" s="197"/>
      <c r="AM34" s="196">
        <f>INDEX('元データ'!$A$2:$M$534,MATCH($A34,'元データ'!$A$2:$A$534,0),MATCH(AM$1,'元データ'!$A$2:$M$2,0))</f>
        <v>1546288</v>
      </c>
      <c r="AN34" s="197"/>
      <c r="AO34" s="197"/>
      <c r="AP34" s="197"/>
      <c r="AQ34" s="198">
        <f>INDEX('元データ'!$A$2:$M$534,MATCH($A34,'元データ'!$A$2:$A$534,0),MATCH(AQ$1,'元データ'!$A$2:$M$2,0))</f>
        <v>3729617</v>
      </c>
      <c r="AR34" s="197"/>
      <c r="AS34" s="197"/>
      <c r="AT34" s="197"/>
      <c r="AU34" s="198">
        <f>INDEX('元データ'!$A$2:$M$534,MATCH($A34,'元データ'!$A$2:$A$534,0),MATCH(AU$1,'元データ'!$A$2:$M$2,0))</f>
        <v>708369</v>
      </c>
    </row>
    <row r="35" spans="2:47" s="612" customFormat="1" ht="13.5" customHeight="1">
      <c r="B35" s="250"/>
      <c r="C35" s="251" t="s">
        <v>187</v>
      </c>
      <c r="D35" s="275" t="s">
        <v>209</v>
      </c>
      <c r="E35" s="276"/>
      <c r="F35" s="651">
        <f>+F12/F34*100</f>
        <v>19.84938635405858</v>
      </c>
      <c r="G35" s="652">
        <f>+G12/G34*100</f>
        <v>19.289011833493227</v>
      </c>
      <c r="H35" s="652"/>
      <c r="I35" s="652"/>
      <c r="J35" s="652"/>
      <c r="K35" s="651">
        <f>+K12/K34*100</f>
        <v>22.973825040977978</v>
      </c>
      <c r="L35" s="652"/>
      <c r="M35" s="652"/>
      <c r="N35" s="652"/>
      <c r="O35" s="652">
        <f>+O12/O34*100</f>
        <v>21.152821448227378</v>
      </c>
      <c r="P35" s="652"/>
      <c r="Q35" s="652"/>
      <c r="R35" s="652"/>
      <c r="S35" s="651">
        <f>+S12/S34*100</f>
        <v>25.5869780841046</v>
      </c>
      <c r="T35" s="652"/>
      <c r="U35" s="652"/>
      <c r="V35" s="652"/>
      <c r="W35" s="652">
        <f>+W12/W34*100</f>
        <v>23.48935821168741</v>
      </c>
      <c r="X35" s="652"/>
      <c r="Y35" s="652"/>
      <c r="Z35" s="652"/>
      <c r="AA35" s="651">
        <f>+AA12/AA34*100</f>
        <v>18.09481066717958</v>
      </c>
      <c r="AB35" s="652"/>
      <c r="AC35" s="652"/>
      <c r="AD35" s="652"/>
      <c r="AE35" s="651">
        <f>+AE12/AE34*100</f>
        <v>22.282086617946824</v>
      </c>
      <c r="AF35" s="652"/>
      <c r="AG35" s="652"/>
      <c r="AH35" s="652"/>
      <c r="AI35" s="196">
        <v>0</v>
      </c>
      <c r="AJ35" s="652"/>
      <c r="AK35" s="652"/>
      <c r="AL35" s="652"/>
      <c r="AM35" s="651">
        <f>+AM12/AM34*100</f>
        <v>23.041632606603685</v>
      </c>
      <c r="AN35" s="652"/>
      <c r="AO35" s="652"/>
      <c r="AP35" s="652"/>
      <c r="AQ35" s="653">
        <f>+AQ12/AQ34*100</f>
        <v>15.265374433889592</v>
      </c>
      <c r="AR35" s="652"/>
      <c r="AS35" s="652"/>
      <c r="AT35" s="652"/>
      <c r="AU35" s="653">
        <f>+AU12/AU34*100</f>
        <v>0</v>
      </c>
    </row>
    <row r="36" spans="2:47" s="612" customFormat="1" ht="13.5" customHeight="1">
      <c r="B36" s="254"/>
      <c r="C36" s="255" t="s">
        <v>188</v>
      </c>
      <c r="D36" s="252" t="s">
        <v>210</v>
      </c>
      <c r="E36" s="253"/>
      <c r="F36" s="654">
        <f>+F13/F34*100</f>
        <v>14.266691309337181</v>
      </c>
      <c r="G36" s="655">
        <f>+G13/G34*100</f>
        <v>15.420676780580328</v>
      </c>
      <c r="H36" s="655"/>
      <c r="I36" s="655"/>
      <c r="J36" s="655"/>
      <c r="K36" s="654">
        <f>+K13/K34*100</f>
        <v>13.924984739738305</v>
      </c>
      <c r="L36" s="655"/>
      <c r="M36" s="655"/>
      <c r="N36" s="655"/>
      <c r="O36" s="655">
        <f>+O13/O34*100</f>
        <v>16.200473580528588</v>
      </c>
      <c r="P36" s="655"/>
      <c r="Q36" s="655"/>
      <c r="R36" s="655"/>
      <c r="S36" s="654">
        <f>+S13/S34*100</f>
        <v>15.597203811018955</v>
      </c>
      <c r="T36" s="655"/>
      <c r="U36" s="655"/>
      <c r="V36" s="655"/>
      <c r="W36" s="655">
        <f>+W13/W34*100</f>
        <v>14.057943904666542</v>
      </c>
      <c r="X36" s="655"/>
      <c r="Y36" s="655"/>
      <c r="Z36" s="655"/>
      <c r="AA36" s="654">
        <f>+AA13/AA34*100</f>
        <v>14.131840184648922</v>
      </c>
      <c r="AB36" s="655"/>
      <c r="AC36" s="655"/>
      <c r="AD36" s="655"/>
      <c r="AE36" s="654">
        <f>+AE13/AE34*100</f>
        <v>15.298613167137749</v>
      </c>
      <c r="AF36" s="655"/>
      <c r="AG36" s="655"/>
      <c r="AH36" s="655"/>
      <c r="AI36" s="196">
        <v>0</v>
      </c>
      <c r="AJ36" s="655"/>
      <c r="AK36" s="655"/>
      <c r="AL36" s="655"/>
      <c r="AM36" s="654">
        <f>+AM13/AM34*100</f>
        <v>16.20959355566363</v>
      </c>
      <c r="AN36" s="655"/>
      <c r="AO36" s="655"/>
      <c r="AP36" s="655"/>
      <c r="AQ36" s="656">
        <f>+AQ13/AQ34*100</f>
        <v>12.799491207810346</v>
      </c>
      <c r="AR36" s="655"/>
      <c r="AS36" s="655"/>
      <c r="AT36" s="655"/>
      <c r="AU36" s="656">
        <f>+AU13/AU34*100</f>
        <v>0</v>
      </c>
    </row>
    <row r="37" spans="2:47" s="612" customFormat="1" ht="13.5" customHeight="1">
      <c r="B37" s="254"/>
      <c r="C37" s="255" t="s">
        <v>189</v>
      </c>
      <c r="D37" s="252" t="s">
        <v>211</v>
      </c>
      <c r="E37" s="256"/>
      <c r="F37" s="654">
        <f>+F14/F34*100</f>
        <v>4.394835935824004</v>
      </c>
      <c r="G37" s="655">
        <f>+G14/G34*100</f>
        <v>6.174582217440233</v>
      </c>
      <c r="H37" s="655"/>
      <c r="I37" s="655"/>
      <c r="J37" s="655"/>
      <c r="K37" s="654">
        <f>+K14/K34*100</f>
        <v>0.02034701559256383</v>
      </c>
      <c r="L37" s="655"/>
      <c r="M37" s="655"/>
      <c r="N37" s="655"/>
      <c r="O37" s="655">
        <f>+O14/O34*100</f>
        <v>0</v>
      </c>
      <c r="P37" s="655"/>
      <c r="Q37" s="655"/>
      <c r="R37" s="655"/>
      <c r="S37" s="654">
        <f>+S14/S34*100</f>
        <v>3.889680959990175</v>
      </c>
      <c r="T37" s="655"/>
      <c r="U37" s="655"/>
      <c r="V37" s="655"/>
      <c r="W37" s="655">
        <f>+W14/W34*100</f>
        <v>0.8412349415969534</v>
      </c>
      <c r="X37" s="655"/>
      <c r="Y37" s="655"/>
      <c r="Z37" s="655"/>
      <c r="AA37" s="654">
        <f>+AA14/AA34*100</f>
        <v>15.24111776508045</v>
      </c>
      <c r="AB37" s="655"/>
      <c r="AC37" s="655"/>
      <c r="AD37" s="655"/>
      <c r="AE37" s="654">
        <f>+AE14/AE34*100</f>
        <v>9.203875719668488</v>
      </c>
      <c r="AF37" s="655"/>
      <c r="AG37" s="655"/>
      <c r="AH37" s="655"/>
      <c r="AI37" s="196">
        <v>0</v>
      </c>
      <c r="AJ37" s="655"/>
      <c r="AK37" s="655"/>
      <c r="AL37" s="655"/>
      <c r="AM37" s="654">
        <f>+AM14/AM34*100</f>
        <v>7.715962356301026</v>
      </c>
      <c r="AN37" s="655"/>
      <c r="AO37" s="655"/>
      <c r="AP37" s="655"/>
      <c r="AQ37" s="656">
        <f>+AQ14/AQ34*100</f>
        <v>5.395755113728836</v>
      </c>
      <c r="AR37" s="655"/>
      <c r="AS37" s="655"/>
      <c r="AT37" s="655"/>
      <c r="AU37" s="656">
        <f>+AU14/AU34*100</f>
        <v>0</v>
      </c>
    </row>
    <row r="38" spans="2:47" s="612" customFormat="1" ht="13.5" customHeight="1">
      <c r="B38" s="254"/>
      <c r="C38" s="255" t="s">
        <v>190</v>
      </c>
      <c r="D38" s="252" t="s">
        <v>212</v>
      </c>
      <c r="E38" s="256"/>
      <c r="F38" s="654">
        <f>+F15/F34*100</f>
        <v>1.102444426883541</v>
      </c>
      <c r="G38" s="655">
        <f>+G15/G34*100</f>
        <v>2.9441820709052253</v>
      </c>
      <c r="H38" s="655"/>
      <c r="I38" s="655"/>
      <c r="J38" s="655"/>
      <c r="K38" s="654">
        <f>+K15/K34*100</f>
        <v>0</v>
      </c>
      <c r="L38" s="655"/>
      <c r="M38" s="655"/>
      <c r="N38" s="655"/>
      <c r="O38" s="655">
        <f>+O15/O34*100</f>
        <v>0</v>
      </c>
      <c r="P38" s="655"/>
      <c r="Q38" s="655"/>
      <c r="R38" s="655"/>
      <c r="S38" s="654">
        <f>+S15/S34*100</f>
        <v>0</v>
      </c>
      <c r="T38" s="655"/>
      <c r="U38" s="655"/>
      <c r="V38" s="655"/>
      <c r="W38" s="655">
        <f>+W15/W34*100</f>
        <v>0.06216921028597837</v>
      </c>
      <c r="X38" s="655"/>
      <c r="Y38" s="655"/>
      <c r="Z38" s="655"/>
      <c r="AA38" s="654">
        <f>+AA15/AA34*100</f>
        <v>3.4596739436293626</v>
      </c>
      <c r="AB38" s="655"/>
      <c r="AC38" s="655"/>
      <c r="AD38" s="655"/>
      <c r="AE38" s="654">
        <f>+AE15/AE34*100</f>
        <v>0</v>
      </c>
      <c r="AF38" s="655"/>
      <c r="AG38" s="655"/>
      <c r="AH38" s="655"/>
      <c r="AI38" s="196">
        <v>0</v>
      </c>
      <c r="AJ38" s="655"/>
      <c r="AK38" s="655"/>
      <c r="AL38" s="655"/>
      <c r="AM38" s="654">
        <f>+AM15/AM34*100</f>
        <v>0</v>
      </c>
      <c r="AN38" s="655"/>
      <c r="AO38" s="655"/>
      <c r="AP38" s="655"/>
      <c r="AQ38" s="656">
        <f>+AQ15/AQ34*100</f>
        <v>0</v>
      </c>
      <c r="AR38" s="655"/>
      <c r="AS38" s="655"/>
      <c r="AT38" s="655"/>
      <c r="AU38" s="656">
        <f>+AU15/AU34*100</f>
        <v>0</v>
      </c>
    </row>
    <row r="39" spans="2:47" s="612" customFormat="1" ht="13.5" customHeight="1">
      <c r="B39" s="254"/>
      <c r="C39" s="255" t="s">
        <v>191</v>
      </c>
      <c r="D39" s="252" t="s">
        <v>213</v>
      </c>
      <c r="E39" s="256"/>
      <c r="F39" s="654">
        <f>+F16/F34*100</f>
        <v>7.082405661645723</v>
      </c>
      <c r="G39" s="655">
        <f>+G16/G34*100</f>
        <v>6.88824553569576</v>
      </c>
      <c r="H39" s="655"/>
      <c r="I39" s="655"/>
      <c r="J39" s="655"/>
      <c r="K39" s="654">
        <f>+K16/K34*100</f>
        <v>7.201837526971154</v>
      </c>
      <c r="L39" s="655"/>
      <c r="M39" s="655"/>
      <c r="N39" s="655"/>
      <c r="O39" s="655">
        <f>+O16/O34*100</f>
        <v>6.865115645802209</v>
      </c>
      <c r="P39" s="655"/>
      <c r="Q39" s="655"/>
      <c r="R39" s="655"/>
      <c r="S39" s="654">
        <f>+S16/S34*100</f>
        <v>8.893178532381246</v>
      </c>
      <c r="T39" s="655"/>
      <c r="U39" s="655"/>
      <c r="V39" s="655"/>
      <c r="W39" s="655">
        <f>+W16/W34*100</f>
        <v>7.7093321836447455</v>
      </c>
      <c r="X39" s="655"/>
      <c r="Y39" s="655"/>
      <c r="Z39" s="655"/>
      <c r="AA39" s="654">
        <f>+AA16/AA34*100</f>
        <v>7.740671255412181</v>
      </c>
      <c r="AB39" s="655"/>
      <c r="AC39" s="655"/>
      <c r="AD39" s="655"/>
      <c r="AE39" s="654">
        <f>+AE16/AE34*100</f>
        <v>7.650797572669744</v>
      </c>
      <c r="AF39" s="655"/>
      <c r="AG39" s="655"/>
      <c r="AH39" s="655"/>
      <c r="AI39" s="196">
        <v>0</v>
      </c>
      <c r="AJ39" s="655"/>
      <c r="AK39" s="655"/>
      <c r="AL39" s="655"/>
      <c r="AM39" s="654">
        <f>+AM16/AM34*100</f>
        <v>12.266020301522097</v>
      </c>
      <c r="AN39" s="655"/>
      <c r="AO39" s="655"/>
      <c r="AP39" s="655"/>
      <c r="AQ39" s="656">
        <f>+AQ16/AQ34*100</f>
        <v>5.6230974923162345</v>
      </c>
      <c r="AR39" s="655"/>
      <c r="AS39" s="655"/>
      <c r="AT39" s="655"/>
      <c r="AU39" s="656">
        <f>+AU16/AU34*100</f>
        <v>0</v>
      </c>
    </row>
    <row r="40" spans="2:47" s="612" customFormat="1" ht="13.5" customHeight="1">
      <c r="B40" s="254"/>
      <c r="C40" s="255"/>
      <c r="D40" s="252" t="s">
        <v>217</v>
      </c>
      <c r="E40" s="256"/>
      <c r="F40" s="654">
        <f>+F17/F34*100</f>
        <v>46.69576368774903</v>
      </c>
      <c r="G40" s="655">
        <f>+G17/G34*100</f>
        <v>50.71669843811477</v>
      </c>
      <c r="H40" s="655"/>
      <c r="I40" s="655"/>
      <c r="J40" s="655"/>
      <c r="K40" s="654">
        <f>+K17/K34*100</f>
        <v>44.12099432328</v>
      </c>
      <c r="L40" s="655"/>
      <c r="M40" s="655"/>
      <c r="N40" s="655"/>
      <c r="O40" s="655">
        <f>+O17/O34*100</f>
        <v>44.21841067455817</v>
      </c>
      <c r="P40" s="655"/>
      <c r="Q40" s="655"/>
      <c r="R40" s="655"/>
      <c r="S40" s="654">
        <f>+S17/S34*100</f>
        <v>53.96704138749497</v>
      </c>
      <c r="T40" s="655"/>
      <c r="U40" s="655"/>
      <c r="V40" s="655"/>
      <c r="W40" s="655">
        <f>+W17/W34*100</f>
        <v>46.16003845188163</v>
      </c>
      <c r="X40" s="655"/>
      <c r="Y40" s="655"/>
      <c r="Z40" s="655"/>
      <c r="AA40" s="654">
        <f>+AA17/AA34*100</f>
        <v>58.6681138159505</v>
      </c>
      <c r="AB40" s="655"/>
      <c r="AC40" s="655"/>
      <c r="AD40" s="655"/>
      <c r="AE40" s="654">
        <f>+AE17/AE34*100</f>
        <v>54.4353730774228</v>
      </c>
      <c r="AF40" s="655"/>
      <c r="AG40" s="655"/>
      <c r="AH40" s="655"/>
      <c r="AI40" s="196">
        <v>0</v>
      </c>
      <c r="AJ40" s="655"/>
      <c r="AK40" s="655"/>
      <c r="AL40" s="655"/>
      <c r="AM40" s="654">
        <f>+AM17/AM34*100</f>
        <v>59.23320882009043</v>
      </c>
      <c r="AN40" s="655"/>
      <c r="AO40" s="655"/>
      <c r="AP40" s="655"/>
      <c r="AQ40" s="656">
        <f>+AQ17/AQ34*100</f>
        <v>39.08371824774501</v>
      </c>
      <c r="AR40" s="655"/>
      <c r="AS40" s="655"/>
      <c r="AT40" s="655"/>
      <c r="AU40" s="656">
        <f>+AU17/AU34*100</f>
        <v>0</v>
      </c>
    </row>
    <row r="41" spans="2:47" s="612" customFormat="1" ht="13.5" customHeight="1">
      <c r="B41" s="254" t="s">
        <v>200</v>
      </c>
      <c r="C41" s="257" t="s">
        <v>44</v>
      </c>
      <c r="D41" s="258" t="s">
        <v>563</v>
      </c>
      <c r="E41" s="277"/>
      <c r="F41" s="657">
        <f>+F18/F34*100</f>
        <v>2.282357096484392</v>
      </c>
      <c r="G41" s="658">
        <f>+G18/G34*100</f>
        <v>3.6000767803294123</v>
      </c>
      <c r="H41" s="658"/>
      <c r="I41" s="658"/>
      <c r="J41" s="658"/>
      <c r="K41" s="657">
        <f>+K18/K34*100</f>
        <v>2.8239840365168893</v>
      </c>
      <c r="L41" s="658"/>
      <c r="M41" s="658"/>
      <c r="N41" s="658"/>
      <c r="O41" s="658">
        <f>+O18/O34*100</f>
        <v>1.164955040884551</v>
      </c>
      <c r="P41" s="658"/>
      <c r="Q41" s="658"/>
      <c r="R41" s="658"/>
      <c r="S41" s="657">
        <f>+S18/S34*100</f>
        <v>1.307951904374769</v>
      </c>
      <c r="T41" s="658"/>
      <c r="U41" s="658"/>
      <c r="V41" s="658"/>
      <c r="W41" s="658">
        <f>+W18/W34*100</f>
        <v>1.9042634173959752</v>
      </c>
      <c r="X41" s="658"/>
      <c r="Y41" s="658"/>
      <c r="Z41" s="658"/>
      <c r="AA41" s="657">
        <f>+AA18/AA34*100</f>
        <v>3.579913527233019</v>
      </c>
      <c r="AB41" s="658"/>
      <c r="AC41" s="658"/>
      <c r="AD41" s="658"/>
      <c r="AE41" s="657">
        <f>+AE18/AE34*100</f>
        <v>1.961183163751073</v>
      </c>
      <c r="AF41" s="658"/>
      <c r="AG41" s="658"/>
      <c r="AH41" s="658"/>
      <c r="AI41" s="261">
        <v>0</v>
      </c>
      <c r="AJ41" s="658"/>
      <c r="AK41" s="658"/>
      <c r="AL41" s="658"/>
      <c r="AM41" s="657">
        <f>+AM18/AM34*100</f>
        <v>1.654672350816924</v>
      </c>
      <c r="AN41" s="658"/>
      <c r="AO41" s="658"/>
      <c r="AP41" s="658"/>
      <c r="AQ41" s="659">
        <f>+AQ18/AQ34*100</f>
        <v>0.5786921284410704</v>
      </c>
      <c r="AR41" s="658"/>
      <c r="AS41" s="658"/>
      <c r="AT41" s="658"/>
      <c r="AU41" s="659">
        <f>+AU18/AU34*100</f>
        <v>1.1129792523388233</v>
      </c>
    </row>
    <row r="42" spans="2:47" s="612" customFormat="1" ht="13.5" customHeight="1">
      <c r="B42" s="254"/>
      <c r="C42" s="255" t="s">
        <v>193</v>
      </c>
      <c r="D42" s="252" t="s">
        <v>564</v>
      </c>
      <c r="E42" s="278"/>
      <c r="F42" s="660">
        <f>+F19/F34*100</f>
        <v>0.0021957652729271654</v>
      </c>
      <c r="G42" s="661">
        <f>+G19/G34*100</f>
        <v>0</v>
      </c>
      <c r="H42" s="661"/>
      <c r="I42" s="661"/>
      <c r="J42" s="661"/>
      <c r="K42" s="660">
        <f>+K19/K34*100</f>
        <v>0</v>
      </c>
      <c r="L42" s="661"/>
      <c r="M42" s="661"/>
      <c r="N42" s="661"/>
      <c r="O42" s="661">
        <f>+O19/O34*100</f>
        <v>0.005981701000545861</v>
      </c>
      <c r="P42" s="661"/>
      <c r="Q42" s="661"/>
      <c r="R42" s="661"/>
      <c r="S42" s="660">
        <f>+S19/S34*100</f>
        <v>0.013449634290092926</v>
      </c>
      <c r="T42" s="661"/>
      <c r="U42" s="661"/>
      <c r="V42" s="661"/>
      <c r="W42" s="661">
        <f>+W19/W34*100</f>
        <v>0</v>
      </c>
      <c r="X42" s="661"/>
      <c r="Y42" s="661"/>
      <c r="Z42" s="661"/>
      <c r="AA42" s="660">
        <f>+AA19/AA34*100</f>
        <v>0.0019844874145334697</v>
      </c>
      <c r="AB42" s="661"/>
      <c r="AC42" s="661"/>
      <c r="AD42" s="661"/>
      <c r="AE42" s="660">
        <f>+AE19/AE34*100</f>
        <v>0</v>
      </c>
      <c r="AF42" s="661"/>
      <c r="AG42" s="661"/>
      <c r="AH42" s="661"/>
      <c r="AI42" s="196">
        <v>0</v>
      </c>
      <c r="AJ42" s="661"/>
      <c r="AK42" s="661"/>
      <c r="AL42" s="661"/>
      <c r="AM42" s="660">
        <f>+AM19/AM34*100</f>
        <v>0</v>
      </c>
      <c r="AN42" s="661"/>
      <c r="AO42" s="661"/>
      <c r="AP42" s="661"/>
      <c r="AQ42" s="662">
        <f>+AQ19/AQ34*100</f>
        <v>0</v>
      </c>
      <c r="AR42" s="661"/>
      <c r="AS42" s="661"/>
      <c r="AT42" s="661"/>
      <c r="AU42" s="662">
        <f>+AU19/AU34*100</f>
        <v>0.0025410485213215148</v>
      </c>
    </row>
    <row r="43" spans="2:47" s="612" customFormat="1" ht="13.5" customHeight="1">
      <c r="B43" s="254"/>
      <c r="C43" s="255" t="s">
        <v>58</v>
      </c>
      <c r="D43" s="252" t="s">
        <v>565</v>
      </c>
      <c r="E43" s="263"/>
      <c r="F43" s="654">
        <f>+F20/F34*100</f>
        <v>0.0017789221328794948</v>
      </c>
      <c r="G43" s="655">
        <f>+G20/G34*100</f>
        <v>0</v>
      </c>
      <c r="H43" s="655"/>
      <c r="I43" s="655"/>
      <c r="J43" s="655"/>
      <c r="K43" s="654">
        <f>+K20/K34*100</f>
        <v>0</v>
      </c>
      <c r="L43" s="655"/>
      <c r="M43" s="655"/>
      <c r="N43" s="655"/>
      <c r="O43" s="655">
        <f>+O20/O34*100</f>
        <v>0</v>
      </c>
      <c r="P43" s="655"/>
      <c r="Q43" s="655"/>
      <c r="R43" s="655"/>
      <c r="S43" s="654">
        <f>+S20/S34*100</f>
        <v>0.020224512108675714</v>
      </c>
      <c r="T43" s="655"/>
      <c r="U43" s="655"/>
      <c r="V43" s="655"/>
      <c r="W43" s="655">
        <f>+W20/W34*100</f>
        <v>0</v>
      </c>
      <c r="X43" s="655"/>
      <c r="Y43" s="655"/>
      <c r="Z43" s="655"/>
      <c r="AA43" s="654">
        <f>+AA20/AA34*100</f>
        <v>0</v>
      </c>
      <c r="AB43" s="655"/>
      <c r="AC43" s="655"/>
      <c r="AD43" s="655"/>
      <c r="AE43" s="654">
        <f>+AE20/AE34*100</f>
        <v>0</v>
      </c>
      <c r="AF43" s="655"/>
      <c r="AG43" s="655"/>
      <c r="AH43" s="655"/>
      <c r="AI43" s="196">
        <v>0</v>
      </c>
      <c r="AJ43" s="655"/>
      <c r="AK43" s="655"/>
      <c r="AL43" s="655"/>
      <c r="AM43" s="654">
        <f>+AM20/AM34*100</f>
        <v>0</v>
      </c>
      <c r="AN43" s="655"/>
      <c r="AO43" s="655"/>
      <c r="AP43" s="655"/>
      <c r="AQ43" s="656">
        <f>+AQ20/AQ34*100</f>
        <v>0</v>
      </c>
      <c r="AR43" s="655"/>
      <c r="AS43" s="655"/>
      <c r="AT43" s="655"/>
      <c r="AU43" s="656">
        <f>+AU20/AU34*100</f>
        <v>0</v>
      </c>
    </row>
    <row r="44" spans="2:47" s="612" customFormat="1" ht="13.5" customHeight="1">
      <c r="B44" s="254"/>
      <c r="C44" s="264" t="s">
        <v>194</v>
      </c>
      <c r="D44" s="265" t="s">
        <v>226</v>
      </c>
      <c r="E44" s="266"/>
      <c r="F44" s="663">
        <f>+F21/F34*100</f>
        <v>2.2863317838901986</v>
      </c>
      <c r="G44" s="664">
        <f>+G21/G34*100</f>
        <v>3.6000767803294123</v>
      </c>
      <c r="H44" s="664"/>
      <c r="I44" s="664"/>
      <c r="J44" s="664"/>
      <c r="K44" s="663">
        <f>+K21/K34*100</f>
        <v>2.8239840365168893</v>
      </c>
      <c r="L44" s="664"/>
      <c r="M44" s="664"/>
      <c r="N44" s="664"/>
      <c r="O44" s="664">
        <f>+O21/O34*100</f>
        <v>1.1709367418850969</v>
      </c>
      <c r="P44" s="664"/>
      <c r="Q44" s="664"/>
      <c r="R44" s="664"/>
      <c r="S44" s="663">
        <f>+S21/S34*100</f>
        <v>1.3416260507735376</v>
      </c>
      <c r="T44" s="664"/>
      <c r="U44" s="664"/>
      <c r="V44" s="664"/>
      <c r="W44" s="664">
        <f>+W21/W34*100</f>
        <v>1.9042634173959752</v>
      </c>
      <c r="X44" s="664"/>
      <c r="Y44" s="664"/>
      <c r="Z44" s="664"/>
      <c r="AA44" s="663">
        <f>+AA21/AA34*100</f>
        <v>3.5818980146475528</v>
      </c>
      <c r="AB44" s="664"/>
      <c r="AC44" s="664"/>
      <c r="AD44" s="664"/>
      <c r="AE44" s="663">
        <f>+AE21/AE34*100</f>
        <v>1.961183163751073</v>
      </c>
      <c r="AF44" s="664"/>
      <c r="AG44" s="664"/>
      <c r="AH44" s="664"/>
      <c r="AI44" s="268">
        <v>0</v>
      </c>
      <c r="AJ44" s="664"/>
      <c r="AK44" s="664"/>
      <c r="AL44" s="664"/>
      <c r="AM44" s="663">
        <f>+AM21/AM34*100</f>
        <v>1.654672350816924</v>
      </c>
      <c r="AN44" s="664"/>
      <c r="AO44" s="664"/>
      <c r="AP44" s="664"/>
      <c r="AQ44" s="665">
        <f>+AQ21/AQ34*100</f>
        <v>0.5786921284410704</v>
      </c>
      <c r="AR44" s="664"/>
      <c r="AS44" s="664"/>
      <c r="AT44" s="664"/>
      <c r="AU44" s="665">
        <f>+AU21/AU34*100</f>
        <v>1.115520300860145</v>
      </c>
    </row>
    <row r="45" spans="2:47" s="612" customFormat="1" ht="13.5" customHeight="1">
      <c r="B45" s="254"/>
      <c r="C45" s="707" t="s">
        <v>214</v>
      </c>
      <c r="D45" s="708"/>
      <c r="E45" s="709"/>
      <c r="F45" s="666">
        <f>+F22/F34*100</f>
        <v>7.896961190024932</v>
      </c>
      <c r="G45" s="667">
        <f>+G22/G34*100</f>
        <v>7.966789129812317</v>
      </c>
      <c r="H45" s="667"/>
      <c r="I45" s="667"/>
      <c r="J45" s="667"/>
      <c r="K45" s="666">
        <f>+K22/K34*100</f>
        <v>11.049078494372768</v>
      </c>
      <c r="L45" s="667"/>
      <c r="M45" s="667"/>
      <c r="N45" s="667"/>
      <c r="O45" s="667">
        <f>+O22/O34*100</f>
        <v>7.612127485815985</v>
      </c>
      <c r="P45" s="667"/>
      <c r="Q45" s="667"/>
      <c r="R45" s="667"/>
      <c r="S45" s="666">
        <f>+S22/S34*100</f>
        <v>7.3843164582140215</v>
      </c>
      <c r="T45" s="667"/>
      <c r="U45" s="667"/>
      <c r="V45" s="667"/>
      <c r="W45" s="667">
        <f>+W22/W34*100</f>
        <v>4.820314477173446</v>
      </c>
      <c r="X45" s="667"/>
      <c r="Y45" s="667"/>
      <c r="Z45" s="667"/>
      <c r="AA45" s="666">
        <f>+AA22/AA34*100</f>
        <v>11.411922088006419</v>
      </c>
      <c r="AB45" s="667"/>
      <c r="AC45" s="667"/>
      <c r="AD45" s="667"/>
      <c r="AE45" s="666">
        <f>+AE22/AE34*100</f>
        <v>8.385322703291038</v>
      </c>
      <c r="AF45" s="667"/>
      <c r="AG45" s="667"/>
      <c r="AH45" s="667"/>
      <c r="AI45" s="196">
        <v>0</v>
      </c>
      <c r="AJ45" s="667"/>
      <c r="AK45" s="667"/>
      <c r="AL45" s="667"/>
      <c r="AM45" s="666">
        <f>+AM22/AM34*100</f>
        <v>8.611009074635515</v>
      </c>
      <c r="AN45" s="667"/>
      <c r="AO45" s="667"/>
      <c r="AP45" s="667"/>
      <c r="AQ45" s="668">
        <f>+AQ22/AQ34*100</f>
        <v>7.25696499131144</v>
      </c>
      <c r="AR45" s="667"/>
      <c r="AS45" s="667"/>
      <c r="AT45" s="667"/>
      <c r="AU45" s="668">
        <f>+AU22/AU34*100</f>
        <v>6.637924584503274</v>
      </c>
    </row>
    <row r="46" spans="2:47" s="612" customFormat="1" ht="13.5" customHeight="1">
      <c r="B46" s="254" t="s">
        <v>201</v>
      </c>
      <c r="C46" s="710" t="s">
        <v>230</v>
      </c>
      <c r="D46" s="711"/>
      <c r="E46" s="712"/>
      <c r="F46" s="660">
        <f>+F23/F34*100</f>
        <v>1.838416216818552</v>
      </c>
      <c r="G46" s="661">
        <f>+G23/G34*100</f>
        <v>2.3559092529079004</v>
      </c>
      <c r="H46" s="661"/>
      <c r="I46" s="661"/>
      <c r="J46" s="661"/>
      <c r="K46" s="660">
        <f>+K23/K34*100</f>
        <v>1.860827062374474</v>
      </c>
      <c r="L46" s="661"/>
      <c r="M46" s="661"/>
      <c r="N46" s="661"/>
      <c r="O46" s="661">
        <f>+O23/O34*100</f>
        <v>1.5728870266916513</v>
      </c>
      <c r="P46" s="661"/>
      <c r="Q46" s="661"/>
      <c r="R46" s="661"/>
      <c r="S46" s="660">
        <f>+S23/S34*100</f>
        <v>1.6378183691967998</v>
      </c>
      <c r="T46" s="661"/>
      <c r="U46" s="661"/>
      <c r="V46" s="661"/>
      <c r="W46" s="661">
        <f>+W23/W34*100</f>
        <v>1.5860400863866937</v>
      </c>
      <c r="X46" s="661"/>
      <c r="Y46" s="661"/>
      <c r="Z46" s="661"/>
      <c r="AA46" s="660">
        <f>+AA23/AA34*100</f>
        <v>1.506276831923584</v>
      </c>
      <c r="AB46" s="661"/>
      <c r="AC46" s="661"/>
      <c r="AD46" s="661"/>
      <c r="AE46" s="660">
        <f>+AE23/AE34*100</f>
        <v>2.7890016123982133</v>
      </c>
      <c r="AF46" s="661"/>
      <c r="AG46" s="661"/>
      <c r="AH46" s="661"/>
      <c r="AI46" s="196">
        <v>0</v>
      </c>
      <c r="AJ46" s="661"/>
      <c r="AK46" s="661"/>
      <c r="AL46" s="661"/>
      <c r="AM46" s="660">
        <f>+AM23/AM34*100</f>
        <v>1.8823789617458069</v>
      </c>
      <c r="AN46" s="661"/>
      <c r="AO46" s="661"/>
      <c r="AP46" s="661"/>
      <c r="AQ46" s="662">
        <f>+AQ23/AQ34*100</f>
        <v>1.4368499500082716</v>
      </c>
      <c r="AR46" s="661"/>
      <c r="AS46" s="661"/>
      <c r="AT46" s="661"/>
      <c r="AU46" s="662">
        <f>+AU23/AU34*100</f>
        <v>1.549616089919237</v>
      </c>
    </row>
    <row r="47" spans="2:47" s="612" customFormat="1" ht="13.5" customHeight="1">
      <c r="B47" s="254"/>
      <c r="C47" s="710" t="s">
        <v>231</v>
      </c>
      <c r="D47" s="711"/>
      <c r="E47" s="712"/>
      <c r="F47" s="660">
        <f>+F24/F34*100</f>
        <v>0.13273518495447545</v>
      </c>
      <c r="G47" s="661">
        <f>+G24/G34*100</f>
        <v>0.0950779041440629</v>
      </c>
      <c r="H47" s="661"/>
      <c r="I47" s="661"/>
      <c r="J47" s="661"/>
      <c r="K47" s="660">
        <f>+K24/K34*100</f>
        <v>0.1522618774486595</v>
      </c>
      <c r="L47" s="661"/>
      <c r="M47" s="661"/>
      <c r="N47" s="661"/>
      <c r="O47" s="661">
        <f>+O24/O34*100</f>
        <v>0.15069381474596918</v>
      </c>
      <c r="P47" s="661"/>
      <c r="Q47" s="661"/>
      <c r="R47" s="661"/>
      <c r="S47" s="660">
        <f>+S24/S34*100</f>
        <v>0.09538226997787987</v>
      </c>
      <c r="T47" s="661"/>
      <c r="U47" s="661"/>
      <c r="V47" s="661"/>
      <c r="W47" s="661">
        <f>+W24/W34*100</f>
        <v>0.1524721138831899</v>
      </c>
      <c r="X47" s="661"/>
      <c r="Y47" s="661"/>
      <c r="Z47" s="661"/>
      <c r="AA47" s="660">
        <f>+AA24/AA34*100</f>
        <v>0.12273291394499307</v>
      </c>
      <c r="AB47" s="661"/>
      <c r="AC47" s="661"/>
      <c r="AD47" s="661"/>
      <c r="AE47" s="660">
        <f>+AE24/AE34*100</f>
        <v>0.12407159303665491</v>
      </c>
      <c r="AF47" s="661"/>
      <c r="AG47" s="661"/>
      <c r="AH47" s="661"/>
      <c r="AI47" s="196">
        <v>0</v>
      </c>
      <c r="AJ47" s="661"/>
      <c r="AK47" s="661"/>
      <c r="AL47" s="661"/>
      <c r="AM47" s="660">
        <f>+AM24/AM34*100</f>
        <v>0.18877466552155872</v>
      </c>
      <c r="AN47" s="661"/>
      <c r="AO47" s="661"/>
      <c r="AP47" s="661"/>
      <c r="AQ47" s="662">
        <f>+AQ24/AQ34*100</f>
        <v>0.1464225415102945</v>
      </c>
      <c r="AR47" s="661"/>
      <c r="AS47" s="661"/>
      <c r="AT47" s="661"/>
      <c r="AU47" s="662">
        <f>+AU24/AU34*100</f>
        <v>0.5279734149856925</v>
      </c>
    </row>
    <row r="48" spans="2:47" s="612" customFormat="1" ht="13.5" customHeight="1">
      <c r="B48" s="254"/>
      <c r="C48" s="710" t="s">
        <v>234</v>
      </c>
      <c r="D48" s="711"/>
      <c r="E48" s="712"/>
      <c r="F48" s="660">
        <f>+F25/F34*100</f>
        <v>0.6022473364016903</v>
      </c>
      <c r="G48" s="661">
        <f>+G25/G34*100</f>
        <v>0.6368347357452869</v>
      </c>
      <c r="H48" s="661"/>
      <c r="I48" s="661"/>
      <c r="J48" s="661"/>
      <c r="K48" s="660">
        <f>+K25/K34*100</f>
        <v>0.5673474858130677</v>
      </c>
      <c r="L48" s="661"/>
      <c r="M48" s="661"/>
      <c r="N48" s="661"/>
      <c r="O48" s="661">
        <f>+O25/O34*100</f>
        <v>0.7345729052971591</v>
      </c>
      <c r="P48" s="661"/>
      <c r="Q48" s="661"/>
      <c r="R48" s="661"/>
      <c r="S48" s="660">
        <f>+S25/S34*100</f>
        <v>0.38239679825281575</v>
      </c>
      <c r="T48" s="661"/>
      <c r="U48" s="661"/>
      <c r="V48" s="661"/>
      <c r="W48" s="661">
        <f>+W25/W34*100</f>
        <v>0.8677181249005943</v>
      </c>
      <c r="X48" s="661"/>
      <c r="Y48" s="661"/>
      <c r="Z48" s="661"/>
      <c r="AA48" s="660">
        <f>+AA25/AA34*100</f>
        <v>1.2436121131076412</v>
      </c>
      <c r="AB48" s="661"/>
      <c r="AC48" s="661"/>
      <c r="AD48" s="661"/>
      <c r="AE48" s="660">
        <f>+AE25/AE34*100</f>
        <v>0.5872367072996696</v>
      </c>
      <c r="AF48" s="661"/>
      <c r="AG48" s="661"/>
      <c r="AH48" s="661"/>
      <c r="AI48" s="196">
        <v>0</v>
      </c>
      <c r="AJ48" s="661"/>
      <c r="AK48" s="661"/>
      <c r="AL48" s="661"/>
      <c r="AM48" s="660">
        <f>+AM25/AM34*100</f>
        <v>0.4326490278654429</v>
      </c>
      <c r="AN48" s="661"/>
      <c r="AO48" s="661"/>
      <c r="AP48" s="661"/>
      <c r="AQ48" s="662">
        <f>+AQ25/AQ34*100</f>
        <v>0.18446934363501669</v>
      </c>
      <c r="AR48" s="661"/>
      <c r="AS48" s="661"/>
      <c r="AT48" s="661"/>
      <c r="AU48" s="662">
        <f>+AU25/AU34*100</f>
        <v>0.3750869956195147</v>
      </c>
    </row>
    <row r="49" spans="2:47" s="612" customFormat="1" ht="13.5" customHeight="1">
      <c r="B49" s="254"/>
      <c r="C49" s="716" t="s">
        <v>235</v>
      </c>
      <c r="D49" s="717"/>
      <c r="E49" s="718"/>
      <c r="F49" s="660">
        <f>+F26/F34*100</f>
        <v>9.440590047922871</v>
      </c>
      <c r="G49" s="661">
        <f>+G26/G34*100</f>
        <v>8.695864487543897</v>
      </c>
      <c r="H49" s="661"/>
      <c r="I49" s="661"/>
      <c r="J49" s="661"/>
      <c r="K49" s="660">
        <f>+K26/K34*100</f>
        <v>8.811653160942946</v>
      </c>
      <c r="L49" s="661"/>
      <c r="M49" s="661"/>
      <c r="N49" s="661"/>
      <c r="O49" s="661">
        <f>+O26/O34*100</f>
        <v>9.179858736749843</v>
      </c>
      <c r="P49" s="661"/>
      <c r="Q49" s="661"/>
      <c r="R49" s="661"/>
      <c r="S49" s="660">
        <f>+S26/S34*100</f>
        <v>7.766212649731474</v>
      </c>
      <c r="T49" s="661"/>
      <c r="U49" s="661"/>
      <c r="V49" s="661"/>
      <c r="W49" s="661">
        <f>+W26/W34*100</f>
        <v>5.455835853278663</v>
      </c>
      <c r="X49" s="661"/>
      <c r="Y49" s="661"/>
      <c r="Z49" s="661"/>
      <c r="AA49" s="660">
        <f>+AA26/AA34*100</f>
        <v>3.911475578338149</v>
      </c>
      <c r="AB49" s="661"/>
      <c r="AC49" s="661"/>
      <c r="AD49" s="661"/>
      <c r="AE49" s="660">
        <f>+AE26/AE34*100</f>
        <v>10.194105481088933</v>
      </c>
      <c r="AF49" s="661"/>
      <c r="AG49" s="661"/>
      <c r="AH49" s="661"/>
      <c r="AI49" s="196">
        <v>0</v>
      </c>
      <c r="AJ49" s="661"/>
      <c r="AK49" s="661"/>
      <c r="AL49" s="661"/>
      <c r="AM49" s="660">
        <f>+AM26/AM34*100</f>
        <v>7.195878128783254</v>
      </c>
      <c r="AN49" s="661"/>
      <c r="AO49" s="661"/>
      <c r="AP49" s="661"/>
      <c r="AQ49" s="662">
        <f>+AQ26/AQ34*100</f>
        <v>7.171084859383685</v>
      </c>
      <c r="AR49" s="661"/>
      <c r="AS49" s="661"/>
      <c r="AT49" s="661"/>
      <c r="AU49" s="662">
        <f>+AU26/AU34*100</f>
        <v>4.89787102484722</v>
      </c>
    </row>
    <row r="50" spans="2:47" s="612" customFormat="1" ht="13.5" customHeight="1">
      <c r="B50" s="254"/>
      <c r="C50" s="257" t="s">
        <v>196</v>
      </c>
      <c r="D50" s="258" t="s">
        <v>220</v>
      </c>
      <c r="E50" s="270" t="s">
        <v>221</v>
      </c>
      <c r="F50" s="669">
        <f>+F27/F34*100</f>
        <v>1.728748309290095</v>
      </c>
      <c r="G50" s="670">
        <f>+G27/G34*100</f>
        <v>2.190073005972093</v>
      </c>
      <c r="H50" s="670"/>
      <c r="I50" s="670"/>
      <c r="J50" s="670"/>
      <c r="K50" s="669">
        <f>+K27/K34*100</f>
        <v>1.1219415790776863</v>
      </c>
      <c r="L50" s="670"/>
      <c r="M50" s="670"/>
      <c r="N50" s="670"/>
      <c r="O50" s="670">
        <f>+O27/O34*100</f>
        <v>1.4082275669318554</v>
      </c>
      <c r="P50" s="670"/>
      <c r="Q50" s="670"/>
      <c r="R50" s="670"/>
      <c r="S50" s="669">
        <f>+S27/S34*100</f>
        <v>1.5010192353131997</v>
      </c>
      <c r="T50" s="670"/>
      <c r="U50" s="670"/>
      <c r="V50" s="670"/>
      <c r="W50" s="670">
        <f>+W27/W34*100</f>
        <v>1.8890337114168279</v>
      </c>
      <c r="X50" s="670"/>
      <c r="Y50" s="670"/>
      <c r="Z50" s="670"/>
      <c r="AA50" s="669">
        <f>+AA27/AA34*100</f>
        <v>1.3274694274448504</v>
      </c>
      <c r="AB50" s="670"/>
      <c r="AC50" s="670"/>
      <c r="AD50" s="670"/>
      <c r="AE50" s="669">
        <f>+AE27/AE34*100</f>
        <v>1.0827775848958543</v>
      </c>
      <c r="AF50" s="670"/>
      <c r="AG50" s="670"/>
      <c r="AH50" s="670"/>
      <c r="AI50" s="261">
        <v>0</v>
      </c>
      <c r="AJ50" s="670"/>
      <c r="AK50" s="670"/>
      <c r="AL50" s="670"/>
      <c r="AM50" s="669">
        <f>+AM27/AM34*100</f>
        <v>1.9894094761131174</v>
      </c>
      <c r="AN50" s="670"/>
      <c r="AO50" s="670"/>
      <c r="AP50" s="670"/>
      <c r="AQ50" s="671">
        <f>+AQ27/AQ34*100</f>
        <v>1.8849120432473359</v>
      </c>
      <c r="AR50" s="670"/>
      <c r="AS50" s="670"/>
      <c r="AT50" s="670"/>
      <c r="AU50" s="671">
        <f>+AU27/AU34*100</f>
        <v>1.8778348572565995</v>
      </c>
    </row>
    <row r="51" spans="2:47" s="612" customFormat="1" ht="13.5" customHeight="1">
      <c r="B51" s="254" t="s">
        <v>202</v>
      </c>
      <c r="C51" s="255" t="s">
        <v>197</v>
      </c>
      <c r="D51" s="271"/>
      <c r="E51" s="272" t="s">
        <v>222</v>
      </c>
      <c r="F51" s="660">
        <f>+F28/F34*100</f>
        <v>5.131656089614465</v>
      </c>
      <c r="G51" s="661">
        <f>+G28/G34*100</f>
        <v>6.97335434980929</v>
      </c>
      <c r="H51" s="661"/>
      <c r="I51" s="661"/>
      <c r="J51" s="661"/>
      <c r="K51" s="660">
        <f>+K28/K34*100</f>
        <v>2.977414163664643</v>
      </c>
      <c r="L51" s="661"/>
      <c r="M51" s="661"/>
      <c r="N51" s="661"/>
      <c r="O51" s="661">
        <f>+O28/O34*100</f>
        <v>6.477131006009482</v>
      </c>
      <c r="P51" s="661"/>
      <c r="Q51" s="661"/>
      <c r="R51" s="661"/>
      <c r="S51" s="660">
        <f>+S28/S34*100</f>
        <v>4.226856283148509</v>
      </c>
      <c r="T51" s="661"/>
      <c r="U51" s="661"/>
      <c r="V51" s="661"/>
      <c r="W51" s="661">
        <f>+W28/W34*100</f>
        <v>2.8079676620075604</v>
      </c>
      <c r="X51" s="661"/>
      <c r="Y51" s="661"/>
      <c r="Z51" s="661"/>
      <c r="AA51" s="660">
        <f>+AA28/AA34*100</f>
        <v>4.094811684865434</v>
      </c>
      <c r="AB51" s="661"/>
      <c r="AC51" s="661"/>
      <c r="AD51" s="661"/>
      <c r="AE51" s="660">
        <f>+AE28/AE34*100</f>
        <v>3.279963023470298</v>
      </c>
      <c r="AF51" s="661"/>
      <c r="AG51" s="661"/>
      <c r="AH51" s="661"/>
      <c r="AI51" s="196">
        <v>0</v>
      </c>
      <c r="AJ51" s="661"/>
      <c r="AK51" s="661"/>
      <c r="AL51" s="661"/>
      <c r="AM51" s="660">
        <f>+AM28/AM34*100</f>
        <v>4.84741522924578</v>
      </c>
      <c r="AN51" s="661"/>
      <c r="AO51" s="661"/>
      <c r="AP51" s="661"/>
      <c r="AQ51" s="662">
        <f>+AQ28/AQ34*100</f>
        <v>5.696188107250691</v>
      </c>
      <c r="AR51" s="661"/>
      <c r="AS51" s="661"/>
      <c r="AT51" s="661"/>
      <c r="AU51" s="662">
        <f>+AU28/AU34*100</f>
        <v>5.278887133683151</v>
      </c>
    </row>
    <row r="52" spans="2:47" s="612" customFormat="1" ht="13.5" customHeight="1">
      <c r="B52" s="254"/>
      <c r="C52" s="255" t="s">
        <v>198</v>
      </c>
      <c r="D52" s="273"/>
      <c r="E52" s="272" t="s">
        <v>223</v>
      </c>
      <c r="F52" s="660">
        <f>+F29/F34*100</f>
        <v>6.86040439890456</v>
      </c>
      <c r="G52" s="661">
        <f>+G29/G34*100</f>
        <v>9.163427355781382</v>
      </c>
      <c r="H52" s="661"/>
      <c r="I52" s="661"/>
      <c r="J52" s="661"/>
      <c r="K52" s="660">
        <f>+K29/K34*100</f>
        <v>4.09935574274233</v>
      </c>
      <c r="L52" s="661"/>
      <c r="M52" s="661"/>
      <c r="N52" s="661"/>
      <c r="O52" s="661">
        <f>+O29/O34*100</f>
        <v>7.885358572941338</v>
      </c>
      <c r="P52" s="661"/>
      <c r="Q52" s="661"/>
      <c r="R52" s="661"/>
      <c r="S52" s="660">
        <f>+S29/S34*100</f>
        <v>5.727875518461708</v>
      </c>
      <c r="T52" s="661"/>
      <c r="U52" s="661"/>
      <c r="V52" s="661"/>
      <c r="W52" s="661">
        <f>+W29/W34*100</f>
        <v>4.697001373424388</v>
      </c>
      <c r="X52" s="661"/>
      <c r="Y52" s="661"/>
      <c r="Z52" s="661"/>
      <c r="AA52" s="660">
        <f>+AA29/AA34*100</f>
        <v>5.4222811123102845</v>
      </c>
      <c r="AB52" s="661"/>
      <c r="AC52" s="661"/>
      <c r="AD52" s="661"/>
      <c r="AE52" s="660">
        <f>+AE29/AE34*100</f>
        <v>4.362740608366153</v>
      </c>
      <c r="AF52" s="661"/>
      <c r="AG52" s="661"/>
      <c r="AH52" s="661"/>
      <c r="AI52" s="196">
        <v>0</v>
      </c>
      <c r="AJ52" s="661"/>
      <c r="AK52" s="661"/>
      <c r="AL52" s="661"/>
      <c r="AM52" s="660">
        <f>+AM29/AM34*100</f>
        <v>6.836824705358898</v>
      </c>
      <c r="AN52" s="661"/>
      <c r="AO52" s="661"/>
      <c r="AP52" s="661"/>
      <c r="AQ52" s="662">
        <f>+AQ29/AQ34*100</f>
        <v>7.581100150498027</v>
      </c>
      <c r="AR52" s="661"/>
      <c r="AS52" s="661"/>
      <c r="AT52" s="661"/>
      <c r="AU52" s="662">
        <f>+AU29/AU34*100</f>
        <v>7.15672199093975</v>
      </c>
    </row>
    <row r="53" spans="2:47" s="612" customFormat="1" ht="13.5" customHeight="1">
      <c r="B53" s="254"/>
      <c r="C53" s="255" t="s">
        <v>199</v>
      </c>
      <c r="D53" s="252" t="s">
        <v>224</v>
      </c>
      <c r="E53" s="253"/>
      <c r="F53" s="660">
        <f>+F30/F34*100</f>
        <v>7.023037804854708</v>
      </c>
      <c r="G53" s="661">
        <f>+G30/G34*100</f>
        <v>9.811283099091886</v>
      </c>
      <c r="H53" s="661"/>
      <c r="I53" s="661"/>
      <c r="J53" s="661"/>
      <c r="K53" s="660">
        <f>+K30/K34*100</f>
        <v>6.78863409867751</v>
      </c>
      <c r="L53" s="661"/>
      <c r="M53" s="661"/>
      <c r="N53" s="661"/>
      <c r="O53" s="661">
        <f>+O30/O34*100</f>
        <v>6.264242517680431</v>
      </c>
      <c r="P53" s="661"/>
      <c r="Q53" s="661"/>
      <c r="R53" s="661"/>
      <c r="S53" s="660">
        <f>+S30/S34*100</f>
        <v>5.973573304177997</v>
      </c>
      <c r="T53" s="661"/>
      <c r="U53" s="661"/>
      <c r="V53" s="661"/>
      <c r="W53" s="661">
        <f>+W30/W34*100</f>
        <v>7.84019762106491</v>
      </c>
      <c r="X53" s="661"/>
      <c r="Y53" s="661"/>
      <c r="Z53" s="661"/>
      <c r="AA53" s="660">
        <f>+AA30/AA34*100</f>
        <v>5.108681216521315</v>
      </c>
      <c r="AB53" s="661"/>
      <c r="AC53" s="661"/>
      <c r="AD53" s="661"/>
      <c r="AE53" s="660">
        <f>+AE30/AE34*100</f>
        <v>5.902186855014089</v>
      </c>
      <c r="AF53" s="661"/>
      <c r="AG53" s="661"/>
      <c r="AH53" s="661"/>
      <c r="AI53" s="196">
        <v>0</v>
      </c>
      <c r="AJ53" s="661"/>
      <c r="AK53" s="661"/>
      <c r="AL53" s="661"/>
      <c r="AM53" s="660">
        <f>+AM30/AM34*100</f>
        <v>3.8392589220119406</v>
      </c>
      <c r="AN53" s="661"/>
      <c r="AO53" s="661"/>
      <c r="AP53" s="661"/>
      <c r="AQ53" s="662">
        <f>+AQ30/AQ34*100</f>
        <v>4.644605598912703</v>
      </c>
      <c r="AR53" s="661"/>
      <c r="AS53" s="661"/>
      <c r="AT53" s="661"/>
      <c r="AU53" s="662">
        <f>+AU30/AU34*100</f>
        <v>4.996830747816463</v>
      </c>
    </row>
    <row r="54" spans="2:47" s="612" customFormat="1" ht="13.5" customHeight="1">
      <c r="B54" s="254"/>
      <c r="C54" s="264" t="s">
        <v>191</v>
      </c>
      <c r="D54" s="265" t="s">
        <v>225</v>
      </c>
      <c r="E54" s="274"/>
      <c r="F54" s="672">
        <f>+F31/F34*100</f>
        <v>13.883442203759266</v>
      </c>
      <c r="G54" s="673">
        <f>+G31/G34*100</f>
        <v>18.97471045487327</v>
      </c>
      <c r="H54" s="673"/>
      <c r="I54" s="673"/>
      <c r="J54" s="673"/>
      <c r="K54" s="672">
        <f>+K31/K34*100</f>
        <v>10.887989841419838</v>
      </c>
      <c r="L54" s="673"/>
      <c r="M54" s="673"/>
      <c r="N54" s="673"/>
      <c r="O54" s="673">
        <f>+O31/O34*100</f>
        <v>14.149601090621768</v>
      </c>
      <c r="P54" s="673"/>
      <c r="Q54" s="673"/>
      <c r="R54" s="673"/>
      <c r="S54" s="672">
        <f>+S31/S34*100</f>
        <v>11.701448822639705</v>
      </c>
      <c r="T54" s="673"/>
      <c r="U54" s="673"/>
      <c r="V54" s="673"/>
      <c r="W54" s="673">
        <f>+W31/W34*100</f>
        <v>12.537198994489296</v>
      </c>
      <c r="X54" s="673"/>
      <c r="Y54" s="673"/>
      <c r="Z54" s="673"/>
      <c r="AA54" s="672">
        <f>+AA31/AA34*100</f>
        <v>10.5309623288316</v>
      </c>
      <c r="AB54" s="673"/>
      <c r="AC54" s="673"/>
      <c r="AD54" s="673"/>
      <c r="AE54" s="672">
        <f>+AE31/AE34*100</f>
        <v>10.264927463380243</v>
      </c>
      <c r="AF54" s="673"/>
      <c r="AG54" s="673"/>
      <c r="AH54" s="673"/>
      <c r="AI54" s="268">
        <v>0</v>
      </c>
      <c r="AJ54" s="673"/>
      <c r="AK54" s="673"/>
      <c r="AL54" s="673"/>
      <c r="AM54" s="672">
        <f>+AM31/AM34*100</f>
        <v>10.676083627370838</v>
      </c>
      <c r="AN54" s="673"/>
      <c r="AO54" s="673"/>
      <c r="AP54" s="673"/>
      <c r="AQ54" s="674">
        <f>+AQ31/AQ34*100</f>
        <v>12.22570574941073</v>
      </c>
      <c r="AR54" s="673"/>
      <c r="AS54" s="673"/>
      <c r="AT54" s="673"/>
      <c r="AU54" s="674">
        <f>+AU31/AU34*100</f>
        <v>12.153552738756213</v>
      </c>
    </row>
    <row r="55" spans="2:47" s="612" customFormat="1" ht="13.5" customHeight="1">
      <c r="B55" s="254"/>
      <c r="C55" s="707" t="s">
        <v>233</v>
      </c>
      <c r="D55" s="708"/>
      <c r="E55" s="709"/>
      <c r="F55" s="660">
        <f>+F32/F34*100</f>
        <v>0.8888358017296758</v>
      </c>
      <c r="G55" s="661">
        <f>+G32/G34*100</f>
        <v>0.8075445455711424</v>
      </c>
      <c r="H55" s="661"/>
      <c r="I55" s="661"/>
      <c r="J55" s="661"/>
      <c r="K55" s="660">
        <f>+K32/K34*100</f>
        <v>0.006392921964489753</v>
      </c>
      <c r="L55" s="661"/>
      <c r="M55" s="661"/>
      <c r="N55" s="661"/>
      <c r="O55" s="661">
        <f>+O32/O34*100</f>
        <v>1.128814554504684</v>
      </c>
      <c r="P55" s="661"/>
      <c r="Q55" s="661"/>
      <c r="R55" s="661"/>
      <c r="S55" s="660">
        <f>+S32/S34*100</f>
        <v>1.5123329475324092</v>
      </c>
      <c r="T55" s="661"/>
      <c r="U55" s="661"/>
      <c r="V55" s="661"/>
      <c r="W55" s="661">
        <f>+W32/W34*100</f>
        <v>1.186691687731509</v>
      </c>
      <c r="X55" s="661"/>
      <c r="Y55" s="661"/>
      <c r="Z55" s="661"/>
      <c r="AA55" s="660">
        <f>+AA32/AA34*100</f>
        <v>1.2689016065697727</v>
      </c>
      <c r="AB55" s="661"/>
      <c r="AC55" s="661"/>
      <c r="AD55" s="661"/>
      <c r="AE55" s="660">
        <f>+AE32/AE34*100</f>
        <v>0</v>
      </c>
      <c r="AF55" s="661"/>
      <c r="AG55" s="661"/>
      <c r="AH55" s="661"/>
      <c r="AI55" s="196">
        <v>0</v>
      </c>
      <c r="AJ55" s="661"/>
      <c r="AK55" s="661"/>
      <c r="AL55" s="661"/>
      <c r="AM55" s="660">
        <f>+AM32/AM34*100</f>
        <v>1.2945195202963484</v>
      </c>
      <c r="AN55" s="661"/>
      <c r="AO55" s="661"/>
      <c r="AP55" s="661"/>
      <c r="AQ55" s="662">
        <f>+AQ32/AQ34*100</f>
        <v>0.6761284067506128</v>
      </c>
      <c r="AR55" s="661"/>
      <c r="AS55" s="661"/>
      <c r="AT55" s="661"/>
      <c r="AU55" s="662">
        <f>+AU32/AU34*100</f>
        <v>1.5346521375158992</v>
      </c>
    </row>
    <row r="56" spans="2:47" s="612" customFormat="1" ht="13.5" customHeight="1">
      <c r="B56" s="254"/>
      <c r="C56" s="710" t="s">
        <v>236</v>
      </c>
      <c r="D56" s="711"/>
      <c r="E56" s="712"/>
      <c r="F56" s="660">
        <f>+F33/F34*100</f>
        <v>16.33467654674931</v>
      </c>
      <c r="G56" s="661">
        <f>+G33/G34*100</f>
        <v>6.150494270957937</v>
      </c>
      <c r="H56" s="661"/>
      <c r="I56" s="661"/>
      <c r="J56" s="661"/>
      <c r="K56" s="660">
        <f>+K33/K34*100</f>
        <v>19.71947079586686</v>
      </c>
      <c r="L56" s="661"/>
      <c r="M56" s="661"/>
      <c r="N56" s="661"/>
      <c r="O56" s="661">
        <f>+O33/O34*100</f>
        <v>20.08209696912967</v>
      </c>
      <c r="P56" s="661"/>
      <c r="Q56" s="661"/>
      <c r="R56" s="661"/>
      <c r="S56" s="660">
        <f>+S33/S34*100</f>
        <v>14.211424246186377</v>
      </c>
      <c r="T56" s="661"/>
      <c r="U56" s="661"/>
      <c r="V56" s="661"/>
      <c r="W56" s="661">
        <f>+W33/W34*100</f>
        <v>25.329426792879</v>
      </c>
      <c r="X56" s="661"/>
      <c r="Y56" s="661"/>
      <c r="Z56" s="661"/>
      <c r="AA56" s="660">
        <f>+AA33/AA34*100</f>
        <v>7.754104708679792</v>
      </c>
      <c r="AB56" s="661"/>
      <c r="AC56" s="661"/>
      <c r="AD56" s="661"/>
      <c r="AE56" s="660">
        <f>+AE33/AE34*100</f>
        <v>11.25877819833137</v>
      </c>
      <c r="AF56" s="661"/>
      <c r="AG56" s="661"/>
      <c r="AH56" s="661"/>
      <c r="AI56" s="196">
        <v>0</v>
      </c>
      <c r="AJ56" s="661"/>
      <c r="AK56" s="661"/>
      <c r="AL56" s="661"/>
      <c r="AM56" s="660">
        <f>+AM33/AM34*100</f>
        <v>8.830825822873877</v>
      </c>
      <c r="AN56" s="661"/>
      <c r="AO56" s="661"/>
      <c r="AP56" s="661"/>
      <c r="AQ56" s="662">
        <f>+AQ33/AQ34*100</f>
        <v>31.23996378180387</v>
      </c>
      <c r="AR56" s="661"/>
      <c r="AS56" s="661"/>
      <c r="AT56" s="661"/>
      <c r="AU56" s="662">
        <f>+AU33/AU34*100</f>
        <v>71.2078027129928</v>
      </c>
    </row>
    <row r="57" spans="2:47" s="612" customFormat="1" ht="13.5" customHeight="1">
      <c r="B57" s="279"/>
      <c r="C57" s="713" t="s">
        <v>232</v>
      </c>
      <c r="D57" s="714"/>
      <c r="E57" s="715"/>
      <c r="F57" s="675">
        <f>+F34/F34*100</f>
        <v>100</v>
      </c>
      <c r="G57" s="676">
        <f>+G34/G34*100</f>
        <v>100</v>
      </c>
      <c r="H57" s="676"/>
      <c r="I57" s="676"/>
      <c r="J57" s="676"/>
      <c r="K57" s="675">
        <f>+K34/K34*100</f>
        <v>100</v>
      </c>
      <c r="L57" s="676"/>
      <c r="M57" s="676"/>
      <c r="N57" s="676"/>
      <c r="O57" s="676">
        <f>+O34/O34*100</f>
        <v>100</v>
      </c>
      <c r="P57" s="676"/>
      <c r="Q57" s="676"/>
      <c r="R57" s="676"/>
      <c r="S57" s="675">
        <f>+S34/S34*100</f>
        <v>100</v>
      </c>
      <c r="T57" s="676"/>
      <c r="U57" s="676"/>
      <c r="V57" s="676"/>
      <c r="W57" s="676">
        <f>+W34/W34*100</f>
        <v>100</v>
      </c>
      <c r="X57" s="676"/>
      <c r="Y57" s="676"/>
      <c r="Z57" s="676"/>
      <c r="AA57" s="675">
        <f>+AA34/AA34*100</f>
        <v>100</v>
      </c>
      <c r="AB57" s="676"/>
      <c r="AC57" s="676"/>
      <c r="AD57" s="676"/>
      <c r="AE57" s="675">
        <f>+AE34/AE34*100</f>
        <v>100</v>
      </c>
      <c r="AF57" s="676"/>
      <c r="AG57" s="676"/>
      <c r="AH57" s="676"/>
      <c r="AI57" s="285">
        <v>0</v>
      </c>
      <c r="AJ57" s="676"/>
      <c r="AK57" s="676"/>
      <c r="AL57" s="676"/>
      <c r="AM57" s="675">
        <f>+AM34/AM34*100</f>
        <v>100</v>
      </c>
      <c r="AN57" s="676"/>
      <c r="AO57" s="676"/>
      <c r="AP57" s="676"/>
      <c r="AQ57" s="677">
        <f>+AQ34/AQ34*100</f>
        <v>100</v>
      </c>
      <c r="AR57" s="676"/>
      <c r="AS57" s="676"/>
      <c r="AT57" s="676"/>
      <c r="AU57" s="677">
        <f>+AU34/AU34*100</f>
        <v>100</v>
      </c>
    </row>
    <row r="58" spans="2:47" s="612" customFormat="1" ht="13.5" customHeight="1">
      <c r="B58" s="254"/>
      <c r="C58" s="251" t="s">
        <v>187</v>
      </c>
      <c r="D58" s="252" t="s">
        <v>209</v>
      </c>
      <c r="E58" s="256"/>
      <c r="F58" s="660">
        <f>+F12/'損益計算書'!C13*100</f>
        <v>24.59675019712155</v>
      </c>
      <c r="G58" s="678">
        <f>+G12/'損益計算書'!D13*100</f>
        <v>22.635684742790183</v>
      </c>
      <c r="H58" s="678"/>
      <c r="I58" s="678"/>
      <c r="J58" s="678"/>
      <c r="K58" s="679">
        <f>+K12/'損益計算書'!H13*100</f>
        <v>28.539673171628433</v>
      </c>
      <c r="L58" s="678"/>
      <c r="M58" s="678"/>
      <c r="N58" s="678"/>
      <c r="O58" s="678">
        <f>+O12/'損益計算書'!L13*100</f>
        <v>26.42470117778007</v>
      </c>
      <c r="P58" s="678"/>
      <c r="Q58" s="678"/>
      <c r="R58" s="678"/>
      <c r="S58" s="679">
        <f>+S12/'損益計算書'!P13*100</f>
        <v>30.604249903897546</v>
      </c>
      <c r="T58" s="678"/>
      <c r="U58" s="678"/>
      <c r="V58" s="678"/>
      <c r="W58" s="678">
        <f>+W12/'損益計算書'!T13*100</f>
        <v>25.95022599431975</v>
      </c>
      <c r="X58" s="678"/>
      <c r="Y58" s="678"/>
      <c r="Z58" s="678"/>
      <c r="AA58" s="679">
        <f>+AA12/'損益計算書'!X13*100</f>
        <v>22.263954140663348</v>
      </c>
      <c r="AB58" s="678"/>
      <c r="AC58" s="678"/>
      <c r="AD58" s="678"/>
      <c r="AE58" s="679">
        <f>+AE12/'損益計算書'!AB13*100</f>
        <v>33.68994806972344</v>
      </c>
      <c r="AF58" s="678"/>
      <c r="AG58" s="678"/>
      <c r="AH58" s="678"/>
      <c r="AI58" s="196">
        <v>0</v>
      </c>
      <c r="AJ58" s="678"/>
      <c r="AK58" s="678"/>
      <c r="AL58" s="678"/>
      <c r="AM58" s="679">
        <f>+AM12/'損益計算書'!AJ13*100</f>
        <v>29.110015744197238</v>
      </c>
      <c r="AN58" s="678"/>
      <c r="AO58" s="678"/>
      <c r="AP58" s="678"/>
      <c r="AQ58" s="680">
        <f>+AQ12/'損益計算書'!AN13*100</f>
        <v>25.221363603340524</v>
      </c>
      <c r="AR58" s="678"/>
      <c r="AS58" s="678"/>
      <c r="AT58" s="678"/>
      <c r="AU58" s="680">
        <f>+AU12/'損益計算書'!AR13*100</f>
        <v>0</v>
      </c>
    </row>
    <row r="59" spans="2:47" s="612" customFormat="1" ht="13.5" customHeight="1">
      <c r="B59" s="254"/>
      <c r="C59" s="255" t="s">
        <v>188</v>
      </c>
      <c r="D59" s="252" t="s">
        <v>210</v>
      </c>
      <c r="E59" s="256"/>
      <c r="F59" s="660">
        <f>+F13/'損益計算書'!C13*100</f>
        <v>17.67884588550319</v>
      </c>
      <c r="G59" s="678">
        <f>+G13/'損益計算書'!D13*100</f>
        <v>18.096187670929893</v>
      </c>
      <c r="H59" s="678"/>
      <c r="I59" s="678"/>
      <c r="J59" s="678"/>
      <c r="K59" s="679">
        <f>+K13/'損益計算書'!H13*100</f>
        <v>17.298578390110652</v>
      </c>
      <c r="L59" s="678"/>
      <c r="M59" s="678"/>
      <c r="N59" s="678"/>
      <c r="O59" s="678">
        <f>+O13/'損益計算書'!L13*100</f>
        <v>20.23808853829583</v>
      </c>
      <c r="P59" s="678"/>
      <c r="Q59" s="678"/>
      <c r="R59" s="678"/>
      <c r="S59" s="679">
        <f>+S13/'損益計算書'!P13*100</f>
        <v>18.655611524949315</v>
      </c>
      <c r="T59" s="678"/>
      <c r="U59" s="678"/>
      <c r="V59" s="678"/>
      <c r="W59" s="678">
        <f>+W13/'損益計算書'!T13*100</f>
        <v>15.530727491739327</v>
      </c>
      <c r="X59" s="678"/>
      <c r="Y59" s="678"/>
      <c r="Z59" s="678"/>
      <c r="AA59" s="679">
        <f>+AA13/'損益計算書'!X13*100</f>
        <v>17.387893555851626</v>
      </c>
      <c r="AB59" s="678"/>
      <c r="AC59" s="678"/>
      <c r="AD59" s="678"/>
      <c r="AE59" s="679">
        <f>+AE13/'損益計算書'!AB13*100</f>
        <v>23.131113884304174</v>
      </c>
      <c r="AF59" s="678"/>
      <c r="AG59" s="678"/>
      <c r="AH59" s="678"/>
      <c r="AI59" s="196">
        <v>0</v>
      </c>
      <c r="AJ59" s="678"/>
      <c r="AK59" s="678"/>
      <c r="AL59" s="678"/>
      <c r="AM59" s="679">
        <f>+AM13/'損益計算書'!AJ13*100</f>
        <v>20.478649741041863</v>
      </c>
      <c r="AN59" s="678"/>
      <c r="AO59" s="678"/>
      <c r="AP59" s="678"/>
      <c r="AQ59" s="680">
        <f>+AQ13/'損益計算書'!AN13*100</f>
        <v>21.147245558109166</v>
      </c>
      <c r="AR59" s="678"/>
      <c r="AS59" s="678"/>
      <c r="AT59" s="678"/>
      <c r="AU59" s="680">
        <f>+AU13/'損益計算書'!AR13*100</f>
        <v>0</v>
      </c>
    </row>
    <row r="60" spans="2:47" s="612" customFormat="1" ht="13.5" customHeight="1">
      <c r="B60" s="254" t="s">
        <v>196</v>
      </c>
      <c r="C60" s="255" t="s">
        <v>189</v>
      </c>
      <c r="D60" s="252" t="s">
        <v>211</v>
      </c>
      <c r="E60" s="256"/>
      <c r="F60" s="681">
        <f>+F14/'損益計算書'!C13*100</f>
        <v>5.445945770947884</v>
      </c>
      <c r="G60" s="678">
        <f>+G14/'損益計算書'!D13*100</f>
        <v>7.245881629339222</v>
      </c>
      <c r="H60" s="678"/>
      <c r="I60" s="678"/>
      <c r="J60" s="678"/>
      <c r="K60" s="679">
        <f>+K14/'損益計算書'!H13*100</f>
        <v>0.02527646893775942</v>
      </c>
      <c r="L60" s="678"/>
      <c r="M60" s="678"/>
      <c r="N60" s="678"/>
      <c r="O60" s="678">
        <f>+O14/'損益計算書'!L13*100</f>
        <v>0</v>
      </c>
      <c r="P60" s="678"/>
      <c r="Q60" s="678"/>
      <c r="R60" s="678"/>
      <c r="S60" s="679">
        <f>+S14/'損益計算書'!P13*100</f>
        <v>4.652396533685357</v>
      </c>
      <c r="T60" s="678"/>
      <c r="U60" s="678"/>
      <c r="V60" s="678"/>
      <c r="W60" s="678">
        <f>+W14/'損益計算書'!T13*100</f>
        <v>0.9293671053940258</v>
      </c>
      <c r="X60" s="678"/>
      <c r="Y60" s="678"/>
      <c r="Z60" s="678"/>
      <c r="AA60" s="679">
        <f>+AA14/'損益計算書'!X13*100</f>
        <v>18.75275476574474</v>
      </c>
      <c r="AB60" s="678"/>
      <c r="AC60" s="678"/>
      <c r="AD60" s="678"/>
      <c r="AE60" s="679">
        <f>+AE14/'損益計算書'!AB13*100</f>
        <v>13.91602592488225</v>
      </c>
      <c r="AF60" s="678"/>
      <c r="AG60" s="678"/>
      <c r="AH60" s="678"/>
      <c r="AI60" s="196">
        <v>0</v>
      </c>
      <c r="AJ60" s="678"/>
      <c r="AK60" s="678"/>
      <c r="AL60" s="678"/>
      <c r="AM60" s="679">
        <f>+AM14/'損益計算書'!AJ13*100</f>
        <v>9.748084673877786</v>
      </c>
      <c r="AN60" s="678"/>
      <c r="AO60" s="678"/>
      <c r="AP60" s="678"/>
      <c r="AQ60" s="680">
        <f>+AQ14/'損益計算書'!AN13*100</f>
        <v>8.914835481258738</v>
      </c>
      <c r="AR60" s="678"/>
      <c r="AS60" s="678"/>
      <c r="AT60" s="678"/>
      <c r="AU60" s="680">
        <f>+AU14/'損益計算書'!AR13*100</f>
        <v>0</v>
      </c>
    </row>
    <row r="61" spans="1:47" ht="13.5" customHeight="1">
      <c r="A61" s="612"/>
      <c r="B61" s="254"/>
      <c r="C61" s="255" t="s">
        <v>190</v>
      </c>
      <c r="D61" s="252" t="s">
        <v>212</v>
      </c>
      <c r="E61" s="256"/>
      <c r="F61" s="660">
        <f>+F15/'損益計算書'!C13*100</f>
        <v>1.3661152889353079</v>
      </c>
      <c r="G61" s="678">
        <f>+G15/'損益計算書'!D13*100</f>
        <v>3.4550021409944205</v>
      </c>
      <c r="H61" s="678"/>
      <c r="I61" s="678"/>
      <c r="J61" s="678"/>
      <c r="K61" s="679">
        <f>+K15/'損益計算書'!H13*100</f>
        <v>0</v>
      </c>
      <c r="L61" s="678"/>
      <c r="M61" s="678"/>
      <c r="N61" s="678"/>
      <c r="O61" s="678">
        <f>+O15/'損益計算書'!L13*100</f>
        <v>0</v>
      </c>
      <c r="P61" s="678"/>
      <c r="Q61" s="678"/>
      <c r="R61" s="678"/>
      <c r="S61" s="679">
        <f>+S15/'損益計算書'!P13*100</f>
        <v>0</v>
      </c>
      <c r="T61" s="678"/>
      <c r="U61" s="678"/>
      <c r="V61" s="678"/>
      <c r="W61" s="678">
        <f>+W15/'損益計算書'!T13*100</f>
        <v>0.06868238128391296</v>
      </c>
      <c r="X61" s="678"/>
      <c r="Y61" s="678"/>
      <c r="Z61" s="678"/>
      <c r="AA61" s="679">
        <f>+AA15/'損益計算書'!X13*100</f>
        <v>4.256801767057008</v>
      </c>
      <c r="AB61" s="678"/>
      <c r="AC61" s="678"/>
      <c r="AD61" s="678"/>
      <c r="AE61" s="679">
        <f>+AE15/'損益計算書'!AB13*100</f>
        <v>0</v>
      </c>
      <c r="AF61" s="678"/>
      <c r="AG61" s="678"/>
      <c r="AH61" s="678"/>
      <c r="AI61" s="196">
        <v>0</v>
      </c>
      <c r="AJ61" s="678"/>
      <c r="AK61" s="678"/>
      <c r="AL61" s="678"/>
      <c r="AM61" s="679">
        <f>+AM15/'損益計算書'!AJ13*100</f>
        <v>0</v>
      </c>
      <c r="AN61" s="678"/>
      <c r="AO61" s="678"/>
      <c r="AP61" s="678"/>
      <c r="AQ61" s="680">
        <f>+AQ15/'損益計算書'!AN13*100</f>
        <v>0</v>
      </c>
      <c r="AR61" s="678"/>
      <c r="AS61" s="678"/>
      <c r="AT61" s="678"/>
      <c r="AU61" s="680">
        <f>+AU15/'損益計算書'!AR13*100</f>
        <v>0</v>
      </c>
    </row>
    <row r="62" spans="1:47" ht="13.5" customHeight="1">
      <c r="A62" s="612"/>
      <c r="B62" s="254" t="s">
        <v>203</v>
      </c>
      <c r="C62" s="255" t="s">
        <v>191</v>
      </c>
      <c r="D62" s="252" t="s">
        <v>213</v>
      </c>
      <c r="E62" s="256"/>
      <c r="F62" s="660">
        <f>+F16/'損益計算書'!C13*100</f>
        <v>8.776299667246889</v>
      </c>
      <c r="G62" s="678">
        <f>+G16/'損益計算書'!D13*100</f>
        <v>8.083366619445123</v>
      </c>
      <c r="H62" s="678"/>
      <c r="I62" s="678"/>
      <c r="J62" s="678"/>
      <c r="K62" s="679">
        <f>+K16/'損益計算書'!H13*100</f>
        <v>8.946620290191602</v>
      </c>
      <c r="L62" s="678"/>
      <c r="M62" s="678"/>
      <c r="N62" s="678"/>
      <c r="O62" s="678">
        <f>+O16/'損益計算書'!L13*100</f>
        <v>8.576096098349483</v>
      </c>
      <c r="P62" s="678"/>
      <c r="Q62" s="678"/>
      <c r="R62" s="678"/>
      <c r="S62" s="679">
        <f>+S16/'損益計算書'!P13*100</f>
        <v>10.63701455288509</v>
      </c>
      <c r="T62" s="678"/>
      <c r="U62" s="678"/>
      <c r="V62" s="678"/>
      <c r="W62" s="678">
        <f>+W16/'損益計算書'!T13*100</f>
        <v>8.517002066549525</v>
      </c>
      <c r="X62" s="678"/>
      <c r="Y62" s="678"/>
      <c r="Z62" s="678"/>
      <c r="AA62" s="679">
        <f>+AA16/'損益計算書'!X13*100</f>
        <v>9.524164304246346</v>
      </c>
      <c r="AB62" s="678"/>
      <c r="AC62" s="678"/>
      <c r="AD62" s="678"/>
      <c r="AE62" s="679">
        <f>+AE16/'損益計算書'!AB13*100</f>
        <v>11.567811279739141</v>
      </c>
      <c r="AF62" s="678"/>
      <c r="AG62" s="678"/>
      <c r="AH62" s="678"/>
      <c r="AI62" s="196">
        <v>0</v>
      </c>
      <c r="AJ62" s="678"/>
      <c r="AK62" s="678"/>
      <c r="AL62" s="678"/>
      <c r="AM62" s="679">
        <f>+AM16/'損益計算書'!AJ13*100</f>
        <v>15.496473283478071</v>
      </c>
      <c r="AN62" s="678"/>
      <c r="AO62" s="678"/>
      <c r="AP62" s="678"/>
      <c r="AQ62" s="680">
        <f>+AQ16/'損益計算書'!AN13*100</f>
        <v>9.290449248063677</v>
      </c>
      <c r="AR62" s="678"/>
      <c r="AS62" s="678"/>
      <c r="AT62" s="678"/>
      <c r="AU62" s="680">
        <f>+AU16/'損益計算書'!AR13*100</f>
        <v>0</v>
      </c>
    </row>
    <row r="63" spans="1:47" ht="13.5" customHeight="1">
      <c r="A63" s="612"/>
      <c r="B63" s="254"/>
      <c r="C63" s="255"/>
      <c r="D63" s="252" t="s">
        <v>217</v>
      </c>
      <c r="E63" s="256"/>
      <c r="F63" s="681">
        <f>+F17/'損益計算書'!C13*100</f>
        <v>57.863956809754825</v>
      </c>
      <c r="G63" s="678">
        <f>+G17/'損益計算書'!D13*100</f>
        <v>59.51612280349884</v>
      </c>
      <c r="H63" s="678"/>
      <c r="I63" s="678"/>
      <c r="J63" s="678"/>
      <c r="K63" s="679">
        <f>+K17/'損益計算書'!H13*100</f>
        <v>54.81014832086844</v>
      </c>
      <c r="L63" s="678"/>
      <c r="M63" s="678"/>
      <c r="N63" s="678"/>
      <c r="O63" s="678">
        <f>+O17/'損益計算書'!L13*100</f>
        <v>55.23888581442539</v>
      </c>
      <c r="P63" s="678"/>
      <c r="Q63" s="678"/>
      <c r="R63" s="678"/>
      <c r="S63" s="679">
        <f>+S17/'損益計算書'!P13*100</f>
        <v>64.54927251541731</v>
      </c>
      <c r="T63" s="678"/>
      <c r="U63" s="678"/>
      <c r="V63" s="678"/>
      <c r="W63" s="678">
        <f>+W17/'損益計算書'!T13*100</f>
        <v>50.996005039286544</v>
      </c>
      <c r="X63" s="678"/>
      <c r="Y63" s="678"/>
      <c r="Z63" s="678"/>
      <c r="AA63" s="679">
        <f>+AA17/'損益計算書'!X13*100</f>
        <v>72.18556853356306</v>
      </c>
      <c r="AB63" s="678"/>
      <c r="AC63" s="678"/>
      <c r="AD63" s="678"/>
      <c r="AE63" s="679">
        <f>+AE17/'損益計算書'!AB13*100</f>
        <v>82.30489915864901</v>
      </c>
      <c r="AF63" s="678"/>
      <c r="AG63" s="678"/>
      <c r="AH63" s="678"/>
      <c r="AI63" s="196">
        <v>0</v>
      </c>
      <c r="AJ63" s="678"/>
      <c r="AK63" s="678"/>
      <c r="AL63" s="678"/>
      <c r="AM63" s="679">
        <f>+AM17/'損益計算書'!AJ13*100</f>
        <v>74.83322344259496</v>
      </c>
      <c r="AN63" s="678"/>
      <c r="AO63" s="678"/>
      <c r="AP63" s="678"/>
      <c r="AQ63" s="680">
        <f>+AQ17/'損益計算書'!AN13*100</f>
        <v>64.5738938907721</v>
      </c>
      <c r="AR63" s="678"/>
      <c r="AS63" s="678"/>
      <c r="AT63" s="678"/>
      <c r="AU63" s="680">
        <f>+AU17/'損益計算書'!AR13*100</f>
        <v>0</v>
      </c>
    </row>
    <row r="64" spans="1:47" ht="13.5" customHeight="1">
      <c r="A64" s="612"/>
      <c r="B64" s="254" t="s">
        <v>37</v>
      </c>
      <c r="C64" s="257" t="s">
        <v>44</v>
      </c>
      <c r="D64" s="258" t="s">
        <v>218</v>
      </c>
      <c r="E64" s="277"/>
      <c r="F64" s="682">
        <f>+F18/'損益計算書'!C13*100</f>
        <v>2.8282268459838638</v>
      </c>
      <c r="G64" s="683">
        <f>+G18/'損益計算書'!D13*100</f>
        <v>4.224695580717981</v>
      </c>
      <c r="H64" s="683"/>
      <c r="I64" s="683"/>
      <c r="J64" s="683"/>
      <c r="K64" s="684">
        <f>+K18/'損益計算書'!H13*100</f>
        <v>3.5081481338145135</v>
      </c>
      <c r="L64" s="683"/>
      <c r="M64" s="683"/>
      <c r="N64" s="683"/>
      <c r="O64" s="683">
        <f>+O18/'損益計算書'!L13*100</f>
        <v>1.455294695143494</v>
      </c>
      <c r="P64" s="683"/>
      <c r="Q64" s="683"/>
      <c r="R64" s="683"/>
      <c r="S64" s="684">
        <f>+S18/'損益計算書'!P13*100</f>
        <v>1.5644241696768122</v>
      </c>
      <c r="T64" s="683"/>
      <c r="U64" s="683"/>
      <c r="V64" s="683"/>
      <c r="W64" s="683">
        <f>+W18/'損益計算書'!T13*100</f>
        <v>2.103763993413564</v>
      </c>
      <c r="X64" s="683"/>
      <c r="Y64" s="683"/>
      <c r="Z64" s="683"/>
      <c r="AA64" s="684">
        <f>+AA18/'損益計算書'!X13*100</f>
        <v>4.404745209211937</v>
      </c>
      <c r="AB64" s="683"/>
      <c r="AC64" s="683"/>
      <c r="AD64" s="683"/>
      <c r="AE64" s="684">
        <f>+AE18/'損益計算書'!AB13*100</f>
        <v>2.9652590475423692</v>
      </c>
      <c r="AF64" s="683"/>
      <c r="AG64" s="683"/>
      <c r="AH64" s="683"/>
      <c r="AI64" s="261">
        <v>0</v>
      </c>
      <c r="AJ64" s="683"/>
      <c r="AK64" s="683"/>
      <c r="AL64" s="683"/>
      <c r="AM64" s="684">
        <f>+AM18/'損益計算書'!AJ13*100</f>
        <v>2.090456826829354</v>
      </c>
      <c r="AN64" s="683"/>
      <c r="AO64" s="683"/>
      <c r="AP64" s="683"/>
      <c r="AQ64" s="685">
        <f>+AQ18/'損益計算書'!AN13*100</f>
        <v>0.9561117972580505</v>
      </c>
      <c r="AR64" s="683"/>
      <c r="AS64" s="683"/>
      <c r="AT64" s="683"/>
      <c r="AU64" s="685">
        <f>+AU18/'損益計算書'!AR13*100</f>
        <v>1.3115539518797443</v>
      </c>
    </row>
    <row r="65" spans="1:47" ht="13.5" customHeight="1">
      <c r="A65" s="612"/>
      <c r="B65" s="254"/>
      <c r="C65" s="255" t="s">
        <v>193</v>
      </c>
      <c r="D65" s="252" t="s">
        <v>216</v>
      </c>
      <c r="E65" s="256"/>
      <c r="F65" s="681">
        <f>+F19/'損益計算書'!C13*100</f>
        <v>0.0027209249165861906</v>
      </c>
      <c r="G65" s="678">
        <f>+G19/'損益計算書'!D13*100</f>
        <v>0</v>
      </c>
      <c r="H65" s="678"/>
      <c r="I65" s="678"/>
      <c r="J65" s="678"/>
      <c r="K65" s="679">
        <f>+K19/'損益計算書'!H13*100</f>
        <v>0</v>
      </c>
      <c r="L65" s="678"/>
      <c r="M65" s="678"/>
      <c r="N65" s="678"/>
      <c r="O65" s="678">
        <f>+O19/'損益計算書'!L13*100</f>
        <v>0.007472509606395718</v>
      </c>
      <c r="P65" s="678"/>
      <c r="Q65" s="678"/>
      <c r="R65" s="678"/>
      <c r="S65" s="679">
        <f>+S19/'損益計算書'!P13*100</f>
        <v>0.01608693170319092</v>
      </c>
      <c r="T65" s="678"/>
      <c r="U65" s="678"/>
      <c r="V65" s="678"/>
      <c r="W65" s="678">
        <f>+W19/'損益計算書'!T13*100</f>
        <v>0</v>
      </c>
      <c r="X65" s="678"/>
      <c r="Y65" s="678"/>
      <c r="Z65" s="678"/>
      <c r="AA65" s="679">
        <f>+AA19/'損益計算書'!X13*100</f>
        <v>0.0024417241828363066</v>
      </c>
      <c r="AB65" s="678"/>
      <c r="AC65" s="678"/>
      <c r="AD65" s="678"/>
      <c r="AE65" s="679">
        <f>+AE19/'損益計算書'!AB13*100</f>
        <v>0</v>
      </c>
      <c r="AF65" s="678"/>
      <c r="AG65" s="678"/>
      <c r="AH65" s="678"/>
      <c r="AI65" s="196">
        <v>0</v>
      </c>
      <c r="AJ65" s="678"/>
      <c r="AK65" s="678"/>
      <c r="AL65" s="678"/>
      <c r="AM65" s="679">
        <f>+AM19/'損益計算書'!AJ13*100</f>
        <v>0</v>
      </c>
      <c r="AN65" s="678"/>
      <c r="AO65" s="678"/>
      <c r="AP65" s="678"/>
      <c r="AQ65" s="680">
        <f>+AQ19/'損益計算書'!AN13*100</f>
        <v>0</v>
      </c>
      <c r="AR65" s="678"/>
      <c r="AS65" s="678"/>
      <c r="AT65" s="678"/>
      <c r="AU65" s="680">
        <f>+AU19/'損益計算書'!AR13*100</f>
        <v>0.0029944154152505577</v>
      </c>
    </row>
    <row r="66" spans="1:47" ht="13.5" customHeight="1">
      <c r="A66" s="612"/>
      <c r="B66" s="254" t="s">
        <v>204</v>
      </c>
      <c r="C66" s="255" t="s">
        <v>58</v>
      </c>
      <c r="D66" s="252" t="s">
        <v>227</v>
      </c>
      <c r="E66" s="256"/>
      <c r="F66" s="681">
        <f>+F20/'損益計算書'!C13*100</f>
        <v>0.0022043856944535182</v>
      </c>
      <c r="G66" s="678">
        <f>+G20/'損益計算書'!D13*100</f>
        <v>0</v>
      </c>
      <c r="H66" s="678"/>
      <c r="I66" s="678"/>
      <c r="J66" s="678"/>
      <c r="K66" s="679">
        <f>+K20/'損益計算書'!H13*100</f>
        <v>0</v>
      </c>
      <c r="L66" s="678"/>
      <c r="M66" s="678"/>
      <c r="N66" s="678"/>
      <c r="O66" s="678">
        <f>+O20/'損益計算書'!L13*100</f>
        <v>0</v>
      </c>
      <c r="P66" s="678"/>
      <c r="Q66" s="678"/>
      <c r="R66" s="678"/>
      <c r="S66" s="679">
        <f>+S20/'損益計算書'!P13*100</f>
        <v>0.024190274471795777</v>
      </c>
      <c r="T66" s="678"/>
      <c r="U66" s="678"/>
      <c r="V66" s="678"/>
      <c r="W66" s="678">
        <f>+W20/'損益計算書'!T13*100</f>
        <v>0</v>
      </c>
      <c r="X66" s="678"/>
      <c r="Y66" s="678"/>
      <c r="Z66" s="678"/>
      <c r="AA66" s="679">
        <f>+AA20/'損益計算書'!X13*100</f>
        <v>0</v>
      </c>
      <c r="AB66" s="678"/>
      <c r="AC66" s="678"/>
      <c r="AD66" s="678"/>
      <c r="AE66" s="679">
        <f>+AE20/'損益計算書'!AB13*100</f>
        <v>0</v>
      </c>
      <c r="AF66" s="678"/>
      <c r="AG66" s="678"/>
      <c r="AH66" s="678"/>
      <c r="AI66" s="196">
        <v>0</v>
      </c>
      <c r="AJ66" s="678"/>
      <c r="AK66" s="678"/>
      <c r="AL66" s="678"/>
      <c r="AM66" s="679">
        <f>+AM20/'損益計算書'!AJ13*100</f>
        <v>0</v>
      </c>
      <c r="AN66" s="678"/>
      <c r="AO66" s="678"/>
      <c r="AP66" s="678"/>
      <c r="AQ66" s="680">
        <f>+AQ20/'損益計算書'!AN13*100</f>
        <v>0</v>
      </c>
      <c r="AR66" s="678"/>
      <c r="AS66" s="678"/>
      <c r="AT66" s="678"/>
      <c r="AU66" s="680">
        <f>+AU20/'損益計算書'!AR13*100</f>
        <v>0</v>
      </c>
    </row>
    <row r="67" spans="1:47" ht="13.5" customHeight="1">
      <c r="A67" s="612"/>
      <c r="B67" s="254"/>
      <c r="C67" s="264" t="s">
        <v>194</v>
      </c>
      <c r="D67" s="265" t="s">
        <v>228</v>
      </c>
      <c r="E67" s="280"/>
      <c r="F67" s="686">
        <f>+F21/'損益計算書'!C13*100</f>
        <v>2.8331521565949034</v>
      </c>
      <c r="G67" s="687">
        <f>+G21/'損益計算書'!D13*100</f>
        <v>4.224695580717981</v>
      </c>
      <c r="H67" s="687"/>
      <c r="I67" s="687"/>
      <c r="J67" s="687"/>
      <c r="K67" s="688">
        <f>+K21/'損益計算書'!H13*100</f>
        <v>3.5081481338145135</v>
      </c>
      <c r="L67" s="687"/>
      <c r="M67" s="687"/>
      <c r="N67" s="687"/>
      <c r="O67" s="687">
        <f>+O21/'損益計算書'!L13*100</f>
        <v>1.4627672047498899</v>
      </c>
      <c r="P67" s="687"/>
      <c r="Q67" s="687"/>
      <c r="R67" s="687"/>
      <c r="S67" s="688">
        <f>+S21/'損益計算書'!P13*100</f>
        <v>1.604701375851799</v>
      </c>
      <c r="T67" s="687"/>
      <c r="U67" s="687"/>
      <c r="V67" s="687"/>
      <c r="W67" s="687">
        <f>+W21/'損益計算書'!T13*100</f>
        <v>2.103763993413564</v>
      </c>
      <c r="X67" s="687"/>
      <c r="Y67" s="687"/>
      <c r="Z67" s="687"/>
      <c r="AA67" s="688">
        <f>+AA21/'損益計算書'!X13*100</f>
        <v>4.407186933394773</v>
      </c>
      <c r="AB67" s="687"/>
      <c r="AC67" s="687"/>
      <c r="AD67" s="687"/>
      <c r="AE67" s="688">
        <f>+AE21/'損益計算書'!AB13*100</f>
        <v>2.9652590475423692</v>
      </c>
      <c r="AF67" s="687"/>
      <c r="AG67" s="687"/>
      <c r="AH67" s="687"/>
      <c r="AI67" s="268">
        <v>0</v>
      </c>
      <c r="AJ67" s="687"/>
      <c r="AK67" s="687"/>
      <c r="AL67" s="687"/>
      <c r="AM67" s="688">
        <f>+AM21/'損益計算書'!AJ13*100</f>
        <v>2.090456826829354</v>
      </c>
      <c r="AN67" s="687"/>
      <c r="AO67" s="687"/>
      <c r="AP67" s="687"/>
      <c r="AQ67" s="689">
        <f>+AQ21/'損益計算書'!AN13*100</f>
        <v>0.9561117972580505</v>
      </c>
      <c r="AR67" s="687"/>
      <c r="AS67" s="687"/>
      <c r="AT67" s="687"/>
      <c r="AU67" s="689">
        <f>+AU21/'損益計算書'!AR13*100</f>
        <v>1.314548367294995</v>
      </c>
    </row>
    <row r="68" spans="1:47" ht="13.5" customHeight="1">
      <c r="A68" s="612"/>
      <c r="B68" s="254" t="s">
        <v>205</v>
      </c>
      <c r="C68" s="707" t="s">
        <v>214</v>
      </c>
      <c r="D68" s="708"/>
      <c r="E68" s="709"/>
      <c r="F68" s="681">
        <f>+F22/'損益計算書'!C13*100</f>
        <v>9.785671871296469</v>
      </c>
      <c r="G68" s="678">
        <f>+G22/'損益計算書'!D13*100</f>
        <v>9.349039168589748</v>
      </c>
      <c r="H68" s="678"/>
      <c r="I68" s="678"/>
      <c r="J68" s="678"/>
      <c r="K68" s="679">
        <f>+K22/'損益計算書'!H13*100</f>
        <v>13.725928900155127</v>
      </c>
      <c r="L68" s="678"/>
      <c r="M68" s="678"/>
      <c r="N68" s="678"/>
      <c r="O68" s="678">
        <f>+O22/'損益計算書'!L13*100</f>
        <v>9.509284358692966</v>
      </c>
      <c r="P68" s="678"/>
      <c r="Q68" s="678"/>
      <c r="R68" s="678"/>
      <c r="S68" s="679">
        <f>+S22/'損益計算書'!P13*100</f>
        <v>8.832284356277237</v>
      </c>
      <c r="T68" s="678"/>
      <c r="U68" s="678"/>
      <c r="V68" s="678"/>
      <c r="W68" s="678">
        <f>+W22/'損益計算書'!T13*100</f>
        <v>5.325315784238968</v>
      </c>
      <c r="X68" s="678"/>
      <c r="Y68" s="678"/>
      <c r="Z68" s="678"/>
      <c r="AA68" s="679">
        <f>+AA22/'損益計算書'!X13*100</f>
        <v>14.041291434181133</v>
      </c>
      <c r="AB68" s="678"/>
      <c r="AC68" s="678"/>
      <c r="AD68" s="678"/>
      <c r="AE68" s="679">
        <f>+AE22/'損益計算書'!AB13*100</f>
        <v>12.678394589589793</v>
      </c>
      <c r="AF68" s="678"/>
      <c r="AG68" s="678"/>
      <c r="AH68" s="678"/>
      <c r="AI68" s="196">
        <v>0</v>
      </c>
      <c r="AJ68" s="678"/>
      <c r="AK68" s="678"/>
      <c r="AL68" s="678"/>
      <c r="AM68" s="679">
        <f>+AM22/'損益計算書'!AJ13*100</f>
        <v>10.87885628660812</v>
      </c>
      <c r="AN68" s="678"/>
      <c r="AO68" s="678"/>
      <c r="AP68" s="678"/>
      <c r="AQ68" s="680">
        <f>+AQ22/'損益計算書'!AN13*100</f>
        <v>11.989915707291487</v>
      </c>
      <c r="AR68" s="678"/>
      <c r="AS68" s="678"/>
      <c r="AT68" s="678"/>
      <c r="AU68" s="680">
        <f>+AU22/'損益計算書'!AR13*100</f>
        <v>7.8222448466942485</v>
      </c>
    </row>
    <row r="69" spans="1:47" ht="13.5" customHeight="1">
      <c r="A69" s="612"/>
      <c r="B69" s="254"/>
      <c r="C69" s="710" t="s">
        <v>230</v>
      </c>
      <c r="D69" s="711"/>
      <c r="E69" s="712"/>
      <c r="F69" s="660">
        <f>+F23/'損益計算書'!C13*100</f>
        <v>2.278108936812412</v>
      </c>
      <c r="G69" s="678">
        <f>+G23/'損益計算書'!D13*100</f>
        <v>2.7646630937748764</v>
      </c>
      <c r="H69" s="678"/>
      <c r="I69" s="678"/>
      <c r="J69" s="678"/>
      <c r="K69" s="679">
        <f>+K23/'損益計算書'!H13*100</f>
        <v>2.311647977398725</v>
      </c>
      <c r="L69" s="678"/>
      <c r="M69" s="678"/>
      <c r="N69" s="678"/>
      <c r="O69" s="678">
        <f>+O23/'損益計算書'!L13*100</f>
        <v>1.9648948377152253</v>
      </c>
      <c r="P69" s="678"/>
      <c r="Q69" s="678"/>
      <c r="R69" s="678"/>
      <c r="S69" s="679">
        <f>+S23/'損益計算書'!P13*100</f>
        <v>1.9589731348240558</v>
      </c>
      <c r="T69" s="678"/>
      <c r="U69" s="678"/>
      <c r="V69" s="678"/>
      <c r="W69" s="678">
        <f>+W23/'損益計算書'!T13*100</f>
        <v>1.752201925095868</v>
      </c>
      <c r="X69" s="678"/>
      <c r="Y69" s="678"/>
      <c r="Z69" s="678"/>
      <c r="AA69" s="679">
        <f>+AA23/'損益計算書'!X13*100</f>
        <v>1.8533312630851375</v>
      </c>
      <c r="AB69" s="678"/>
      <c r="AC69" s="678"/>
      <c r="AD69" s="678"/>
      <c r="AE69" s="679">
        <f>+AE23/'損益計算書'!AB13*100</f>
        <v>4.216899480697235</v>
      </c>
      <c r="AF69" s="678"/>
      <c r="AG69" s="678"/>
      <c r="AH69" s="678"/>
      <c r="AI69" s="196">
        <v>0</v>
      </c>
      <c r="AJ69" s="678"/>
      <c r="AK69" s="678"/>
      <c r="AL69" s="678"/>
      <c r="AM69" s="679">
        <f>+AM23/'損益計算書'!AJ13*100</f>
        <v>2.3781336222356764</v>
      </c>
      <c r="AN69" s="678"/>
      <c r="AO69" s="678"/>
      <c r="AP69" s="678"/>
      <c r="AQ69" s="680">
        <f>+AQ23/'損益計算書'!AN13*100</f>
        <v>2.373955201003645</v>
      </c>
      <c r="AR69" s="678"/>
      <c r="AS69" s="678"/>
      <c r="AT69" s="678"/>
      <c r="AU69" s="680">
        <f>+AU23/'損益計算書'!AR13*100</f>
        <v>1.826094334066965</v>
      </c>
    </row>
    <row r="70" spans="1:47" ht="13.5" customHeight="1">
      <c r="A70" s="612"/>
      <c r="B70" s="254" t="s">
        <v>206</v>
      </c>
      <c r="C70" s="710" t="s">
        <v>231</v>
      </c>
      <c r="D70" s="711"/>
      <c r="E70" s="712"/>
      <c r="F70" s="681">
        <f>+F24/'損益計算書'!C13*100</f>
        <v>0.16448136624769757</v>
      </c>
      <c r="G70" s="678">
        <f>+G24/'損益計算書'!D13*100</f>
        <v>0.11157406521329707</v>
      </c>
      <c r="H70" s="678"/>
      <c r="I70" s="678"/>
      <c r="J70" s="678"/>
      <c r="K70" s="679">
        <f>+K24/'損益計算書'!H13*100</f>
        <v>0.18915022688352023</v>
      </c>
      <c r="L70" s="678"/>
      <c r="M70" s="678"/>
      <c r="N70" s="678"/>
      <c r="O70" s="678">
        <f>+O24/'損益計算書'!L13*100</f>
        <v>0.18825096376614484</v>
      </c>
      <c r="P70" s="678"/>
      <c r="Q70" s="678"/>
      <c r="R70" s="678"/>
      <c r="S70" s="679">
        <f>+S24/'損益計算書'!P13*100</f>
        <v>0.11408548587523487</v>
      </c>
      <c r="T70" s="678"/>
      <c r="U70" s="678"/>
      <c r="V70" s="678"/>
      <c r="W70" s="678">
        <f>+W24/'損益計算書'!T13*100</f>
        <v>0.1684458884505299</v>
      </c>
      <c r="X70" s="678"/>
      <c r="Y70" s="678"/>
      <c r="Z70" s="678"/>
      <c r="AA70" s="679">
        <f>+AA24/'損益計算書'!X13*100</f>
        <v>0.15101124946156852</v>
      </c>
      <c r="AB70" s="678"/>
      <c r="AC70" s="678"/>
      <c r="AD70" s="678"/>
      <c r="AE70" s="679">
        <f>+AE24/'損益計算書'!AB13*100</f>
        <v>0.18759309206553682</v>
      </c>
      <c r="AF70" s="678"/>
      <c r="AG70" s="678"/>
      <c r="AH70" s="678"/>
      <c r="AI70" s="196">
        <v>0</v>
      </c>
      <c r="AJ70" s="678"/>
      <c r="AK70" s="678"/>
      <c r="AL70" s="678"/>
      <c r="AM70" s="679">
        <f>+AM24/'損益計算書'!AJ13*100</f>
        <v>0.23849149837860098</v>
      </c>
      <c r="AN70" s="678"/>
      <c r="AO70" s="678"/>
      <c r="AP70" s="678"/>
      <c r="AQ70" s="680">
        <f>+AQ24/'損益計算書'!AN13*100</f>
        <v>0.24191847865571114</v>
      </c>
      <c r="AR70" s="678"/>
      <c r="AS70" s="678"/>
      <c r="AT70" s="678"/>
      <c r="AU70" s="680">
        <f>+AU24/'損益計算書'!AR13*100</f>
        <v>0.6221729807242825</v>
      </c>
    </row>
    <row r="71" spans="1:47" ht="13.5" customHeight="1">
      <c r="A71" s="612"/>
      <c r="B71" s="254"/>
      <c r="C71" s="710" t="s">
        <v>234</v>
      </c>
      <c r="D71" s="711"/>
      <c r="E71" s="712"/>
      <c r="F71" s="681">
        <f>+F25/'損益計算書'!C13*100</f>
        <v>0.7462864103768801</v>
      </c>
      <c r="G71" s="678">
        <f>+G25/'損益計算書'!D13*100</f>
        <v>0.7473265316037617</v>
      </c>
      <c r="H71" s="678"/>
      <c r="I71" s="678"/>
      <c r="J71" s="678"/>
      <c r="K71" s="679">
        <f>+K25/'損益計算書'!H13*100</f>
        <v>0.7047982558833299</v>
      </c>
      <c r="L71" s="678"/>
      <c r="M71" s="678"/>
      <c r="N71" s="678"/>
      <c r="O71" s="678">
        <f>+O25/'損益計算書'!L13*100</f>
        <v>0.9176491922498506</v>
      </c>
      <c r="P71" s="678"/>
      <c r="Q71" s="678"/>
      <c r="R71" s="678"/>
      <c r="S71" s="679">
        <f>+S25/'損益計算書'!P13*100</f>
        <v>0.45737981006243567</v>
      </c>
      <c r="T71" s="678"/>
      <c r="U71" s="678"/>
      <c r="V71" s="678"/>
      <c r="W71" s="678">
        <f>+W25/'損益計算書'!T13*100</f>
        <v>0.9586248052249444</v>
      </c>
      <c r="X71" s="678"/>
      <c r="Y71" s="678"/>
      <c r="Z71" s="678"/>
      <c r="AA71" s="679">
        <f>+AA25/'損益計算書'!X13*100</f>
        <v>1.5301471545774188</v>
      </c>
      <c r="AB71" s="678"/>
      <c r="AC71" s="678"/>
      <c r="AD71" s="678"/>
      <c r="AE71" s="679">
        <f>+AE25/'損益計算書'!AB13*100</f>
        <v>0.8878869610724207</v>
      </c>
      <c r="AF71" s="678"/>
      <c r="AG71" s="678"/>
      <c r="AH71" s="678"/>
      <c r="AI71" s="196">
        <v>0</v>
      </c>
      <c r="AJ71" s="678"/>
      <c r="AK71" s="678"/>
      <c r="AL71" s="678"/>
      <c r="AM71" s="679">
        <f>+AM25/'損益計算書'!AJ13*100</f>
        <v>0.5465940815871327</v>
      </c>
      <c r="AN71" s="678"/>
      <c r="AO71" s="678"/>
      <c r="AP71" s="678"/>
      <c r="AQ71" s="680">
        <f>+AQ25/'損益計算書'!AN13*100</f>
        <v>0.30477918570798257</v>
      </c>
      <c r="AR71" s="678"/>
      <c r="AS71" s="678"/>
      <c r="AT71" s="678"/>
      <c r="AU71" s="680">
        <f>+AU25/'損益計算書'!AR13*100</f>
        <v>0.442008986573374</v>
      </c>
    </row>
    <row r="72" spans="1:47" ht="13.5" customHeight="1">
      <c r="A72" s="612"/>
      <c r="B72" s="254" t="s">
        <v>207</v>
      </c>
      <c r="C72" s="716" t="s">
        <v>235</v>
      </c>
      <c r="D72" s="717"/>
      <c r="E72" s="718"/>
      <c r="F72" s="681">
        <f>+F26/'損益計算書'!C13*100</f>
        <v>11.698489362856872</v>
      </c>
      <c r="G72" s="678">
        <f>+G26/'損益計算書'!D13*100</f>
        <v>10.20461021047657</v>
      </c>
      <c r="H72" s="678"/>
      <c r="I72" s="678"/>
      <c r="J72" s="678"/>
      <c r="K72" s="679">
        <f>+K26/'損益計算書'!H13*100</f>
        <v>10.946444523996117</v>
      </c>
      <c r="L72" s="678"/>
      <c r="M72" s="678"/>
      <c r="N72" s="678"/>
      <c r="O72" s="678">
        <f>+O26/'損益計算書'!L13*100</f>
        <v>11.467738455910629</v>
      </c>
      <c r="P72" s="678"/>
      <c r="Q72" s="678"/>
      <c r="R72" s="678"/>
      <c r="S72" s="679">
        <f>+S26/'損益計算書'!P13*100</f>
        <v>9.289065397169578</v>
      </c>
      <c r="T72" s="678"/>
      <c r="U72" s="678"/>
      <c r="V72" s="678"/>
      <c r="W72" s="678">
        <f>+W26/'損益計算書'!T13*100</f>
        <v>6.027417697178663</v>
      </c>
      <c r="X72" s="678"/>
      <c r="Y72" s="678"/>
      <c r="Z72" s="678"/>
      <c r="AA72" s="679">
        <f>+AA26/'損益計算書'!X13*100</f>
        <v>4.812700972682741</v>
      </c>
      <c r="AB72" s="678"/>
      <c r="AC72" s="678"/>
      <c r="AD72" s="678"/>
      <c r="AE72" s="679">
        <f>+AE26/'損益計算書'!AB13*100</f>
        <v>15.413228130912604</v>
      </c>
      <c r="AF72" s="678"/>
      <c r="AG72" s="678"/>
      <c r="AH72" s="678"/>
      <c r="AI72" s="196">
        <v>0</v>
      </c>
      <c r="AJ72" s="678"/>
      <c r="AK72" s="678"/>
      <c r="AL72" s="678"/>
      <c r="AM72" s="679">
        <f>+AM26/'損益計算書'!AJ13*100</f>
        <v>9.091027931856303</v>
      </c>
      <c r="AN72" s="678"/>
      <c r="AO72" s="678"/>
      <c r="AP72" s="678"/>
      <c r="AQ72" s="680">
        <f>+AQ26/'損益計算書'!AN13*100</f>
        <v>11.848025048596332</v>
      </c>
      <c r="AR72" s="678"/>
      <c r="AS72" s="678"/>
      <c r="AT72" s="678"/>
      <c r="AU72" s="680">
        <f>+AU26/'損益計算書'!AR13*100</f>
        <v>5.77173571289545</v>
      </c>
    </row>
    <row r="73" spans="1:47" ht="13.5" customHeight="1">
      <c r="A73" s="612"/>
      <c r="B73" s="254"/>
      <c r="C73" s="257" t="s">
        <v>229</v>
      </c>
      <c r="D73" s="258" t="s">
        <v>220</v>
      </c>
      <c r="E73" s="270" t="s">
        <v>221</v>
      </c>
      <c r="F73" s="669">
        <f>+F27/'損益計算書'!C13*100</f>
        <v>2.1422118325894925</v>
      </c>
      <c r="G73" s="683">
        <f>+G27/'損益計算書'!D13*100</f>
        <v>2.5700540056074686</v>
      </c>
      <c r="H73" s="683"/>
      <c r="I73" s="683"/>
      <c r="J73" s="683"/>
      <c r="K73" s="684">
        <f>+K27/'損益計算書'!H13*100</f>
        <v>1.3937533661645236</v>
      </c>
      <c r="L73" s="683"/>
      <c r="M73" s="683"/>
      <c r="N73" s="683"/>
      <c r="O73" s="683">
        <f>+O27/'損益計算書'!L13*100</f>
        <v>1.7591975962906337</v>
      </c>
      <c r="P73" s="683"/>
      <c r="Q73" s="683"/>
      <c r="R73" s="683"/>
      <c r="S73" s="684">
        <f>+S27/'損益計算書'!P13*100</f>
        <v>1.7953494796097142</v>
      </c>
      <c r="T73" s="683"/>
      <c r="U73" s="683"/>
      <c r="V73" s="683"/>
      <c r="W73" s="683">
        <f>+W27/'損益計算書'!T13*100</f>
        <v>2.0869387439357268</v>
      </c>
      <c r="X73" s="683"/>
      <c r="Y73" s="683"/>
      <c r="Z73" s="683"/>
      <c r="AA73" s="684">
        <f>+AA27/'損益計算書'!X13*100</f>
        <v>1.6333256533803482</v>
      </c>
      <c r="AB73" s="683"/>
      <c r="AC73" s="683"/>
      <c r="AD73" s="683"/>
      <c r="AE73" s="684">
        <f>+AE27/'損益計算書'!AB13*100</f>
        <v>1.6371321605410412</v>
      </c>
      <c r="AF73" s="683"/>
      <c r="AG73" s="683"/>
      <c r="AH73" s="683"/>
      <c r="AI73" s="261">
        <v>0</v>
      </c>
      <c r="AJ73" s="683"/>
      <c r="AK73" s="683"/>
      <c r="AL73" s="683"/>
      <c r="AM73" s="684">
        <f>+AM27/'損益計算書'!AJ13*100</f>
        <v>2.5133523374863045</v>
      </c>
      <c r="AN73" s="683"/>
      <c r="AO73" s="683"/>
      <c r="AP73" s="683"/>
      <c r="AQ73" s="685">
        <f>+AQ27/'損益計算書'!AN13*100</f>
        <v>3.1142408074522057</v>
      </c>
      <c r="AR73" s="683"/>
      <c r="AS73" s="683"/>
      <c r="AT73" s="683"/>
      <c r="AU73" s="685">
        <f>+AU27/'損益計算書'!AR13*100</f>
        <v>2.212872991870162</v>
      </c>
    </row>
    <row r="74" spans="1:47" ht="13.5" customHeight="1">
      <c r="A74" s="612"/>
      <c r="B74" s="254" t="s">
        <v>208</v>
      </c>
      <c r="C74" s="255" t="s">
        <v>197</v>
      </c>
      <c r="D74" s="252"/>
      <c r="E74" s="272" t="s">
        <v>222</v>
      </c>
      <c r="F74" s="660">
        <f>+F28/'損益計算書'!C13*100</f>
        <v>6.358990685270033</v>
      </c>
      <c r="G74" s="678">
        <f>+G28/'損益計算書'!D13*100</f>
        <v>8.183241942335506</v>
      </c>
      <c r="H74" s="678"/>
      <c r="I74" s="678"/>
      <c r="J74" s="678"/>
      <c r="K74" s="679">
        <f>+K28/'損益計算書'!H13*100</f>
        <v>3.698749641211206</v>
      </c>
      <c r="L74" s="678"/>
      <c r="M74" s="678"/>
      <c r="N74" s="678"/>
      <c r="O74" s="678">
        <f>+O28/'損益計算書'!L13*100</f>
        <v>8.091414743042593</v>
      </c>
      <c r="P74" s="678"/>
      <c r="Q74" s="678"/>
      <c r="R74" s="678"/>
      <c r="S74" s="679">
        <f>+S28/'損益計算書'!P13*100</f>
        <v>5.055687528715971</v>
      </c>
      <c r="T74" s="678"/>
      <c r="U74" s="678"/>
      <c r="V74" s="678"/>
      <c r="W74" s="678">
        <f>+W28/'損益計算書'!T13*100</f>
        <v>3.1021450121009186</v>
      </c>
      <c r="X74" s="678"/>
      <c r="Y74" s="678"/>
      <c r="Z74" s="678"/>
      <c r="AA74" s="679">
        <f>+AA28/'損益計算書'!X13*100</f>
        <v>5.038278722189387</v>
      </c>
      <c r="AB74" s="678"/>
      <c r="AC74" s="678"/>
      <c r="AD74" s="678"/>
      <c r="AE74" s="679">
        <f>+AE28/'損益計算書'!AB13*100</f>
        <v>4.959220643291333</v>
      </c>
      <c r="AF74" s="678"/>
      <c r="AG74" s="678"/>
      <c r="AH74" s="678"/>
      <c r="AI74" s="196">
        <v>0</v>
      </c>
      <c r="AJ74" s="678"/>
      <c r="AK74" s="678"/>
      <c r="AL74" s="678"/>
      <c r="AM74" s="679">
        <f>+AM28/'損益計算書'!AJ13*100</f>
        <v>6.124059698858525</v>
      </c>
      <c r="AN74" s="678"/>
      <c r="AO74" s="678"/>
      <c r="AP74" s="678"/>
      <c r="AQ74" s="680">
        <f>+AQ28/'損益計算書'!AN13*100</f>
        <v>9.411209140540416</v>
      </c>
      <c r="AR74" s="678"/>
      <c r="AS74" s="678"/>
      <c r="AT74" s="678"/>
      <c r="AU74" s="680">
        <f>+AU28/'損益計算書'!AR13*100</f>
        <v>6.220731668771076</v>
      </c>
    </row>
    <row r="75" spans="1:47" ht="13.5" customHeight="1">
      <c r="A75" s="612"/>
      <c r="B75" s="254"/>
      <c r="C75" s="255" t="s">
        <v>198</v>
      </c>
      <c r="D75" s="273"/>
      <c r="E75" s="272" t="s">
        <v>223</v>
      </c>
      <c r="F75" s="660">
        <f>+F29/'損益計算書'!C13*100</f>
        <v>8.501202517859525</v>
      </c>
      <c r="G75" s="678">
        <f>+G29/'損益計算書'!D13*100</f>
        <v>10.753295947942973</v>
      </c>
      <c r="H75" s="678"/>
      <c r="I75" s="678"/>
      <c r="J75" s="678"/>
      <c r="K75" s="679">
        <f>+K29/'損益計算書'!H13*100</f>
        <v>5.09250300737573</v>
      </c>
      <c r="L75" s="678"/>
      <c r="M75" s="678"/>
      <c r="N75" s="678"/>
      <c r="O75" s="678">
        <f>+O29/'損益計算書'!L13*100</f>
        <v>9.850612339333226</v>
      </c>
      <c r="P75" s="678"/>
      <c r="Q75" s="678"/>
      <c r="R75" s="678"/>
      <c r="S75" s="679">
        <f>+S29/'損益計算書'!P13*100</f>
        <v>6.851037008325686</v>
      </c>
      <c r="T75" s="678"/>
      <c r="U75" s="678"/>
      <c r="V75" s="678"/>
      <c r="W75" s="678">
        <f>+W29/'損益計算書'!T13*100</f>
        <v>5.189083756036646</v>
      </c>
      <c r="X75" s="678"/>
      <c r="Y75" s="678"/>
      <c r="Z75" s="678"/>
      <c r="AA75" s="679">
        <f>+AA29/'損益計算書'!X13*100</f>
        <v>6.671604375569736</v>
      </c>
      <c r="AB75" s="678"/>
      <c r="AC75" s="678"/>
      <c r="AD75" s="678"/>
      <c r="AE75" s="679">
        <f>+AE29/'損益計算書'!AB13*100</f>
        <v>6.596352803832374</v>
      </c>
      <c r="AF75" s="678"/>
      <c r="AG75" s="678"/>
      <c r="AH75" s="678"/>
      <c r="AI75" s="196">
        <v>0</v>
      </c>
      <c r="AJ75" s="678"/>
      <c r="AK75" s="678"/>
      <c r="AL75" s="678"/>
      <c r="AM75" s="679">
        <f>+AM29/'損益計算書'!AJ13*100</f>
        <v>8.63741203634483</v>
      </c>
      <c r="AN75" s="678"/>
      <c r="AO75" s="678"/>
      <c r="AP75" s="678"/>
      <c r="AQ75" s="680">
        <f>+AQ29/'損益計算書'!AN13*100</f>
        <v>12.52544994799262</v>
      </c>
      <c r="AR75" s="678"/>
      <c r="AS75" s="678"/>
      <c r="AT75" s="678"/>
      <c r="AU75" s="680">
        <f>+AU29/'損益計算書'!AR13*100</f>
        <v>8.433604660641238</v>
      </c>
    </row>
    <row r="76" spans="1:47" ht="13.5" customHeight="1">
      <c r="A76" s="612"/>
      <c r="B76" s="254" t="s">
        <v>202</v>
      </c>
      <c r="C76" s="255" t="s">
        <v>199</v>
      </c>
      <c r="D76" s="252" t="s">
        <v>224</v>
      </c>
      <c r="E76" s="281"/>
      <c r="F76" s="660">
        <f>+F30/'損益計算書'!C13*100</f>
        <v>8.702732841694697</v>
      </c>
      <c r="G76" s="678">
        <f>+G30/'損益計算書'!D13*100</f>
        <v>11.513555648697526</v>
      </c>
      <c r="H76" s="678"/>
      <c r="I76" s="678"/>
      <c r="J76" s="678"/>
      <c r="K76" s="679">
        <f>+K30/'損益計算書'!H13*100</f>
        <v>8.433310435351904</v>
      </c>
      <c r="L76" s="678"/>
      <c r="M76" s="678"/>
      <c r="N76" s="678"/>
      <c r="O76" s="678">
        <f>+O30/'損益計算書'!L13*100</f>
        <v>7.825468438808275</v>
      </c>
      <c r="P76" s="678"/>
      <c r="Q76" s="678"/>
      <c r="R76" s="678"/>
      <c r="S76" s="679">
        <f>+S30/'損益計算書'!P13*100</f>
        <v>7.144912917007799</v>
      </c>
      <c r="T76" s="678"/>
      <c r="U76" s="678"/>
      <c r="V76" s="678"/>
      <c r="W76" s="678">
        <f>+W30/'損益計算書'!T13*100</f>
        <v>8.661577650322139</v>
      </c>
      <c r="X76" s="678"/>
      <c r="Y76" s="678"/>
      <c r="Z76" s="678"/>
      <c r="AA76" s="679">
        <f>+AA30/'損益計算書'!X13*100</f>
        <v>6.285749346369219</v>
      </c>
      <c r="AB76" s="678"/>
      <c r="AC76" s="678"/>
      <c r="AD76" s="678"/>
      <c r="AE76" s="679">
        <f>+AE30/'損益計算書'!AB13*100</f>
        <v>8.92395636246528</v>
      </c>
      <c r="AF76" s="678"/>
      <c r="AG76" s="678"/>
      <c r="AH76" s="678"/>
      <c r="AI76" s="196">
        <v>0</v>
      </c>
      <c r="AJ76" s="678"/>
      <c r="AK76" s="678"/>
      <c r="AL76" s="678"/>
      <c r="AM76" s="679">
        <f>+AM30/'損益計算書'!AJ13*100</f>
        <v>4.850389274663935</v>
      </c>
      <c r="AN76" s="678"/>
      <c r="AO76" s="678"/>
      <c r="AP76" s="678"/>
      <c r="AQ76" s="680">
        <f>+AQ30/'損益計算書'!AN13*100</f>
        <v>7.673790584803923</v>
      </c>
      <c r="AR76" s="678"/>
      <c r="AS76" s="678"/>
      <c r="AT76" s="678"/>
      <c r="AU76" s="680">
        <f>+AU30/'損益計算書'!AR13*100</f>
        <v>5.888351557678264</v>
      </c>
    </row>
    <row r="77" spans="1:47" ht="13.5" customHeight="1">
      <c r="A77" s="612"/>
      <c r="B77" s="254"/>
      <c r="C77" s="264" t="s">
        <v>191</v>
      </c>
      <c r="D77" s="265" t="s">
        <v>225</v>
      </c>
      <c r="E77" s="280"/>
      <c r="F77" s="672">
        <f>+F31/'損益計算書'!C13*100</f>
        <v>17.203935359554222</v>
      </c>
      <c r="G77" s="687">
        <f>+G31/'損益計算書'!D13*100</f>
        <v>22.266851596640503</v>
      </c>
      <c r="H77" s="687"/>
      <c r="I77" s="687"/>
      <c r="J77" s="687"/>
      <c r="K77" s="688">
        <f>+K31/'損益計算書'!H13*100</f>
        <v>13.525813442727634</v>
      </c>
      <c r="L77" s="687"/>
      <c r="M77" s="687"/>
      <c r="N77" s="687"/>
      <c r="O77" s="687">
        <f>+O31/'損益計算書'!L13*100</f>
        <v>17.676080778141504</v>
      </c>
      <c r="P77" s="687"/>
      <c r="Q77" s="687"/>
      <c r="R77" s="687"/>
      <c r="S77" s="688">
        <f>+S31/'損益計算書'!P13*100</f>
        <v>13.995949925333484</v>
      </c>
      <c r="T77" s="687"/>
      <c r="U77" s="687"/>
      <c r="V77" s="687"/>
      <c r="W77" s="687">
        <f>+W31/'損益計算書'!T13*100</f>
        <v>13.850661406358784</v>
      </c>
      <c r="X77" s="687"/>
      <c r="Y77" s="687"/>
      <c r="Z77" s="687"/>
      <c r="AA77" s="688">
        <f>+AA31/'損益計算書'!X13*100</f>
        <v>12.957353721938954</v>
      </c>
      <c r="AB77" s="687"/>
      <c r="AC77" s="687"/>
      <c r="AD77" s="687"/>
      <c r="AE77" s="688">
        <f>+AE31/'損益計算書'!AB13*100</f>
        <v>15.520309166297652</v>
      </c>
      <c r="AF77" s="687"/>
      <c r="AG77" s="687"/>
      <c r="AH77" s="687"/>
      <c r="AI77" s="268">
        <v>0</v>
      </c>
      <c r="AJ77" s="687"/>
      <c r="AK77" s="687"/>
      <c r="AL77" s="687"/>
      <c r="AM77" s="688">
        <f>+AM31/'損益計算書'!AJ13*100</f>
        <v>13.487801311008765</v>
      </c>
      <c r="AN77" s="687"/>
      <c r="AO77" s="687"/>
      <c r="AP77" s="687"/>
      <c r="AQ77" s="689">
        <f>+AQ31/'損益計算書'!AN13*100</f>
        <v>20.199240532796544</v>
      </c>
      <c r="AR77" s="687"/>
      <c r="AS77" s="687"/>
      <c r="AT77" s="687"/>
      <c r="AU77" s="689">
        <f>+AU31/'損益計算書'!AR13*100</f>
        <v>14.321956218319501</v>
      </c>
    </row>
    <row r="78" spans="1:47" ht="13.5" customHeight="1">
      <c r="A78" s="612"/>
      <c r="B78" s="254" t="s">
        <v>39</v>
      </c>
      <c r="C78" s="707" t="s">
        <v>233</v>
      </c>
      <c r="D78" s="708"/>
      <c r="E78" s="709"/>
      <c r="F78" s="660">
        <f>+F32/'損益計算書'!C13*100</f>
        <v>1.1014180383935601</v>
      </c>
      <c r="G78" s="678">
        <f>+G32/'損益計算書'!D13*100</f>
        <v>0.9476547532397758</v>
      </c>
      <c r="H78" s="678"/>
      <c r="I78" s="678"/>
      <c r="J78" s="678"/>
      <c r="K78" s="679">
        <f>+K32/'損益計算書'!H13*100</f>
        <v>0.007941729474862208</v>
      </c>
      <c r="L78" s="678"/>
      <c r="M78" s="678"/>
      <c r="N78" s="678"/>
      <c r="O78" s="678">
        <f>+O32/'損益計算書'!L13*100</f>
        <v>1.4101469801994126</v>
      </c>
      <c r="P78" s="678"/>
      <c r="Q78" s="678"/>
      <c r="R78" s="678"/>
      <c r="S78" s="679">
        <f>+S32/'損益計算書'!P13*100</f>
        <v>1.8088816628538378</v>
      </c>
      <c r="T78" s="678"/>
      <c r="U78" s="678"/>
      <c r="V78" s="678"/>
      <c r="W78" s="678">
        <f>+W32/'損益計算書'!T13*100</f>
        <v>1.3110157035661794</v>
      </c>
      <c r="X78" s="678"/>
      <c r="Y78" s="678"/>
      <c r="Z78" s="678"/>
      <c r="AA78" s="679">
        <f>+AA32/'損益計算書'!X13*100</f>
        <v>1.5612634858304866</v>
      </c>
      <c r="AB78" s="678"/>
      <c r="AC78" s="678"/>
      <c r="AD78" s="678"/>
      <c r="AE78" s="679">
        <f>+AE32/'損益計算書'!AB13*100</f>
        <v>0</v>
      </c>
      <c r="AF78" s="678"/>
      <c r="AG78" s="678"/>
      <c r="AH78" s="678"/>
      <c r="AI78" s="196">
        <v>0</v>
      </c>
      <c r="AJ78" s="678"/>
      <c r="AK78" s="678"/>
      <c r="AL78" s="678"/>
      <c r="AM78" s="679">
        <f>+AM32/'損益計算書'!AJ13*100</f>
        <v>1.63545197774733</v>
      </c>
      <c r="AN78" s="678"/>
      <c r="AO78" s="678"/>
      <c r="AP78" s="678"/>
      <c r="AQ78" s="680">
        <f>+AQ32/'損益計算書'!AN13*100</f>
        <v>1.117095454360203</v>
      </c>
      <c r="AR78" s="678"/>
      <c r="AS78" s="678"/>
      <c r="AT78" s="678"/>
      <c r="AU78" s="680">
        <f>+AU32/'損益計算書'!AR13*100</f>
        <v>1.8084605543993784</v>
      </c>
    </row>
    <row r="79" spans="1:47" ht="13.5" customHeight="1">
      <c r="A79" s="612"/>
      <c r="B79" s="254"/>
      <c r="C79" s="710" t="s">
        <v>236</v>
      </c>
      <c r="D79" s="711"/>
      <c r="E79" s="712"/>
      <c r="F79" s="660">
        <f>+F33/'損益計算書'!C13*100</f>
        <v>20.241429704904778</v>
      </c>
      <c r="G79" s="678">
        <f>+G33/'損益計算書'!D13*100</f>
        <v>7.217614387482504</v>
      </c>
      <c r="H79" s="678"/>
      <c r="I79" s="678"/>
      <c r="J79" s="678"/>
      <c r="K79" s="679">
        <f>+K33/'損益計算書'!H13*100</f>
        <v>24.4968894221001</v>
      </c>
      <c r="L79" s="678"/>
      <c r="M79" s="678"/>
      <c r="N79" s="678"/>
      <c r="O79" s="678">
        <f>+O33/'損益計算書'!L13*100</f>
        <v>25.087121958235237</v>
      </c>
      <c r="P79" s="678"/>
      <c r="Q79" s="678"/>
      <c r="R79" s="678"/>
      <c r="S79" s="679">
        <f>+S33/'損益計算書'!P13*100</f>
        <v>16.998098708295228</v>
      </c>
      <c r="T79" s="678"/>
      <c r="U79" s="678"/>
      <c r="V79" s="678"/>
      <c r="W79" s="678">
        <f>+W33/'損益計算書'!T13*100</f>
        <v>27.98306976538585</v>
      </c>
      <c r="X79" s="678"/>
      <c r="Y79" s="678"/>
      <c r="Z79" s="678"/>
      <c r="AA79" s="679">
        <f>+AA33/'損益計算書'!X13*100</f>
        <v>9.540692898714777</v>
      </c>
      <c r="AB79" s="678"/>
      <c r="AC79" s="678"/>
      <c r="AD79" s="678"/>
      <c r="AE79" s="679">
        <f>+AE33/'損益計算書'!AB13*100</f>
        <v>17.02298619218228</v>
      </c>
      <c r="AF79" s="678"/>
      <c r="AG79" s="678"/>
      <c r="AH79" s="678"/>
      <c r="AI79" s="196">
        <v>0</v>
      </c>
      <c r="AJ79" s="678"/>
      <c r="AK79" s="678"/>
      <c r="AL79" s="678"/>
      <c r="AM79" s="679">
        <f>+AM33/'損益計算書'!AJ13*100</f>
        <v>11.156565297566962</v>
      </c>
      <c r="AN79" s="678"/>
      <c r="AO79" s="678"/>
      <c r="AP79" s="678"/>
      <c r="AQ79" s="680">
        <f>+AQ33/'損益計算書'!AN13*100</f>
        <v>51.614487997547585</v>
      </c>
      <c r="AR79" s="678"/>
      <c r="AS79" s="678"/>
      <c r="AT79" s="678"/>
      <c r="AU79" s="680">
        <f>+AU33/'損益計算書'!AR13*100</f>
        <v>83.91250318156638</v>
      </c>
    </row>
    <row r="80" spans="1:47" ht="13.5" customHeight="1">
      <c r="A80" s="612"/>
      <c r="B80" s="279"/>
      <c r="C80" s="713" t="s">
        <v>232</v>
      </c>
      <c r="D80" s="714"/>
      <c r="E80" s="715"/>
      <c r="F80" s="675">
        <f>+F34/'損益計算書'!C13*100</f>
        <v>123.91693001679262</v>
      </c>
      <c r="G80" s="690">
        <f>+G34/'損益計算書'!D13*100</f>
        <v>117.35015219123785</v>
      </c>
      <c r="H80" s="690"/>
      <c r="I80" s="690"/>
      <c r="J80" s="690"/>
      <c r="K80" s="691">
        <f>+K34/'損益計算書'!H13*100</f>
        <v>124.22691093330238</v>
      </c>
      <c r="L80" s="690"/>
      <c r="M80" s="690"/>
      <c r="N80" s="690"/>
      <c r="O80" s="690">
        <f>+O34/'損益計算書'!L13*100</f>
        <v>124.92282054408624</v>
      </c>
      <c r="P80" s="690"/>
      <c r="Q80" s="690"/>
      <c r="R80" s="690"/>
      <c r="S80" s="691">
        <f>+S34/'損益計算書'!P13*100</f>
        <v>119.60869237196019</v>
      </c>
      <c r="T80" s="690"/>
      <c r="U80" s="690"/>
      <c r="V80" s="690"/>
      <c r="W80" s="690">
        <f>+W34/'損益計算書'!T13*100</f>
        <v>110.47652200819988</v>
      </c>
      <c r="X80" s="690"/>
      <c r="Y80" s="690"/>
      <c r="Z80" s="690"/>
      <c r="AA80" s="691">
        <f>+AA34/'損益計算書'!X13*100</f>
        <v>123.04054764743005</v>
      </c>
      <c r="AB80" s="690"/>
      <c r="AC80" s="690"/>
      <c r="AD80" s="690"/>
      <c r="AE80" s="691">
        <f>+AE34/'損益計算書'!AB13*100</f>
        <v>151.1974558190089</v>
      </c>
      <c r="AF80" s="690"/>
      <c r="AG80" s="690"/>
      <c r="AH80" s="690"/>
      <c r="AI80" s="285">
        <v>0</v>
      </c>
      <c r="AJ80" s="690"/>
      <c r="AK80" s="690"/>
      <c r="AL80" s="690"/>
      <c r="AM80" s="691">
        <f>+AM34/'損益計算書'!AJ13*100</f>
        <v>126.33660227641319</v>
      </c>
      <c r="AN80" s="690"/>
      <c r="AO80" s="690"/>
      <c r="AP80" s="690"/>
      <c r="AQ80" s="692">
        <f>+AQ34/'損益計算書'!AN13*100</f>
        <v>165.21942329398965</v>
      </c>
      <c r="AR80" s="690"/>
      <c r="AS80" s="690"/>
      <c r="AT80" s="690"/>
      <c r="AU80" s="692">
        <f>+AU34/'損益計算書'!AR13*100</f>
        <v>117.84172518253457</v>
      </c>
    </row>
    <row r="81" spans="2:46" ht="13.5" customHeight="1">
      <c r="B81" s="282"/>
      <c r="C81" s="282"/>
      <c r="D81" s="282"/>
      <c r="E81" s="282"/>
      <c r="F81" s="282"/>
      <c r="G81" s="283"/>
      <c r="H81" s="283"/>
      <c r="I81" s="283"/>
      <c r="J81" s="283"/>
      <c r="L81" s="283"/>
      <c r="M81" s="283"/>
      <c r="N81" s="283"/>
      <c r="P81" s="283"/>
      <c r="Q81" s="283"/>
      <c r="R81" s="283"/>
      <c r="T81" s="283"/>
      <c r="U81" s="283"/>
      <c r="V81" s="283"/>
      <c r="X81" s="283"/>
      <c r="Y81" s="283"/>
      <c r="Z81" s="283"/>
      <c r="AB81" s="283"/>
      <c r="AC81" s="283"/>
      <c r="AD81" s="283"/>
      <c r="AF81" s="283"/>
      <c r="AG81" s="283"/>
      <c r="AH81" s="283"/>
      <c r="AJ81" s="283"/>
      <c r="AK81" s="283"/>
      <c r="AL81" s="283"/>
      <c r="AN81" s="283"/>
      <c r="AO81" s="283"/>
      <c r="AP81" s="283"/>
      <c r="AR81" s="283"/>
      <c r="AS81" s="283"/>
      <c r="AT81" s="283"/>
    </row>
    <row r="82" spans="2:46" ht="13.5" customHeight="1">
      <c r="B82" s="282"/>
      <c r="C82" s="282"/>
      <c r="D82" s="282"/>
      <c r="E82" s="282"/>
      <c r="F82" s="282"/>
      <c r="G82" s="283"/>
      <c r="H82" s="283"/>
      <c r="I82" s="283"/>
      <c r="J82" s="283"/>
      <c r="L82" s="283"/>
      <c r="M82" s="283"/>
      <c r="N82" s="283"/>
      <c r="P82" s="283"/>
      <c r="Q82" s="283"/>
      <c r="R82" s="283"/>
      <c r="T82" s="283"/>
      <c r="U82" s="283"/>
      <c r="V82" s="283"/>
      <c r="X82" s="283"/>
      <c r="Y82" s="283"/>
      <c r="Z82" s="283"/>
      <c r="AB82" s="283"/>
      <c r="AC82" s="283"/>
      <c r="AD82" s="283"/>
      <c r="AF82" s="283"/>
      <c r="AG82" s="283"/>
      <c r="AH82" s="283"/>
      <c r="AJ82" s="283"/>
      <c r="AK82" s="283"/>
      <c r="AL82" s="283"/>
      <c r="AN82" s="283"/>
      <c r="AO82" s="283"/>
      <c r="AP82" s="283"/>
      <c r="AR82" s="283"/>
      <c r="AS82" s="283"/>
      <c r="AT82" s="283"/>
    </row>
    <row r="83" spans="2:46" ht="13.5" customHeight="1">
      <c r="B83" s="282"/>
      <c r="C83" s="282"/>
      <c r="D83" s="282"/>
      <c r="E83" s="282"/>
      <c r="F83" s="284"/>
      <c r="G83" s="283"/>
      <c r="H83" s="283"/>
      <c r="I83" s="283"/>
      <c r="J83" s="283"/>
      <c r="L83" s="283"/>
      <c r="M83" s="283"/>
      <c r="N83" s="283"/>
      <c r="P83" s="283"/>
      <c r="Q83" s="283"/>
      <c r="R83" s="283"/>
      <c r="T83" s="283"/>
      <c r="U83" s="283"/>
      <c r="V83" s="283"/>
      <c r="X83" s="283"/>
      <c r="Y83" s="283"/>
      <c r="Z83" s="283"/>
      <c r="AB83" s="283"/>
      <c r="AC83" s="283"/>
      <c r="AD83" s="283"/>
      <c r="AF83" s="283"/>
      <c r="AG83" s="283"/>
      <c r="AH83" s="283"/>
      <c r="AJ83" s="283"/>
      <c r="AK83" s="283"/>
      <c r="AL83" s="283"/>
      <c r="AN83" s="283"/>
      <c r="AO83" s="283"/>
      <c r="AP83" s="283"/>
      <c r="AR83" s="283"/>
      <c r="AS83" s="283"/>
      <c r="AT83" s="283"/>
    </row>
    <row r="84" spans="2:46" ht="13.5" customHeight="1">
      <c r="B84" s="282"/>
      <c r="C84" s="282"/>
      <c r="D84" s="282"/>
      <c r="E84" s="282"/>
      <c r="F84" s="282"/>
      <c r="G84" s="283"/>
      <c r="H84" s="283"/>
      <c r="I84" s="283"/>
      <c r="J84" s="283"/>
      <c r="L84" s="283"/>
      <c r="M84" s="283"/>
      <c r="N84" s="283"/>
      <c r="P84" s="283"/>
      <c r="Q84" s="283"/>
      <c r="R84" s="283"/>
      <c r="T84" s="283"/>
      <c r="U84" s="283"/>
      <c r="V84" s="283"/>
      <c r="X84" s="283"/>
      <c r="Y84" s="283"/>
      <c r="Z84" s="283"/>
      <c r="AB84" s="283"/>
      <c r="AC84" s="283"/>
      <c r="AD84" s="283"/>
      <c r="AF84" s="283"/>
      <c r="AG84" s="283"/>
      <c r="AH84" s="283"/>
      <c r="AJ84" s="283"/>
      <c r="AK84" s="283"/>
      <c r="AL84" s="283"/>
      <c r="AN84" s="283"/>
      <c r="AO84" s="283"/>
      <c r="AP84" s="283"/>
      <c r="AR84" s="283"/>
      <c r="AS84" s="283"/>
      <c r="AT84" s="283"/>
    </row>
    <row r="85" spans="2:46" ht="13.5" customHeight="1">
      <c r="B85" s="282"/>
      <c r="C85" s="282"/>
      <c r="D85" s="282"/>
      <c r="E85" s="282"/>
      <c r="F85" s="282"/>
      <c r="G85" s="283"/>
      <c r="H85" s="283"/>
      <c r="I85" s="283"/>
      <c r="J85" s="283"/>
      <c r="L85" s="283"/>
      <c r="M85" s="283"/>
      <c r="N85" s="283"/>
      <c r="P85" s="283"/>
      <c r="Q85" s="283"/>
      <c r="R85" s="283"/>
      <c r="T85" s="283"/>
      <c r="U85" s="283"/>
      <c r="V85" s="283"/>
      <c r="X85" s="283"/>
      <c r="Y85" s="283"/>
      <c r="Z85" s="283"/>
      <c r="AB85" s="283"/>
      <c r="AC85" s="283"/>
      <c r="AD85" s="283"/>
      <c r="AF85" s="283"/>
      <c r="AG85" s="283"/>
      <c r="AH85" s="283"/>
      <c r="AJ85" s="283"/>
      <c r="AK85" s="283"/>
      <c r="AL85" s="283"/>
      <c r="AN85" s="283"/>
      <c r="AO85" s="283"/>
      <c r="AP85" s="283"/>
      <c r="AR85" s="283"/>
      <c r="AS85" s="283"/>
      <c r="AT85" s="283"/>
    </row>
    <row r="86" spans="2:6" ht="13.5" customHeight="1">
      <c r="B86" s="612"/>
      <c r="C86" s="612"/>
      <c r="D86" s="612"/>
      <c r="E86" s="612"/>
      <c r="F86" s="612"/>
    </row>
  </sheetData>
  <sheetProtection/>
  <mergeCells count="25">
    <mergeCell ref="F6:F11"/>
    <mergeCell ref="C22:E22"/>
    <mergeCell ref="C24:E24"/>
    <mergeCell ref="C25:E25"/>
    <mergeCell ref="C26:E26"/>
    <mergeCell ref="C23:E23"/>
    <mergeCell ref="C45:E45"/>
    <mergeCell ref="C46:E46"/>
    <mergeCell ref="C32:E32"/>
    <mergeCell ref="C33:E33"/>
    <mergeCell ref="C34:E34"/>
    <mergeCell ref="C47:E47"/>
    <mergeCell ref="C48:E48"/>
    <mergeCell ref="C49:E49"/>
    <mergeCell ref="C68:E68"/>
    <mergeCell ref="C55:E55"/>
    <mergeCell ref="C56:E56"/>
    <mergeCell ref="C57:E57"/>
    <mergeCell ref="C78:E78"/>
    <mergeCell ref="C79:E79"/>
    <mergeCell ref="C80:E80"/>
    <mergeCell ref="C69:E69"/>
    <mergeCell ref="C70:E70"/>
    <mergeCell ref="C71:E71"/>
    <mergeCell ref="C72:E7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&amp;C&amp;14法適第４表　病院事業会計決算の状況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="85" zoomScaleNormal="85" zoomScaleSheetLayoutView="85" workbookViewId="0" topLeftCell="B3">
      <selection activeCell="B3" sqref="B3"/>
    </sheetView>
  </sheetViews>
  <sheetFormatPr defaultColWidth="8.796875" defaultRowHeight="14.25"/>
  <cols>
    <col min="1" max="1" width="0" style="620" hidden="1" customWidth="1"/>
    <col min="2" max="2" width="3.09765625" style="621" customWidth="1"/>
    <col min="3" max="3" width="9.59765625" style="621" customWidth="1"/>
    <col min="4" max="4" width="20.59765625" style="621" customWidth="1"/>
    <col min="5" max="6" width="11.59765625" style="620" customWidth="1"/>
    <col min="7" max="14" width="10.59765625" style="620" customWidth="1"/>
    <col min="15" max="15" width="11.3984375" style="620" customWidth="1"/>
    <col min="16" max="16" width="12" style="620" customWidth="1"/>
    <col min="17" max="16384" width="9" style="620" customWidth="1"/>
  </cols>
  <sheetData>
    <row r="1" spans="5:21" ht="13.5" hidden="1">
      <c r="E1" s="622"/>
      <c r="F1" s="80">
        <v>322016</v>
      </c>
      <c r="G1" s="80">
        <v>322032</v>
      </c>
      <c r="H1" s="80">
        <v>322059</v>
      </c>
      <c r="I1" s="80">
        <v>322067</v>
      </c>
      <c r="J1" s="80">
        <v>322091</v>
      </c>
      <c r="K1" s="80">
        <v>323438</v>
      </c>
      <c r="L1" s="80">
        <v>323861</v>
      </c>
      <c r="M1" s="80">
        <v>325015</v>
      </c>
      <c r="N1" s="80">
        <v>328871</v>
      </c>
      <c r="O1" s="80">
        <v>328952</v>
      </c>
      <c r="P1" s="80"/>
      <c r="Q1" s="623"/>
      <c r="R1" s="623"/>
      <c r="S1" s="623"/>
      <c r="T1" s="623"/>
      <c r="U1" s="623"/>
    </row>
    <row r="2" spans="5:21" ht="13.5" hidden="1">
      <c r="E2" s="622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23"/>
      <c r="R2" s="623"/>
      <c r="S2" s="623"/>
      <c r="T2" s="623"/>
      <c r="U2" s="623"/>
    </row>
    <row r="3" spans="2:21" s="621" customFormat="1" ht="13.5" customHeight="1">
      <c r="B3" s="536" t="s">
        <v>1093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</row>
    <row r="4" spans="6:21" s="621" customFormat="1" ht="13.5" customHeight="1">
      <c r="F4" s="624"/>
      <c r="G4" s="80"/>
      <c r="H4" s="624"/>
      <c r="I4" s="80"/>
      <c r="J4" s="624"/>
      <c r="K4" s="80"/>
      <c r="L4" s="80"/>
      <c r="M4" s="80"/>
      <c r="N4" s="624"/>
      <c r="O4" s="624"/>
      <c r="P4" s="624"/>
      <c r="Q4" s="624"/>
      <c r="R4" s="624"/>
      <c r="S4" s="624"/>
      <c r="T4" s="624"/>
      <c r="U4" s="624"/>
    </row>
    <row r="5" spans="2:16" s="621" customFormat="1" ht="13.5">
      <c r="B5" s="625" t="s">
        <v>81</v>
      </c>
      <c r="C5" s="626"/>
      <c r="D5" s="626"/>
      <c r="O5" s="627" t="s">
        <v>86</v>
      </c>
      <c r="P5" s="627"/>
    </row>
    <row r="6" spans="2:16" ht="13.5" customHeight="1">
      <c r="B6" s="42"/>
      <c r="C6" s="43"/>
      <c r="D6" s="44" t="s">
        <v>307</v>
      </c>
      <c r="E6" s="705" t="s">
        <v>132</v>
      </c>
      <c r="F6" s="69"/>
      <c r="G6" s="70"/>
      <c r="H6" s="71"/>
      <c r="I6" s="70"/>
      <c r="J6" s="72"/>
      <c r="K6" s="70"/>
      <c r="L6" s="70"/>
      <c r="M6" s="70"/>
      <c r="N6" s="70" t="s">
        <v>474</v>
      </c>
      <c r="O6" s="83"/>
      <c r="P6" s="65" t="s">
        <v>303</v>
      </c>
    </row>
    <row r="7" spans="2:16" ht="13.5" customHeight="1">
      <c r="B7" s="47"/>
      <c r="C7" s="48"/>
      <c r="D7" s="45"/>
      <c r="E7" s="706"/>
      <c r="F7" s="73" t="s">
        <v>423</v>
      </c>
      <c r="G7" s="74" t="s">
        <v>463</v>
      </c>
      <c r="H7" s="75" t="s">
        <v>424</v>
      </c>
      <c r="I7" s="74" t="s">
        <v>467</v>
      </c>
      <c r="J7" s="76" t="s">
        <v>568</v>
      </c>
      <c r="K7" s="74" t="s">
        <v>470</v>
      </c>
      <c r="L7" s="74" t="s">
        <v>471</v>
      </c>
      <c r="M7" s="74" t="s">
        <v>534</v>
      </c>
      <c r="N7" s="74" t="s">
        <v>475</v>
      </c>
      <c r="O7" s="46" t="s">
        <v>308</v>
      </c>
      <c r="P7" s="65"/>
    </row>
    <row r="8" spans="2:16" ht="13.5" customHeight="1">
      <c r="B8" s="41" t="s">
        <v>36</v>
      </c>
      <c r="C8" s="40"/>
      <c r="D8" s="22"/>
      <c r="E8" s="706"/>
      <c r="F8" s="77"/>
      <c r="G8" s="78"/>
      <c r="H8" s="79"/>
      <c r="I8" s="78"/>
      <c r="J8" s="77"/>
      <c r="K8" s="78"/>
      <c r="L8" s="78"/>
      <c r="M8" s="78"/>
      <c r="N8" s="78" t="s">
        <v>425</v>
      </c>
      <c r="O8" s="84"/>
      <c r="P8" s="65" t="s">
        <v>303</v>
      </c>
    </row>
    <row r="9" spans="1:16" ht="13.5">
      <c r="A9" s="620" t="s">
        <v>1329</v>
      </c>
      <c r="B9" s="23" t="s">
        <v>111</v>
      </c>
      <c r="C9" s="24"/>
      <c r="D9" s="25"/>
      <c r="E9" s="56">
        <f aca="true" t="shared" si="0" ref="E9:E40">SUM(F9:O9)</f>
        <v>46206403</v>
      </c>
      <c r="F9" s="52">
        <f>INDEX('元データ'!$A$2:$M$534,MATCH($A9,'元データ'!$A$2:$A$534,0),MATCH(F$1,'元データ'!$A$2:$M$2,0))</f>
        <v>17514419</v>
      </c>
      <c r="G9" s="56">
        <f>INDEX('元データ'!$A$2:$M$534,MATCH($A9,'元データ'!$A$2:$A$534,0),MATCH(G$1,'元データ'!$A$2:$M$2,0))</f>
        <v>5143071</v>
      </c>
      <c r="H9" s="52">
        <f>INDEX('元データ'!$A$2:$M$534,MATCH($A9,'元データ'!$A$2:$A$534,0),MATCH(H$1,'元データ'!$A$2:$M$2,0))</f>
        <v>4080104</v>
      </c>
      <c r="I9" s="56">
        <f>INDEX('元データ'!$A$2:$M$534,MATCH($A9,'元データ'!$A$2:$A$534,0),MATCH(I$1,'元データ'!$A$2:$M$2,0))</f>
        <v>2877914</v>
      </c>
      <c r="J9" s="52">
        <f>INDEX('元データ'!$A$2:$M$534,MATCH($A9,'元データ'!$A$2:$A$534,0),MATCH(J$1,'元データ'!$A$2:$M$2,0))</f>
        <v>2877166</v>
      </c>
      <c r="K9" s="56">
        <f>INDEX('元データ'!$A$2:$M$534,MATCH($A9,'元データ'!$A$2:$A$534,0),MATCH(K$1,'元データ'!$A$2:$M$2,0))</f>
        <v>3272874</v>
      </c>
      <c r="L9" s="56">
        <f>INDEX('元データ'!$A$2:$M$534,MATCH($A9,'元データ'!$A$2:$A$534,0),MATCH(L$1,'元データ'!$A$2:$M$2,0))</f>
        <v>2067167</v>
      </c>
      <c r="M9" s="56">
        <f>INDEX('元データ'!$A$2:$M$534,MATCH($A9,'元データ'!$A$2:$A$534,0),MATCH(M$1,'元データ'!$A$2:$M$2,0))</f>
        <v>745648</v>
      </c>
      <c r="N9" s="56">
        <f>INDEX('元データ'!$A$2:$M$534,MATCH($A9,'元データ'!$A$2:$A$534,0),MATCH(N$1,'元データ'!$A$2:$M$2,0))</f>
        <v>2644215</v>
      </c>
      <c r="O9" s="56">
        <f>INDEX('元データ'!$A$2:$M$534,MATCH($A9,'元データ'!$A$2:$A$534,0),MATCH(O$1,'元データ'!$A$2:$M$2,0))</f>
        <v>4983825</v>
      </c>
      <c r="P9" s="66"/>
    </row>
    <row r="10" spans="1:16" ht="13.5">
      <c r="A10" s="620" t="s">
        <v>1330</v>
      </c>
      <c r="B10" s="26"/>
      <c r="C10" s="29" t="s">
        <v>112</v>
      </c>
      <c r="D10" s="8"/>
      <c r="E10" s="53">
        <f t="shared" si="0"/>
        <v>44745478</v>
      </c>
      <c r="F10" s="49">
        <f>INDEX('元データ'!$A$2:$M$534,MATCH($A10,'元データ'!$A$2:$A$534,0),MATCH(F$1,'元データ'!$A$2:$M$2,0))</f>
        <v>17029733</v>
      </c>
      <c r="G10" s="53">
        <f>INDEX('元データ'!$A$2:$M$534,MATCH($A10,'元データ'!$A$2:$A$534,0),MATCH(G$1,'元データ'!$A$2:$M$2,0))</f>
        <v>5138509</v>
      </c>
      <c r="H10" s="49">
        <f>INDEX('元データ'!$A$2:$M$534,MATCH($A10,'元データ'!$A$2:$A$534,0),MATCH(H$1,'元データ'!$A$2:$M$2,0))</f>
        <v>3586990</v>
      </c>
      <c r="I10" s="53">
        <f>INDEX('元データ'!$A$2:$M$534,MATCH($A10,'元データ'!$A$2:$A$534,0),MATCH(I$1,'元データ'!$A$2:$M$2,0))</f>
        <v>2864448</v>
      </c>
      <c r="J10" s="49">
        <f>INDEX('元データ'!$A$2:$M$534,MATCH($A10,'元データ'!$A$2:$A$534,0),MATCH(J$1,'元データ'!$A$2:$M$2,0))</f>
        <v>2864529</v>
      </c>
      <c r="K10" s="53">
        <f>INDEX('元データ'!$A$2:$M$534,MATCH($A10,'元データ'!$A$2:$A$534,0),MATCH(K$1,'元データ'!$A$2:$M$2,0))</f>
        <v>3272389</v>
      </c>
      <c r="L10" s="53">
        <f>INDEX('元データ'!$A$2:$M$534,MATCH($A10,'元データ'!$A$2:$A$534,0),MATCH(L$1,'元データ'!$A$2:$M$2,0))</f>
        <v>2066924</v>
      </c>
      <c r="M10" s="53">
        <f>INDEX('元データ'!$A$2:$M$534,MATCH($A10,'元データ'!$A$2:$A$534,0),MATCH(M$1,'元データ'!$A$2:$M$2,0))</f>
        <v>745648</v>
      </c>
      <c r="N10" s="53">
        <f>INDEX('元データ'!$A$2:$M$534,MATCH($A10,'元データ'!$A$2:$A$534,0),MATCH(N$1,'元データ'!$A$2:$M$2,0))</f>
        <v>2338981</v>
      </c>
      <c r="O10" s="53">
        <f>INDEX('元データ'!$A$2:$M$534,MATCH($A10,'元データ'!$A$2:$A$534,0),MATCH(O$1,'元データ'!$A$2:$M$2,0))</f>
        <v>4837327</v>
      </c>
      <c r="P10" s="66"/>
    </row>
    <row r="11" spans="1:16" ht="13.5">
      <c r="A11" s="620" t="s">
        <v>1331</v>
      </c>
      <c r="B11" s="26"/>
      <c r="C11" s="29" t="s">
        <v>254</v>
      </c>
      <c r="D11" s="8"/>
      <c r="E11" s="53">
        <f t="shared" si="0"/>
        <v>5847533</v>
      </c>
      <c r="F11" s="49">
        <f>INDEX('元データ'!$A$2:$M$534,MATCH($A11,'元データ'!$A$2:$A$534,0),MATCH(F$1,'元データ'!$A$2:$M$2,0))</f>
        <v>3323612</v>
      </c>
      <c r="G11" s="53">
        <f>INDEX('元データ'!$A$2:$M$534,MATCH($A11,'元データ'!$A$2:$A$534,0),MATCH(G$1,'元データ'!$A$2:$M$2,0))</f>
        <v>228811</v>
      </c>
      <c r="H11" s="49">
        <f>INDEX('元データ'!$A$2:$M$534,MATCH($A11,'元データ'!$A$2:$A$534,0),MATCH(H$1,'元データ'!$A$2:$M$2,0))</f>
        <v>885502</v>
      </c>
      <c r="I11" s="53">
        <f>INDEX('元データ'!$A$2:$M$534,MATCH($A11,'元データ'!$A$2:$A$534,0),MATCH(I$1,'元データ'!$A$2:$M$2,0))</f>
        <v>262412</v>
      </c>
      <c r="J11" s="49">
        <f>INDEX('元データ'!$A$2:$M$534,MATCH($A11,'元データ'!$A$2:$A$534,0),MATCH(J$1,'元データ'!$A$2:$M$2,0))</f>
        <v>362230</v>
      </c>
      <c r="K11" s="53">
        <f>INDEX('元データ'!$A$2:$M$534,MATCH($A11,'元データ'!$A$2:$A$534,0),MATCH(K$1,'元データ'!$A$2:$M$2,0))</f>
        <v>219492</v>
      </c>
      <c r="L11" s="53">
        <f>INDEX('元データ'!$A$2:$M$534,MATCH($A11,'元データ'!$A$2:$A$534,0),MATCH(L$1,'元データ'!$A$2:$M$2,0))</f>
        <v>103221</v>
      </c>
      <c r="M11" s="53">
        <f>INDEX('元データ'!$A$2:$M$534,MATCH($A11,'元データ'!$A$2:$A$534,0),MATCH(M$1,'元データ'!$A$2:$M$2,0))</f>
        <v>102200</v>
      </c>
      <c r="N11" s="53">
        <f>INDEX('元データ'!$A$2:$M$534,MATCH($A11,'元データ'!$A$2:$A$534,0),MATCH(N$1,'元データ'!$A$2:$M$2,0))</f>
        <v>0</v>
      </c>
      <c r="O11" s="53">
        <f>INDEX('元データ'!$A$2:$M$534,MATCH($A11,'元データ'!$A$2:$A$534,0),MATCH(O$1,'元データ'!$A$2:$M$2,0))</f>
        <v>360053</v>
      </c>
      <c r="P11" s="66"/>
    </row>
    <row r="12" spans="1:16" ht="13.5">
      <c r="A12" s="620" t="s">
        <v>1332</v>
      </c>
      <c r="B12" s="26"/>
      <c r="C12" s="29" t="s">
        <v>255</v>
      </c>
      <c r="D12" s="8"/>
      <c r="E12" s="53">
        <f t="shared" si="0"/>
        <v>70345651</v>
      </c>
      <c r="F12" s="49">
        <f>INDEX('元データ'!$A$2:$M$534,MATCH($A12,'元データ'!$A$2:$A$534,0),MATCH(F$1,'元データ'!$A$2:$M$2,0))</f>
        <v>23576090</v>
      </c>
      <c r="G12" s="53">
        <f>INDEX('元データ'!$A$2:$M$534,MATCH($A12,'元データ'!$A$2:$A$534,0),MATCH(G$1,'元データ'!$A$2:$M$2,0))</f>
        <v>8280218</v>
      </c>
      <c r="H12" s="49">
        <f>INDEX('元データ'!$A$2:$M$534,MATCH($A12,'元データ'!$A$2:$A$534,0),MATCH(H$1,'元データ'!$A$2:$M$2,0))</f>
        <v>7976162</v>
      </c>
      <c r="I12" s="53">
        <f>INDEX('元データ'!$A$2:$M$534,MATCH($A12,'元データ'!$A$2:$A$534,0),MATCH(I$1,'元データ'!$A$2:$M$2,0))</f>
        <v>7019641</v>
      </c>
      <c r="J12" s="49">
        <f>INDEX('元データ'!$A$2:$M$534,MATCH($A12,'元データ'!$A$2:$A$534,0),MATCH(J$1,'元データ'!$A$2:$M$2,0))</f>
        <v>3143349</v>
      </c>
      <c r="K12" s="53">
        <f>INDEX('元データ'!$A$2:$M$534,MATCH($A12,'元データ'!$A$2:$A$534,0),MATCH(K$1,'元データ'!$A$2:$M$2,0))</f>
        <v>6549084</v>
      </c>
      <c r="L12" s="53">
        <f>INDEX('元データ'!$A$2:$M$534,MATCH($A12,'元データ'!$A$2:$A$534,0),MATCH(L$1,'元データ'!$A$2:$M$2,0))</f>
        <v>2917816</v>
      </c>
      <c r="M12" s="53">
        <f>INDEX('元データ'!$A$2:$M$534,MATCH($A12,'元データ'!$A$2:$A$534,0),MATCH(M$1,'元データ'!$A$2:$M$2,0))</f>
        <v>858014</v>
      </c>
      <c r="N12" s="53">
        <f>INDEX('元データ'!$A$2:$M$534,MATCH($A12,'元データ'!$A$2:$A$534,0),MATCH(N$1,'元データ'!$A$2:$M$2,0))</f>
        <v>4419706</v>
      </c>
      <c r="O12" s="53">
        <f>INDEX('元データ'!$A$2:$M$534,MATCH($A12,'元データ'!$A$2:$A$534,0),MATCH(O$1,'元データ'!$A$2:$M$2,0))</f>
        <v>5605571</v>
      </c>
      <c r="P12" s="66"/>
    </row>
    <row r="13" spans="1:16" ht="13.5">
      <c r="A13" s="620" t="s">
        <v>1333</v>
      </c>
      <c r="B13" s="26"/>
      <c r="C13" s="29" t="s">
        <v>256</v>
      </c>
      <c r="D13" s="8"/>
      <c r="E13" s="53">
        <f t="shared" si="0"/>
        <v>31696514</v>
      </c>
      <c r="F13" s="49">
        <f>INDEX('元データ'!$A$2:$M$534,MATCH($A13,'元データ'!$A$2:$A$534,0),MATCH(F$1,'元データ'!$A$2:$M$2,0))</f>
        <v>9890266</v>
      </c>
      <c r="G13" s="53">
        <f>INDEX('元データ'!$A$2:$M$534,MATCH($A13,'元データ'!$A$2:$A$534,0),MATCH(G$1,'元データ'!$A$2:$M$2,0))</f>
        <v>3370520</v>
      </c>
      <c r="H13" s="49">
        <f>INDEX('元データ'!$A$2:$M$534,MATCH($A13,'元データ'!$A$2:$A$534,0),MATCH(H$1,'元データ'!$A$2:$M$2,0))</f>
        <v>5447685</v>
      </c>
      <c r="I13" s="53">
        <f>INDEX('元データ'!$A$2:$M$534,MATCH($A13,'元データ'!$A$2:$A$534,0),MATCH(I$1,'元データ'!$A$2:$M$2,0))</f>
        <v>4417605</v>
      </c>
      <c r="J13" s="49">
        <f>INDEX('元データ'!$A$2:$M$534,MATCH($A13,'元データ'!$A$2:$A$534,0),MATCH(J$1,'元データ'!$A$2:$M$2,0))</f>
        <v>693450</v>
      </c>
      <c r="K13" s="53">
        <f>INDEX('元データ'!$A$2:$M$534,MATCH($A13,'元データ'!$A$2:$A$534,0),MATCH(K$1,'元データ'!$A$2:$M$2,0))</f>
        <v>3496187</v>
      </c>
      <c r="L13" s="53">
        <f>INDEX('元データ'!$A$2:$M$534,MATCH($A13,'元データ'!$A$2:$A$534,0),MATCH(L$1,'元データ'!$A$2:$M$2,0))</f>
        <v>957213</v>
      </c>
      <c r="M13" s="53">
        <f>INDEX('元データ'!$A$2:$M$534,MATCH($A13,'元データ'!$A$2:$A$534,0),MATCH(M$1,'元データ'!$A$2:$M$2,0))</f>
        <v>214566</v>
      </c>
      <c r="N13" s="53">
        <f>INDEX('元データ'!$A$2:$M$534,MATCH($A13,'元データ'!$A$2:$A$534,0),MATCH(N$1,'元データ'!$A$2:$M$2,0))</f>
        <v>2080725</v>
      </c>
      <c r="O13" s="53">
        <f>INDEX('元データ'!$A$2:$M$534,MATCH($A13,'元データ'!$A$2:$A$534,0),MATCH(O$1,'元データ'!$A$2:$M$2,0))</f>
        <v>1128297</v>
      </c>
      <c r="P13" s="66"/>
    </row>
    <row r="14" spans="1:16" ht="13.5">
      <c r="A14" s="620" t="s">
        <v>1334</v>
      </c>
      <c r="B14" s="26"/>
      <c r="C14" s="29" t="s">
        <v>257</v>
      </c>
      <c r="D14" s="8"/>
      <c r="E14" s="53">
        <f t="shared" si="0"/>
        <v>55500</v>
      </c>
      <c r="F14" s="49">
        <f>INDEX('元データ'!$A$2:$M$534,MATCH($A14,'元データ'!$A$2:$A$534,0),MATCH(F$1,'元データ'!$A$2:$M$2,0))</f>
        <v>0</v>
      </c>
      <c r="G14" s="53">
        <f>INDEX('元データ'!$A$2:$M$534,MATCH($A14,'元データ'!$A$2:$A$534,0),MATCH(G$1,'元データ'!$A$2:$M$2,0))</f>
        <v>0</v>
      </c>
      <c r="H14" s="49">
        <f>INDEX('元データ'!$A$2:$M$534,MATCH($A14,'元データ'!$A$2:$A$534,0),MATCH(H$1,'元データ'!$A$2:$M$2,0))</f>
        <v>0</v>
      </c>
      <c r="I14" s="53">
        <f>INDEX('元データ'!$A$2:$M$534,MATCH($A14,'元データ'!$A$2:$A$534,0),MATCH(I$1,'元データ'!$A$2:$M$2,0))</f>
        <v>0</v>
      </c>
      <c r="J14" s="49">
        <f>INDEX('元データ'!$A$2:$M$534,MATCH($A14,'元データ'!$A$2:$A$534,0),MATCH(J$1,'元データ'!$A$2:$M$2,0))</f>
        <v>52400</v>
      </c>
      <c r="K14" s="53">
        <f>INDEX('元データ'!$A$2:$M$534,MATCH($A14,'元データ'!$A$2:$A$534,0),MATCH(K$1,'元データ'!$A$2:$M$2,0))</f>
        <v>0</v>
      </c>
      <c r="L14" s="53">
        <f>INDEX('元データ'!$A$2:$M$534,MATCH($A14,'元データ'!$A$2:$A$534,0),MATCH(L$1,'元データ'!$A$2:$M$2,0))</f>
        <v>3100</v>
      </c>
      <c r="M14" s="53">
        <f>INDEX('元データ'!$A$2:$M$534,MATCH($A14,'元データ'!$A$2:$A$534,0),MATCH(M$1,'元データ'!$A$2:$M$2,0))</f>
        <v>0</v>
      </c>
      <c r="N14" s="53">
        <f>INDEX('元データ'!$A$2:$M$534,MATCH($A14,'元データ'!$A$2:$A$534,0),MATCH(N$1,'元データ'!$A$2:$M$2,0))</f>
        <v>0</v>
      </c>
      <c r="O14" s="53">
        <f>INDEX('元データ'!$A$2:$M$534,MATCH($A14,'元データ'!$A$2:$A$534,0),MATCH(O$1,'元データ'!$A$2:$M$2,0))</f>
        <v>0</v>
      </c>
      <c r="P14" s="66"/>
    </row>
    <row r="15" spans="2:16" s="623" customFormat="1" ht="13.5">
      <c r="B15" s="85"/>
      <c r="C15" s="86" t="s">
        <v>258</v>
      </c>
      <c r="D15" s="87"/>
      <c r="E15" s="53">
        <f t="shared" si="0"/>
        <v>193308</v>
      </c>
      <c r="F15" s="628">
        <f>F10-F11-F12+F13-F14</f>
        <v>20297</v>
      </c>
      <c r="G15" s="629">
        <f aca="true" t="shared" si="1" ref="G15:O15">G10-G11-G12+G13-G14</f>
        <v>0</v>
      </c>
      <c r="H15" s="628">
        <f t="shared" si="1"/>
        <v>173011</v>
      </c>
      <c r="I15" s="629">
        <f t="shared" si="1"/>
        <v>0</v>
      </c>
      <c r="J15" s="628">
        <f t="shared" si="1"/>
        <v>0</v>
      </c>
      <c r="K15" s="629">
        <f t="shared" si="1"/>
        <v>0</v>
      </c>
      <c r="L15" s="629">
        <f t="shared" si="1"/>
        <v>0</v>
      </c>
      <c r="M15" s="629">
        <f t="shared" si="1"/>
        <v>0</v>
      </c>
      <c r="N15" s="629">
        <f t="shared" si="1"/>
        <v>0</v>
      </c>
      <c r="O15" s="629">
        <f t="shared" si="1"/>
        <v>0</v>
      </c>
      <c r="P15" s="290"/>
    </row>
    <row r="16" spans="1:16" ht="13.5">
      <c r="A16" s="620" t="s">
        <v>1335</v>
      </c>
      <c r="B16" s="26"/>
      <c r="C16" s="29" t="s">
        <v>113</v>
      </c>
      <c r="D16" s="8"/>
      <c r="E16" s="53">
        <f t="shared" si="0"/>
        <v>497669</v>
      </c>
      <c r="F16" s="49">
        <f>INDEX('元データ'!$A$2:$M$534,MATCH($A16,'元データ'!$A$2:$A$534,0),MATCH(F$1,'元データ'!$A$2:$M$2,0))</f>
        <v>484686</v>
      </c>
      <c r="G16" s="53">
        <f>INDEX('元データ'!$A$2:$M$534,MATCH($A16,'元データ'!$A$2:$A$534,0),MATCH(G$1,'元データ'!$A$2:$M$2,0))</f>
        <v>4562</v>
      </c>
      <c r="H16" s="49">
        <f>INDEX('元データ'!$A$2:$M$534,MATCH($A16,'元データ'!$A$2:$A$534,0),MATCH(H$1,'元データ'!$A$2:$M$2,0))</f>
        <v>0</v>
      </c>
      <c r="I16" s="53">
        <f>INDEX('元データ'!$A$2:$M$534,MATCH($A16,'元データ'!$A$2:$A$534,0),MATCH(I$1,'元データ'!$A$2:$M$2,0))</f>
        <v>1366</v>
      </c>
      <c r="J16" s="49">
        <f>INDEX('元データ'!$A$2:$M$534,MATCH($A16,'元データ'!$A$2:$A$534,0),MATCH(J$1,'元データ'!$A$2:$M$2,0))</f>
        <v>0</v>
      </c>
      <c r="K16" s="53">
        <f>INDEX('元データ'!$A$2:$M$534,MATCH($A16,'元データ'!$A$2:$A$534,0),MATCH(K$1,'元データ'!$A$2:$M$2,0))</f>
        <v>485</v>
      </c>
      <c r="L16" s="53">
        <f>INDEX('元データ'!$A$2:$M$534,MATCH($A16,'元データ'!$A$2:$A$534,0),MATCH(L$1,'元データ'!$A$2:$M$2,0))</f>
        <v>243</v>
      </c>
      <c r="M16" s="53">
        <f>INDEX('元データ'!$A$2:$M$534,MATCH($A16,'元データ'!$A$2:$A$534,0),MATCH(M$1,'元データ'!$A$2:$M$2,0))</f>
        <v>0</v>
      </c>
      <c r="N16" s="53">
        <f>INDEX('元データ'!$A$2:$M$534,MATCH($A16,'元データ'!$A$2:$A$534,0),MATCH(N$1,'元データ'!$A$2:$M$2,0))</f>
        <v>5264</v>
      </c>
      <c r="O16" s="53">
        <f>INDEX('元データ'!$A$2:$M$534,MATCH($A16,'元データ'!$A$2:$A$534,0),MATCH(O$1,'元データ'!$A$2:$M$2,0))</f>
        <v>1063</v>
      </c>
      <c r="P16" s="66"/>
    </row>
    <row r="17" spans="1:16" ht="13.5">
      <c r="A17" s="620" t="s">
        <v>1336</v>
      </c>
      <c r="B17" s="26"/>
      <c r="C17" s="29" t="s">
        <v>87</v>
      </c>
      <c r="D17" s="8"/>
      <c r="E17" s="53">
        <f t="shared" si="0"/>
        <v>963256</v>
      </c>
      <c r="F17" s="49">
        <f>INDEX('元データ'!$A$2:$M$534,MATCH($A17,'元データ'!$A$2:$A$534,0),MATCH(F$1,'元データ'!$A$2:$M$2,0))</f>
        <v>0</v>
      </c>
      <c r="G17" s="53">
        <f>INDEX('元データ'!$A$2:$M$534,MATCH($A17,'元データ'!$A$2:$A$534,0),MATCH(G$1,'元データ'!$A$2:$M$2,0))</f>
        <v>0</v>
      </c>
      <c r="H17" s="49">
        <f>INDEX('元データ'!$A$2:$M$534,MATCH($A17,'元データ'!$A$2:$A$534,0),MATCH(H$1,'元データ'!$A$2:$M$2,0))</f>
        <v>493114</v>
      </c>
      <c r="I17" s="53">
        <f>INDEX('元データ'!$A$2:$M$534,MATCH($A17,'元データ'!$A$2:$A$534,0),MATCH(I$1,'元データ'!$A$2:$M$2,0))</f>
        <v>12100</v>
      </c>
      <c r="J17" s="49">
        <f>INDEX('元データ'!$A$2:$M$534,MATCH($A17,'元データ'!$A$2:$A$534,0),MATCH(J$1,'元データ'!$A$2:$M$2,0))</f>
        <v>12637</v>
      </c>
      <c r="K17" s="53">
        <f>INDEX('元データ'!$A$2:$M$534,MATCH($A17,'元データ'!$A$2:$A$534,0),MATCH(K$1,'元データ'!$A$2:$M$2,0))</f>
        <v>0</v>
      </c>
      <c r="L17" s="53">
        <f>INDEX('元データ'!$A$2:$M$534,MATCH($A17,'元データ'!$A$2:$A$534,0),MATCH(L$1,'元データ'!$A$2:$M$2,0))</f>
        <v>0</v>
      </c>
      <c r="M17" s="53">
        <f>INDEX('元データ'!$A$2:$M$534,MATCH($A17,'元データ'!$A$2:$A$534,0),MATCH(M$1,'元データ'!$A$2:$M$2,0))</f>
        <v>0</v>
      </c>
      <c r="N17" s="53">
        <f>INDEX('元データ'!$A$2:$M$534,MATCH($A17,'元データ'!$A$2:$A$534,0),MATCH(N$1,'元データ'!$A$2:$M$2,0))</f>
        <v>299970</v>
      </c>
      <c r="O17" s="53">
        <f>INDEX('元データ'!$A$2:$M$534,MATCH($A17,'元データ'!$A$2:$A$534,0),MATCH(O$1,'元データ'!$A$2:$M$2,0))</f>
        <v>145435</v>
      </c>
      <c r="P17" s="66"/>
    </row>
    <row r="18" spans="1:16" ht="13.5">
      <c r="A18" s="620" t="s">
        <v>1337</v>
      </c>
      <c r="B18" s="9" t="s">
        <v>88</v>
      </c>
      <c r="C18" s="10"/>
      <c r="D18" s="11"/>
      <c r="E18" s="55">
        <f t="shared" si="0"/>
        <v>9413201</v>
      </c>
      <c r="F18" s="51">
        <f>INDEX('元データ'!$A$2:$M$534,MATCH($A18,'元データ'!$A$2:$A$534,0),MATCH(F$1,'元データ'!$A$2:$M$2,0))</f>
        <v>2451326</v>
      </c>
      <c r="G18" s="55">
        <f>INDEX('元データ'!$A$2:$M$534,MATCH($A18,'元データ'!$A$2:$A$534,0),MATCH(G$1,'元データ'!$A$2:$M$2,0))</f>
        <v>884834</v>
      </c>
      <c r="H18" s="51">
        <f>INDEX('元データ'!$A$2:$M$534,MATCH($A18,'元データ'!$A$2:$A$534,0),MATCH(H$1,'元データ'!$A$2:$M$2,0))</f>
        <v>888722</v>
      </c>
      <c r="I18" s="55">
        <f>INDEX('元データ'!$A$2:$M$534,MATCH($A18,'元データ'!$A$2:$A$534,0),MATCH(I$1,'元データ'!$A$2:$M$2,0))</f>
        <v>548175</v>
      </c>
      <c r="J18" s="51">
        <f>INDEX('元データ'!$A$2:$M$534,MATCH($A18,'元データ'!$A$2:$A$534,0),MATCH(J$1,'元データ'!$A$2:$M$2,0))</f>
        <v>1154059</v>
      </c>
      <c r="K18" s="55">
        <f>INDEX('元データ'!$A$2:$M$534,MATCH($A18,'元データ'!$A$2:$A$534,0),MATCH(K$1,'元データ'!$A$2:$M$2,0))</f>
        <v>437489</v>
      </c>
      <c r="L18" s="55">
        <f>INDEX('元データ'!$A$2:$M$534,MATCH($A18,'元データ'!$A$2:$A$534,0),MATCH(L$1,'元データ'!$A$2:$M$2,0))</f>
        <v>302132</v>
      </c>
      <c r="M18" s="55">
        <f>INDEX('元データ'!$A$2:$M$534,MATCH($A18,'元データ'!$A$2:$A$534,0),MATCH(M$1,'元データ'!$A$2:$M$2,0))</f>
        <v>199659</v>
      </c>
      <c r="N18" s="55">
        <f>INDEX('元データ'!$A$2:$M$534,MATCH($A18,'元データ'!$A$2:$A$534,0),MATCH(N$1,'元データ'!$A$2:$M$2,0))</f>
        <v>1327028</v>
      </c>
      <c r="O18" s="55">
        <f>INDEX('元データ'!$A$2:$M$534,MATCH($A18,'元データ'!$A$2:$A$534,0),MATCH(O$1,'元データ'!$A$2:$M$2,0))</f>
        <v>1219777</v>
      </c>
      <c r="P18" s="66"/>
    </row>
    <row r="19" spans="1:16" ht="13.5">
      <c r="A19" s="620" t="s">
        <v>1338</v>
      </c>
      <c r="B19" s="3"/>
      <c r="C19" s="7" t="s">
        <v>114</v>
      </c>
      <c r="D19" s="8"/>
      <c r="E19" s="53">
        <f t="shared" si="0"/>
        <v>3386534</v>
      </c>
      <c r="F19" s="49">
        <f>INDEX('元データ'!$A$2:$M$534,MATCH($A19,'元データ'!$A$2:$A$534,0),MATCH(F$1,'元データ'!$A$2:$M$2,0))</f>
        <v>428157</v>
      </c>
      <c r="G19" s="53">
        <f>INDEX('元データ'!$A$2:$M$534,MATCH($A19,'元データ'!$A$2:$A$534,0),MATCH(G$1,'元データ'!$A$2:$M$2,0))</f>
        <v>341632</v>
      </c>
      <c r="H19" s="49">
        <f>INDEX('元データ'!$A$2:$M$534,MATCH($A19,'元データ'!$A$2:$A$534,0),MATCH(H$1,'元データ'!$A$2:$M$2,0))</f>
        <v>152532</v>
      </c>
      <c r="I19" s="53">
        <f>INDEX('元データ'!$A$2:$M$534,MATCH($A19,'元データ'!$A$2:$A$534,0),MATCH(I$1,'元データ'!$A$2:$M$2,0))</f>
        <v>68530</v>
      </c>
      <c r="J19" s="49">
        <f>INDEX('元データ'!$A$2:$M$534,MATCH($A19,'元データ'!$A$2:$A$534,0),MATCH(J$1,'元データ'!$A$2:$M$2,0))</f>
        <v>556592</v>
      </c>
      <c r="K19" s="53">
        <f>INDEX('元データ'!$A$2:$M$534,MATCH($A19,'元データ'!$A$2:$A$534,0),MATCH(K$1,'元データ'!$A$2:$M$2,0))</f>
        <v>165937</v>
      </c>
      <c r="L19" s="53">
        <f>INDEX('元データ'!$A$2:$M$534,MATCH($A19,'元データ'!$A$2:$A$534,0),MATCH(L$1,'元データ'!$A$2:$M$2,0))</f>
        <v>121312</v>
      </c>
      <c r="M19" s="53">
        <f>INDEX('元データ'!$A$2:$M$534,MATCH($A19,'元データ'!$A$2:$A$534,0),MATCH(M$1,'元データ'!$A$2:$M$2,0))</f>
        <v>52119</v>
      </c>
      <c r="N19" s="53">
        <f>INDEX('元データ'!$A$2:$M$534,MATCH($A19,'元データ'!$A$2:$A$534,0),MATCH(N$1,'元データ'!$A$2:$M$2,0))</f>
        <v>975430</v>
      </c>
      <c r="O19" s="53">
        <f>INDEX('元データ'!$A$2:$M$534,MATCH($A19,'元データ'!$A$2:$A$534,0),MATCH(O$1,'元データ'!$A$2:$M$2,0))</f>
        <v>524293</v>
      </c>
      <c r="P19" s="66"/>
    </row>
    <row r="20" spans="1:16" ht="13.5">
      <c r="A20" s="620" t="s">
        <v>1339</v>
      </c>
      <c r="B20" s="26"/>
      <c r="C20" s="29" t="s">
        <v>89</v>
      </c>
      <c r="D20" s="8"/>
      <c r="E20" s="53">
        <f t="shared" si="0"/>
        <v>5700059</v>
      </c>
      <c r="F20" s="49">
        <f>INDEX('元データ'!$A$2:$M$534,MATCH($A20,'元データ'!$A$2:$A$534,0),MATCH(F$1,'元データ'!$A$2:$M$2,0))</f>
        <v>1943578</v>
      </c>
      <c r="G20" s="53">
        <f>INDEX('元データ'!$A$2:$M$534,MATCH($A20,'元データ'!$A$2:$A$534,0),MATCH(G$1,'元データ'!$A$2:$M$2,0))</f>
        <v>507003</v>
      </c>
      <c r="H20" s="49">
        <f>INDEX('元データ'!$A$2:$M$534,MATCH($A20,'元データ'!$A$2:$A$534,0),MATCH(H$1,'元データ'!$A$2:$M$2,0))</f>
        <v>706344</v>
      </c>
      <c r="I20" s="53">
        <f>INDEX('元データ'!$A$2:$M$534,MATCH($A20,'元データ'!$A$2:$A$534,0),MATCH(I$1,'元データ'!$A$2:$M$2,0))</f>
        <v>449168</v>
      </c>
      <c r="J20" s="49">
        <f>INDEX('元データ'!$A$2:$M$534,MATCH($A20,'元データ'!$A$2:$A$534,0),MATCH(J$1,'元データ'!$A$2:$M$2,0))</f>
        <v>578558</v>
      </c>
      <c r="K20" s="53">
        <f>INDEX('元データ'!$A$2:$M$534,MATCH($A20,'元データ'!$A$2:$A$534,0),MATCH(K$1,'元データ'!$A$2:$M$2,0))</f>
        <v>256284</v>
      </c>
      <c r="L20" s="53">
        <f>INDEX('元データ'!$A$2:$M$534,MATCH($A20,'元データ'!$A$2:$A$534,0),MATCH(L$1,'元データ'!$A$2:$M$2,0))</f>
        <v>167769</v>
      </c>
      <c r="M20" s="53">
        <f>INDEX('元データ'!$A$2:$M$534,MATCH($A20,'元データ'!$A$2:$A$534,0),MATCH(M$1,'元データ'!$A$2:$M$2,0))</f>
        <v>147540</v>
      </c>
      <c r="N20" s="53">
        <f>INDEX('元データ'!$A$2:$M$534,MATCH($A20,'元データ'!$A$2:$A$534,0),MATCH(N$1,'元データ'!$A$2:$M$2,0))</f>
        <v>319476</v>
      </c>
      <c r="O20" s="53">
        <f>INDEX('元データ'!$A$2:$M$534,MATCH($A20,'元データ'!$A$2:$A$534,0),MATCH(O$1,'元データ'!$A$2:$M$2,0))</f>
        <v>624339</v>
      </c>
      <c r="P20" s="66"/>
    </row>
    <row r="21" spans="1:16" ht="13.5">
      <c r="A21" s="620" t="s">
        <v>1340</v>
      </c>
      <c r="B21" s="26"/>
      <c r="C21" s="29" t="s">
        <v>90</v>
      </c>
      <c r="D21" s="8"/>
      <c r="E21" s="53">
        <f t="shared" si="0"/>
        <v>317947</v>
      </c>
      <c r="F21" s="49">
        <f>INDEX('元データ'!$A$2:$M$534,MATCH($A21,'元データ'!$A$2:$A$534,0),MATCH(F$1,'元データ'!$A$2:$M$2,0))</f>
        <v>75835</v>
      </c>
      <c r="G21" s="53">
        <f>INDEX('元データ'!$A$2:$M$534,MATCH($A21,'元データ'!$A$2:$A$534,0),MATCH(G$1,'元データ'!$A$2:$M$2,0))</f>
        <v>33199</v>
      </c>
      <c r="H21" s="49">
        <f>INDEX('元データ'!$A$2:$M$534,MATCH($A21,'元データ'!$A$2:$A$534,0),MATCH(H$1,'元データ'!$A$2:$M$2,0))</f>
        <v>28846</v>
      </c>
      <c r="I21" s="53">
        <f>INDEX('元データ'!$A$2:$M$534,MATCH($A21,'元データ'!$A$2:$A$534,0),MATCH(I$1,'元データ'!$A$2:$M$2,0))</f>
        <v>30476</v>
      </c>
      <c r="J21" s="49">
        <f>INDEX('元データ'!$A$2:$M$534,MATCH($A21,'元データ'!$A$2:$A$534,0),MATCH(J$1,'元データ'!$A$2:$M$2,0))</f>
        <v>18835</v>
      </c>
      <c r="K21" s="53">
        <f>INDEX('元データ'!$A$2:$M$534,MATCH($A21,'元データ'!$A$2:$A$534,0),MATCH(K$1,'元データ'!$A$2:$M$2,0))</f>
        <v>14768</v>
      </c>
      <c r="L21" s="53">
        <f>INDEX('元データ'!$A$2:$M$534,MATCH($A21,'元データ'!$A$2:$A$534,0),MATCH(L$1,'元データ'!$A$2:$M$2,0))</f>
        <v>13051</v>
      </c>
      <c r="M21" s="53">
        <f>INDEX('元データ'!$A$2:$M$534,MATCH($A21,'元データ'!$A$2:$A$534,0),MATCH(M$1,'元データ'!$A$2:$M$2,0))</f>
        <v>0</v>
      </c>
      <c r="N21" s="53">
        <f>INDEX('元データ'!$A$2:$M$534,MATCH($A21,'元データ'!$A$2:$A$534,0),MATCH(N$1,'元データ'!$A$2:$M$2,0))</f>
        <v>32122</v>
      </c>
      <c r="O21" s="53">
        <f>INDEX('元データ'!$A$2:$M$534,MATCH($A21,'元データ'!$A$2:$A$534,0),MATCH(O$1,'元データ'!$A$2:$M$2,0))</f>
        <v>70815</v>
      </c>
      <c r="P21" s="66"/>
    </row>
    <row r="22" spans="2:16" s="623" customFormat="1" ht="13.5">
      <c r="B22" s="88"/>
      <c r="C22" s="89" t="s">
        <v>237</v>
      </c>
      <c r="D22" s="90"/>
      <c r="E22" s="630">
        <f t="shared" si="0"/>
        <v>8661</v>
      </c>
      <c r="F22" s="631">
        <f>F18-SUM(F19:F21)</f>
        <v>3756</v>
      </c>
      <c r="G22" s="630">
        <f aca="true" t="shared" si="2" ref="G22:O22">G18-SUM(G19:G21)</f>
        <v>3000</v>
      </c>
      <c r="H22" s="631">
        <f t="shared" si="2"/>
        <v>1000</v>
      </c>
      <c r="I22" s="630">
        <f t="shared" si="2"/>
        <v>1</v>
      </c>
      <c r="J22" s="631">
        <f>J18-SUM(J19:J21)</f>
        <v>74</v>
      </c>
      <c r="K22" s="630">
        <f t="shared" si="2"/>
        <v>500</v>
      </c>
      <c r="L22" s="630">
        <f t="shared" si="2"/>
        <v>0</v>
      </c>
      <c r="M22" s="630">
        <f t="shared" si="2"/>
        <v>0</v>
      </c>
      <c r="N22" s="630">
        <f t="shared" si="2"/>
        <v>0</v>
      </c>
      <c r="O22" s="630">
        <f t="shared" si="2"/>
        <v>330</v>
      </c>
      <c r="P22" s="290"/>
    </row>
    <row r="23" spans="1:16" ht="13.5">
      <c r="A23" s="620" t="s">
        <v>1341</v>
      </c>
      <c r="B23" s="13" t="s">
        <v>115</v>
      </c>
      <c r="C23" s="14"/>
      <c r="D23" s="15"/>
      <c r="E23" s="630">
        <f t="shared" si="0"/>
        <v>1129342</v>
      </c>
      <c r="F23" s="63">
        <f>INDEX('元データ'!$A$2:$M$534,MATCH($A23,'元データ'!$A$2:$A$534,0),MATCH(F$1,'元データ'!$A$2:$M$2,0))</f>
        <v>466742</v>
      </c>
      <c r="G23" s="62">
        <f>INDEX('元データ'!$A$2:$M$534,MATCH($A23,'元データ'!$A$2:$A$534,0),MATCH(G$1,'元データ'!$A$2:$M$2,0))</f>
        <v>233787</v>
      </c>
      <c r="H23" s="63">
        <f>INDEX('元データ'!$A$2:$M$534,MATCH($A23,'元データ'!$A$2:$A$534,0),MATCH(H$1,'元データ'!$A$2:$M$2,0))</f>
        <v>142922</v>
      </c>
      <c r="I23" s="62">
        <f>INDEX('元データ'!$A$2:$M$534,MATCH($A23,'元データ'!$A$2:$A$534,0),MATCH(I$1,'元データ'!$A$2:$M$2,0))</f>
        <v>53175</v>
      </c>
      <c r="J23" s="63">
        <f>INDEX('元データ'!$A$2:$M$534,MATCH($A23,'元データ'!$A$2:$A$534,0),MATCH(J$1,'元データ'!$A$2:$M$2,0))</f>
        <v>55598</v>
      </c>
      <c r="K23" s="62">
        <f>INDEX('元データ'!$A$2:$M$534,MATCH($A23,'元データ'!$A$2:$A$534,0),MATCH(K$1,'元データ'!$A$2:$M$2,0))</f>
        <v>23679</v>
      </c>
      <c r="L23" s="62">
        <f>INDEX('元データ'!$A$2:$M$534,MATCH($A23,'元データ'!$A$2:$A$534,0),MATCH(L$1,'元データ'!$A$2:$M$2,0))</f>
        <v>0</v>
      </c>
      <c r="M23" s="62">
        <f>INDEX('元データ'!$A$2:$M$534,MATCH($A23,'元データ'!$A$2:$A$534,0),MATCH(M$1,'元データ'!$A$2:$M$2,0))</f>
        <v>0</v>
      </c>
      <c r="N23" s="62">
        <f>INDEX('元データ'!$A$2:$M$534,MATCH($A23,'元データ'!$A$2:$A$534,0),MATCH(N$1,'元データ'!$A$2:$M$2,0))</f>
        <v>18719</v>
      </c>
      <c r="O23" s="62">
        <f>INDEX('元データ'!$A$2:$M$534,MATCH($A23,'元データ'!$A$2:$A$534,0),MATCH(O$1,'元データ'!$A$2:$M$2,0))</f>
        <v>134720</v>
      </c>
      <c r="P23" s="66"/>
    </row>
    <row r="24" spans="1:16" ht="13.5">
      <c r="A24" s="620" t="s">
        <v>1342</v>
      </c>
      <c r="B24" s="13" t="s">
        <v>116</v>
      </c>
      <c r="C24" s="14"/>
      <c r="D24" s="15"/>
      <c r="E24" s="630">
        <f t="shared" si="0"/>
        <v>56748946</v>
      </c>
      <c r="F24" s="63">
        <f>INDEX('元データ'!$A$2:$M$534,MATCH($A24,'元データ'!$A$2:$A$534,0),MATCH(F$1,'元データ'!$A$2:$M$2,0))</f>
        <v>20432487</v>
      </c>
      <c r="G24" s="62">
        <f>INDEX('元データ'!$A$2:$M$534,MATCH($A24,'元データ'!$A$2:$A$534,0),MATCH(G$1,'元データ'!$A$2:$M$2,0))</f>
        <v>6261692</v>
      </c>
      <c r="H24" s="63">
        <f>INDEX('元データ'!$A$2:$M$534,MATCH($A24,'元データ'!$A$2:$A$534,0),MATCH(H$1,'元データ'!$A$2:$M$2,0))</f>
        <v>5111748</v>
      </c>
      <c r="I24" s="62">
        <f>INDEX('元データ'!$A$2:$M$534,MATCH($A24,'元データ'!$A$2:$A$534,0),MATCH(I$1,'元データ'!$A$2:$M$2,0))</f>
        <v>3479264</v>
      </c>
      <c r="J24" s="63">
        <f>INDEX('元データ'!$A$2:$M$534,MATCH($A24,'元データ'!$A$2:$A$534,0),MATCH(J$1,'元データ'!$A$2:$M$2,0))</f>
        <v>4086823</v>
      </c>
      <c r="K24" s="62">
        <f>INDEX('元データ'!$A$2:$M$534,MATCH($A24,'元データ'!$A$2:$A$534,0),MATCH(K$1,'元データ'!$A$2:$M$2,0))</f>
        <v>3734042</v>
      </c>
      <c r="L24" s="62">
        <f>INDEX('元データ'!$A$2:$M$534,MATCH($A24,'元データ'!$A$2:$A$534,0),MATCH(L$1,'元データ'!$A$2:$M$2,0))</f>
        <v>2369299</v>
      </c>
      <c r="M24" s="62">
        <f>INDEX('元データ'!$A$2:$M$534,MATCH($A24,'元データ'!$A$2:$A$534,0),MATCH(M$1,'元データ'!$A$2:$M$2,0))</f>
        <v>945307</v>
      </c>
      <c r="N24" s="62">
        <f>INDEX('元データ'!$A$2:$M$534,MATCH($A24,'元データ'!$A$2:$A$534,0),MATCH(N$1,'元データ'!$A$2:$M$2,0))</f>
        <v>3989962</v>
      </c>
      <c r="O24" s="62">
        <f>INDEX('元データ'!$A$2:$M$534,MATCH($A24,'元データ'!$A$2:$A$534,0),MATCH(O$1,'元データ'!$A$2:$M$2,0))</f>
        <v>6338322</v>
      </c>
      <c r="P24" s="66"/>
    </row>
    <row r="25" spans="1:16" ht="13.5">
      <c r="A25" s="620" t="s">
        <v>1343</v>
      </c>
      <c r="B25" s="9" t="s">
        <v>91</v>
      </c>
      <c r="C25" s="10"/>
      <c r="D25" s="11"/>
      <c r="E25" s="629">
        <f t="shared" si="0"/>
        <v>279098</v>
      </c>
      <c r="F25" s="51">
        <f>INDEX('元データ'!$A$2:$M$534,MATCH($A25,'元データ'!$A$2:$A$534,0),MATCH(F$1,'元データ'!$A$2:$M$2,0))</f>
        <v>0</v>
      </c>
      <c r="G25" s="55">
        <f>INDEX('元データ'!$A$2:$M$534,MATCH($A25,'元データ'!$A$2:$A$534,0),MATCH(G$1,'元データ'!$A$2:$M$2,0))</f>
        <v>0</v>
      </c>
      <c r="H25" s="51">
        <f>INDEX('元データ'!$A$2:$M$534,MATCH($A25,'元データ'!$A$2:$A$534,0),MATCH(H$1,'元データ'!$A$2:$M$2,0))</f>
        <v>43500</v>
      </c>
      <c r="I25" s="55">
        <f>INDEX('元データ'!$A$2:$M$534,MATCH($A25,'元データ'!$A$2:$A$534,0),MATCH(I$1,'元データ'!$A$2:$M$2,0))</f>
        <v>40598</v>
      </c>
      <c r="J25" s="51">
        <f>INDEX('元データ'!$A$2:$M$534,MATCH($A25,'元データ'!$A$2:$A$534,0),MATCH(J$1,'元データ'!$A$2:$M$2,0))</f>
        <v>0</v>
      </c>
      <c r="K25" s="55">
        <f>INDEX('元データ'!$A$2:$M$534,MATCH($A25,'元データ'!$A$2:$A$534,0),MATCH(K$1,'元データ'!$A$2:$M$2,0))</f>
        <v>0</v>
      </c>
      <c r="L25" s="55">
        <f>INDEX('元データ'!$A$2:$M$534,MATCH($A25,'元データ'!$A$2:$A$534,0),MATCH(L$1,'元データ'!$A$2:$M$2,0))</f>
        <v>195000</v>
      </c>
      <c r="M25" s="55">
        <f>INDEX('元データ'!$A$2:$M$534,MATCH($A25,'元データ'!$A$2:$A$534,0),MATCH(M$1,'元データ'!$A$2:$M$2,0))</f>
        <v>0</v>
      </c>
      <c r="N25" s="55">
        <f>INDEX('元データ'!$A$2:$M$534,MATCH($A25,'元データ'!$A$2:$A$534,0),MATCH(N$1,'元データ'!$A$2:$M$2,0))</f>
        <v>0</v>
      </c>
      <c r="O25" s="55">
        <f>INDEX('元データ'!$A$2:$M$534,MATCH($A25,'元データ'!$A$2:$A$534,0),MATCH(O$1,'元データ'!$A$2:$M$2,0))</f>
        <v>0</v>
      </c>
      <c r="P25" s="66"/>
    </row>
    <row r="26" spans="1:16" ht="13.5">
      <c r="A26" s="620" t="s">
        <v>1344</v>
      </c>
      <c r="B26" s="26"/>
      <c r="C26" s="29" t="s">
        <v>92</v>
      </c>
      <c r="D26" s="8"/>
      <c r="E26" s="629">
        <f t="shared" si="0"/>
        <v>0</v>
      </c>
      <c r="F26" s="49">
        <f>INDEX('元データ'!$A$2:$M$534,MATCH($A26,'元データ'!$A$2:$A$534,0),MATCH(F$1,'元データ'!$A$2:$M$2,0))</f>
        <v>0</v>
      </c>
      <c r="G26" s="53">
        <f>INDEX('元データ'!$A$2:$M$534,MATCH($A26,'元データ'!$A$2:$A$534,0),MATCH(G$1,'元データ'!$A$2:$M$2,0))</f>
        <v>0</v>
      </c>
      <c r="H26" s="49">
        <f>INDEX('元データ'!$A$2:$M$534,MATCH($A26,'元データ'!$A$2:$A$534,0),MATCH(H$1,'元データ'!$A$2:$M$2,0))</f>
        <v>0</v>
      </c>
      <c r="I26" s="53">
        <f>INDEX('元データ'!$A$2:$M$534,MATCH($A26,'元データ'!$A$2:$A$534,0),MATCH(I$1,'元データ'!$A$2:$M$2,0))</f>
        <v>0</v>
      </c>
      <c r="J26" s="49">
        <f>INDEX('元データ'!$A$2:$M$534,MATCH($A26,'元データ'!$A$2:$A$534,0),MATCH(J$1,'元データ'!$A$2:$M$2,0))</f>
        <v>0</v>
      </c>
      <c r="K26" s="53">
        <f>INDEX('元データ'!$A$2:$M$534,MATCH($A26,'元データ'!$A$2:$A$534,0),MATCH(K$1,'元データ'!$A$2:$M$2,0))</f>
        <v>0</v>
      </c>
      <c r="L26" s="53">
        <f>INDEX('元データ'!$A$2:$M$534,MATCH($A26,'元データ'!$A$2:$A$534,0),MATCH(L$1,'元データ'!$A$2:$M$2,0))</f>
        <v>0</v>
      </c>
      <c r="M26" s="53">
        <f>INDEX('元データ'!$A$2:$M$534,MATCH($A26,'元データ'!$A$2:$A$534,0),MATCH(M$1,'元データ'!$A$2:$M$2,0))</f>
        <v>0</v>
      </c>
      <c r="N26" s="53">
        <f>INDEX('元データ'!$A$2:$M$534,MATCH($A26,'元データ'!$A$2:$A$534,0),MATCH(N$1,'元データ'!$A$2:$M$2,0))</f>
        <v>0</v>
      </c>
      <c r="O26" s="53">
        <f>INDEX('元データ'!$A$2:$M$534,MATCH($A26,'元データ'!$A$2:$A$534,0),MATCH(O$1,'元データ'!$A$2:$M$2,0))</f>
        <v>0</v>
      </c>
      <c r="P26" s="66"/>
    </row>
    <row r="27" spans="1:16" ht="13.5">
      <c r="A27" s="620" t="s">
        <v>1345</v>
      </c>
      <c r="B27" s="26"/>
      <c r="C27" s="29" t="s">
        <v>93</v>
      </c>
      <c r="D27" s="8"/>
      <c r="E27" s="629">
        <f t="shared" si="0"/>
        <v>0</v>
      </c>
      <c r="F27" s="49">
        <f>INDEX('元データ'!$A$2:$M$534,MATCH($A27,'元データ'!$A$2:$A$534,0),MATCH(F$1,'元データ'!$A$2:$M$2,0))</f>
        <v>0</v>
      </c>
      <c r="G27" s="53">
        <f>INDEX('元データ'!$A$2:$M$534,MATCH($A27,'元データ'!$A$2:$A$534,0),MATCH(G$1,'元データ'!$A$2:$M$2,0))</f>
        <v>0</v>
      </c>
      <c r="H27" s="49">
        <f>INDEX('元データ'!$A$2:$M$534,MATCH($A27,'元データ'!$A$2:$A$534,0),MATCH(H$1,'元データ'!$A$2:$M$2,0))</f>
        <v>0</v>
      </c>
      <c r="I27" s="53">
        <f>INDEX('元データ'!$A$2:$M$534,MATCH($A27,'元データ'!$A$2:$A$534,0),MATCH(I$1,'元データ'!$A$2:$M$2,0))</f>
        <v>0</v>
      </c>
      <c r="J27" s="49">
        <f>INDEX('元データ'!$A$2:$M$534,MATCH($A27,'元データ'!$A$2:$A$534,0),MATCH(J$1,'元データ'!$A$2:$M$2,0))</f>
        <v>0</v>
      </c>
      <c r="K27" s="53">
        <f>INDEX('元データ'!$A$2:$M$534,MATCH($A27,'元データ'!$A$2:$A$534,0),MATCH(K$1,'元データ'!$A$2:$M$2,0))</f>
        <v>0</v>
      </c>
      <c r="L27" s="53">
        <f>INDEX('元データ'!$A$2:$M$534,MATCH($A27,'元データ'!$A$2:$A$534,0),MATCH(L$1,'元データ'!$A$2:$M$2,0))</f>
        <v>0</v>
      </c>
      <c r="M27" s="53">
        <f>INDEX('元データ'!$A$2:$M$534,MATCH($A27,'元データ'!$A$2:$A$534,0),MATCH(M$1,'元データ'!$A$2:$M$2,0))</f>
        <v>0</v>
      </c>
      <c r="N27" s="53">
        <f>INDEX('元データ'!$A$2:$M$534,MATCH($A27,'元データ'!$A$2:$A$534,0),MATCH(N$1,'元データ'!$A$2:$M$2,0))</f>
        <v>0</v>
      </c>
      <c r="O27" s="53">
        <f>INDEX('元データ'!$A$2:$M$534,MATCH($A27,'元データ'!$A$2:$A$534,0),MATCH(O$1,'元データ'!$A$2:$M$2,0))</f>
        <v>0</v>
      </c>
      <c r="P27" s="66"/>
    </row>
    <row r="28" spans="1:16" ht="13.5">
      <c r="A28" s="620" t="s">
        <v>1346</v>
      </c>
      <c r="B28" s="26"/>
      <c r="C28" s="29" t="s">
        <v>94</v>
      </c>
      <c r="D28" s="8"/>
      <c r="E28" s="629">
        <f t="shared" si="0"/>
        <v>279098</v>
      </c>
      <c r="F28" s="49">
        <f>INDEX('元データ'!$A$2:$M$534,MATCH($A28,'元データ'!$A$2:$A$534,0),MATCH(F$1,'元データ'!$A$2:$M$2,0))</f>
        <v>0</v>
      </c>
      <c r="G28" s="53">
        <f>INDEX('元データ'!$A$2:$M$534,MATCH($A28,'元データ'!$A$2:$A$534,0),MATCH(G$1,'元データ'!$A$2:$M$2,0))</f>
        <v>0</v>
      </c>
      <c r="H28" s="49">
        <f>INDEX('元データ'!$A$2:$M$534,MATCH($A28,'元データ'!$A$2:$A$534,0),MATCH(H$1,'元データ'!$A$2:$M$2,0))</f>
        <v>43500</v>
      </c>
      <c r="I28" s="53">
        <f>INDEX('元データ'!$A$2:$M$534,MATCH($A28,'元データ'!$A$2:$A$534,0),MATCH(I$1,'元データ'!$A$2:$M$2,0))</f>
        <v>40598</v>
      </c>
      <c r="J28" s="49">
        <f>INDEX('元データ'!$A$2:$M$534,MATCH($A28,'元データ'!$A$2:$A$534,0),MATCH(J$1,'元データ'!$A$2:$M$2,0))</f>
        <v>0</v>
      </c>
      <c r="K28" s="53">
        <f>INDEX('元データ'!$A$2:$M$534,MATCH($A28,'元データ'!$A$2:$A$534,0),MATCH(K$1,'元データ'!$A$2:$M$2,0))</f>
        <v>0</v>
      </c>
      <c r="L28" s="53">
        <f>INDEX('元データ'!$A$2:$M$534,MATCH($A28,'元データ'!$A$2:$A$534,0),MATCH(L$1,'元データ'!$A$2:$M$2,0))</f>
        <v>195000</v>
      </c>
      <c r="M28" s="53">
        <f>INDEX('元データ'!$A$2:$M$534,MATCH($A28,'元データ'!$A$2:$A$534,0),MATCH(M$1,'元データ'!$A$2:$M$2,0))</f>
        <v>0</v>
      </c>
      <c r="N28" s="53">
        <f>INDEX('元データ'!$A$2:$M$534,MATCH($A28,'元データ'!$A$2:$A$534,0),MATCH(N$1,'元データ'!$A$2:$M$2,0))</f>
        <v>0</v>
      </c>
      <c r="O28" s="53">
        <f>INDEX('元データ'!$A$2:$M$534,MATCH($A28,'元データ'!$A$2:$A$534,0),MATCH(O$1,'元データ'!$A$2:$M$2,0))</f>
        <v>0</v>
      </c>
      <c r="P28" s="66"/>
    </row>
    <row r="29" spans="1:16" ht="13.5">
      <c r="A29" s="620" t="s">
        <v>1347</v>
      </c>
      <c r="B29" s="26"/>
      <c r="C29" s="29" t="s">
        <v>95</v>
      </c>
      <c r="D29" s="8"/>
      <c r="E29" s="629">
        <f t="shared" si="0"/>
        <v>0</v>
      </c>
      <c r="F29" s="49">
        <f>INDEX('元データ'!$A$2:$M$534,MATCH($A29,'元データ'!$A$2:$A$534,0),MATCH(F$1,'元データ'!$A$2:$M$2,0))</f>
        <v>0</v>
      </c>
      <c r="G29" s="53">
        <f>INDEX('元データ'!$A$2:$M$534,MATCH($A29,'元データ'!$A$2:$A$534,0),MATCH(G$1,'元データ'!$A$2:$M$2,0))</f>
        <v>0</v>
      </c>
      <c r="H29" s="49">
        <f>INDEX('元データ'!$A$2:$M$534,MATCH($A29,'元データ'!$A$2:$A$534,0),MATCH(H$1,'元データ'!$A$2:$M$2,0))</f>
        <v>0</v>
      </c>
      <c r="I29" s="53">
        <f>INDEX('元データ'!$A$2:$M$534,MATCH($A29,'元データ'!$A$2:$A$534,0),MATCH(I$1,'元データ'!$A$2:$M$2,0))</f>
        <v>0</v>
      </c>
      <c r="J29" s="49">
        <f>INDEX('元データ'!$A$2:$M$534,MATCH($A29,'元データ'!$A$2:$A$534,0),MATCH(J$1,'元データ'!$A$2:$M$2,0))</f>
        <v>0</v>
      </c>
      <c r="K29" s="53">
        <f>INDEX('元データ'!$A$2:$M$534,MATCH($A29,'元データ'!$A$2:$A$534,0),MATCH(K$1,'元データ'!$A$2:$M$2,0))</f>
        <v>0</v>
      </c>
      <c r="L29" s="53">
        <f>INDEX('元データ'!$A$2:$M$534,MATCH($A29,'元データ'!$A$2:$A$534,0),MATCH(L$1,'元データ'!$A$2:$M$2,0))</f>
        <v>0</v>
      </c>
      <c r="M29" s="53">
        <f>INDEX('元データ'!$A$2:$M$534,MATCH($A29,'元データ'!$A$2:$A$534,0),MATCH(M$1,'元データ'!$A$2:$M$2,0))</f>
        <v>0</v>
      </c>
      <c r="N29" s="53">
        <f>INDEX('元データ'!$A$2:$M$534,MATCH($A29,'元データ'!$A$2:$A$534,0),MATCH(N$1,'元データ'!$A$2:$M$2,0))</f>
        <v>0</v>
      </c>
      <c r="O29" s="53">
        <f>INDEX('元データ'!$A$2:$M$534,MATCH($A29,'元データ'!$A$2:$A$534,0),MATCH(O$1,'元データ'!$A$2:$M$2,0))</f>
        <v>0</v>
      </c>
      <c r="P29" s="66"/>
    </row>
    <row r="30" spans="1:16" ht="13.5">
      <c r="A30" s="620" t="s">
        <v>1348</v>
      </c>
      <c r="B30" s="26"/>
      <c r="C30" s="29" t="s">
        <v>52</v>
      </c>
      <c r="D30" s="8"/>
      <c r="E30" s="630">
        <f t="shared" si="0"/>
        <v>0</v>
      </c>
      <c r="F30" s="49">
        <f>INDEX('元データ'!$A$2:$M$534,MATCH($A30,'元データ'!$A$2:$A$534,0),MATCH(F$1,'元データ'!$A$2:$M$2,0))</f>
        <v>0</v>
      </c>
      <c r="G30" s="53">
        <f>INDEX('元データ'!$A$2:$M$534,MATCH($A30,'元データ'!$A$2:$A$534,0),MATCH(G$1,'元データ'!$A$2:$M$2,0))</f>
        <v>0</v>
      </c>
      <c r="H30" s="49">
        <f>INDEX('元データ'!$A$2:$M$534,MATCH($A30,'元データ'!$A$2:$A$534,0),MATCH(H$1,'元データ'!$A$2:$M$2,0))</f>
        <v>0</v>
      </c>
      <c r="I30" s="53">
        <f>INDEX('元データ'!$A$2:$M$534,MATCH($A30,'元データ'!$A$2:$A$534,0),MATCH(I$1,'元データ'!$A$2:$M$2,0))</f>
        <v>0</v>
      </c>
      <c r="J30" s="49">
        <f>INDEX('元データ'!$A$2:$M$534,MATCH($A30,'元データ'!$A$2:$A$534,0),MATCH(J$1,'元データ'!$A$2:$M$2,0))</f>
        <v>0</v>
      </c>
      <c r="K30" s="53">
        <f>INDEX('元データ'!$A$2:$M$534,MATCH($A30,'元データ'!$A$2:$A$534,0),MATCH(K$1,'元データ'!$A$2:$M$2,0))</f>
        <v>0</v>
      </c>
      <c r="L30" s="53">
        <f>INDEX('元データ'!$A$2:$M$534,MATCH($A30,'元データ'!$A$2:$A$534,0),MATCH(L$1,'元データ'!$A$2:$M$2,0))</f>
        <v>0</v>
      </c>
      <c r="M30" s="53">
        <f>INDEX('元データ'!$A$2:$M$534,MATCH($A30,'元データ'!$A$2:$A$534,0),MATCH(M$1,'元データ'!$A$2:$M$2,0))</f>
        <v>0</v>
      </c>
      <c r="N30" s="53">
        <f>INDEX('元データ'!$A$2:$M$534,MATCH($A30,'元データ'!$A$2:$A$534,0),MATCH(N$1,'元データ'!$A$2:$M$2,0))</f>
        <v>0</v>
      </c>
      <c r="O30" s="53">
        <f>INDEX('元データ'!$A$2:$M$534,MATCH($A30,'元データ'!$A$2:$A$534,0),MATCH(O$1,'元データ'!$A$2:$M$2,0))</f>
        <v>0</v>
      </c>
      <c r="P30" s="66"/>
    </row>
    <row r="31" spans="1:16" ht="13.5">
      <c r="A31" s="620" t="s">
        <v>1349</v>
      </c>
      <c r="B31" s="9" t="s">
        <v>96</v>
      </c>
      <c r="C31" s="10"/>
      <c r="D31" s="11"/>
      <c r="E31" s="632">
        <f t="shared" si="0"/>
        <v>2838444</v>
      </c>
      <c r="F31" s="51">
        <f>INDEX('元データ'!$A$2:$M$534,MATCH($A31,'元データ'!$A$2:$A$534,0),MATCH(F$1,'元データ'!$A$2:$M$2,0))</f>
        <v>893299</v>
      </c>
      <c r="G31" s="55">
        <f>INDEX('元データ'!$A$2:$M$534,MATCH($A31,'元データ'!$A$2:$A$534,0),MATCH(G$1,'元データ'!$A$2:$M$2,0))</f>
        <v>133745</v>
      </c>
      <c r="H31" s="51">
        <f>INDEX('元データ'!$A$2:$M$534,MATCH($A31,'元データ'!$A$2:$A$534,0),MATCH(H$1,'元データ'!$A$2:$M$2,0))</f>
        <v>321940</v>
      </c>
      <c r="I31" s="55">
        <f>INDEX('元データ'!$A$2:$M$534,MATCH($A31,'元データ'!$A$2:$A$534,0),MATCH(I$1,'元データ'!$A$2:$M$2,0))</f>
        <v>466076</v>
      </c>
      <c r="J31" s="51">
        <f>INDEX('元データ'!$A$2:$M$534,MATCH($A31,'元データ'!$A$2:$A$534,0),MATCH(J$1,'元データ'!$A$2:$M$2,0))</f>
        <v>161697</v>
      </c>
      <c r="K31" s="55">
        <f>INDEX('元データ'!$A$2:$M$534,MATCH($A31,'元データ'!$A$2:$A$534,0),MATCH(K$1,'元データ'!$A$2:$M$2,0))</f>
        <v>80195</v>
      </c>
      <c r="L31" s="55">
        <f>INDEX('元データ'!$A$2:$M$534,MATCH($A31,'元データ'!$A$2:$A$534,0),MATCH(L$1,'元データ'!$A$2:$M$2,0))</f>
        <v>93603</v>
      </c>
      <c r="M31" s="55">
        <f>INDEX('元データ'!$A$2:$M$534,MATCH($A31,'元データ'!$A$2:$A$534,0),MATCH(M$1,'元データ'!$A$2:$M$2,0))</f>
        <v>772</v>
      </c>
      <c r="N31" s="55">
        <f>INDEX('元データ'!$A$2:$M$534,MATCH($A31,'元データ'!$A$2:$A$534,0),MATCH(N$1,'元データ'!$A$2:$M$2,0))</f>
        <v>333805</v>
      </c>
      <c r="O31" s="55">
        <f>INDEX('元データ'!$A$2:$M$534,MATCH($A31,'元データ'!$A$2:$A$534,0),MATCH(O$1,'元データ'!$A$2:$M$2,0))</f>
        <v>353312</v>
      </c>
      <c r="P31" s="66"/>
    </row>
    <row r="32" spans="1:16" ht="13.5">
      <c r="A32" s="620" t="s">
        <v>1350</v>
      </c>
      <c r="B32" s="26"/>
      <c r="C32" s="29" t="s">
        <v>97</v>
      </c>
      <c r="D32" s="8"/>
      <c r="E32" s="629">
        <f t="shared" si="0"/>
        <v>320000</v>
      </c>
      <c r="F32" s="49">
        <f>INDEX('元データ'!$A$2:$M$534,MATCH($A32,'元データ'!$A$2:$A$534,0),MATCH(F$1,'元データ'!$A$2:$M$2,0))</f>
        <v>0</v>
      </c>
      <c r="G32" s="53">
        <f>INDEX('元データ'!$A$2:$M$534,MATCH($A32,'元データ'!$A$2:$A$534,0),MATCH(G$1,'元データ'!$A$2:$M$2,0))</f>
        <v>0</v>
      </c>
      <c r="H32" s="49">
        <f>INDEX('元データ'!$A$2:$M$534,MATCH($A32,'元データ'!$A$2:$A$534,0),MATCH(H$1,'元データ'!$A$2:$M$2,0))</f>
        <v>0</v>
      </c>
      <c r="I32" s="53">
        <f>INDEX('元データ'!$A$2:$M$534,MATCH($A32,'元データ'!$A$2:$A$534,0),MATCH(I$1,'元データ'!$A$2:$M$2,0))</f>
        <v>320000</v>
      </c>
      <c r="J32" s="49">
        <f>INDEX('元データ'!$A$2:$M$534,MATCH($A32,'元データ'!$A$2:$A$534,0),MATCH(J$1,'元データ'!$A$2:$M$2,0))</f>
        <v>0</v>
      </c>
      <c r="K32" s="53">
        <f>INDEX('元データ'!$A$2:$M$534,MATCH($A32,'元データ'!$A$2:$A$534,0),MATCH(K$1,'元データ'!$A$2:$M$2,0))</f>
        <v>0</v>
      </c>
      <c r="L32" s="53">
        <f>INDEX('元データ'!$A$2:$M$534,MATCH($A32,'元データ'!$A$2:$A$534,0),MATCH(L$1,'元データ'!$A$2:$M$2,0))</f>
        <v>0</v>
      </c>
      <c r="M32" s="53">
        <f>INDEX('元データ'!$A$2:$M$534,MATCH($A32,'元データ'!$A$2:$A$534,0),MATCH(M$1,'元データ'!$A$2:$M$2,0))</f>
        <v>0</v>
      </c>
      <c r="N32" s="53">
        <f>INDEX('元データ'!$A$2:$M$534,MATCH($A32,'元データ'!$A$2:$A$534,0),MATCH(N$1,'元データ'!$A$2:$M$2,0))</f>
        <v>0</v>
      </c>
      <c r="O32" s="53">
        <f>INDEX('元データ'!$A$2:$M$534,MATCH($A32,'元データ'!$A$2:$A$534,0),MATCH(O$1,'元データ'!$A$2:$M$2,0))</f>
        <v>0</v>
      </c>
      <c r="P32" s="66"/>
    </row>
    <row r="33" spans="1:16" ht="13.5">
      <c r="A33" s="620" t="s">
        <v>1351</v>
      </c>
      <c r="B33" s="26"/>
      <c r="C33" s="29" t="s">
        <v>117</v>
      </c>
      <c r="D33" s="8"/>
      <c r="E33" s="629">
        <f t="shared" si="0"/>
        <v>2398486</v>
      </c>
      <c r="F33" s="49">
        <f>INDEX('元データ'!$A$2:$M$534,MATCH($A33,'元データ'!$A$2:$A$534,0),MATCH(F$1,'元データ'!$A$2:$M$2,0))</f>
        <v>856539</v>
      </c>
      <c r="G33" s="53">
        <f>INDEX('元データ'!$A$2:$M$534,MATCH($A33,'元データ'!$A$2:$A$534,0),MATCH(G$1,'元データ'!$A$2:$M$2,0))</f>
        <v>120360</v>
      </c>
      <c r="H33" s="49">
        <f>INDEX('元データ'!$A$2:$M$534,MATCH($A33,'元データ'!$A$2:$A$534,0),MATCH(H$1,'元データ'!$A$2:$M$2,0))</f>
        <v>305376</v>
      </c>
      <c r="I33" s="53">
        <f>INDEX('元データ'!$A$2:$M$534,MATCH($A33,'元データ'!$A$2:$A$534,0),MATCH(I$1,'元データ'!$A$2:$M$2,0))</f>
        <v>135469</v>
      </c>
      <c r="J33" s="49">
        <f>INDEX('元データ'!$A$2:$M$534,MATCH($A33,'元データ'!$A$2:$A$534,0),MATCH(J$1,'元データ'!$A$2:$M$2,0))</f>
        <v>139210</v>
      </c>
      <c r="K33" s="53">
        <f>INDEX('元データ'!$A$2:$M$534,MATCH($A33,'元データ'!$A$2:$A$534,0),MATCH(K$1,'元データ'!$A$2:$M$2,0))</f>
        <v>75403</v>
      </c>
      <c r="L33" s="53">
        <f>INDEX('元データ'!$A$2:$M$534,MATCH($A33,'元データ'!$A$2:$A$534,0),MATCH(L$1,'元データ'!$A$2:$M$2,0))</f>
        <v>93603</v>
      </c>
      <c r="M33" s="53">
        <f>INDEX('元データ'!$A$2:$M$534,MATCH($A33,'元データ'!$A$2:$A$534,0),MATCH(M$1,'元データ'!$A$2:$M$2,0))</f>
        <v>772</v>
      </c>
      <c r="N33" s="53">
        <f>INDEX('元データ'!$A$2:$M$534,MATCH($A33,'元データ'!$A$2:$A$534,0),MATCH(N$1,'元データ'!$A$2:$M$2,0))</f>
        <v>333805</v>
      </c>
      <c r="O33" s="53">
        <f>INDEX('元データ'!$A$2:$M$534,MATCH($A33,'元データ'!$A$2:$A$534,0),MATCH(O$1,'元データ'!$A$2:$M$2,0))</f>
        <v>337949</v>
      </c>
      <c r="P33" s="66"/>
    </row>
    <row r="34" spans="1:16" ht="13.5">
      <c r="A34" s="620" t="s">
        <v>1352</v>
      </c>
      <c r="B34" s="30"/>
      <c r="C34" s="31" t="s">
        <v>98</v>
      </c>
      <c r="D34" s="12"/>
      <c r="E34" s="630">
        <f t="shared" si="0"/>
        <v>119958</v>
      </c>
      <c r="F34" s="50">
        <f>INDEX('元データ'!$A$2:$M$534,MATCH($A34,'元データ'!$A$2:$A$534,0),MATCH(F$1,'元データ'!$A$2:$M$2,0))</f>
        <v>36760</v>
      </c>
      <c r="G34" s="54">
        <f>INDEX('元データ'!$A$2:$M$534,MATCH($A34,'元データ'!$A$2:$A$534,0),MATCH(G$1,'元データ'!$A$2:$M$2,0))</f>
        <v>13385</v>
      </c>
      <c r="H34" s="50">
        <f>INDEX('元データ'!$A$2:$M$534,MATCH($A34,'元データ'!$A$2:$A$534,0),MATCH(H$1,'元データ'!$A$2:$M$2,0))</f>
        <v>16564</v>
      </c>
      <c r="I34" s="54">
        <f>INDEX('元データ'!$A$2:$M$534,MATCH($A34,'元データ'!$A$2:$A$534,0),MATCH(I$1,'元データ'!$A$2:$M$2,0))</f>
        <v>10607</v>
      </c>
      <c r="J34" s="50">
        <f>INDEX('元データ'!$A$2:$M$534,MATCH($A34,'元データ'!$A$2:$A$534,0),MATCH(J$1,'元データ'!$A$2:$M$2,0))</f>
        <v>22487</v>
      </c>
      <c r="K34" s="54">
        <f>INDEX('元データ'!$A$2:$M$534,MATCH($A34,'元データ'!$A$2:$A$534,0),MATCH(K$1,'元データ'!$A$2:$M$2,0))</f>
        <v>4792</v>
      </c>
      <c r="L34" s="54">
        <f>INDEX('元データ'!$A$2:$M$534,MATCH($A34,'元データ'!$A$2:$A$534,0),MATCH(L$1,'元データ'!$A$2:$M$2,0))</f>
        <v>0</v>
      </c>
      <c r="M34" s="54">
        <f>INDEX('元データ'!$A$2:$M$534,MATCH($A34,'元データ'!$A$2:$A$534,0),MATCH(M$1,'元データ'!$A$2:$M$2,0))</f>
        <v>0</v>
      </c>
      <c r="N34" s="54">
        <f>INDEX('元データ'!$A$2:$M$534,MATCH($A34,'元データ'!$A$2:$A$534,0),MATCH(N$1,'元データ'!$A$2:$M$2,0))</f>
        <v>0</v>
      </c>
      <c r="O34" s="54">
        <f>INDEX('元データ'!$A$2:$M$534,MATCH($A34,'元データ'!$A$2:$A$534,0),MATCH(O$1,'元データ'!$A$2:$M$2,0))</f>
        <v>15363</v>
      </c>
      <c r="P34" s="66"/>
    </row>
    <row r="35" spans="1:16" ht="13.5">
      <c r="A35" s="620" t="s">
        <v>1353</v>
      </c>
      <c r="B35" s="3" t="s">
        <v>99</v>
      </c>
      <c r="C35" s="4"/>
      <c r="D35" s="5"/>
      <c r="E35" s="630">
        <f t="shared" si="0"/>
        <v>3117542</v>
      </c>
      <c r="F35" s="49">
        <f>INDEX('元データ'!$A$2:$M$534,MATCH($A35,'元データ'!$A$2:$A$534,0),MATCH(F$1,'元データ'!$A$2:$M$2,0))</f>
        <v>893299</v>
      </c>
      <c r="G35" s="53">
        <f>INDEX('元データ'!$A$2:$M$534,MATCH($A35,'元データ'!$A$2:$A$534,0),MATCH(G$1,'元データ'!$A$2:$M$2,0))</f>
        <v>133745</v>
      </c>
      <c r="H35" s="49">
        <f>INDEX('元データ'!$A$2:$M$534,MATCH($A35,'元データ'!$A$2:$A$534,0),MATCH(H$1,'元データ'!$A$2:$M$2,0))</f>
        <v>365440</v>
      </c>
      <c r="I35" s="53">
        <f>INDEX('元データ'!$A$2:$M$534,MATCH($A35,'元データ'!$A$2:$A$534,0),MATCH(I$1,'元データ'!$A$2:$M$2,0))</f>
        <v>506674</v>
      </c>
      <c r="J35" s="49">
        <f>INDEX('元データ'!$A$2:$M$534,MATCH($A35,'元データ'!$A$2:$A$534,0),MATCH(J$1,'元データ'!$A$2:$M$2,0))</f>
        <v>161697</v>
      </c>
      <c r="K35" s="53">
        <f>INDEX('元データ'!$A$2:$M$534,MATCH($A35,'元データ'!$A$2:$A$534,0),MATCH(K$1,'元データ'!$A$2:$M$2,0))</f>
        <v>80195</v>
      </c>
      <c r="L35" s="53">
        <f>INDEX('元データ'!$A$2:$M$534,MATCH($A35,'元データ'!$A$2:$A$534,0),MATCH(L$1,'元データ'!$A$2:$M$2,0))</f>
        <v>288603</v>
      </c>
      <c r="M35" s="53">
        <f>INDEX('元データ'!$A$2:$M$534,MATCH($A35,'元データ'!$A$2:$A$534,0),MATCH(M$1,'元データ'!$A$2:$M$2,0))</f>
        <v>772</v>
      </c>
      <c r="N35" s="53">
        <f>INDEX('元データ'!$A$2:$M$534,MATCH($A35,'元データ'!$A$2:$A$534,0),MATCH(N$1,'元データ'!$A$2:$M$2,0))</f>
        <v>333805</v>
      </c>
      <c r="O35" s="53">
        <f>INDEX('元データ'!$A$2:$M$534,MATCH($A35,'元データ'!$A$2:$A$534,0),MATCH(O$1,'元データ'!$A$2:$M$2,0))</f>
        <v>353312</v>
      </c>
      <c r="P35" s="66"/>
    </row>
    <row r="36" spans="1:16" ht="13.5">
      <c r="A36" s="620" t="s">
        <v>1354</v>
      </c>
      <c r="B36" s="9" t="s">
        <v>100</v>
      </c>
      <c r="C36" s="10"/>
      <c r="D36" s="11"/>
      <c r="E36" s="629">
        <f t="shared" si="0"/>
        <v>63512041</v>
      </c>
      <c r="F36" s="51">
        <f>INDEX('元データ'!$A$2:$M$534,MATCH($A36,'元データ'!$A$2:$A$534,0),MATCH(F$1,'元データ'!$A$2:$M$2,0))</f>
        <v>29812170</v>
      </c>
      <c r="G36" s="55">
        <f>INDEX('元データ'!$A$2:$M$534,MATCH($A36,'元データ'!$A$2:$A$534,0),MATCH(G$1,'元データ'!$A$2:$M$2,0))</f>
        <v>4709192</v>
      </c>
      <c r="H36" s="51">
        <f>INDEX('元データ'!$A$2:$M$534,MATCH($A36,'元データ'!$A$2:$A$534,0),MATCH(H$1,'元データ'!$A$2:$M$2,0))</f>
        <v>4205262</v>
      </c>
      <c r="I36" s="55">
        <f>INDEX('元データ'!$A$2:$M$534,MATCH($A36,'元データ'!$A$2:$A$534,0),MATCH(I$1,'元データ'!$A$2:$M$2,0))</f>
        <v>3533069</v>
      </c>
      <c r="J36" s="51">
        <f>INDEX('元データ'!$A$2:$M$534,MATCH($A36,'元データ'!$A$2:$A$534,0),MATCH(J$1,'元データ'!$A$2:$M$2,0))</f>
        <v>3504219</v>
      </c>
      <c r="K36" s="55">
        <f>INDEX('元データ'!$A$2:$M$534,MATCH($A36,'元データ'!$A$2:$A$534,0),MATCH(K$1,'元データ'!$A$2:$M$2,0))</f>
        <v>4416408</v>
      </c>
      <c r="L36" s="55">
        <f>INDEX('元データ'!$A$2:$M$534,MATCH($A36,'元データ'!$A$2:$A$534,0),MATCH(L$1,'元データ'!$A$2:$M$2,0))</f>
        <v>2529708</v>
      </c>
      <c r="M36" s="55">
        <f>INDEX('元データ'!$A$2:$M$534,MATCH($A36,'元データ'!$A$2:$A$534,0),MATCH(M$1,'元データ'!$A$2:$M$2,0))</f>
        <v>779053</v>
      </c>
      <c r="N36" s="55">
        <f>INDEX('元データ'!$A$2:$M$534,MATCH($A36,'元データ'!$A$2:$A$534,0),MATCH(N$1,'元データ'!$A$2:$M$2,0))</f>
        <v>2512387</v>
      </c>
      <c r="O36" s="55">
        <f>INDEX('元データ'!$A$2:$M$534,MATCH($A36,'元データ'!$A$2:$A$534,0),MATCH(O$1,'元データ'!$A$2:$M$2,0))</f>
        <v>7510573</v>
      </c>
      <c r="P36" s="66"/>
    </row>
    <row r="37" spans="1:16" ht="13.5">
      <c r="A37" s="620" t="s">
        <v>1355</v>
      </c>
      <c r="B37" s="26"/>
      <c r="C37" s="29" t="s">
        <v>32</v>
      </c>
      <c r="D37" s="8"/>
      <c r="E37" s="629">
        <f t="shared" si="0"/>
        <v>24847717</v>
      </c>
      <c r="F37" s="49">
        <f>INDEX('元データ'!$A$2:$M$534,MATCH($A37,'元データ'!$A$2:$A$534,0),MATCH(F$1,'元データ'!$A$2:$M$2,0))</f>
        <v>11036124</v>
      </c>
      <c r="G37" s="53">
        <f>INDEX('元データ'!$A$2:$M$534,MATCH($A37,'元データ'!$A$2:$A$534,0),MATCH(G$1,'元データ'!$A$2:$M$2,0))</f>
        <v>1013638</v>
      </c>
      <c r="H37" s="49">
        <f>INDEX('元データ'!$A$2:$M$534,MATCH($A37,'元データ'!$A$2:$A$534,0),MATCH(H$1,'元データ'!$A$2:$M$2,0))</f>
        <v>1258122</v>
      </c>
      <c r="I37" s="53">
        <f>INDEX('元データ'!$A$2:$M$534,MATCH($A37,'元データ'!$A$2:$A$534,0),MATCH(I$1,'元データ'!$A$2:$M$2,0))</f>
        <v>1387102</v>
      </c>
      <c r="J37" s="49">
        <f>INDEX('元データ'!$A$2:$M$534,MATCH($A37,'元データ'!$A$2:$A$534,0),MATCH(J$1,'元データ'!$A$2:$M$2,0))</f>
        <v>917104</v>
      </c>
      <c r="K37" s="53">
        <f>INDEX('元データ'!$A$2:$M$534,MATCH($A37,'元データ'!$A$2:$A$534,0),MATCH(K$1,'元データ'!$A$2:$M$2,0))</f>
        <v>802878</v>
      </c>
      <c r="L37" s="53">
        <f>INDEX('元データ'!$A$2:$M$534,MATCH($A37,'元データ'!$A$2:$A$534,0),MATCH(L$1,'元データ'!$A$2:$M$2,0))</f>
        <v>1487038</v>
      </c>
      <c r="M37" s="53">
        <f>INDEX('元データ'!$A$2:$M$534,MATCH($A37,'元データ'!$A$2:$A$534,0),MATCH(M$1,'元データ'!$A$2:$M$2,0))</f>
        <v>0</v>
      </c>
      <c r="N37" s="53">
        <f>INDEX('元データ'!$A$2:$M$534,MATCH($A37,'元データ'!$A$2:$A$534,0),MATCH(N$1,'元データ'!$A$2:$M$2,0))</f>
        <v>1435280</v>
      </c>
      <c r="O37" s="53">
        <f>INDEX('元データ'!$A$2:$M$534,MATCH($A37,'元データ'!$A$2:$A$534,0),MATCH(O$1,'元データ'!$A$2:$M$2,0))</f>
        <v>5510431</v>
      </c>
      <c r="P37" s="66"/>
    </row>
    <row r="38" spans="1:16" ht="13.5">
      <c r="A38" s="620" t="s">
        <v>1356</v>
      </c>
      <c r="B38" s="26"/>
      <c r="C38" s="29" t="s">
        <v>259</v>
      </c>
      <c r="D38" s="8"/>
      <c r="E38" s="629">
        <f t="shared" si="0"/>
        <v>2053393</v>
      </c>
      <c r="F38" s="49">
        <f>INDEX('元データ'!$A$2:$M$534,MATCH($A38,'元データ'!$A$2:$A$534,0),MATCH(F$1,'元データ'!$A$2:$M$2,0))</f>
        <v>120544</v>
      </c>
      <c r="G38" s="53">
        <f>INDEX('元データ'!$A$2:$M$534,MATCH($A38,'元データ'!$A$2:$A$534,0),MATCH(G$1,'元データ'!$A$2:$M$2,0))</f>
        <v>39338</v>
      </c>
      <c r="H38" s="49">
        <f>INDEX('元データ'!$A$2:$M$534,MATCH($A38,'元データ'!$A$2:$A$534,0),MATCH(H$1,'元データ'!$A$2:$M$2,0))</f>
        <v>0</v>
      </c>
      <c r="I38" s="53">
        <f>INDEX('元データ'!$A$2:$M$534,MATCH($A38,'元データ'!$A$2:$A$534,0),MATCH(I$1,'元データ'!$A$2:$M$2,0))</f>
        <v>11419</v>
      </c>
      <c r="J38" s="49">
        <f>INDEX('元データ'!$A$2:$M$534,MATCH($A38,'元データ'!$A$2:$A$534,0),MATCH(J$1,'元データ'!$A$2:$M$2,0))</f>
        <v>116114</v>
      </c>
      <c r="K38" s="53">
        <f>INDEX('元データ'!$A$2:$M$534,MATCH($A38,'元データ'!$A$2:$A$534,0),MATCH(K$1,'元データ'!$A$2:$M$2,0))</f>
        <v>802878</v>
      </c>
      <c r="L38" s="53">
        <f>INDEX('元データ'!$A$2:$M$534,MATCH($A38,'元データ'!$A$2:$A$534,0),MATCH(L$1,'元データ'!$A$2:$M$2,0))</f>
        <v>334872</v>
      </c>
      <c r="M38" s="53">
        <f>INDEX('元データ'!$A$2:$M$534,MATCH($A38,'元データ'!$A$2:$A$534,0),MATCH(M$1,'元データ'!$A$2:$M$2,0))</f>
        <v>0</v>
      </c>
      <c r="N38" s="53">
        <f>INDEX('元データ'!$A$2:$M$534,MATCH($A38,'元データ'!$A$2:$A$534,0),MATCH(N$1,'元データ'!$A$2:$M$2,0))</f>
        <v>25</v>
      </c>
      <c r="O38" s="53">
        <f>INDEX('元データ'!$A$2:$M$534,MATCH($A38,'元データ'!$A$2:$A$534,0),MATCH(O$1,'元データ'!$A$2:$M$2,0))</f>
        <v>628203</v>
      </c>
      <c r="P38" s="66"/>
    </row>
    <row r="39" spans="1:16" ht="13.5">
      <c r="A39" s="620" t="s">
        <v>1357</v>
      </c>
      <c r="B39" s="26"/>
      <c r="C39" s="29" t="s">
        <v>260</v>
      </c>
      <c r="D39" s="8"/>
      <c r="E39" s="629">
        <f t="shared" si="0"/>
        <v>0</v>
      </c>
      <c r="F39" s="49">
        <f>INDEX('元データ'!$A$2:$M$534,MATCH($A39,'元データ'!$A$2:$A$534,0),MATCH(F$1,'元データ'!$A$2:$M$2,0))</f>
        <v>0</v>
      </c>
      <c r="G39" s="53">
        <f>INDEX('元データ'!$A$2:$M$534,MATCH($A39,'元データ'!$A$2:$A$534,0),MATCH(G$1,'元データ'!$A$2:$M$2,0))</f>
        <v>0</v>
      </c>
      <c r="H39" s="49">
        <f>INDEX('元データ'!$A$2:$M$534,MATCH($A39,'元データ'!$A$2:$A$534,0),MATCH(H$1,'元データ'!$A$2:$M$2,0))</f>
        <v>0</v>
      </c>
      <c r="I39" s="53">
        <f>INDEX('元データ'!$A$2:$M$534,MATCH($A39,'元データ'!$A$2:$A$534,0),MATCH(I$1,'元データ'!$A$2:$M$2,0))</f>
        <v>0</v>
      </c>
      <c r="J39" s="49">
        <f>INDEX('元データ'!$A$2:$M$534,MATCH($A39,'元データ'!$A$2:$A$534,0),MATCH(J$1,'元データ'!$A$2:$M$2,0))</f>
        <v>0</v>
      </c>
      <c r="K39" s="53">
        <f>INDEX('元データ'!$A$2:$M$534,MATCH($A39,'元データ'!$A$2:$A$534,0),MATCH(K$1,'元データ'!$A$2:$M$2,0))</f>
        <v>0</v>
      </c>
      <c r="L39" s="53">
        <f>INDEX('元データ'!$A$2:$M$534,MATCH($A39,'元データ'!$A$2:$A$534,0),MATCH(L$1,'元データ'!$A$2:$M$2,0))</f>
        <v>0</v>
      </c>
      <c r="M39" s="53">
        <f>INDEX('元データ'!$A$2:$M$534,MATCH($A39,'元データ'!$A$2:$A$534,0),MATCH(M$1,'元データ'!$A$2:$M$2,0))</f>
        <v>0</v>
      </c>
      <c r="N39" s="53">
        <f>INDEX('元データ'!$A$2:$M$534,MATCH($A39,'元データ'!$A$2:$A$534,0),MATCH(N$1,'元データ'!$A$2:$M$2,0))</f>
        <v>0</v>
      </c>
      <c r="O39" s="53">
        <f>INDEX('元データ'!$A$2:$M$534,MATCH($A39,'元データ'!$A$2:$A$534,0),MATCH(O$1,'元データ'!$A$2:$M$2,0))</f>
        <v>0</v>
      </c>
      <c r="P39" s="66"/>
    </row>
    <row r="40" spans="1:16" ht="13.5">
      <c r="A40" s="620" t="s">
        <v>1358</v>
      </c>
      <c r="B40" s="26"/>
      <c r="C40" s="29" t="s">
        <v>261</v>
      </c>
      <c r="D40" s="8"/>
      <c r="E40" s="629">
        <f t="shared" si="0"/>
        <v>22725921</v>
      </c>
      <c r="F40" s="49">
        <f>INDEX('元データ'!$A$2:$M$534,MATCH($A40,'元データ'!$A$2:$A$534,0),MATCH(F$1,'元データ'!$A$2:$M$2,0))</f>
        <v>10915580</v>
      </c>
      <c r="G40" s="53">
        <f>INDEX('元データ'!$A$2:$M$534,MATCH($A40,'元データ'!$A$2:$A$534,0),MATCH(G$1,'元データ'!$A$2:$M$2,0))</f>
        <v>917800</v>
      </c>
      <c r="H40" s="49">
        <f>INDEX('元データ'!$A$2:$M$534,MATCH($A40,'元データ'!$A$2:$A$534,0),MATCH(H$1,'元データ'!$A$2:$M$2,0))</f>
        <v>1252080</v>
      </c>
      <c r="I40" s="53">
        <f>INDEX('元データ'!$A$2:$M$534,MATCH($A40,'元データ'!$A$2:$A$534,0),MATCH(I$1,'元データ'!$A$2:$M$2,0))</f>
        <v>1374369</v>
      </c>
      <c r="J40" s="49">
        <f>INDEX('元データ'!$A$2:$M$534,MATCH($A40,'元データ'!$A$2:$A$534,0),MATCH(J$1,'元データ'!$A$2:$M$2,0))</f>
        <v>800990</v>
      </c>
      <c r="K40" s="53">
        <f>INDEX('元データ'!$A$2:$M$534,MATCH($A40,'元データ'!$A$2:$A$534,0),MATCH(K$1,'元データ'!$A$2:$M$2,0))</f>
        <v>0</v>
      </c>
      <c r="L40" s="53">
        <f>INDEX('元データ'!$A$2:$M$534,MATCH($A40,'元データ'!$A$2:$A$534,0),MATCH(L$1,'元データ'!$A$2:$M$2,0))</f>
        <v>1147619</v>
      </c>
      <c r="M40" s="53">
        <f>INDEX('元データ'!$A$2:$M$534,MATCH($A40,'元データ'!$A$2:$A$534,0),MATCH(M$1,'元データ'!$A$2:$M$2,0))</f>
        <v>0</v>
      </c>
      <c r="N40" s="53">
        <f>INDEX('元データ'!$A$2:$M$534,MATCH($A40,'元データ'!$A$2:$A$534,0),MATCH(N$1,'元データ'!$A$2:$M$2,0))</f>
        <v>1435255</v>
      </c>
      <c r="O40" s="53">
        <f>INDEX('元データ'!$A$2:$M$534,MATCH($A40,'元データ'!$A$2:$A$534,0),MATCH(O$1,'元データ'!$A$2:$M$2,0))</f>
        <v>4882228</v>
      </c>
      <c r="P40" s="66"/>
    </row>
    <row r="41" spans="1:16" ht="13.5">
      <c r="A41" s="620" t="s">
        <v>1359</v>
      </c>
      <c r="B41" s="26"/>
      <c r="C41" s="29" t="s">
        <v>262</v>
      </c>
      <c r="D41" s="8"/>
      <c r="E41" s="629">
        <f aca="true" t="shared" si="3" ref="E41:E67">SUM(F41:O41)</f>
        <v>68403</v>
      </c>
      <c r="F41" s="49">
        <f>INDEX('元データ'!$A$2:$M$534,MATCH($A41,'元データ'!$A$2:$A$534,0),MATCH(F$1,'元データ'!$A$2:$M$2,0))</f>
        <v>0</v>
      </c>
      <c r="G41" s="53">
        <f>INDEX('元データ'!$A$2:$M$534,MATCH($A41,'元データ'!$A$2:$A$534,0),MATCH(G$1,'元データ'!$A$2:$M$2,0))</f>
        <v>56500</v>
      </c>
      <c r="H41" s="49">
        <f>INDEX('元データ'!$A$2:$M$534,MATCH($A41,'元データ'!$A$2:$A$534,0),MATCH(H$1,'元データ'!$A$2:$M$2,0))</f>
        <v>6042</v>
      </c>
      <c r="I41" s="53">
        <f>INDEX('元データ'!$A$2:$M$534,MATCH($A41,'元データ'!$A$2:$A$534,0),MATCH(I$1,'元データ'!$A$2:$M$2,0))</f>
        <v>1314</v>
      </c>
      <c r="J41" s="49">
        <f>INDEX('元データ'!$A$2:$M$534,MATCH($A41,'元データ'!$A$2:$A$534,0),MATCH(J$1,'元データ'!$A$2:$M$2,0))</f>
        <v>0</v>
      </c>
      <c r="K41" s="53">
        <f>INDEX('元データ'!$A$2:$M$534,MATCH($A41,'元データ'!$A$2:$A$534,0),MATCH(K$1,'元データ'!$A$2:$M$2,0))</f>
        <v>0</v>
      </c>
      <c r="L41" s="53">
        <f>INDEX('元データ'!$A$2:$M$534,MATCH($A41,'元データ'!$A$2:$A$534,0),MATCH(L$1,'元データ'!$A$2:$M$2,0))</f>
        <v>4547</v>
      </c>
      <c r="M41" s="53">
        <f>INDEX('元データ'!$A$2:$M$534,MATCH($A41,'元データ'!$A$2:$A$534,0),MATCH(M$1,'元データ'!$A$2:$M$2,0))</f>
        <v>0</v>
      </c>
      <c r="N41" s="53">
        <f>INDEX('元データ'!$A$2:$M$534,MATCH($A41,'元データ'!$A$2:$A$534,0),MATCH(N$1,'元データ'!$A$2:$M$2,0))</f>
        <v>0</v>
      </c>
      <c r="O41" s="53">
        <f>INDEX('元データ'!$A$2:$M$534,MATCH($A41,'元データ'!$A$2:$A$534,0),MATCH(O$1,'元データ'!$A$2:$M$2,0))</f>
        <v>0</v>
      </c>
      <c r="P41" s="66"/>
    </row>
    <row r="42" spans="1:16" ht="13.5">
      <c r="A42" s="620" t="s">
        <v>1360</v>
      </c>
      <c r="B42" s="26"/>
      <c r="C42" s="29" t="s">
        <v>118</v>
      </c>
      <c r="D42" s="8"/>
      <c r="E42" s="629">
        <f t="shared" si="3"/>
        <v>38664324</v>
      </c>
      <c r="F42" s="49">
        <f>INDEX('元データ'!$A$2:$M$534,MATCH($A42,'元データ'!$A$2:$A$534,0),MATCH(F$1,'元データ'!$A$2:$M$2,0))</f>
        <v>18776046</v>
      </c>
      <c r="G42" s="53">
        <f>INDEX('元データ'!$A$2:$M$534,MATCH($A42,'元データ'!$A$2:$A$534,0),MATCH(G$1,'元データ'!$A$2:$M$2,0))</f>
        <v>3695554</v>
      </c>
      <c r="H42" s="49">
        <f>INDEX('元データ'!$A$2:$M$534,MATCH($A42,'元データ'!$A$2:$A$534,0),MATCH(H$1,'元データ'!$A$2:$M$2,0))</f>
        <v>2947140</v>
      </c>
      <c r="I42" s="53">
        <f>INDEX('元データ'!$A$2:$M$534,MATCH($A42,'元データ'!$A$2:$A$534,0),MATCH(I$1,'元データ'!$A$2:$M$2,0))</f>
        <v>2145967</v>
      </c>
      <c r="J42" s="49">
        <f>INDEX('元データ'!$A$2:$M$534,MATCH($A42,'元データ'!$A$2:$A$534,0),MATCH(J$1,'元データ'!$A$2:$M$2,0))</f>
        <v>2587115</v>
      </c>
      <c r="K42" s="53">
        <f>INDEX('元データ'!$A$2:$M$534,MATCH($A42,'元データ'!$A$2:$A$534,0),MATCH(K$1,'元データ'!$A$2:$M$2,0))</f>
        <v>3613530</v>
      </c>
      <c r="L42" s="53">
        <f>INDEX('元データ'!$A$2:$M$534,MATCH($A42,'元データ'!$A$2:$A$534,0),MATCH(L$1,'元データ'!$A$2:$M$2,0))</f>
        <v>1042670</v>
      </c>
      <c r="M42" s="53">
        <f>INDEX('元データ'!$A$2:$M$534,MATCH($A42,'元データ'!$A$2:$A$534,0),MATCH(M$1,'元データ'!$A$2:$M$2,0))</f>
        <v>779053</v>
      </c>
      <c r="N42" s="53">
        <f>INDEX('元データ'!$A$2:$M$534,MATCH($A42,'元データ'!$A$2:$A$534,0),MATCH(N$1,'元データ'!$A$2:$M$2,0))</f>
        <v>1077107</v>
      </c>
      <c r="O42" s="53">
        <f>INDEX('元データ'!$A$2:$M$534,MATCH($A42,'元データ'!$A$2:$A$534,0),MATCH(O$1,'元データ'!$A$2:$M$2,0))</f>
        <v>2000142</v>
      </c>
      <c r="P42" s="66"/>
    </row>
    <row r="43" spans="1:16" ht="13.5">
      <c r="A43" s="620" t="s">
        <v>1361</v>
      </c>
      <c r="B43" s="26"/>
      <c r="C43" s="29" t="s">
        <v>263</v>
      </c>
      <c r="D43" s="8"/>
      <c r="E43" s="629">
        <f t="shared" si="3"/>
        <v>38664324</v>
      </c>
      <c r="F43" s="49">
        <f>INDEX('元データ'!$A$2:$M$534,MATCH($A43,'元データ'!$A$2:$A$534,0),MATCH(F$1,'元データ'!$A$2:$M$2,0))</f>
        <v>18776046</v>
      </c>
      <c r="G43" s="53">
        <f>INDEX('元データ'!$A$2:$M$534,MATCH($A43,'元データ'!$A$2:$A$534,0),MATCH(G$1,'元データ'!$A$2:$M$2,0))</f>
        <v>3695554</v>
      </c>
      <c r="H43" s="49">
        <f>INDEX('元データ'!$A$2:$M$534,MATCH($A43,'元データ'!$A$2:$A$534,0),MATCH(H$1,'元データ'!$A$2:$M$2,0))</f>
        <v>2947140</v>
      </c>
      <c r="I43" s="53">
        <f>INDEX('元データ'!$A$2:$M$534,MATCH($A43,'元データ'!$A$2:$A$534,0),MATCH(I$1,'元データ'!$A$2:$M$2,0))</f>
        <v>2145967</v>
      </c>
      <c r="J43" s="49">
        <f>INDEX('元データ'!$A$2:$M$534,MATCH($A43,'元データ'!$A$2:$A$534,0),MATCH(J$1,'元データ'!$A$2:$M$2,0))</f>
        <v>2587115</v>
      </c>
      <c r="K43" s="53">
        <f>INDEX('元データ'!$A$2:$M$534,MATCH($A43,'元データ'!$A$2:$A$534,0),MATCH(K$1,'元データ'!$A$2:$M$2,0))</f>
        <v>3613530</v>
      </c>
      <c r="L43" s="53">
        <f>INDEX('元データ'!$A$2:$M$534,MATCH($A43,'元データ'!$A$2:$A$534,0),MATCH(L$1,'元データ'!$A$2:$M$2,0))</f>
        <v>1042670</v>
      </c>
      <c r="M43" s="53">
        <f>INDEX('元データ'!$A$2:$M$534,MATCH($A43,'元データ'!$A$2:$A$534,0),MATCH(M$1,'元データ'!$A$2:$M$2,0))</f>
        <v>779053</v>
      </c>
      <c r="N43" s="53">
        <f>INDEX('元データ'!$A$2:$M$534,MATCH($A43,'元データ'!$A$2:$A$534,0),MATCH(N$1,'元データ'!$A$2:$M$2,0))</f>
        <v>1077107</v>
      </c>
      <c r="O43" s="53">
        <f>INDEX('元データ'!$A$2:$M$534,MATCH($A43,'元データ'!$A$2:$A$534,0),MATCH(O$1,'元データ'!$A$2:$M$2,0))</f>
        <v>2000142</v>
      </c>
      <c r="P43" s="66"/>
    </row>
    <row r="44" spans="1:16" ht="13.5">
      <c r="A44" s="620" t="s">
        <v>1362</v>
      </c>
      <c r="B44" s="30"/>
      <c r="C44" s="31" t="s">
        <v>264</v>
      </c>
      <c r="D44" s="12"/>
      <c r="E44" s="630">
        <f t="shared" si="3"/>
        <v>0</v>
      </c>
      <c r="F44" s="50">
        <f>INDEX('元データ'!$A$2:$M$534,MATCH($A44,'元データ'!$A$2:$A$534,0),MATCH(F$1,'元データ'!$A$2:$M$2,0))</f>
        <v>0</v>
      </c>
      <c r="G44" s="54">
        <f>INDEX('元データ'!$A$2:$M$534,MATCH($A44,'元データ'!$A$2:$A$534,0),MATCH(G$1,'元データ'!$A$2:$M$2,0))</f>
        <v>0</v>
      </c>
      <c r="H44" s="50">
        <f>INDEX('元データ'!$A$2:$M$534,MATCH($A44,'元データ'!$A$2:$A$534,0),MATCH(H$1,'元データ'!$A$2:$M$2,0))</f>
        <v>0</v>
      </c>
      <c r="I44" s="54">
        <f>INDEX('元データ'!$A$2:$M$534,MATCH($A44,'元データ'!$A$2:$A$534,0),MATCH(I$1,'元データ'!$A$2:$M$2,0))</f>
        <v>0</v>
      </c>
      <c r="J44" s="50">
        <f>INDEX('元データ'!$A$2:$M$534,MATCH($A44,'元データ'!$A$2:$A$534,0),MATCH(J$1,'元データ'!$A$2:$M$2,0))</f>
        <v>0</v>
      </c>
      <c r="K44" s="54">
        <f>INDEX('元データ'!$A$2:$M$534,MATCH($A44,'元データ'!$A$2:$A$534,0),MATCH(K$1,'元データ'!$A$2:$M$2,0))</f>
        <v>0</v>
      </c>
      <c r="L44" s="54">
        <f>INDEX('元データ'!$A$2:$M$534,MATCH($A44,'元データ'!$A$2:$A$534,0),MATCH(L$1,'元データ'!$A$2:$M$2,0))</f>
        <v>0</v>
      </c>
      <c r="M44" s="54">
        <f>INDEX('元データ'!$A$2:$M$534,MATCH($A44,'元データ'!$A$2:$A$534,0),MATCH(M$1,'元データ'!$A$2:$M$2,0))</f>
        <v>0</v>
      </c>
      <c r="N44" s="54">
        <f>INDEX('元データ'!$A$2:$M$534,MATCH($A44,'元データ'!$A$2:$A$534,0),MATCH(N$1,'元データ'!$A$2:$M$2,0))</f>
        <v>0</v>
      </c>
      <c r="O44" s="54">
        <f>INDEX('元データ'!$A$2:$M$534,MATCH($A44,'元データ'!$A$2:$A$534,0),MATCH(O$1,'元データ'!$A$2:$M$2,0))</f>
        <v>0</v>
      </c>
      <c r="P44" s="66"/>
    </row>
    <row r="45" spans="1:16" ht="13.5">
      <c r="A45" s="620" t="s">
        <v>1363</v>
      </c>
      <c r="B45" s="3" t="s">
        <v>101</v>
      </c>
      <c r="C45" s="4"/>
      <c r="D45" s="5"/>
      <c r="E45" s="629">
        <f t="shared" si="3"/>
        <v>-9880637</v>
      </c>
      <c r="F45" s="49">
        <f>INDEX('元データ'!$A$2:$M$534,MATCH($A45,'元データ'!$A$2:$A$534,0),MATCH(F$1,'元データ'!$A$2:$M$2,0))</f>
        <v>-10272982</v>
      </c>
      <c r="G45" s="53">
        <f>INDEX('元データ'!$A$2:$M$534,MATCH($A45,'元データ'!$A$2:$A$534,0),MATCH(G$1,'元データ'!$A$2:$M$2,0))</f>
        <v>1418755</v>
      </c>
      <c r="H45" s="49">
        <f>INDEX('元データ'!$A$2:$M$534,MATCH($A45,'元データ'!$A$2:$A$534,0),MATCH(H$1,'元データ'!$A$2:$M$2,0))</f>
        <v>541046</v>
      </c>
      <c r="I45" s="53">
        <f>INDEX('元データ'!$A$2:$M$534,MATCH($A45,'元データ'!$A$2:$A$534,0),MATCH(I$1,'元データ'!$A$2:$M$2,0))</f>
        <v>-560479</v>
      </c>
      <c r="J45" s="49">
        <f>INDEX('元データ'!$A$2:$M$534,MATCH($A45,'元データ'!$A$2:$A$534,0),MATCH(J$1,'元データ'!$A$2:$M$2,0))</f>
        <v>420907</v>
      </c>
      <c r="K45" s="53">
        <f>INDEX('元データ'!$A$2:$M$534,MATCH($A45,'元データ'!$A$2:$A$534,0),MATCH(K$1,'元データ'!$A$2:$M$2,0))</f>
        <v>-762561</v>
      </c>
      <c r="L45" s="53">
        <f>INDEX('元データ'!$A$2:$M$534,MATCH($A45,'元データ'!$A$2:$A$534,0),MATCH(L$1,'元データ'!$A$2:$M$2,0))</f>
        <v>-449012</v>
      </c>
      <c r="M45" s="53">
        <f>INDEX('元データ'!$A$2:$M$534,MATCH($A45,'元データ'!$A$2:$A$534,0),MATCH(M$1,'元データ'!$A$2:$M$2,0))</f>
        <v>165482</v>
      </c>
      <c r="N45" s="53">
        <f>INDEX('元データ'!$A$2:$M$534,MATCH($A45,'元データ'!$A$2:$A$534,0),MATCH(N$1,'元データ'!$A$2:$M$2,0))</f>
        <v>1143770</v>
      </c>
      <c r="O45" s="53">
        <f>INDEX('元データ'!$A$2:$M$534,MATCH($A45,'元データ'!$A$2:$A$534,0),MATCH(O$1,'元データ'!$A$2:$M$2,0))</f>
        <v>-1525563</v>
      </c>
      <c r="P45" s="66"/>
    </row>
    <row r="46" spans="1:16" ht="13.5">
      <c r="A46" s="620" t="s">
        <v>1364</v>
      </c>
      <c r="B46" s="26"/>
      <c r="C46" s="29" t="s">
        <v>33</v>
      </c>
      <c r="D46" s="17"/>
      <c r="E46" s="629">
        <f t="shared" si="3"/>
        <v>17107321</v>
      </c>
      <c r="F46" s="49">
        <f>INDEX('元データ'!$A$2:$M$534,MATCH($A46,'元データ'!$A$2:$A$534,0),MATCH(F$1,'元データ'!$A$2:$M$2,0))</f>
        <v>1063569</v>
      </c>
      <c r="G46" s="53">
        <f>INDEX('元データ'!$A$2:$M$534,MATCH($A46,'元データ'!$A$2:$A$534,0),MATCH(G$1,'元データ'!$A$2:$M$2,0))</f>
        <v>5332031</v>
      </c>
      <c r="H46" s="49">
        <f>INDEX('元データ'!$A$2:$M$534,MATCH($A46,'元データ'!$A$2:$A$534,0),MATCH(H$1,'元データ'!$A$2:$M$2,0))</f>
        <v>4857155</v>
      </c>
      <c r="I46" s="53">
        <f>INDEX('元データ'!$A$2:$M$534,MATCH($A46,'元データ'!$A$2:$A$534,0),MATCH(I$1,'元データ'!$A$2:$M$2,0))</f>
        <v>1020442</v>
      </c>
      <c r="J46" s="49">
        <f>INDEX('元データ'!$A$2:$M$534,MATCH($A46,'元データ'!$A$2:$A$534,0),MATCH(J$1,'元データ'!$A$2:$M$2,0))</f>
        <v>354450</v>
      </c>
      <c r="K46" s="53">
        <f>INDEX('元データ'!$A$2:$M$534,MATCH($A46,'元データ'!$A$2:$A$534,0),MATCH(K$1,'元データ'!$A$2:$M$2,0))</f>
        <v>845658</v>
      </c>
      <c r="L46" s="53">
        <f>INDEX('元データ'!$A$2:$M$534,MATCH($A46,'元データ'!$A$2:$A$534,0),MATCH(L$1,'元データ'!$A$2:$M$2,0))</f>
        <v>485424</v>
      </c>
      <c r="M46" s="53">
        <f>INDEX('元データ'!$A$2:$M$534,MATCH($A46,'元データ'!$A$2:$A$534,0),MATCH(M$1,'元データ'!$A$2:$M$2,0))</f>
        <v>150832</v>
      </c>
      <c r="N46" s="53">
        <f>INDEX('元データ'!$A$2:$M$534,MATCH($A46,'元データ'!$A$2:$A$534,0),MATCH(N$1,'元データ'!$A$2:$M$2,0))</f>
        <v>1211819</v>
      </c>
      <c r="O46" s="53">
        <f>INDEX('元データ'!$A$2:$M$534,MATCH($A46,'元データ'!$A$2:$A$534,0),MATCH(O$1,'元データ'!$A$2:$M$2,0))</f>
        <v>1785941</v>
      </c>
      <c r="P46" s="66"/>
    </row>
    <row r="47" spans="2:16" ht="13.5">
      <c r="B47" s="26"/>
      <c r="C47" s="29" t="s">
        <v>265</v>
      </c>
      <c r="D47" s="8"/>
      <c r="E47" s="53">
        <f t="shared" si="3"/>
        <v>6895918</v>
      </c>
      <c r="F47" s="49">
        <f aca="true" t="shared" si="4" ref="F47:O47">+F48+F49</f>
        <v>617147</v>
      </c>
      <c r="G47" s="53">
        <f t="shared" si="4"/>
        <v>699839</v>
      </c>
      <c r="H47" s="49">
        <f t="shared" si="4"/>
        <v>509771</v>
      </c>
      <c r="I47" s="53">
        <f t="shared" si="4"/>
        <v>696732</v>
      </c>
      <c r="J47" s="49">
        <f>+J48+J49</f>
        <v>127835</v>
      </c>
      <c r="K47" s="53">
        <f t="shared" si="4"/>
        <v>833069</v>
      </c>
      <c r="L47" s="53">
        <f t="shared" si="4"/>
        <v>483912</v>
      </c>
      <c r="M47" s="53">
        <f t="shared" si="4"/>
        <v>74771</v>
      </c>
      <c r="N47" s="53">
        <f t="shared" si="4"/>
        <v>1206828</v>
      </c>
      <c r="O47" s="53">
        <f t="shared" si="4"/>
        <v>1646014</v>
      </c>
      <c r="P47" s="66"/>
    </row>
    <row r="48" spans="1:16" s="633" customFormat="1" ht="13.5" hidden="1">
      <c r="A48" s="633" t="s">
        <v>1365</v>
      </c>
      <c r="B48" s="286"/>
      <c r="C48" s="287"/>
      <c r="D48" s="288"/>
      <c r="E48" s="81">
        <f t="shared" si="3"/>
        <v>2702784</v>
      </c>
      <c r="F48" s="82">
        <f>INDEX('元データ'!$A$2:$M$534,MATCH($A48,'元データ'!$A$2:$A$534,0),MATCH(F$1,'元データ'!$A$2:$M$2,0))</f>
        <v>410741</v>
      </c>
      <c r="G48" s="81">
        <f>INDEX('元データ'!$A$2:$M$534,MATCH($A48,'元データ'!$A$2:$A$534,0),MATCH(G$1,'元データ'!$A$2:$M$2,0))</f>
        <v>93307</v>
      </c>
      <c r="H48" s="82">
        <f>INDEX('元データ'!$A$2:$M$534,MATCH($A48,'元データ'!$A$2:$A$534,0),MATCH(H$1,'元データ'!$A$2:$M$2,0))</f>
        <v>384733</v>
      </c>
      <c r="I48" s="81">
        <f>INDEX('元データ'!$A$2:$M$534,MATCH($A48,'元データ'!$A$2:$A$534,0),MATCH(I$1,'元データ'!$A$2:$M$2,0))</f>
        <v>284102</v>
      </c>
      <c r="J48" s="82">
        <f>INDEX('元データ'!$A$2:$M$534,MATCH($A48,'元データ'!$A$2:$A$534,0),MATCH(J$1,'元データ'!$A$2:$M$2,0))</f>
        <v>51567</v>
      </c>
      <c r="K48" s="81">
        <f>INDEX('元データ'!$A$2:$M$534,MATCH($A48,'元データ'!$A$2:$A$534,0),MATCH(K$1,'元データ'!$A$2:$M$2,0))</f>
        <v>88130</v>
      </c>
      <c r="L48" s="81">
        <f>INDEX('元データ'!$A$2:$M$534,MATCH($A48,'元データ'!$A$2:$A$534,0),MATCH(L$1,'元データ'!$A$2:$M$2,0))</f>
        <v>121706</v>
      </c>
      <c r="M48" s="81">
        <f>INDEX('元データ'!$A$2:$M$534,MATCH($A48,'元データ'!$A$2:$A$534,0),MATCH(M$1,'元データ'!$A$2:$M$2,0))</f>
        <v>0</v>
      </c>
      <c r="N48" s="81">
        <f>INDEX('元データ'!$A$2:$M$534,MATCH($A48,'元データ'!$A$2:$A$534,0),MATCH(N$1,'元データ'!$A$2:$M$2,0))</f>
        <v>1169248</v>
      </c>
      <c r="O48" s="81">
        <f>INDEX('元データ'!$A$2:$M$534,MATCH($A48,'元データ'!$A$2:$A$534,0),MATCH(O$1,'元データ'!$A$2:$M$2,0))</f>
        <v>99250</v>
      </c>
      <c r="P48" s="289"/>
    </row>
    <row r="49" spans="1:16" s="633" customFormat="1" ht="13.5" hidden="1">
      <c r="A49" s="633" t="s">
        <v>1366</v>
      </c>
      <c r="B49" s="286"/>
      <c r="C49" s="287"/>
      <c r="D49" s="288"/>
      <c r="E49" s="81">
        <f t="shared" si="3"/>
        <v>4193134</v>
      </c>
      <c r="F49" s="82">
        <f>INDEX('元データ'!$A$2:$M$534,MATCH($A49,'元データ'!$A$2:$A$534,0),MATCH(F$1,'元データ'!$A$2:$M$2,0))</f>
        <v>206406</v>
      </c>
      <c r="G49" s="81">
        <f>INDEX('元データ'!$A$2:$M$534,MATCH($A49,'元データ'!$A$2:$A$534,0),MATCH(G$1,'元データ'!$A$2:$M$2,0))</f>
        <v>606532</v>
      </c>
      <c r="H49" s="82">
        <f>INDEX('元データ'!$A$2:$M$534,MATCH($A49,'元データ'!$A$2:$A$534,0),MATCH(H$1,'元データ'!$A$2:$M$2,0))</f>
        <v>125038</v>
      </c>
      <c r="I49" s="81">
        <f>INDEX('元データ'!$A$2:$M$534,MATCH($A49,'元データ'!$A$2:$A$534,0),MATCH(I$1,'元データ'!$A$2:$M$2,0))</f>
        <v>412630</v>
      </c>
      <c r="J49" s="82">
        <f>INDEX('元データ'!$A$2:$M$534,MATCH($A49,'元データ'!$A$2:$A$534,0),MATCH(J$1,'元データ'!$A$2:$M$2,0))</f>
        <v>76268</v>
      </c>
      <c r="K49" s="81">
        <f>INDEX('元データ'!$A$2:$M$534,MATCH($A49,'元データ'!$A$2:$A$534,0),MATCH(K$1,'元データ'!$A$2:$M$2,0))</f>
        <v>744939</v>
      </c>
      <c r="L49" s="81">
        <f>INDEX('元データ'!$A$2:$M$534,MATCH($A49,'元データ'!$A$2:$A$534,0),MATCH(L$1,'元データ'!$A$2:$M$2,0))</f>
        <v>362206</v>
      </c>
      <c r="M49" s="81">
        <f>INDEX('元データ'!$A$2:$M$534,MATCH($A49,'元データ'!$A$2:$A$534,0),MATCH(M$1,'元データ'!$A$2:$M$2,0))</f>
        <v>74771</v>
      </c>
      <c r="N49" s="81">
        <f>INDEX('元データ'!$A$2:$M$534,MATCH($A49,'元データ'!$A$2:$A$534,0),MATCH(N$1,'元データ'!$A$2:$M$2,0))</f>
        <v>37580</v>
      </c>
      <c r="O49" s="81">
        <f>INDEX('元データ'!$A$2:$M$534,MATCH($A49,'元データ'!$A$2:$A$534,0),MATCH(O$1,'元データ'!$A$2:$M$2,0))</f>
        <v>1546764</v>
      </c>
      <c r="P49" s="289"/>
    </row>
    <row r="50" spans="1:16" ht="13.5">
      <c r="A50" s="620" t="s">
        <v>1367</v>
      </c>
      <c r="B50" s="26"/>
      <c r="C50" s="29" t="s">
        <v>266</v>
      </c>
      <c r="D50" s="8"/>
      <c r="E50" s="53">
        <f t="shared" si="3"/>
        <v>0</v>
      </c>
      <c r="F50" s="49">
        <f>INDEX('元データ'!$A$2:$M$534,MATCH($A50,'元データ'!$A$2:$A$534,0),MATCH(F$1,'元データ'!$A$2:$M$2,0))</f>
        <v>0</v>
      </c>
      <c r="G50" s="53">
        <f>INDEX('元データ'!$A$2:$M$534,MATCH($A50,'元データ'!$A$2:$A$534,0),MATCH(G$1,'元データ'!$A$2:$M$2,0))</f>
        <v>0</v>
      </c>
      <c r="H50" s="49">
        <f>INDEX('元データ'!$A$2:$M$534,MATCH($A50,'元データ'!$A$2:$A$534,0),MATCH(H$1,'元データ'!$A$2:$M$2,0))</f>
        <v>0</v>
      </c>
      <c r="I50" s="53">
        <f>INDEX('元データ'!$A$2:$M$534,MATCH($A50,'元データ'!$A$2:$A$534,0),MATCH(I$1,'元データ'!$A$2:$M$2,0))</f>
        <v>0</v>
      </c>
      <c r="J50" s="49">
        <f>INDEX('元データ'!$A$2:$M$534,MATCH($A50,'元データ'!$A$2:$A$534,0),MATCH(J$1,'元データ'!$A$2:$M$2,0))</f>
        <v>0</v>
      </c>
      <c r="K50" s="53">
        <f>INDEX('元データ'!$A$2:$M$534,MATCH($A50,'元データ'!$A$2:$A$534,0),MATCH(K$1,'元データ'!$A$2:$M$2,0))</f>
        <v>0</v>
      </c>
      <c r="L50" s="53">
        <f>INDEX('元データ'!$A$2:$M$534,MATCH($A50,'元データ'!$A$2:$A$534,0),MATCH(L$1,'元データ'!$A$2:$M$2,0))</f>
        <v>0</v>
      </c>
      <c r="M50" s="53">
        <f>INDEX('元データ'!$A$2:$M$534,MATCH($A50,'元データ'!$A$2:$A$534,0),MATCH(M$1,'元データ'!$A$2:$M$2,0))</f>
        <v>0</v>
      </c>
      <c r="N50" s="53">
        <f>INDEX('元データ'!$A$2:$M$534,MATCH($A50,'元データ'!$A$2:$A$534,0),MATCH(N$1,'元データ'!$A$2:$M$2,0))</f>
        <v>0</v>
      </c>
      <c r="O50" s="53">
        <f>INDEX('元データ'!$A$2:$M$534,MATCH($A50,'元データ'!$A$2:$A$534,0),MATCH(O$1,'元データ'!$A$2:$M$2,0))</f>
        <v>0</v>
      </c>
      <c r="P50" s="66"/>
    </row>
    <row r="51" spans="1:16" ht="13.5">
      <c r="A51" s="620" t="s">
        <v>1368</v>
      </c>
      <c r="B51" s="26"/>
      <c r="C51" s="29" t="s">
        <v>267</v>
      </c>
      <c r="D51" s="8"/>
      <c r="E51" s="53">
        <f t="shared" si="3"/>
        <v>0</v>
      </c>
      <c r="F51" s="49">
        <f>INDEX('元データ'!$A$2:$M$534,MATCH($A51,'元データ'!$A$2:$A$534,0),MATCH(F$1,'元データ'!$A$2:$M$2,0))</f>
        <v>0</v>
      </c>
      <c r="G51" s="53">
        <f>INDEX('元データ'!$A$2:$M$534,MATCH($A51,'元データ'!$A$2:$A$534,0),MATCH(G$1,'元データ'!$A$2:$M$2,0))</f>
        <v>0</v>
      </c>
      <c r="H51" s="49">
        <f>INDEX('元データ'!$A$2:$M$534,MATCH($A51,'元データ'!$A$2:$A$534,0),MATCH(H$1,'元データ'!$A$2:$M$2,0))</f>
        <v>0</v>
      </c>
      <c r="I51" s="53">
        <f>INDEX('元データ'!$A$2:$M$534,MATCH($A51,'元データ'!$A$2:$A$534,0),MATCH(I$1,'元データ'!$A$2:$M$2,0))</f>
        <v>0</v>
      </c>
      <c r="J51" s="49">
        <f>INDEX('元データ'!$A$2:$M$534,MATCH($A51,'元データ'!$A$2:$A$534,0),MATCH(J$1,'元データ'!$A$2:$M$2,0))</f>
        <v>0</v>
      </c>
      <c r="K51" s="53">
        <f>INDEX('元データ'!$A$2:$M$534,MATCH($A51,'元データ'!$A$2:$A$534,0),MATCH(K$1,'元データ'!$A$2:$M$2,0))</f>
        <v>0</v>
      </c>
      <c r="L51" s="53">
        <f>INDEX('元データ'!$A$2:$M$534,MATCH($A51,'元データ'!$A$2:$A$534,0),MATCH(L$1,'元データ'!$A$2:$M$2,0))</f>
        <v>0</v>
      </c>
      <c r="M51" s="53">
        <f>INDEX('元データ'!$A$2:$M$534,MATCH($A51,'元データ'!$A$2:$A$534,0),MATCH(M$1,'元データ'!$A$2:$M$2,0))</f>
        <v>0</v>
      </c>
      <c r="N51" s="53">
        <f>INDEX('元データ'!$A$2:$M$534,MATCH($A51,'元データ'!$A$2:$A$534,0),MATCH(N$1,'元データ'!$A$2:$M$2,0))</f>
        <v>0</v>
      </c>
      <c r="O51" s="53">
        <f>INDEX('元データ'!$A$2:$M$534,MATCH($A51,'元データ'!$A$2:$A$534,0),MATCH(O$1,'元データ'!$A$2:$M$2,0))</f>
        <v>0</v>
      </c>
      <c r="P51" s="66"/>
    </row>
    <row r="52" spans="1:16" ht="13.5">
      <c r="A52" s="620" t="s">
        <v>1369</v>
      </c>
      <c r="B52" s="26"/>
      <c r="C52" s="29" t="s">
        <v>268</v>
      </c>
      <c r="D52" s="8"/>
      <c r="E52" s="53">
        <f t="shared" si="3"/>
        <v>10211403</v>
      </c>
      <c r="F52" s="49">
        <f>INDEX('元データ'!$A$2:$M$534,MATCH($A52,'元データ'!$A$2:$A$534,0),MATCH(F$1,'元データ'!$A$2:$M$2,0))</f>
        <v>446422</v>
      </c>
      <c r="G52" s="53">
        <f>INDEX('元データ'!$A$2:$M$534,MATCH($A52,'元データ'!$A$2:$A$534,0),MATCH(G$1,'元データ'!$A$2:$M$2,0))</f>
        <v>4632192</v>
      </c>
      <c r="H52" s="49">
        <f>INDEX('元データ'!$A$2:$M$534,MATCH($A52,'元データ'!$A$2:$A$534,0),MATCH(H$1,'元データ'!$A$2:$M$2,0))</f>
        <v>4347384</v>
      </c>
      <c r="I52" s="53">
        <f>INDEX('元データ'!$A$2:$M$534,MATCH($A52,'元データ'!$A$2:$A$534,0),MATCH(I$1,'元データ'!$A$2:$M$2,0))</f>
        <v>323710</v>
      </c>
      <c r="J52" s="49">
        <f>INDEX('元データ'!$A$2:$M$534,MATCH($A52,'元データ'!$A$2:$A$534,0),MATCH(J$1,'元データ'!$A$2:$M$2,0))</f>
        <v>226615</v>
      </c>
      <c r="K52" s="53">
        <f>INDEX('元データ'!$A$2:$M$534,MATCH($A52,'元データ'!$A$2:$A$534,0),MATCH(K$1,'元データ'!$A$2:$M$2,0))</f>
        <v>12589</v>
      </c>
      <c r="L52" s="53">
        <f>INDEX('元データ'!$A$2:$M$534,MATCH($A52,'元データ'!$A$2:$A$534,0),MATCH(L$1,'元データ'!$A$2:$M$2,0))</f>
        <v>1512</v>
      </c>
      <c r="M52" s="53">
        <f>INDEX('元データ'!$A$2:$M$534,MATCH($A52,'元データ'!$A$2:$A$534,0),MATCH(M$1,'元データ'!$A$2:$M$2,0))</f>
        <v>76061</v>
      </c>
      <c r="N52" s="53">
        <f>INDEX('元データ'!$A$2:$M$534,MATCH($A52,'元データ'!$A$2:$A$534,0),MATCH(N$1,'元データ'!$A$2:$M$2,0))</f>
        <v>4991</v>
      </c>
      <c r="O52" s="53">
        <f>INDEX('元データ'!$A$2:$M$534,MATCH($A52,'元データ'!$A$2:$A$534,0),MATCH(O$1,'元データ'!$A$2:$M$2,0))</f>
        <v>139927</v>
      </c>
      <c r="P52" s="66"/>
    </row>
    <row r="53" spans="1:16" ht="13.5">
      <c r="A53" s="620" t="s">
        <v>1370</v>
      </c>
      <c r="B53" s="26"/>
      <c r="C53" s="29" t="s">
        <v>119</v>
      </c>
      <c r="D53" s="17"/>
      <c r="E53" s="53">
        <f t="shared" si="3"/>
        <v>-26987958</v>
      </c>
      <c r="F53" s="49">
        <f>INDEX('元データ'!$A$2:$M$534,MATCH($A53,'元データ'!$A$2:$A$534,0),MATCH(F$1,'元データ'!$A$2:$M$2,0))</f>
        <v>-11336551</v>
      </c>
      <c r="G53" s="53">
        <f>INDEX('元データ'!$A$2:$M$534,MATCH($A53,'元データ'!$A$2:$A$534,0),MATCH(G$1,'元データ'!$A$2:$M$2,0))</f>
        <v>-3913276</v>
      </c>
      <c r="H53" s="49">
        <f>INDEX('元データ'!$A$2:$M$534,MATCH($A53,'元データ'!$A$2:$A$534,0),MATCH(H$1,'元データ'!$A$2:$M$2,0))</f>
        <v>-4316109</v>
      </c>
      <c r="I53" s="53">
        <f>INDEX('元データ'!$A$2:$M$534,MATCH($A53,'元データ'!$A$2:$A$534,0),MATCH(I$1,'元データ'!$A$2:$M$2,0))</f>
        <v>-1580921</v>
      </c>
      <c r="J53" s="49">
        <f>INDEX('元データ'!$A$2:$M$534,MATCH($A53,'元データ'!$A$2:$A$534,0),MATCH(J$1,'元データ'!$A$2:$M$2,0))</f>
        <v>66457</v>
      </c>
      <c r="K53" s="53">
        <f>INDEX('元データ'!$A$2:$M$534,MATCH($A53,'元データ'!$A$2:$A$534,0),MATCH(K$1,'元データ'!$A$2:$M$2,0))</f>
        <v>-1608219</v>
      </c>
      <c r="L53" s="53">
        <f>INDEX('元データ'!$A$2:$M$534,MATCH($A53,'元データ'!$A$2:$A$534,0),MATCH(L$1,'元データ'!$A$2:$M$2,0))</f>
        <v>-934436</v>
      </c>
      <c r="M53" s="53">
        <f>INDEX('元データ'!$A$2:$M$534,MATCH($A53,'元データ'!$A$2:$A$534,0),MATCH(M$1,'元データ'!$A$2:$M$2,0))</f>
        <v>14650</v>
      </c>
      <c r="N53" s="53">
        <f>INDEX('元データ'!$A$2:$M$534,MATCH($A53,'元データ'!$A$2:$A$534,0),MATCH(N$1,'元データ'!$A$2:$M$2,0))</f>
        <v>-68049</v>
      </c>
      <c r="O53" s="53">
        <f>INDEX('元データ'!$A$2:$M$534,MATCH($A53,'元データ'!$A$2:$A$534,0),MATCH(O$1,'元データ'!$A$2:$M$2,0))</f>
        <v>-3311504</v>
      </c>
      <c r="P53" s="66"/>
    </row>
    <row r="54" spans="1:16" ht="13.5">
      <c r="A54" s="620" t="s">
        <v>1371</v>
      </c>
      <c r="B54" s="26"/>
      <c r="C54" s="29" t="s">
        <v>269</v>
      </c>
      <c r="D54" s="8"/>
      <c r="E54" s="53">
        <f t="shared" si="3"/>
        <v>81327</v>
      </c>
      <c r="F54" s="49">
        <f>INDEX('元データ'!$A$2:$M$534,MATCH($A54,'元データ'!$A$2:$A$534,0),MATCH(F$1,'元データ'!$A$2:$M$2,0))</f>
        <v>0</v>
      </c>
      <c r="G54" s="53">
        <f>INDEX('元データ'!$A$2:$M$534,MATCH($A54,'元データ'!$A$2:$A$534,0),MATCH(G$1,'元データ'!$A$2:$M$2,0))</f>
        <v>0</v>
      </c>
      <c r="H54" s="49">
        <f>INDEX('元データ'!$A$2:$M$534,MATCH($A54,'元データ'!$A$2:$A$534,0),MATCH(H$1,'元データ'!$A$2:$M$2,0))</f>
        <v>0</v>
      </c>
      <c r="I54" s="53">
        <f>INDEX('元データ'!$A$2:$M$534,MATCH($A54,'元データ'!$A$2:$A$534,0),MATCH(I$1,'元データ'!$A$2:$M$2,0))</f>
        <v>8500</v>
      </c>
      <c r="J54" s="49">
        <f>INDEX('元データ'!$A$2:$M$534,MATCH($A54,'元データ'!$A$2:$A$534,0),MATCH(J$1,'元データ'!$A$2:$M$2,0))</f>
        <v>0</v>
      </c>
      <c r="K54" s="53">
        <f>INDEX('元データ'!$A$2:$M$534,MATCH($A54,'元データ'!$A$2:$A$534,0),MATCH(K$1,'元データ'!$A$2:$M$2,0))</f>
        <v>26</v>
      </c>
      <c r="L54" s="53">
        <f>INDEX('元データ'!$A$2:$M$534,MATCH($A54,'元データ'!$A$2:$A$534,0),MATCH(L$1,'元データ'!$A$2:$M$2,0))</f>
        <v>0</v>
      </c>
      <c r="M54" s="53">
        <f>INDEX('元データ'!$A$2:$M$534,MATCH($A54,'元データ'!$A$2:$A$534,0),MATCH(M$1,'元データ'!$A$2:$M$2,0))</f>
        <v>783</v>
      </c>
      <c r="N54" s="53">
        <f>INDEX('元データ'!$A$2:$M$534,MATCH($A54,'元データ'!$A$2:$A$534,0),MATCH(N$1,'元データ'!$A$2:$M$2,0))</f>
        <v>69918</v>
      </c>
      <c r="O54" s="53">
        <f>INDEX('元データ'!$A$2:$M$534,MATCH($A54,'元データ'!$A$2:$A$534,0),MATCH(O$1,'元データ'!$A$2:$M$2,0))</f>
        <v>2100</v>
      </c>
      <c r="P54" s="66"/>
    </row>
    <row r="55" spans="1:16" ht="13.5">
      <c r="A55" s="620" t="s">
        <v>1372</v>
      </c>
      <c r="B55" s="26"/>
      <c r="C55" s="29" t="s">
        <v>270</v>
      </c>
      <c r="D55" s="8"/>
      <c r="E55" s="53">
        <f t="shared" si="3"/>
        <v>13047</v>
      </c>
      <c r="F55" s="49">
        <f>INDEX('元データ'!$A$2:$M$534,MATCH($A55,'元データ'!$A$2:$A$534,0),MATCH(F$1,'元データ'!$A$2:$M$2,0))</f>
        <v>0</v>
      </c>
      <c r="G55" s="53">
        <f>INDEX('元データ'!$A$2:$M$534,MATCH($A55,'元データ'!$A$2:$A$534,0),MATCH(G$1,'元データ'!$A$2:$M$2,0))</f>
        <v>0</v>
      </c>
      <c r="H55" s="49">
        <f>INDEX('元データ'!$A$2:$M$534,MATCH($A55,'元データ'!$A$2:$A$534,0),MATCH(H$1,'元データ'!$A$2:$M$2,0))</f>
        <v>0</v>
      </c>
      <c r="I55" s="53">
        <f>INDEX('元データ'!$A$2:$M$534,MATCH($A55,'元データ'!$A$2:$A$534,0),MATCH(I$1,'元データ'!$A$2:$M$2,0))</f>
        <v>0</v>
      </c>
      <c r="J55" s="49">
        <f>INDEX('元データ'!$A$2:$M$534,MATCH($A55,'元データ'!$A$2:$A$534,0),MATCH(J$1,'元データ'!$A$2:$M$2,0))</f>
        <v>0</v>
      </c>
      <c r="K55" s="53">
        <f>INDEX('元データ'!$A$2:$M$534,MATCH($A55,'元データ'!$A$2:$A$534,0),MATCH(K$1,'元データ'!$A$2:$M$2,0))</f>
        <v>0</v>
      </c>
      <c r="L55" s="53">
        <f>INDEX('元データ'!$A$2:$M$534,MATCH($A55,'元データ'!$A$2:$A$534,0),MATCH(L$1,'元データ'!$A$2:$M$2,0))</f>
        <v>0</v>
      </c>
      <c r="M55" s="53">
        <f>INDEX('元データ'!$A$2:$M$534,MATCH($A55,'元データ'!$A$2:$A$534,0),MATCH(M$1,'元データ'!$A$2:$M$2,0))</f>
        <v>13047</v>
      </c>
      <c r="N55" s="53">
        <f>INDEX('元データ'!$A$2:$M$534,MATCH($A55,'元データ'!$A$2:$A$534,0),MATCH(N$1,'元データ'!$A$2:$M$2,0))</f>
        <v>0</v>
      </c>
      <c r="O55" s="53">
        <f>INDEX('元データ'!$A$2:$M$534,MATCH($A55,'元データ'!$A$2:$A$534,0),MATCH(O$1,'元データ'!$A$2:$M$2,0))</f>
        <v>0</v>
      </c>
      <c r="P55" s="66"/>
    </row>
    <row r="56" spans="1:16" ht="13.5">
      <c r="A56" s="620" t="s">
        <v>1373</v>
      </c>
      <c r="B56" s="26"/>
      <c r="C56" s="29" t="s">
        <v>271</v>
      </c>
      <c r="D56" s="8"/>
      <c r="E56" s="53">
        <f t="shared" si="3"/>
        <v>0</v>
      </c>
      <c r="F56" s="49">
        <f>INDEX('元データ'!$A$2:$M$534,MATCH($A56,'元データ'!$A$2:$A$534,0),MATCH(F$1,'元データ'!$A$2:$M$2,0))</f>
        <v>0</v>
      </c>
      <c r="G56" s="53">
        <f>INDEX('元データ'!$A$2:$M$534,MATCH($A56,'元データ'!$A$2:$A$534,0),MATCH(G$1,'元データ'!$A$2:$M$2,0))</f>
        <v>0</v>
      </c>
      <c r="H56" s="49">
        <f>INDEX('元データ'!$A$2:$M$534,MATCH($A56,'元データ'!$A$2:$A$534,0),MATCH(H$1,'元データ'!$A$2:$M$2,0))</f>
        <v>0</v>
      </c>
      <c r="I56" s="53">
        <f>INDEX('元データ'!$A$2:$M$534,MATCH($A56,'元データ'!$A$2:$A$534,0),MATCH(I$1,'元データ'!$A$2:$M$2,0))</f>
        <v>0</v>
      </c>
      <c r="J56" s="49">
        <f>INDEX('元データ'!$A$2:$M$534,MATCH($A56,'元データ'!$A$2:$A$534,0),MATCH(J$1,'元データ'!$A$2:$M$2,0))</f>
        <v>0</v>
      </c>
      <c r="K56" s="53">
        <f>INDEX('元データ'!$A$2:$M$534,MATCH($A56,'元データ'!$A$2:$A$534,0),MATCH(K$1,'元データ'!$A$2:$M$2,0))</f>
        <v>0</v>
      </c>
      <c r="L56" s="53">
        <f>INDEX('元データ'!$A$2:$M$534,MATCH($A56,'元データ'!$A$2:$A$534,0),MATCH(L$1,'元データ'!$A$2:$M$2,0))</f>
        <v>0</v>
      </c>
      <c r="M56" s="53">
        <f>INDEX('元データ'!$A$2:$M$534,MATCH($A56,'元データ'!$A$2:$A$534,0),MATCH(M$1,'元データ'!$A$2:$M$2,0))</f>
        <v>0</v>
      </c>
      <c r="N56" s="53">
        <f>INDEX('元データ'!$A$2:$M$534,MATCH($A56,'元データ'!$A$2:$A$534,0),MATCH(N$1,'元データ'!$A$2:$M$2,0))</f>
        <v>0</v>
      </c>
      <c r="O56" s="53">
        <f>INDEX('元データ'!$A$2:$M$534,MATCH($A56,'元データ'!$A$2:$A$534,0),MATCH(O$1,'元データ'!$A$2:$M$2,0))</f>
        <v>0</v>
      </c>
      <c r="P56" s="66"/>
    </row>
    <row r="57" spans="1:16" ht="13.5">
      <c r="A57" s="620" t="s">
        <v>1374</v>
      </c>
      <c r="B57" s="26"/>
      <c r="C57" s="29" t="s">
        <v>272</v>
      </c>
      <c r="D57" s="8"/>
      <c r="E57" s="53">
        <f t="shared" si="3"/>
        <v>47047</v>
      </c>
      <c r="F57" s="49">
        <f>INDEX('元データ'!$A$2:$M$534,MATCH($A57,'元データ'!$A$2:$A$534,0),MATCH(F$1,'元データ'!$A$2:$M$2,0))</f>
        <v>0</v>
      </c>
      <c r="G57" s="53">
        <f>INDEX('元データ'!$A$2:$M$534,MATCH($A57,'元データ'!$A$2:$A$534,0),MATCH(G$1,'元データ'!$A$2:$M$2,0))</f>
        <v>0</v>
      </c>
      <c r="H57" s="49">
        <f>INDEX('元データ'!$A$2:$M$534,MATCH($A57,'元データ'!$A$2:$A$534,0),MATCH(H$1,'元データ'!$A$2:$M$2,0))</f>
        <v>0</v>
      </c>
      <c r="I57" s="53">
        <f>INDEX('元データ'!$A$2:$M$534,MATCH($A57,'元データ'!$A$2:$A$534,0),MATCH(I$1,'元データ'!$A$2:$M$2,0))</f>
        <v>0</v>
      </c>
      <c r="J57" s="49">
        <f>INDEX('元データ'!$A$2:$M$534,MATCH($A57,'元データ'!$A$2:$A$534,0),MATCH(J$1,'元データ'!$A$2:$M$2,0))</f>
        <v>0</v>
      </c>
      <c r="K57" s="53">
        <f>INDEX('元データ'!$A$2:$M$534,MATCH($A57,'元データ'!$A$2:$A$534,0),MATCH(K$1,'元データ'!$A$2:$M$2,0))</f>
        <v>0</v>
      </c>
      <c r="L57" s="53">
        <f>INDEX('元データ'!$A$2:$M$534,MATCH($A57,'元データ'!$A$2:$A$534,0),MATCH(L$1,'元データ'!$A$2:$M$2,0))</f>
        <v>0</v>
      </c>
      <c r="M57" s="53">
        <f>INDEX('元データ'!$A$2:$M$534,MATCH($A57,'元データ'!$A$2:$A$534,0),MATCH(M$1,'元データ'!$A$2:$M$2,0))</f>
        <v>0</v>
      </c>
      <c r="N57" s="53">
        <f>INDEX('元データ'!$A$2:$M$534,MATCH($A57,'元データ'!$A$2:$A$534,0),MATCH(N$1,'元データ'!$A$2:$M$2,0))</f>
        <v>47047</v>
      </c>
      <c r="O57" s="53">
        <f>INDEX('元データ'!$A$2:$M$534,MATCH($A57,'元データ'!$A$2:$A$534,0),MATCH(O$1,'元データ'!$A$2:$M$2,0))</f>
        <v>0</v>
      </c>
      <c r="P57" s="66"/>
    </row>
    <row r="58" spans="1:16" ht="13.5">
      <c r="A58" s="620" t="s">
        <v>1375</v>
      </c>
      <c r="B58" s="26"/>
      <c r="C58" s="29" t="s">
        <v>273</v>
      </c>
      <c r="D58" s="8"/>
      <c r="E58" s="53">
        <f t="shared" si="3"/>
        <v>67277</v>
      </c>
      <c r="F58" s="49">
        <f>INDEX('元データ'!$A$2:$M$534,MATCH($A58,'元データ'!$A$2:$A$534,0),MATCH(F$1,'元データ'!$A$2:$M$2,0))</f>
        <v>0</v>
      </c>
      <c r="G58" s="53">
        <f>INDEX('元データ'!$A$2:$M$534,MATCH($A58,'元データ'!$A$2:$A$534,0),MATCH(G$1,'元データ'!$A$2:$M$2,0))</f>
        <v>0</v>
      </c>
      <c r="H58" s="49">
        <f>INDEX('元データ'!$A$2:$M$534,MATCH($A58,'元データ'!$A$2:$A$534,0),MATCH(H$1,'元データ'!$A$2:$M$2,0))</f>
        <v>0</v>
      </c>
      <c r="I58" s="53">
        <f>INDEX('元データ'!$A$2:$M$534,MATCH($A58,'元データ'!$A$2:$A$534,0),MATCH(I$1,'元データ'!$A$2:$M$2,0))</f>
        <v>0</v>
      </c>
      <c r="J58" s="49">
        <f>INDEX('元データ'!$A$2:$M$534,MATCH($A58,'元データ'!$A$2:$A$534,0),MATCH(J$1,'元データ'!$A$2:$M$2,0))</f>
        <v>66457</v>
      </c>
      <c r="K58" s="53">
        <f>INDEX('元データ'!$A$2:$M$534,MATCH($A58,'元データ'!$A$2:$A$534,0),MATCH(K$1,'元データ'!$A$2:$M$2,0))</f>
        <v>0</v>
      </c>
      <c r="L58" s="53">
        <f>INDEX('元データ'!$A$2:$M$534,MATCH($A58,'元データ'!$A$2:$A$534,0),MATCH(L$1,'元データ'!$A$2:$M$2,0))</f>
        <v>0</v>
      </c>
      <c r="M58" s="53">
        <f>INDEX('元データ'!$A$2:$M$534,MATCH($A58,'元データ'!$A$2:$A$534,0),MATCH(M$1,'元データ'!$A$2:$M$2,0))</f>
        <v>820</v>
      </c>
      <c r="N58" s="53">
        <f>INDEX('元データ'!$A$2:$M$534,MATCH($A58,'元データ'!$A$2:$A$534,0),MATCH(N$1,'元データ'!$A$2:$M$2,0))</f>
        <v>0</v>
      </c>
      <c r="O58" s="53">
        <f>INDEX('元データ'!$A$2:$M$534,MATCH($A58,'元データ'!$A$2:$A$534,0),MATCH(O$1,'元データ'!$A$2:$M$2,0))</f>
        <v>0</v>
      </c>
      <c r="P58" s="66"/>
    </row>
    <row r="59" spans="1:16" ht="13.5">
      <c r="A59" s="620" t="s">
        <v>1376</v>
      </c>
      <c r="B59" s="6"/>
      <c r="C59" s="4" t="s">
        <v>274</v>
      </c>
      <c r="D59" s="8"/>
      <c r="E59" s="53">
        <f t="shared" si="3"/>
        <v>27196656</v>
      </c>
      <c r="F59" s="49">
        <f>INDEX('元データ'!$A$2:$M$534,MATCH($A59,'元データ'!$A$2:$A$534,0),MATCH(F$1,'元データ'!$A$2:$M$2,0))</f>
        <v>11336551</v>
      </c>
      <c r="G59" s="53">
        <f>INDEX('元データ'!$A$2:$M$534,MATCH($A59,'元データ'!$A$2:$A$534,0),MATCH(G$1,'元データ'!$A$2:$M$2,0))</f>
        <v>3913276</v>
      </c>
      <c r="H59" s="49">
        <f>INDEX('元データ'!$A$2:$M$534,MATCH($A59,'元データ'!$A$2:$A$534,0),MATCH(H$1,'元データ'!$A$2:$M$2,0))</f>
        <v>4316109</v>
      </c>
      <c r="I59" s="53">
        <f>INDEX('元データ'!$A$2:$M$534,MATCH($A59,'元データ'!$A$2:$A$534,0),MATCH(I$1,'元データ'!$A$2:$M$2,0))</f>
        <v>1589421</v>
      </c>
      <c r="J59" s="49">
        <f>INDEX('元データ'!$A$2:$M$534,MATCH($A59,'元データ'!$A$2:$A$534,0),MATCH(J$1,'元データ'!$A$2:$M$2,0))</f>
        <v>0</v>
      </c>
      <c r="K59" s="53">
        <f>INDEX('元データ'!$A$2:$M$534,MATCH($A59,'元データ'!$A$2:$A$534,0),MATCH(K$1,'元データ'!$A$2:$M$2,0))</f>
        <v>1608245</v>
      </c>
      <c r="L59" s="53">
        <f>INDEX('元データ'!$A$2:$M$534,MATCH($A59,'元データ'!$A$2:$A$534,0),MATCH(L$1,'元データ'!$A$2:$M$2,0))</f>
        <v>934436</v>
      </c>
      <c r="M59" s="53">
        <f>INDEX('元データ'!$A$2:$M$534,MATCH($A59,'元データ'!$A$2:$A$534,0),MATCH(M$1,'元データ'!$A$2:$M$2,0))</f>
        <v>0</v>
      </c>
      <c r="N59" s="53">
        <f>INDEX('元データ'!$A$2:$M$534,MATCH($A59,'元データ'!$A$2:$A$534,0),MATCH(N$1,'元データ'!$A$2:$M$2,0))</f>
        <v>185014</v>
      </c>
      <c r="O59" s="53">
        <f>INDEX('元データ'!$A$2:$M$534,MATCH($A59,'元データ'!$A$2:$A$534,0),MATCH(O$1,'元データ'!$A$2:$M$2,0))</f>
        <v>3313604</v>
      </c>
      <c r="P59" s="66"/>
    </row>
    <row r="60" spans="1:16" ht="13.5">
      <c r="A60" s="620" t="s">
        <v>1377</v>
      </c>
      <c r="B60" s="6"/>
      <c r="C60" s="4" t="s">
        <v>275</v>
      </c>
      <c r="D60" s="17"/>
      <c r="E60" s="53">
        <f t="shared" si="3"/>
        <v>70305</v>
      </c>
      <c r="F60" s="49">
        <f>INDEX('元データ'!$A$2:$M$534,MATCH($A60,'元データ'!$A$2:$A$534,0),MATCH(F$1,'元データ'!$A$2:$M$2,0))</f>
        <v>0</v>
      </c>
      <c r="G60" s="53">
        <f>INDEX('元データ'!$A$2:$M$534,MATCH($A60,'元データ'!$A$2:$A$534,0),MATCH(G$1,'元データ'!$A$2:$M$2,0))</f>
        <v>0</v>
      </c>
      <c r="H60" s="49">
        <f>INDEX('元データ'!$A$2:$M$534,MATCH($A60,'元データ'!$A$2:$A$534,0),MATCH(H$1,'元データ'!$A$2:$M$2,0))</f>
        <v>0</v>
      </c>
      <c r="I60" s="53">
        <f>INDEX('元データ'!$A$2:$M$534,MATCH($A60,'元データ'!$A$2:$A$534,0),MATCH(I$1,'元データ'!$A$2:$M$2,0))</f>
        <v>0</v>
      </c>
      <c r="J60" s="49">
        <f>INDEX('元データ'!$A$2:$M$534,MATCH($A60,'元データ'!$A$2:$A$534,0),MATCH(J$1,'元データ'!$A$2:$M$2,0))</f>
        <v>69485</v>
      </c>
      <c r="K60" s="53">
        <f>INDEX('元データ'!$A$2:$M$534,MATCH($A60,'元データ'!$A$2:$A$534,0),MATCH(K$1,'元データ'!$A$2:$M$2,0))</f>
        <v>0</v>
      </c>
      <c r="L60" s="53">
        <f>INDEX('元データ'!$A$2:$M$534,MATCH($A60,'元データ'!$A$2:$A$534,0),MATCH(L$1,'元データ'!$A$2:$M$2,0))</f>
        <v>0</v>
      </c>
      <c r="M60" s="53">
        <f>INDEX('元データ'!$A$2:$M$534,MATCH($A60,'元データ'!$A$2:$A$534,0),MATCH(M$1,'元データ'!$A$2:$M$2,0))</f>
        <v>820</v>
      </c>
      <c r="N60" s="53">
        <f>INDEX('元データ'!$A$2:$M$534,MATCH($A60,'元データ'!$A$2:$A$534,0),MATCH(N$1,'元データ'!$A$2:$M$2,0))</f>
        <v>0</v>
      </c>
      <c r="O60" s="53">
        <f>INDEX('元データ'!$A$2:$M$534,MATCH($A60,'元データ'!$A$2:$A$534,0),MATCH(O$1,'元データ'!$A$2:$M$2,0))</f>
        <v>0</v>
      </c>
      <c r="P60" s="66"/>
    </row>
    <row r="61" spans="1:16" ht="13.5">
      <c r="A61" s="620" t="s">
        <v>1378</v>
      </c>
      <c r="B61" s="6"/>
      <c r="C61" s="4" t="s">
        <v>276</v>
      </c>
      <c r="D61" s="35"/>
      <c r="E61" s="54">
        <f t="shared" si="3"/>
        <v>2746138</v>
      </c>
      <c r="F61" s="50">
        <f>INDEX('元データ'!$A$2:$M$534,MATCH($A61,'元データ'!$A$2:$A$534,0),MATCH(F$1,'元データ'!$A$2:$M$2,0))</f>
        <v>390494</v>
      </c>
      <c r="G61" s="54">
        <f>INDEX('元データ'!$A$2:$M$534,MATCH($A61,'元データ'!$A$2:$A$534,0),MATCH(G$1,'元データ'!$A$2:$M$2,0))</f>
        <v>325320</v>
      </c>
      <c r="H61" s="50">
        <f>INDEX('元データ'!$A$2:$M$534,MATCH($A61,'元データ'!$A$2:$A$534,0),MATCH(H$1,'元データ'!$A$2:$M$2,0))</f>
        <v>487722</v>
      </c>
      <c r="I61" s="54">
        <f>INDEX('元データ'!$A$2:$M$534,MATCH($A61,'元データ'!$A$2:$A$534,0),MATCH(I$1,'元データ'!$A$2:$M$2,0))</f>
        <v>154014</v>
      </c>
      <c r="J61" s="50">
        <f>INDEX('元データ'!$A$2:$M$534,MATCH($A61,'元データ'!$A$2:$A$534,0),MATCH(J$1,'元データ'!$A$2:$M$2,0))</f>
        <v>0</v>
      </c>
      <c r="K61" s="54">
        <f>INDEX('元データ'!$A$2:$M$534,MATCH($A61,'元データ'!$A$2:$A$534,0),MATCH(K$1,'元データ'!$A$2:$M$2,0))</f>
        <v>44772</v>
      </c>
      <c r="L61" s="54">
        <f>INDEX('元データ'!$A$2:$M$534,MATCH($A61,'元データ'!$A$2:$A$534,0),MATCH(L$1,'元データ'!$A$2:$M$2,0))</f>
        <v>205883</v>
      </c>
      <c r="M61" s="54">
        <f>INDEX('元データ'!$A$2:$M$534,MATCH($A61,'元データ'!$A$2:$A$534,0),MATCH(M$1,'元データ'!$A$2:$M$2,0))</f>
        <v>0</v>
      </c>
      <c r="N61" s="54">
        <f>INDEX('元データ'!$A$2:$M$534,MATCH($A61,'元データ'!$A$2:$A$534,0),MATCH(N$1,'元データ'!$A$2:$M$2,0))</f>
        <v>31736</v>
      </c>
      <c r="O61" s="54">
        <f>INDEX('元データ'!$A$2:$M$534,MATCH($A61,'元データ'!$A$2:$A$534,0),MATCH(O$1,'元データ'!$A$2:$M$2,0))</f>
        <v>1106197</v>
      </c>
      <c r="P61" s="66"/>
    </row>
    <row r="62" spans="1:16" ht="13.5">
      <c r="A62" s="620" t="s">
        <v>1379</v>
      </c>
      <c r="B62" s="13" t="s">
        <v>34</v>
      </c>
      <c r="C62" s="14"/>
      <c r="D62" s="15"/>
      <c r="E62" s="62">
        <f t="shared" si="3"/>
        <v>53631404</v>
      </c>
      <c r="F62" s="63">
        <f>INDEX('元データ'!$A$2:$M$534,MATCH($A62,'元データ'!$A$2:$A$534,0),MATCH(F$1,'元データ'!$A$2:$M$2,0))</f>
        <v>19539188</v>
      </c>
      <c r="G62" s="62">
        <f>INDEX('元データ'!$A$2:$M$534,MATCH($A62,'元データ'!$A$2:$A$534,0),MATCH(G$1,'元データ'!$A$2:$M$2,0))</f>
        <v>6127947</v>
      </c>
      <c r="H62" s="63">
        <f>INDEX('元データ'!$A$2:$M$534,MATCH($A62,'元データ'!$A$2:$A$534,0),MATCH(H$1,'元データ'!$A$2:$M$2,0))</f>
        <v>4746308</v>
      </c>
      <c r="I62" s="62">
        <f>INDEX('元データ'!$A$2:$M$534,MATCH($A62,'元データ'!$A$2:$A$534,0),MATCH(I$1,'元データ'!$A$2:$M$2,0))</f>
        <v>2972590</v>
      </c>
      <c r="J62" s="63">
        <f>INDEX('元データ'!$A$2:$M$534,MATCH($A62,'元データ'!$A$2:$A$534,0),MATCH(J$1,'元データ'!$A$2:$M$2,0))</f>
        <v>3925126</v>
      </c>
      <c r="K62" s="62">
        <f>INDEX('元データ'!$A$2:$M$534,MATCH($A62,'元データ'!$A$2:$A$534,0),MATCH(K$1,'元データ'!$A$2:$M$2,0))</f>
        <v>3653847</v>
      </c>
      <c r="L62" s="62">
        <f>INDEX('元データ'!$A$2:$M$534,MATCH($A62,'元データ'!$A$2:$A$534,0),MATCH(L$1,'元データ'!$A$2:$M$2,0))</f>
        <v>2080696</v>
      </c>
      <c r="M62" s="62">
        <f>INDEX('元データ'!$A$2:$M$534,MATCH($A62,'元データ'!$A$2:$A$534,0),MATCH(M$1,'元データ'!$A$2:$M$2,0))</f>
        <v>944535</v>
      </c>
      <c r="N62" s="62">
        <f>INDEX('元データ'!$A$2:$M$534,MATCH($A62,'元データ'!$A$2:$A$534,0),MATCH(N$1,'元データ'!$A$2:$M$2,0))</f>
        <v>3656157</v>
      </c>
      <c r="O62" s="62">
        <f>INDEX('元データ'!$A$2:$M$534,MATCH($A62,'元データ'!$A$2:$A$534,0),MATCH(O$1,'元データ'!$A$2:$M$2,0))</f>
        <v>5985010</v>
      </c>
      <c r="P62" s="66"/>
    </row>
    <row r="63" spans="1:16" ht="13.5">
      <c r="A63" s="620" t="s">
        <v>1380</v>
      </c>
      <c r="B63" s="13" t="s">
        <v>120</v>
      </c>
      <c r="C63" s="14"/>
      <c r="D63" s="15"/>
      <c r="E63" s="62">
        <f t="shared" si="3"/>
        <v>56748946</v>
      </c>
      <c r="F63" s="63">
        <f>INDEX('元データ'!$A$2:$M$534,MATCH($A63,'元データ'!$A$2:$A$534,0),MATCH(F$1,'元データ'!$A$2:$M$2,0))</f>
        <v>20432487</v>
      </c>
      <c r="G63" s="62">
        <f>INDEX('元データ'!$A$2:$M$534,MATCH($A63,'元データ'!$A$2:$A$534,0),MATCH(G$1,'元データ'!$A$2:$M$2,0))</f>
        <v>6261692</v>
      </c>
      <c r="H63" s="63">
        <f>INDEX('元データ'!$A$2:$M$534,MATCH($A63,'元データ'!$A$2:$A$534,0),MATCH(H$1,'元データ'!$A$2:$M$2,0))</f>
        <v>5111748</v>
      </c>
      <c r="I63" s="62">
        <f>INDEX('元データ'!$A$2:$M$534,MATCH($A63,'元データ'!$A$2:$A$534,0),MATCH(I$1,'元データ'!$A$2:$M$2,0))</f>
        <v>3479264</v>
      </c>
      <c r="J63" s="63">
        <f>INDEX('元データ'!$A$2:$M$534,MATCH($A63,'元データ'!$A$2:$A$534,0),MATCH(J$1,'元データ'!$A$2:$M$2,0))</f>
        <v>4086823</v>
      </c>
      <c r="K63" s="62">
        <f>INDEX('元データ'!$A$2:$M$534,MATCH($A63,'元データ'!$A$2:$A$534,0),MATCH(K$1,'元データ'!$A$2:$M$2,0))</f>
        <v>3734042</v>
      </c>
      <c r="L63" s="62">
        <f>INDEX('元データ'!$A$2:$M$534,MATCH($A63,'元データ'!$A$2:$A$534,0),MATCH(L$1,'元データ'!$A$2:$M$2,0))</f>
        <v>2369299</v>
      </c>
      <c r="M63" s="62">
        <f>INDEX('元データ'!$A$2:$M$534,MATCH($A63,'元データ'!$A$2:$A$534,0),MATCH(M$1,'元データ'!$A$2:$M$2,0))</f>
        <v>945307</v>
      </c>
      <c r="N63" s="62">
        <f>INDEX('元データ'!$A$2:$M$534,MATCH($A63,'元データ'!$A$2:$A$534,0),MATCH(N$1,'元データ'!$A$2:$M$2,0))</f>
        <v>3989962</v>
      </c>
      <c r="O63" s="62">
        <f>INDEX('元データ'!$A$2:$M$534,MATCH($A63,'元データ'!$A$2:$A$534,0),MATCH(O$1,'元データ'!$A$2:$M$2,0))</f>
        <v>6338322</v>
      </c>
      <c r="P63" s="66"/>
    </row>
    <row r="64" spans="1:16" ht="13.5">
      <c r="A64" s="620" t="s">
        <v>1381</v>
      </c>
      <c r="B64" s="13" t="s">
        <v>35</v>
      </c>
      <c r="C64" s="14"/>
      <c r="D64" s="15"/>
      <c r="E64" s="62">
        <f t="shared" si="3"/>
        <v>0</v>
      </c>
      <c r="F64" s="63">
        <f>INDEX('元データ'!$A$2:$M$534,MATCH($A64,'元データ'!$A$2:$A$534,0),MATCH(F$1,'元データ'!$A$2:$M$2,0))</f>
        <v>0</v>
      </c>
      <c r="G64" s="62">
        <f>INDEX('元データ'!$A$2:$M$534,MATCH($A64,'元データ'!$A$2:$A$534,0),MATCH(G$1,'元データ'!$A$2:$M$2,0))</f>
        <v>0</v>
      </c>
      <c r="H64" s="63">
        <f>INDEX('元データ'!$A$2:$M$534,MATCH($A64,'元データ'!$A$2:$A$534,0),MATCH(H$1,'元データ'!$A$2:$M$2,0))</f>
        <v>0</v>
      </c>
      <c r="I64" s="62">
        <f>INDEX('元データ'!$A$2:$M$534,MATCH($A64,'元データ'!$A$2:$A$534,0),MATCH(I$1,'元データ'!$A$2:$M$2,0))</f>
        <v>0</v>
      </c>
      <c r="J64" s="63">
        <f>INDEX('元データ'!$A$2:$M$534,MATCH($A64,'元データ'!$A$2:$A$534,0),MATCH(J$1,'元データ'!$A$2:$M$2,0))</f>
        <v>0</v>
      </c>
      <c r="K64" s="62">
        <f>INDEX('元データ'!$A$2:$M$534,MATCH($A64,'元データ'!$A$2:$A$534,0),MATCH(K$1,'元データ'!$A$2:$M$2,0))</f>
        <v>0</v>
      </c>
      <c r="L64" s="62">
        <f>INDEX('元データ'!$A$2:$M$534,MATCH($A64,'元データ'!$A$2:$A$534,0),MATCH(L$1,'元データ'!$A$2:$M$2,0))</f>
        <v>0</v>
      </c>
      <c r="M64" s="62">
        <f>INDEX('元データ'!$A$2:$M$534,MATCH($A64,'元データ'!$A$2:$A$534,0),MATCH(M$1,'元データ'!$A$2:$M$2,0))</f>
        <v>0</v>
      </c>
      <c r="N64" s="62">
        <f>INDEX('元データ'!$A$2:$M$534,MATCH($A64,'元データ'!$A$2:$A$534,0),MATCH(N$1,'元データ'!$A$2:$M$2,0))</f>
        <v>0</v>
      </c>
      <c r="O64" s="62">
        <f>INDEX('元データ'!$A$2:$M$534,MATCH($A64,'元データ'!$A$2:$A$534,0),MATCH(O$1,'元データ'!$A$2:$M$2,0))</f>
        <v>0</v>
      </c>
      <c r="P64" s="66"/>
    </row>
    <row r="65" spans="1:16" ht="13.5">
      <c r="A65" s="620" t="s">
        <v>1382</v>
      </c>
      <c r="B65" s="13" t="s">
        <v>121</v>
      </c>
      <c r="C65" s="14"/>
      <c r="D65" s="15"/>
      <c r="E65" s="62">
        <f t="shared" si="3"/>
        <v>0</v>
      </c>
      <c r="F65" s="63">
        <f>INDEX('元データ'!$A$2:$M$534,MATCH($A65,'元データ'!$A$2:$A$534,0),MATCH(F$1,'元データ'!$A$2:$M$2,0))</f>
        <v>0</v>
      </c>
      <c r="G65" s="62">
        <f>INDEX('元データ'!$A$2:$M$534,MATCH($A65,'元データ'!$A$2:$A$534,0),MATCH(G$1,'元データ'!$A$2:$M$2,0))</f>
        <v>0</v>
      </c>
      <c r="H65" s="63">
        <f>INDEX('元データ'!$A$2:$M$534,MATCH($A65,'元データ'!$A$2:$A$534,0),MATCH(H$1,'元データ'!$A$2:$M$2,0))</f>
        <v>0</v>
      </c>
      <c r="I65" s="62">
        <f>INDEX('元データ'!$A$2:$M$534,MATCH($A65,'元データ'!$A$2:$A$534,0),MATCH(I$1,'元データ'!$A$2:$M$2,0))</f>
        <v>0</v>
      </c>
      <c r="J65" s="63">
        <f>INDEX('元データ'!$A$2:$M$534,MATCH($A65,'元データ'!$A$2:$A$534,0),MATCH(J$1,'元データ'!$A$2:$M$2,0))</f>
        <v>0</v>
      </c>
      <c r="K65" s="62">
        <f>INDEX('元データ'!$A$2:$M$534,MATCH($A65,'元データ'!$A$2:$A$534,0),MATCH(K$1,'元データ'!$A$2:$M$2,0))</f>
        <v>0</v>
      </c>
      <c r="L65" s="62">
        <f>INDEX('元データ'!$A$2:$M$534,MATCH($A65,'元データ'!$A$2:$A$534,0),MATCH(L$1,'元データ'!$A$2:$M$2,0))</f>
        <v>0</v>
      </c>
      <c r="M65" s="62">
        <f>INDEX('元データ'!$A$2:$M$534,MATCH($A65,'元データ'!$A$2:$A$534,0),MATCH(M$1,'元データ'!$A$2:$M$2,0))</f>
        <v>0</v>
      </c>
      <c r="N65" s="62">
        <f>INDEX('元データ'!$A$2:$M$534,MATCH($A65,'元データ'!$A$2:$A$534,0),MATCH(N$1,'元データ'!$A$2:$M$2,0))</f>
        <v>0</v>
      </c>
      <c r="O65" s="62">
        <f>INDEX('元データ'!$A$2:$M$534,MATCH($A65,'元データ'!$A$2:$A$534,0),MATCH(O$1,'元データ'!$A$2:$M$2,0))</f>
        <v>0</v>
      </c>
      <c r="P65" s="66"/>
    </row>
    <row r="66" spans="1:16" ht="13.5">
      <c r="A66" s="620" t="s">
        <v>1383</v>
      </c>
      <c r="B66" s="9" t="s">
        <v>122</v>
      </c>
      <c r="C66" s="32"/>
      <c r="D66" s="33" t="s">
        <v>123</v>
      </c>
      <c r="E66" s="55">
        <f t="shared" si="3"/>
        <v>72206</v>
      </c>
      <c r="F66" s="51">
        <f>INDEX('元データ'!$A$2:$M$534,MATCH($A66,'元データ'!$A$2:$A$534,0),MATCH(F$1,'元データ'!$A$2:$M$2,0))</f>
        <v>0</v>
      </c>
      <c r="G66" s="55">
        <f>INDEX('元データ'!$A$2:$M$534,MATCH($A66,'元データ'!$A$2:$A$534,0),MATCH(G$1,'元データ'!$A$2:$M$2,0))</f>
        <v>0</v>
      </c>
      <c r="H66" s="51">
        <f>INDEX('元データ'!$A$2:$M$534,MATCH($A66,'元データ'!$A$2:$A$534,0),MATCH(H$1,'元データ'!$A$2:$M$2,0))</f>
        <v>0</v>
      </c>
      <c r="I66" s="55">
        <f>INDEX('元データ'!$A$2:$M$534,MATCH($A66,'元データ'!$A$2:$A$534,0),MATCH(I$1,'元データ'!$A$2:$M$2,0))</f>
        <v>0</v>
      </c>
      <c r="J66" s="51">
        <f>INDEX('元データ'!$A$2:$M$534,MATCH($A66,'元データ'!$A$2:$A$534,0),MATCH(J$1,'元データ'!$A$2:$M$2,0))</f>
        <v>70712</v>
      </c>
      <c r="K66" s="55">
        <f>INDEX('元データ'!$A$2:$M$534,MATCH($A66,'元データ'!$A$2:$A$534,0),MATCH(K$1,'元データ'!$A$2:$M$2,0))</f>
        <v>0</v>
      </c>
      <c r="L66" s="55">
        <f>INDEX('元データ'!$A$2:$M$534,MATCH($A66,'元データ'!$A$2:$A$534,0),MATCH(L$1,'元データ'!$A$2:$M$2,0))</f>
        <v>0</v>
      </c>
      <c r="M66" s="55">
        <f>INDEX('元データ'!$A$2:$M$534,MATCH($A66,'元データ'!$A$2:$A$534,0),MATCH(M$1,'元データ'!$A$2:$M$2,0))</f>
        <v>441</v>
      </c>
      <c r="N66" s="55">
        <f>INDEX('元データ'!$A$2:$M$534,MATCH($A66,'元データ'!$A$2:$A$534,0),MATCH(N$1,'元データ'!$A$2:$M$2,0))</f>
        <v>1053</v>
      </c>
      <c r="O66" s="55">
        <f>INDEX('元データ'!$A$2:$M$534,MATCH($A66,'元データ'!$A$2:$A$534,0),MATCH(O$1,'元データ'!$A$2:$M$2,0))</f>
        <v>0</v>
      </c>
      <c r="P66" s="66"/>
    </row>
    <row r="67" spans="1:16" ht="13.5">
      <c r="A67" s="620" t="s">
        <v>1384</v>
      </c>
      <c r="B67" s="16"/>
      <c r="C67" s="34"/>
      <c r="D67" s="35" t="s">
        <v>124</v>
      </c>
      <c r="E67" s="54">
        <f t="shared" si="3"/>
        <v>2549266</v>
      </c>
      <c r="F67" s="50">
        <f>INDEX('元データ'!$A$2:$M$534,MATCH($A67,'元データ'!$A$2:$A$534,0),MATCH(F$1,'元データ'!$A$2:$M$2,0))</f>
        <v>396895</v>
      </c>
      <c r="G67" s="54">
        <f>INDEX('元データ'!$A$2:$M$534,MATCH($A67,'元データ'!$A$2:$A$534,0),MATCH(G$1,'元データ'!$A$2:$M$2,0))</f>
        <v>325320</v>
      </c>
      <c r="H67" s="50">
        <f>INDEX('元データ'!$A$2:$M$534,MATCH($A67,'元データ'!$A$2:$A$534,0),MATCH(H$1,'元データ'!$A$2:$M$2,0))</f>
        <v>487722</v>
      </c>
      <c r="I67" s="54">
        <f>INDEX('元データ'!$A$2:$M$534,MATCH($A67,'元データ'!$A$2:$A$534,0),MATCH(I$1,'元データ'!$A$2:$M$2,0))</f>
        <v>154011</v>
      </c>
      <c r="J67" s="50">
        <f>INDEX('元データ'!$A$2:$M$534,MATCH($A67,'元データ'!$A$2:$A$534,0),MATCH(J$1,'元データ'!$A$2:$M$2,0))</f>
        <v>0</v>
      </c>
      <c r="K67" s="54">
        <f>INDEX('元データ'!$A$2:$M$534,MATCH($A67,'元データ'!$A$2:$A$534,0),MATCH(K$1,'元データ'!$A$2:$M$2,0))</f>
        <v>44772</v>
      </c>
      <c r="L67" s="54">
        <f>INDEX('元データ'!$A$2:$M$534,MATCH($A67,'元データ'!$A$2:$A$534,0),MATCH(L$1,'元データ'!$A$2:$M$2,0))</f>
        <v>57456</v>
      </c>
      <c r="M67" s="54">
        <f>INDEX('元データ'!$A$2:$M$534,MATCH($A67,'元データ'!$A$2:$A$534,0),MATCH(M$1,'元データ'!$A$2:$M$2,0))</f>
        <v>0</v>
      </c>
      <c r="N67" s="54">
        <f>INDEX('元データ'!$A$2:$M$534,MATCH($A67,'元データ'!$A$2:$A$534,0),MATCH(N$1,'元データ'!$A$2:$M$2,0))</f>
        <v>0</v>
      </c>
      <c r="O67" s="54">
        <f>INDEX('元データ'!$A$2:$M$534,MATCH($A67,'元データ'!$A$2:$A$534,0),MATCH(O$1,'元データ'!$A$2:$M$2,0))</f>
        <v>1083090</v>
      </c>
      <c r="P67" s="66"/>
    </row>
    <row r="68" spans="2:16" ht="13.5">
      <c r="B68" s="13" t="s">
        <v>125</v>
      </c>
      <c r="C68" s="14"/>
      <c r="D68" s="15"/>
      <c r="E68" s="634">
        <f>+E59/'損益計算書'!C13*100</f>
        <v>98.93056010457664</v>
      </c>
      <c r="F68" s="635">
        <f>+F59/'損益計算書'!D13*100</f>
        <v>128.38663018350266</v>
      </c>
      <c r="G68" s="634">
        <f>+G59/'損益計算書'!H13*100</f>
        <v>157.7572555962989</v>
      </c>
      <c r="H68" s="635">
        <f>+H59/'損益計算書'!L13*100</f>
        <v>134.94630110774483</v>
      </c>
      <c r="I68" s="634">
        <f>+I59/'損益計算書'!P13*100</f>
        <v>63.44641953999359</v>
      </c>
      <c r="J68" s="635">
        <f>+J59/'損益計算書'!T13*100</f>
        <v>0</v>
      </c>
      <c r="K68" s="634">
        <f>+K59/'損益計算書'!X13*100</f>
        <v>100.68950534424555</v>
      </c>
      <c r="L68" s="634">
        <f>+L59/'損益計算書'!AB13*100</f>
        <v>150.4667283925768</v>
      </c>
      <c r="M68" s="634">
        <v>0</v>
      </c>
      <c r="N68" s="634">
        <f>+N59/'損益計算書'!AJ13*100</f>
        <v>15.116226817752136</v>
      </c>
      <c r="O68" s="634">
        <f>+O59/('損益計算書'!AN13+'損益計算書'!AR13)*100</f>
        <v>115.92144246737178</v>
      </c>
      <c r="P68" s="67"/>
    </row>
    <row r="69" spans="2:16" ht="13.5">
      <c r="B69" s="9" t="s">
        <v>126</v>
      </c>
      <c r="C69" s="10"/>
      <c r="D69" s="15"/>
      <c r="E69" s="634">
        <f>+E64/'損益計算書'!C13*100</f>
        <v>0</v>
      </c>
      <c r="F69" s="635">
        <f>+F64/'損益計算書'!D13*100</f>
        <v>0</v>
      </c>
      <c r="G69" s="634">
        <f>+G64/'損益計算書'!H13*100</f>
        <v>0</v>
      </c>
      <c r="H69" s="635">
        <f>+H64/'損益計算書'!L13*100</f>
        <v>0</v>
      </c>
      <c r="I69" s="634">
        <f>+I64/'損益計算書'!P13*100</f>
        <v>0</v>
      </c>
      <c r="J69" s="635">
        <f>+J64/'損益計算書'!T13*100</f>
        <v>0</v>
      </c>
      <c r="K69" s="634">
        <f>+K64/'損益計算書'!X13*100</f>
        <v>0</v>
      </c>
      <c r="L69" s="634">
        <f>+L64/'損益計算書'!AB13*100</f>
        <v>0</v>
      </c>
      <c r="M69" s="634">
        <v>0</v>
      </c>
      <c r="N69" s="634">
        <f>+N64/'損益計算書'!AJ13*100</f>
        <v>0</v>
      </c>
      <c r="O69" s="634">
        <f>+O64/('損益計算書'!AN13+'損益計算書'!AR13)*100</f>
        <v>0</v>
      </c>
      <c r="P69" s="67"/>
    </row>
    <row r="70" spans="2:16" ht="13.5">
      <c r="B70" s="37"/>
      <c r="C70" s="36" t="s">
        <v>248</v>
      </c>
      <c r="D70" s="33"/>
      <c r="E70" s="636">
        <f>+(E37+E45)/E63*100</f>
        <v>26.374199090851835</v>
      </c>
      <c r="F70" s="637">
        <f aca="true" t="shared" si="5" ref="F70:O70">+(F37+F45)/F63*100</f>
        <v>3.7349442581316707</v>
      </c>
      <c r="G70" s="636">
        <f t="shared" si="5"/>
        <v>38.84561872414037</v>
      </c>
      <c r="H70" s="637">
        <f t="shared" si="5"/>
        <v>35.1967272252075</v>
      </c>
      <c r="I70" s="636">
        <f t="shared" si="5"/>
        <v>23.758559281503214</v>
      </c>
      <c r="J70" s="637">
        <f>+(J37+J45)/J63*100</f>
        <v>32.73963663217125</v>
      </c>
      <c r="K70" s="636">
        <f t="shared" si="5"/>
        <v>1.0797146898722618</v>
      </c>
      <c r="L70" s="636">
        <f t="shared" si="5"/>
        <v>43.81152399929262</v>
      </c>
      <c r="M70" s="636">
        <f>+(M37+M45)/M63*100</f>
        <v>17.50563573526907</v>
      </c>
      <c r="N70" s="636">
        <f t="shared" si="5"/>
        <v>64.63846021591183</v>
      </c>
      <c r="O70" s="636">
        <f t="shared" si="5"/>
        <v>62.86944715020789</v>
      </c>
      <c r="P70" s="67"/>
    </row>
    <row r="71" spans="2:16" ht="13.5">
      <c r="B71" s="38"/>
      <c r="C71" s="7" t="s">
        <v>249</v>
      </c>
      <c r="D71" s="17"/>
      <c r="E71" s="638">
        <f>+E9/(E25+E36+E45)*100</f>
        <v>85.70946529119688</v>
      </c>
      <c r="F71" s="639">
        <f aca="true" t="shared" si="6" ref="F71:O71">+F9/(F25+F36+F45)*100</f>
        <v>89.63739434821959</v>
      </c>
      <c r="G71" s="638">
        <f t="shared" si="6"/>
        <v>83.9281247047339</v>
      </c>
      <c r="H71" s="639">
        <f t="shared" si="6"/>
        <v>85.18303865207123</v>
      </c>
      <c r="I71" s="638">
        <f t="shared" si="6"/>
        <v>95.51060206001087</v>
      </c>
      <c r="J71" s="639">
        <f>+J9/(J25+J36+J45)*100</f>
        <v>73.30123924684202</v>
      </c>
      <c r="K71" s="638">
        <f t="shared" si="6"/>
        <v>89.57337294090311</v>
      </c>
      <c r="L71" s="638">
        <f t="shared" si="6"/>
        <v>90.83669347751193</v>
      </c>
      <c r="M71" s="638">
        <f>+M9/(M25+M36+M45)*100</f>
        <v>78.94339542737961</v>
      </c>
      <c r="N71" s="638">
        <f t="shared" si="6"/>
        <v>72.32224983773946</v>
      </c>
      <c r="O71" s="638">
        <f t="shared" si="6"/>
        <v>83.2717906904082</v>
      </c>
      <c r="P71" s="67"/>
    </row>
    <row r="72" spans="2:16" ht="13.5">
      <c r="B72" s="64" t="s">
        <v>127</v>
      </c>
      <c r="C72" s="7" t="s">
        <v>250</v>
      </c>
      <c r="D72" s="17"/>
      <c r="E72" s="638">
        <f>+E18/E31*100</f>
        <v>331.63243664486595</v>
      </c>
      <c r="F72" s="639">
        <f aca="true" t="shared" si="7" ref="F72:O72">+F18/F31*100</f>
        <v>274.4127106377596</v>
      </c>
      <c r="G72" s="638">
        <f t="shared" si="7"/>
        <v>661.5828629107631</v>
      </c>
      <c r="H72" s="639">
        <f t="shared" si="7"/>
        <v>276.05205938994845</v>
      </c>
      <c r="I72" s="638">
        <f t="shared" si="7"/>
        <v>117.61493833623702</v>
      </c>
      <c r="J72" s="639">
        <f>+J18/J31*100</f>
        <v>713.7170139210994</v>
      </c>
      <c r="K72" s="638">
        <f t="shared" si="7"/>
        <v>545.5315169274893</v>
      </c>
      <c r="L72" s="638">
        <f t="shared" si="7"/>
        <v>322.78025276967617</v>
      </c>
      <c r="M72" s="638">
        <v>0</v>
      </c>
      <c r="N72" s="638">
        <f t="shared" si="7"/>
        <v>397.5458725902847</v>
      </c>
      <c r="O72" s="638">
        <f t="shared" si="7"/>
        <v>345.2407503849289</v>
      </c>
      <c r="P72" s="67"/>
    </row>
    <row r="73" spans="2:16" ht="13.5">
      <c r="B73" s="38"/>
      <c r="C73" s="7" t="s">
        <v>251</v>
      </c>
      <c r="D73" s="17"/>
      <c r="E73" s="638">
        <f>+'損益計算書'!C12/'損益計算書'!C28*100</f>
        <v>92.19980803217472</v>
      </c>
      <c r="F73" s="639">
        <f>+'損益計算書'!D12/'損益計算書'!D28*100</f>
        <v>96.23149095606661</v>
      </c>
      <c r="G73" s="638">
        <f>+'損益計算書'!H12/'損益計算書'!H28*100</f>
        <v>89.4429168858487</v>
      </c>
      <c r="H73" s="639">
        <f>+'損益計算書'!L12/'損益計算書'!L28*100</f>
        <v>87.79327541678566</v>
      </c>
      <c r="I73" s="638">
        <f>+'損益計算書'!P12/'損益計算書'!P28*100</f>
        <v>94.85997543024602</v>
      </c>
      <c r="J73" s="639">
        <f>+'損益計算書'!T12/'損益計算書'!T28*100</f>
        <v>101.72586845447282</v>
      </c>
      <c r="K73" s="638">
        <f>+'損益計算書'!X12/'損益計算書'!X28*100</f>
        <v>97.72180844811558</v>
      </c>
      <c r="L73" s="638">
        <f>+'損益計算書'!AB12/'損益計算書'!AB28*100</f>
        <v>81.19592468615426</v>
      </c>
      <c r="M73" s="638">
        <v>0</v>
      </c>
      <c r="N73" s="638">
        <f>+'損益計算書'!AJ12/'損益計算書'!AJ28*100</f>
        <v>97.99021833640792</v>
      </c>
      <c r="O73" s="638">
        <f>+('損益計算書'!AN12+'損益計算書'!AR12)/('損益計算書'!AN28+'損益計算書'!AR28)*100</f>
        <v>75.20345350343514</v>
      </c>
      <c r="P73" s="67"/>
    </row>
    <row r="74" spans="2:16" ht="13.5">
      <c r="B74" s="19" t="s">
        <v>128</v>
      </c>
      <c r="C74" s="7" t="s">
        <v>252</v>
      </c>
      <c r="D74" s="17"/>
      <c r="E74" s="638">
        <f>+('損益計算書'!C13+'損益計算書'!C19)/('損益計算書'!C29+'損益計算書'!C34)*100</f>
        <v>92.72855303882758</v>
      </c>
      <c r="F74" s="639">
        <f>+('損益計算書'!D13+'損益計算書'!D19)/('損益計算書'!D29+'損益計算書'!D34)*100</f>
        <v>96.16971734010781</v>
      </c>
      <c r="G74" s="638">
        <f>+('損益計算書'!H13+'損益計算書'!H19)/('損益計算書'!H29+'損益計算書'!H34)*100</f>
        <v>89.4429168858487</v>
      </c>
      <c r="H74" s="639">
        <f>+('損益計算書'!L13+'損益計算書'!L19)/('損益計算書'!L29+'損益計算書'!L34)*100</f>
        <v>87.79327541678566</v>
      </c>
      <c r="I74" s="638">
        <f>+('損益計算書'!P13+'損益計算書'!P19)/('損益計算書'!P29+'損益計算書'!P34)*100</f>
        <v>94.86007040533127</v>
      </c>
      <c r="J74" s="639">
        <f>+('損益計算書'!T13+'損益計算書'!T19)/('損益計算書'!T29+'損益計算書'!T34)*100</f>
        <v>101.76834641904348</v>
      </c>
      <c r="K74" s="638">
        <f>+('損益計算書'!X13+'損益計算書'!X19)/('損益計算書'!X29+'損益計算書'!X34)*100</f>
        <v>97.72180844811558</v>
      </c>
      <c r="L74" s="638">
        <f>+('損益計算書'!AB13+'損益計算書'!AB19)/('損益計算書'!AB29+'損益計算書'!AB34)*100</f>
        <v>93.88098073003086</v>
      </c>
      <c r="M74" s="638">
        <v>0</v>
      </c>
      <c r="N74" s="638">
        <f>+('損益計算書'!AJ13+'損益計算書'!AJ19)/('損益計算書'!AJ29+'損益計算書'!AJ34)*100</f>
        <v>100.06809856896</v>
      </c>
      <c r="O74" s="638">
        <f>+('損益計算書'!AN13+'損益計算書'!AN19+'損益計算書'!AR13+'損益計算書'!AR19)/('損益計算書'!AN29+'損益計算書'!AN34+'損益計算書'!AR29+'損益計算書'!AR34)*100</f>
        <v>75.5950108900749</v>
      </c>
      <c r="P74" s="67"/>
    </row>
    <row r="75" spans="2:16" ht="13.5">
      <c r="B75" s="39"/>
      <c r="C75" s="7" t="s">
        <v>238</v>
      </c>
      <c r="D75" s="17"/>
      <c r="E75" s="638">
        <f>+'損益計算書'!C13/'損益計算書'!C29*100</f>
        <v>84.3792122422033</v>
      </c>
      <c r="F75" s="639">
        <f>+'損益計算書'!D13/'損益計算書'!D29*100</f>
        <v>90.5174043366301</v>
      </c>
      <c r="G75" s="638">
        <f>+'損益計算書'!H13/'損益計算書'!H29*100</f>
        <v>84.57760093286825</v>
      </c>
      <c r="H75" s="639">
        <f>+'損益計算書'!L13/'損益計算書'!L29*100</f>
        <v>82.53815956670427</v>
      </c>
      <c r="I75" s="638">
        <f>+'損益計算書'!P13/'損益計算書'!P29*100</f>
        <v>86.45087929987301</v>
      </c>
      <c r="J75" s="639">
        <f>+'損益計算書'!T13/'損益計算書'!T29*100</f>
        <v>95.05439111443287</v>
      </c>
      <c r="K75" s="638">
        <f>+'損益計算書'!X13/'損益計算書'!X29*100</f>
        <v>85.87296518160811</v>
      </c>
      <c r="L75" s="638">
        <f>+'損益計算書'!AB13/'損益計算書'!AB29*100</f>
        <v>69.03752666619977</v>
      </c>
      <c r="M75" s="638">
        <v>0</v>
      </c>
      <c r="N75" s="638">
        <f>+'損益計算書'!AJ13/'損益計算書'!AJ29*100</f>
        <v>82.30423590676055</v>
      </c>
      <c r="O75" s="638">
        <f>+('損益計算書'!AN13+'損益計算書'!AR13)/('損益計算書'!AN29+'損益計算書'!AR29)*100</f>
        <v>65.78563275000229</v>
      </c>
      <c r="P75" s="67"/>
    </row>
    <row r="76" spans="2:16" ht="13.5">
      <c r="B76" s="20" t="s">
        <v>129</v>
      </c>
      <c r="C76" s="7" t="s">
        <v>253</v>
      </c>
      <c r="D76" s="17"/>
      <c r="E76" s="638">
        <f>+'資本的収支に関する調'!D31/'損益計算書'!C32*100</f>
        <v>100.42057212529436</v>
      </c>
      <c r="F76" s="639">
        <f>+'資本的収支に関する調'!E31/'損益計算書'!D32*100</f>
        <v>102.03907592901938</v>
      </c>
      <c r="G76" s="638">
        <f>+'資本的収支に関する調'!F31/'損益計算書'!H32*100</f>
        <v>73.25753859980439</v>
      </c>
      <c r="H76" s="639">
        <f>+'資本的収支に関する調'!G31/'損益計算書'!L32*100</f>
        <v>73.62400704929244</v>
      </c>
      <c r="I76" s="638">
        <f>+'資本的収支に関する調'!H31/'損益計算書'!P32*100</f>
        <v>106.69977989794856</v>
      </c>
      <c r="J76" s="639">
        <f>+'資本的収支に関する調'!I31/'損益計算書'!T32*100</f>
        <v>282.8293204256224</v>
      </c>
      <c r="K76" s="638">
        <f>+'資本的収支に関する調'!J31/'損益計算書'!X32*100</f>
        <v>93.7825497610045</v>
      </c>
      <c r="L76" s="638">
        <f>+'資本的収支に関する調'!K31/'損益計算書'!AB32*100</f>
        <v>88.7840377971957</v>
      </c>
      <c r="M76" s="638">
        <v>0</v>
      </c>
      <c r="N76" s="638">
        <f>+'資本的収支に関する調'!M31/'損益計算書'!AJ32*100</f>
        <v>62.99164106916207</v>
      </c>
      <c r="O76" s="638">
        <f>+('資本的収支に関する調'!N31+'資本的収支に関する調'!O31)/('損益計算書'!AN32+'損益計算書'!AR32)*100</f>
        <v>59.43943238121619</v>
      </c>
      <c r="P76" s="67"/>
    </row>
    <row r="77" spans="2:16" ht="13.5">
      <c r="B77" s="20"/>
      <c r="C77" s="27" t="s">
        <v>239</v>
      </c>
      <c r="D77" s="28"/>
      <c r="E77" s="640">
        <f>+'損益計算書'!C13*2/('資本的収支に関する調'!D65+'資本的収支に関する調'!D66+E37+E45)</f>
        <v>1.7127602252054943</v>
      </c>
      <c r="F77" s="641">
        <f>+'損益計算書'!D13*2/('資本的収支に関する調'!E65+'資本的収支に関する調'!E66+F37+F45)</f>
        <v>13.642663020386722</v>
      </c>
      <c r="G77" s="640">
        <f>+'損益計算書'!H13*2/('資本的収支に関する調'!F65+'資本的収支に関する調'!F66+G37+G45)</f>
        <v>0.9926427202426936</v>
      </c>
      <c r="H77" s="641">
        <f>+'損益計算書'!L13*2/('資本的収支に関する調'!G65+'資本的収支に関する調'!G66+H37+H45)</f>
        <v>1.9257989465394036</v>
      </c>
      <c r="I77" s="640">
        <f>+'損益計算書'!P13*2/('資本的収支に関する調'!H65+'資本的収支に関する調'!H66+I37+I45)</f>
        <v>3.107203101821303</v>
      </c>
      <c r="J77" s="641">
        <f>+'損益計算書'!T13*2/('資本的収支に関する調'!I65+'資本的収支に関する調'!I66+J37+J45)</f>
        <v>3.4983086231225715</v>
      </c>
      <c r="K77" s="640">
        <f>+'損益計算書'!X13*2/('資本的収支に関する調'!J65+'資本的収支に関する調'!J66+K37+K45)</f>
        <v>22.54273959649135</v>
      </c>
      <c r="L77" s="640">
        <f>+'損益計算書'!AB13*2/('資本的収支に関する調'!K65+'資本的収支に関する調'!K66+L37+L45)</f>
        <v>0.5719378611306047</v>
      </c>
      <c r="M77" s="638">
        <v>0</v>
      </c>
      <c r="N77" s="640">
        <f>+'損益計算書'!AJ13*2/('資本的収支に関する調'!M65+'資本的収支に関する調'!M66+N37+N45)</f>
        <v>0.48513818560174404</v>
      </c>
      <c r="O77" s="640">
        <f>+('損益計算書'!AN13+'損益計算書'!AR13)*2/('資本的収支に関する調'!N65+'資本的収支に関する調'!N66+'資本的収支に関する調'!O65+'資本的収支に関する調'!O66+O37+O45)</f>
        <v>0.5124222681116117</v>
      </c>
      <c r="P77" s="68"/>
    </row>
    <row r="78" spans="2:16" ht="13.5">
      <c r="B78" s="20" t="s">
        <v>130</v>
      </c>
      <c r="C78" s="27" t="s">
        <v>301</v>
      </c>
      <c r="D78" s="28"/>
      <c r="E78" s="640">
        <f>+'損益計算書'!C13*2/('資本的収支に関する調'!D62+E9)</f>
        <v>0.5762017973904756</v>
      </c>
      <c r="F78" s="641">
        <f>+'損益計算書'!D13*2/('資本的収支に関する調'!E62+F9)</f>
        <v>0.4993934327172382</v>
      </c>
      <c r="G78" s="640">
        <f>+'損益計算書'!H13*2/('資本的収支に関する調'!F62+G9)</f>
        <v>0.4682668475877084</v>
      </c>
      <c r="H78" s="641">
        <f>+'損益計算書'!L13*2/('資本的収支に関する調'!G62+H9)</f>
        <v>0.8522986406854758</v>
      </c>
      <c r="I78" s="640">
        <f>+'損益計算書'!P13*2/('資本的収支に関する調'!H62+I9)</f>
        <v>0.8650162634752042</v>
      </c>
      <c r="J78" s="641">
        <f>+'損益計算書'!T13*2/('資本的収支に関する調'!I62+J9)</f>
        <v>1.2508382412527872</v>
      </c>
      <c r="K78" s="640">
        <f>+'損益計算書'!X13*2/('資本的収支に関する調'!J62+K9)</f>
        <v>0.49185871878482657</v>
      </c>
      <c r="L78" s="640">
        <f>+'損益計算書'!AB13*2/('資本的収支に関する調'!K62+L9)</f>
        <v>0.2961201007149272</v>
      </c>
      <c r="M78" s="638">
        <v>0</v>
      </c>
      <c r="N78" s="640">
        <f>+'損益計算書'!AJ13*2/('資本的収支に関する調'!M62+N9)</f>
        <v>0.5119247636315727</v>
      </c>
      <c r="O78" s="640">
        <f>+('損益計算書'!AN13+'損益計算書'!AR13)*2/('資本的収支に関する調'!N62+'資本的収支に関する調'!O62+O9)</f>
        <v>0.42663621323758505</v>
      </c>
      <c r="P78" s="68"/>
    </row>
    <row r="79" spans="2:16" ht="13.5">
      <c r="B79" s="18"/>
      <c r="C79" s="27" t="s">
        <v>246</v>
      </c>
      <c r="D79" s="28"/>
      <c r="E79" s="640">
        <f>+'損益計算書'!C13*2/('資本的収支に関する調'!D63+E18)</f>
        <v>2.834377701307185</v>
      </c>
      <c r="F79" s="641">
        <f>+'損益計算書'!D13*2/('資本的収支に関する調'!E63+F18)</f>
        <v>3.462400350709821</v>
      </c>
      <c r="G79" s="640">
        <f>+'損益計算書'!H13*2/('資本的収支に関する調'!F63+G18)</f>
        <v>2.7299999009501086</v>
      </c>
      <c r="H79" s="641">
        <f>+'損益計算書'!L13*2/('資本的収支に関する調'!G63+H18)</f>
        <v>3.1932919094665366</v>
      </c>
      <c r="I79" s="640">
        <f>+'損益計算書'!P13*2/('資本的収支に関する調'!H63+I18)</f>
        <v>4.676650434643003</v>
      </c>
      <c r="J79" s="641">
        <f>+'損益計算書'!T13*2/('資本的収支に関する調'!I63+J18)</f>
        <v>3.4187720960281696</v>
      </c>
      <c r="K79" s="640">
        <f>+'損益計算書'!X13*2/('資本的収支に関する調'!J63+K18)</f>
        <v>3.458780550920818</v>
      </c>
      <c r="L79" s="640">
        <f>+'損益計算書'!AB13*2/('資本的収支に関する調'!K63+L18)</f>
        <v>2.1581127525081403</v>
      </c>
      <c r="M79" s="638">
        <v>0</v>
      </c>
      <c r="N79" s="640">
        <f>+'損益計算書'!AJ13*2/('資本的収支に関する調'!M63+N18)</f>
        <v>0.8141342685670669</v>
      </c>
      <c r="O79" s="640">
        <f>+('損益計算書'!AN13+'損益計算書'!AR13)*2/('資本的収支に関する調'!N63+'資本的収支に関する調'!O63+O18)</f>
        <v>2.36970105693891</v>
      </c>
      <c r="P79" s="68"/>
    </row>
    <row r="80" spans="2:16" ht="13.5">
      <c r="B80" s="39" t="s">
        <v>131</v>
      </c>
      <c r="C80" s="27" t="s">
        <v>247</v>
      </c>
      <c r="D80" s="28"/>
      <c r="E80" s="640">
        <f>+'損益計算書'!C13*2/('資本的収支に関する調'!D64+E20)</f>
        <v>4.902865201067547</v>
      </c>
      <c r="F80" s="641">
        <f>+'損益計算書'!D13*2/('資本的収支に関する調'!E64+F20)</f>
        <v>4.670807088722763</v>
      </c>
      <c r="G80" s="640">
        <f>+'損益計算書'!H13*2/('資本的収支に関する調'!F64+G20)</f>
        <v>4.822644128560139</v>
      </c>
      <c r="H80" s="641">
        <f>+'損益計算書'!L13*2/('資本的収支に関する調'!G64+H20)</f>
        <v>4.319685260567622</v>
      </c>
      <c r="I80" s="640">
        <f>+'損益計算書'!P13*2/('資本的収支に関する調'!H64+I20)</f>
        <v>5.821180019007828</v>
      </c>
      <c r="J80" s="641">
        <f>+'損益計算書'!T13*2/('資本的収支に関する調'!I64+J20)</f>
        <v>6.223168992471973</v>
      </c>
      <c r="K80" s="640">
        <f>+'損益計算書'!X13*2/('資本的収支に関する調'!J64+K20)</f>
        <v>6.020055141273601</v>
      </c>
      <c r="L80" s="640">
        <f>+'損益計算書'!AB13*2/('資本的収支に関する調'!K64+L20)</f>
        <v>4.469895994529816</v>
      </c>
      <c r="M80" s="638">
        <v>0</v>
      </c>
      <c r="N80" s="640">
        <f>+'損益計算書'!AJ13*2/('資本的収支に関する調'!M64+N20)</f>
        <v>4.551022912344109</v>
      </c>
      <c r="O80" s="640">
        <f>+('損益計算書'!AN13+'損益計算書'!AR13)*2/('資本的収支に関する調'!N64+'資本的収支に関する調'!O64+O20)</f>
        <v>4.565663261109323</v>
      </c>
      <c r="P80" s="68"/>
    </row>
    <row r="81" spans="2:16" ht="13.5">
      <c r="B81" s="57"/>
      <c r="C81" s="59" t="s">
        <v>240</v>
      </c>
      <c r="D81" s="1" t="s">
        <v>243</v>
      </c>
      <c r="E81" s="638">
        <f>+'資本的収支に関する調'!D30/('損益計算書'!C14+'損益計算書'!C15)*100</f>
        <v>10.817268121641675</v>
      </c>
      <c r="F81" s="639">
        <f>+'資本的収支に関する調'!E30/('損益計算書'!D14+'損益計算書'!D15)*100</f>
        <v>10.311534541487463</v>
      </c>
      <c r="G81" s="638">
        <f>+'資本的収支に関する調'!F30/('損益計算書'!H14+'損益計算書'!H15)*100</f>
        <v>11.468555133464466</v>
      </c>
      <c r="H81" s="639">
        <f>+'資本的収支に関する調'!G30/('損益計算書'!L14+'損益計算書'!L15)*100</f>
        <v>7.781399535040502</v>
      </c>
      <c r="I81" s="638">
        <f>+'資本的収支に関する調'!H30/('損益計算書'!P14+'損益計算書'!P15)*100</f>
        <v>10.53214583019193</v>
      </c>
      <c r="J81" s="639">
        <f>+'資本的収支に関する調'!I30/('損益計算書'!T14+'損益計算書'!T15)*100</f>
        <v>16.364832729065093</v>
      </c>
      <c r="K81" s="638">
        <f>+'資本的収支に関する調'!J30/('損益計算書'!X14+'損益計算書'!X15)*100</f>
        <v>15.081708602528341</v>
      </c>
      <c r="L81" s="638">
        <f>+'資本的収支に関する調'!K30/('損益計算書'!AB14+'損益計算書'!AB15)*100</f>
        <v>13.0272247659833</v>
      </c>
      <c r="M81" s="638">
        <v>0</v>
      </c>
      <c r="N81" s="638">
        <f>+'資本的収支に関する調'!M30/('損益計算書'!AJ14+'損益計算書'!AJ15)*100</f>
        <v>7.713275176154453</v>
      </c>
      <c r="O81" s="638">
        <f>+('資本的収支に関する調'!N30+'資本的収支に関する調'!O30)/('損益計算書'!AN14+'損益計算書'!AN15+'損益計算書'!AR14+'損益計算書'!AR15)*100</f>
        <v>7.164690830003171</v>
      </c>
      <c r="P81" s="67"/>
    </row>
    <row r="82" spans="2:16" ht="13.5">
      <c r="B82" s="57"/>
      <c r="C82" s="60" t="s">
        <v>241</v>
      </c>
      <c r="D82" s="1" t="s">
        <v>244</v>
      </c>
      <c r="E82" s="638">
        <f>+'損益計算書'!C35/('損益計算書'!C14+'損益計算書'!C15)*100</f>
        <v>3.1187039711048223</v>
      </c>
      <c r="F82" s="639">
        <f>+'損益計算書'!D35/('損益計算書'!D14+'損益計算書'!D15)*100</f>
        <v>4.566518538394814</v>
      </c>
      <c r="G82" s="638">
        <f>+'損益計算書'!H35/('損益計算書'!H14+'損益計算書'!H15)*100</f>
        <v>4.001221213433716</v>
      </c>
      <c r="H82" s="639">
        <f>+'損益計算書'!L35/('損益計算書'!L14+'損益計算書'!L15)*100</f>
        <v>1.6257944795615895</v>
      </c>
      <c r="I82" s="638">
        <f>+'損益計算書'!P35/('損益計算書'!P14+'損益計算書'!P15)*100</f>
        <v>1.7933890860228965</v>
      </c>
      <c r="J82" s="639">
        <f>+'損益計算書'!T35/('損益計算書'!T14+'損益計算書'!T15)*100</f>
        <v>2.2858029683288996</v>
      </c>
      <c r="K82" s="638">
        <f>+'損益計算書'!X35/('損益計算書'!X14+'損益計算書'!X15)*100</f>
        <v>5.047576707132563</v>
      </c>
      <c r="L82" s="638">
        <f>+'損益計算書'!AB35/('損益計算書'!AB14+'損益計算書'!AB15)*100</f>
        <v>3.431748001796473</v>
      </c>
      <c r="M82" s="638">
        <v>0</v>
      </c>
      <c r="N82" s="638">
        <f>+'損益計算書'!AJ35/('損益計算書'!AJ14+'損益計算書'!AJ15)*100</f>
        <v>2.352956323259745</v>
      </c>
      <c r="O82" s="638">
        <f>+('損益計算書'!AN35+'損益計算書'!AR35)/('損益計算書'!AN14+'損益計算書'!AN15+'損益計算書'!AR14+'損益計算書'!AR15)*100</f>
        <v>1.118759647096499</v>
      </c>
      <c r="P82" s="67"/>
    </row>
    <row r="83" spans="2:16" ht="13.5">
      <c r="B83" s="58"/>
      <c r="C83" s="61" t="s">
        <v>242</v>
      </c>
      <c r="D83" s="2" t="s">
        <v>245</v>
      </c>
      <c r="E83" s="642">
        <f>+('資本的収支に関する調'!D30+'損益計算書'!C35)/('損益計算書'!C14+'損益計算書'!C15)*100</f>
        <v>13.935972092746498</v>
      </c>
      <c r="F83" s="643">
        <f>+('資本的収支に関する調'!E30+'損益計算書'!D35)/('損益計算書'!D14+'損益計算書'!D15)*100</f>
        <v>14.878053079882278</v>
      </c>
      <c r="G83" s="642">
        <f>+('資本的収支に関する調'!F30+'損益計算書'!H35)/('損益計算書'!H14+'損益計算書'!H15)*100</f>
        <v>15.46977634689818</v>
      </c>
      <c r="H83" s="643">
        <f>+('資本的収支に関する調'!G30+'損益計算書'!L35)/('損益計算書'!L14+'損益計算書'!L15)*100</f>
        <v>9.40719401460209</v>
      </c>
      <c r="I83" s="642">
        <f>+('資本的収支に関する調'!H30+'損益計算書'!P35)/('損益計算書'!P14+'損益計算書'!P15)*100</f>
        <v>12.325534916214826</v>
      </c>
      <c r="J83" s="643">
        <f>+('資本的収支に関する調'!I30+'損益計算書'!T35)/('損益計算書'!T14+'損益計算書'!T15)*100</f>
        <v>18.65063569739399</v>
      </c>
      <c r="K83" s="642">
        <f>+('資本的収支に関する調'!J30+'損益計算書'!X35)/('損益計算書'!X14+'損益計算書'!X15)*100</f>
        <v>20.129285309660904</v>
      </c>
      <c r="L83" s="642">
        <f>+('資本的収支に関する調'!K30+'損益計算書'!AB35)/('損益計算書'!AB14+'損益計算書'!AB15)*100</f>
        <v>16.458972767779773</v>
      </c>
      <c r="M83" s="642">
        <v>0</v>
      </c>
      <c r="N83" s="642">
        <f>+('資本的収支に関する調'!M30+'損益計算書'!AJ35)/('損益計算書'!AJ14+'損益計算書'!AJ15)*100</f>
        <v>10.066231499414197</v>
      </c>
      <c r="O83" s="642">
        <f>+('資本的収支に関する調'!N30+'損益計算書'!AN35+'資本的収支に関する調'!O30+'損益計算書'!AR35)/('損益計算書'!AN14+'損益計算書'!AN15+'損益計算書'!AR14+'損益計算書'!AR15)*100</f>
        <v>8.283450477099672</v>
      </c>
      <c r="P83" s="67"/>
    </row>
  </sheetData>
  <sheetProtection/>
  <autoFilter ref="A1:A83"/>
  <mergeCells count="1">
    <mergeCell ref="E6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49" r:id="rId1"/>
  <headerFooter alignWithMargins="0">
    <oddHeader>&amp;C&amp;14法適第４表　病院事業会計決算の状況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zoomScale="85" zoomScaleNormal="85" zoomScaleSheetLayoutView="85" workbookViewId="0" topLeftCell="B3">
      <selection activeCell="B3" sqref="B3"/>
    </sheetView>
  </sheetViews>
  <sheetFormatPr defaultColWidth="8.796875" defaultRowHeight="13.5" customHeight="1"/>
  <cols>
    <col min="1" max="1" width="0" style="608" hidden="1" customWidth="1"/>
    <col min="2" max="2" width="2.59765625" style="608" customWidth="1"/>
    <col min="3" max="3" width="29.59765625" style="608" customWidth="1"/>
    <col min="4" max="14" width="10.59765625" style="608" customWidth="1"/>
    <col min="15" max="15" width="11.69921875" style="608" customWidth="1"/>
    <col min="16" max="16384" width="9" style="608" customWidth="1"/>
  </cols>
  <sheetData>
    <row r="1" spans="4:20" ht="13.5" customHeight="1" hidden="1">
      <c r="D1" s="536"/>
      <c r="E1" s="91">
        <v>322016</v>
      </c>
      <c r="F1" s="91">
        <v>322032</v>
      </c>
      <c r="G1" s="91">
        <v>322059</v>
      </c>
      <c r="H1" s="91">
        <v>322067</v>
      </c>
      <c r="I1" s="91">
        <v>322091</v>
      </c>
      <c r="J1" s="91">
        <v>323438</v>
      </c>
      <c r="K1" s="91">
        <v>323861</v>
      </c>
      <c r="L1" s="91">
        <v>325015</v>
      </c>
      <c r="M1" s="91">
        <v>328871</v>
      </c>
      <c r="N1" s="91" t="s">
        <v>1008</v>
      </c>
      <c r="O1" s="91" t="s">
        <v>1010</v>
      </c>
      <c r="P1" s="537"/>
      <c r="Q1" s="537"/>
      <c r="R1" s="537"/>
      <c r="S1" s="537"/>
      <c r="T1" s="537"/>
    </row>
    <row r="2" spans="4:20" ht="13.5" customHeight="1" hidden="1">
      <c r="D2" s="536"/>
      <c r="E2" s="91">
        <v>1</v>
      </c>
      <c r="F2" s="91">
        <v>1</v>
      </c>
      <c r="G2" s="91">
        <v>1</v>
      </c>
      <c r="H2" s="91">
        <v>1</v>
      </c>
      <c r="I2" s="91">
        <v>1</v>
      </c>
      <c r="J2" s="91">
        <v>1</v>
      </c>
      <c r="K2" s="91">
        <v>1</v>
      </c>
      <c r="L2" s="91">
        <v>1</v>
      </c>
      <c r="M2" s="91">
        <v>1</v>
      </c>
      <c r="N2" s="91">
        <v>1</v>
      </c>
      <c r="O2" s="91">
        <v>2</v>
      </c>
      <c r="P2" s="537"/>
      <c r="Q2" s="537"/>
      <c r="R2" s="537"/>
      <c r="S2" s="537"/>
      <c r="T2" s="537"/>
    </row>
    <row r="3" spans="2:20" ht="13.5" customHeight="1">
      <c r="B3" s="536" t="s">
        <v>1093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</row>
    <row r="4" spans="5:20" ht="13.5" customHeight="1">
      <c r="E4" s="536"/>
      <c r="F4" s="91"/>
      <c r="G4" s="536"/>
      <c r="H4" s="91"/>
      <c r="I4" s="536"/>
      <c r="J4" s="91"/>
      <c r="K4" s="91"/>
      <c r="L4" s="91"/>
      <c r="M4" s="536"/>
      <c r="N4" s="536"/>
      <c r="O4" s="536"/>
      <c r="P4" s="536"/>
      <c r="Q4" s="536"/>
      <c r="R4" s="536"/>
      <c r="S4" s="536"/>
      <c r="T4" s="536"/>
    </row>
    <row r="5" spans="2:15" ht="13.5" customHeight="1">
      <c r="B5" s="609" t="s">
        <v>59</v>
      </c>
      <c r="C5" s="609"/>
      <c r="D5" s="610"/>
      <c r="O5" s="610" t="s">
        <v>85</v>
      </c>
    </row>
    <row r="6" spans="2:15" ht="13.5" customHeight="1">
      <c r="B6" s="237"/>
      <c r="C6" s="242" t="s">
        <v>140</v>
      </c>
      <c r="D6" s="705" t="s">
        <v>132</v>
      </c>
      <c r="E6" s="723" t="s">
        <v>554</v>
      </c>
      <c r="F6" s="723" t="s">
        <v>463</v>
      </c>
      <c r="G6" s="723" t="s">
        <v>555</v>
      </c>
      <c r="H6" s="723" t="s">
        <v>467</v>
      </c>
      <c r="I6" s="726" t="s">
        <v>568</v>
      </c>
      <c r="J6" s="723" t="s">
        <v>470</v>
      </c>
      <c r="K6" s="723" t="s">
        <v>471</v>
      </c>
      <c r="L6" s="723" t="s">
        <v>534</v>
      </c>
      <c r="M6" s="729" t="s">
        <v>556</v>
      </c>
      <c r="N6" s="489" t="s">
        <v>304</v>
      </c>
      <c r="O6" s="490"/>
    </row>
    <row r="7" spans="2:15" ht="13.5" customHeight="1">
      <c r="B7" s="240"/>
      <c r="D7" s="706"/>
      <c r="E7" s="724"/>
      <c r="F7" s="724"/>
      <c r="G7" s="724"/>
      <c r="H7" s="724"/>
      <c r="I7" s="727"/>
      <c r="J7" s="724"/>
      <c r="K7" s="724"/>
      <c r="L7" s="724"/>
      <c r="M7" s="730"/>
      <c r="N7" s="491" t="s">
        <v>302</v>
      </c>
      <c r="O7" s="491" t="s">
        <v>302</v>
      </c>
    </row>
    <row r="8" spans="2:15" ht="13.5" customHeight="1">
      <c r="B8" s="243"/>
      <c r="C8" s="245"/>
      <c r="D8" s="706"/>
      <c r="E8" s="724"/>
      <c r="F8" s="724"/>
      <c r="G8" s="724"/>
      <c r="H8" s="724"/>
      <c r="I8" s="727"/>
      <c r="J8" s="724"/>
      <c r="K8" s="724"/>
      <c r="L8" s="724"/>
      <c r="M8" s="730"/>
      <c r="N8" s="492" t="s">
        <v>306</v>
      </c>
      <c r="O8" s="492" t="s">
        <v>306</v>
      </c>
    </row>
    <row r="9" spans="2:15" ht="13.5">
      <c r="B9" s="246" t="s">
        <v>36</v>
      </c>
      <c r="C9" s="248"/>
      <c r="D9" s="722"/>
      <c r="E9" s="725"/>
      <c r="F9" s="725"/>
      <c r="G9" s="725"/>
      <c r="H9" s="725"/>
      <c r="I9" s="728"/>
      <c r="J9" s="725"/>
      <c r="K9" s="725"/>
      <c r="L9" s="725"/>
      <c r="M9" s="731"/>
      <c r="N9" s="493" t="s">
        <v>150</v>
      </c>
      <c r="O9" s="493" t="s">
        <v>1096</v>
      </c>
    </row>
    <row r="10" spans="1:15" ht="13.5" customHeight="1">
      <c r="A10" s="608" t="s">
        <v>1277</v>
      </c>
      <c r="B10" s="494"/>
      <c r="C10" s="495" t="s">
        <v>102</v>
      </c>
      <c r="D10" s="191">
        <f aca="true" t="shared" si="0" ref="D10:D47">SUM(E10:O10)</f>
        <v>1574300</v>
      </c>
      <c r="E10" s="192">
        <f>INDEX('元データ'!$A$2:$M$534,MATCH($A10,'元データ'!$A$2:$A$534,0),MATCH(E$1,'元データ'!$A$2:$M$2,0))</f>
        <v>455600</v>
      </c>
      <c r="F10" s="191">
        <f>INDEX('元データ'!$A$2:$M$534,MATCH($A10,'元データ'!$A$2:$A$534,0),MATCH(F$1,'元データ'!$A$2:$M$2,0))</f>
        <v>29300</v>
      </c>
      <c r="G10" s="192">
        <f>INDEX('元データ'!$A$2:$M$534,MATCH($A10,'元データ'!$A$2:$A$534,0),MATCH(G$1,'元データ'!$A$2:$M$2,0))</f>
        <v>350600</v>
      </c>
      <c r="H10" s="191">
        <f>INDEX('元データ'!$A$2:$M$534,MATCH($A10,'元データ'!$A$2:$A$534,0),MATCH(H$1,'元データ'!$A$2:$M$2,0))</f>
        <v>98900</v>
      </c>
      <c r="I10" s="192">
        <f>INDEX('元データ'!$A$2:$M$534,MATCH($A10,'元データ'!$A$2:$A$534,0),MATCH(I$1,'元データ'!$A$2:$M$2,0))</f>
        <v>51600</v>
      </c>
      <c r="J10" s="191">
        <f>INDEX('元データ'!$A$2:$M$534,MATCH($A10,'元データ'!$A$2:$A$534,0),MATCH(J$1,'元データ'!$A$2:$M$2,0))</f>
        <v>297500</v>
      </c>
      <c r="K10" s="191">
        <f>INDEX('元データ'!$A$2:$M$534,MATCH($A10,'元データ'!$A$2:$A$534,0),MATCH(K$1,'元データ'!$A$2:$M$2,0))</f>
        <v>104100</v>
      </c>
      <c r="L10" s="191">
        <f>INDEX('元データ'!$A$2:$M$534,MATCH($A10,'元データ'!$A$2:$A$534,0),MATCH(L$1,'元データ'!$A$2:$M$2,0))</f>
        <v>23400</v>
      </c>
      <c r="M10" s="191">
        <f>INDEX('元データ'!$A$2:$M$534,MATCH($A10,'元データ'!$A$2:$A$534,0),MATCH(M$1,'元データ'!$A$2:$M$2,0))</f>
        <v>40100</v>
      </c>
      <c r="N10" s="193">
        <f>INDEX('元データ'!$A$2:$M$534,MATCH($A10,'元データ'!$A$2:$A$534,0),MATCH(N$1,'元データ'!$A$2:$M$2,0))</f>
        <v>11800</v>
      </c>
      <c r="O10" s="193">
        <f>INDEX('元データ'!$A$2:$M$534,MATCH($A10,'元データ'!$A$2:$A$534,0),MATCH(O$1,'元データ'!$A$2:$M$2,0))</f>
        <v>111400</v>
      </c>
    </row>
    <row r="11" spans="1:15" ht="13.5" customHeight="1">
      <c r="A11" s="608" t="s">
        <v>1278</v>
      </c>
      <c r="B11" s="299"/>
      <c r="C11" s="495" t="s">
        <v>292</v>
      </c>
      <c r="D11" s="196">
        <f t="shared" si="0"/>
        <v>1574300</v>
      </c>
      <c r="E11" s="197">
        <f>INDEX('元データ'!$A$2:$M$534,MATCH($A11,'元データ'!$A$2:$A$534,0),MATCH(E$1,'元データ'!$A$2:$M$2,0))</f>
        <v>455600</v>
      </c>
      <c r="F11" s="196">
        <f>INDEX('元データ'!$A$2:$M$534,MATCH($A11,'元データ'!$A$2:$A$534,0),MATCH(F$1,'元データ'!$A$2:$M$2,0))</f>
        <v>29300</v>
      </c>
      <c r="G11" s="197">
        <f>INDEX('元データ'!$A$2:$M$534,MATCH($A11,'元データ'!$A$2:$A$534,0),MATCH(G$1,'元データ'!$A$2:$M$2,0))</f>
        <v>350600</v>
      </c>
      <c r="H11" s="196">
        <f>INDEX('元データ'!$A$2:$M$534,MATCH($A11,'元データ'!$A$2:$A$534,0),MATCH(H$1,'元データ'!$A$2:$M$2,0))</f>
        <v>98900</v>
      </c>
      <c r="I11" s="197">
        <f>INDEX('元データ'!$A$2:$M$534,MATCH($A11,'元データ'!$A$2:$A$534,0),MATCH(I$1,'元データ'!$A$2:$M$2,0))</f>
        <v>51600</v>
      </c>
      <c r="J11" s="196">
        <f>INDEX('元データ'!$A$2:$M$534,MATCH($A11,'元データ'!$A$2:$A$534,0),MATCH(J$1,'元データ'!$A$2:$M$2,0))</f>
        <v>297500</v>
      </c>
      <c r="K11" s="196">
        <f>INDEX('元データ'!$A$2:$M$534,MATCH($A11,'元データ'!$A$2:$A$534,0),MATCH(K$1,'元データ'!$A$2:$M$2,0))</f>
        <v>104100</v>
      </c>
      <c r="L11" s="196">
        <f>INDEX('元データ'!$A$2:$M$534,MATCH($A11,'元データ'!$A$2:$A$534,0),MATCH(L$1,'元データ'!$A$2:$M$2,0))</f>
        <v>23400</v>
      </c>
      <c r="M11" s="196">
        <f>INDEX('元データ'!$A$2:$M$534,MATCH($A11,'元データ'!$A$2:$A$534,0),MATCH(M$1,'元データ'!$A$2:$M$2,0))</f>
        <v>40100</v>
      </c>
      <c r="N11" s="198">
        <f>INDEX('元データ'!$A$2:$M$534,MATCH($A11,'元データ'!$A$2:$A$534,0),MATCH(N$1,'元データ'!$A$2:$M$2,0))</f>
        <v>11800</v>
      </c>
      <c r="O11" s="198">
        <f>INDEX('元データ'!$A$2:$M$534,MATCH($A11,'元データ'!$A$2:$A$534,0),MATCH(O$1,'元データ'!$A$2:$M$2,0))</f>
        <v>111400</v>
      </c>
    </row>
    <row r="12" spans="1:15" ht="13.5" customHeight="1">
      <c r="A12" s="608" t="s">
        <v>1279</v>
      </c>
      <c r="B12" s="496" t="s">
        <v>284</v>
      </c>
      <c r="C12" s="495" t="s">
        <v>293</v>
      </c>
      <c r="D12" s="196">
        <f t="shared" si="0"/>
        <v>0</v>
      </c>
      <c r="E12" s="197">
        <f>INDEX('元データ'!$A$2:$M$534,MATCH($A12,'元データ'!$A$2:$A$534,0),MATCH(E$1,'元データ'!$A$2:$M$2,0))</f>
        <v>0</v>
      </c>
      <c r="F12" s="196">
        <f>INDEX('元データ'!$A$2:$M$534,MATCH($A12,'元データ'!$A$2:$A$534,0),MATCH(F$1,'元データ'!$A$2:$M$2,0))</f>
        <v>0</v>
      </c>
      <c r="G12" s="197">
        <f>INDEX('元データ'!$A$2:$M$534,MATCH($A12,'元データ'!$A$2:$A$534,0),MATCH(G$1,'元データ'!$A$2:$M$2,0))</f>
        <v>0</v>
      </c>
      <c r="H12" s="196">
        <f>INDEX('元データ'!$A$2:$M$534,MATCH($A12,'元データ'!$A$2:$A$534,0),MATCH(H$1,'元データ'!$A$2:$M$2,0))</f>
        <v>0</v>
      </c>
      <c r="I12" s="197">
        <f>INDEX('元データ'!$A$2:$M$534,MATCH($A12,'元データ'!$A$2:$A$534,0),MATCH(I$1,'元データ'!$A$2:$M$2,0))</f>
        <v>0</v>
      </c>
      <c r="J12" s="196">
        <f>INDEX('元データ'!$A$2:$M$534,MATCH($A12,'元データ'!$A$2:$A$534,0),MATCH(J$1,'元データ'!$A$2:$M$2,0))</f>
        <v>0</v>
      </c>
      <c r="K12" s="196">
        <f>INDEX('元データ'!$A$2:$M$534,MATCH($A12,'元データ'!$A$2:$A$534,0),MATCH(K$1,'元データ'!$A$2:$M$2,0))</f>
        <v>0</v>
      </c>
      <c r="L12" s="196">
        <f>INDEX('元データ'!$A$2:$M$534,MATCH($A12,'元データ'!$A$2:$A$534,0),MATCH(L$1,'元データ'!$A$2:$M$2,0))</f>
        <v>0</v>
      </c>
      <c r="M12" s="196">
        <f>INDEX('元データ'!$A$2:$M$534,MATCH($A12,'元データ'!$A$2:$A$534,0),MATCH(M$1,'元データ'!$A$2:$M$2,0))</f>
        <v>0</v>
      </c>
      <c r="N12" s="198">
        <f>INDEX('元データ'!$A$2:$M$534,MATCH($A12,'元データ'!$A$2:$A$534,0),MATCH(N$1,'元データ'!$A$2:$M$2,0))</f>
        <v>0</v>
      </c>
      <c r="O12" s="198">
        <f>INDEX('元データ'!$A$2:$M$534,MATCH($A12,'元データ'!$A$2:$A$534,0),MATCH(O$1,'元データ'!$A$2:$M$2,0))</f>
        <v>0</v>
      </c>
    </row>
    <row r="13" spans="1:15" ht="13.5" customHeight="1">
      <c r="A13" s="608" t="s">
        <v>1280</v>
      </c>
      <c r="B13" s="299"/>
      <c r="C13" s="495" t="s">
        <v>60</v>
      </c>
      <c r="D13" s="196">
        <f t="shared" si="0"/>
        <v>1761752</v>
      </c>
      <c r="E13" s="197">
        <f>INDEX('元データ'!$A$2:$M$534,MATCH($A13,'元データ'!$A$2:$A$534,0),MATCH(E$1,'元データ'!$A$2:$M$2,0))</f>
        <v>545191</v>
      </c>
      <c r="F13" s="196">
        <f>INDEX('元データ'!$A$2:$M$534,MATCH($A13,'元データ'!$A$2:$A$534,0),MATCH(F$1,'元データ'!$A$2:$M$2,0))</f>
        <v>0</v>
      </c>
      <c r="G13" s="197">
        <f>INDEX('元データ'!$A$2:$M$534,MATCH($A13,'元データ'!$A$2:$A$534,0),MATCH(G$1,'元データ'!$A$2:$M$2,0))</f>
        <v>196371</v>
      </c>
      <c r="H13" s="196">
        <f>INDEX('元データ'!$A$2:$M$534,MATCH($A13,'元データ'!$A$2:$A$534,0),MATCH(H$1,'元データ'!$A$2:$M$2,0))</f>
        <v>113800</v>
      </c>
      <c r="I13" s="197">
        <f>INDEX('元データ'!$A$2:$M$534,MATCH($A13,'元データ'!$A$2:$A$534,0),MATCH(I$1,'元データ'!$A$2:$M$2,0))</f>
        <v>482921</v>
      </c>
      <c r="J13" s="196">
        <f>INDEX('元データ'!$A$2:$M$534,MATCH($A13,'元データ'!$A$2:$A$534,0),MATCH(J$1,'元データ'!$A$2:$M$2,0))</f>
        <v>0</v>
      </c>
      <c r="K13" s="196">
        <f>INDEX('元データ'!$A$2:$M$534,MATCH($A13,'元データ'!$A$2:$A$534,0),MATCH(K$1,'元データ'!$A$2:$M$2,0))</f>
        <v>50686</v>
      </c>
      <c r="L13" s="196">
        <f>INDEX('元データ'!$A$2:$M$534,MATCH($A13,'元データ'!$A$2:$A$534,0),MATCH(L$1,'元データ'!$A$2:$M$2,0))</f>
        <v>0</v>
      </c>
      <c r="M13" s="196">
        <f>INDEX('元データ'!$A$2:$M$534,MATCH($A13,'元データ'!$A$2:$A$534,0),MATCH(M$1,'元データ'!$A$2:$M$2,0))</f>
        <v>85201</v>
      </c>
      <c r="N13" s="198">
        <f>INDEX('元データ'!$A$2:$M$534,MATCH($A13,'元データ'!$A$2:$A$534,0),MATCH(N$1,'元データ'!$A$2:$M$2,0))</f>
        <v>171528</v>
      </c>
      <c r="O13" s="198">
        <f>INDEX('元データ'!$A$2:$M$534,MATCH($A13,'元データ'!$A$2:$A$534,0),MATCH(O$1,'元データ'!$A$2:$M$2,0))</f>
        <v>116054</v>
      </c>
    </row>
    <row r="14" spans="1:15" ht="13.5" customHeight="1">
      <c r="A14" s="608" t="s">
        <v>1281</v>
      </c>
      <c r="B14" s="302" t="s">
        <v>40</v>
      </c>
      <c r="C14" s="495" t="s">
        <v>61</v>
      </c>
      <c r="D14" s="196">
        <f t="shared" si="0"/>
        <v>165718</v>
      </c>
      <c r="E14" s="197">
        <f>INDEX('元データ'!$A$2:$M$534,MATCH($A14,'元データ'!$A$2:$A$534,0),MATCH(E$1,'元データ'!$A$2:$M$2,0))</f>
        <v>0</v>
      </c>
      <c r="F14" s="196">
        <f>INDEX('元データ'!$A$2:$M$534,MATCH($A14,'元データ'!$A$2:$A$534,0),MATCH(F$1,'元データ'!$A$2:$M$2,0))</f>
        <v>139931</v>
      </c>
      <c r="G14" s="197">
        <f>INDEX('元データ'!$A$2:$M$534,MATCH($A14,'元データ'!$A$2:$A$534,0),MATCH(G$1,'元データ'!$A$2:$M$2,0))</f>
        <v>0</v>
      </c>
      <c r="H14" s="196">
        <f>INDEX('元データ'!$A$2:$M$534,MATCH($A14,'元データ'!$A$2:$A$534,0),MATCH(H$1,'元データ'!$A$2:$M$2,0))</f>
        <v>0</v>
      </c>
      <c r="I14" s="197">
        <f>INDEX('元データ'!$A$2:$M$534,MATCH($A14,'元データ'!$A$2:$A$534,0),MATCH(I$1,'元データ'!$A$2:$M$2,0))</f>
        <v>0</v>
      </c>
      <c r="J14" s="196">
        <f>INDEX('元データ'!$A$2:$M$534,MATCH($A14,'元データ'!$A$2:$A$534,0),MATCH(J$1,'元データ'!$A$2:$M$2,0))</f>
        <v>0</v>
      </c>
      <c r="K14" s="196">
        <f>INDEX('元データ'!$A$2:$M$534,MATCH($A14,'元データ'!$A$2:$A$534,0),MATCH(K$1,'元データ'!$A$2:$M$2,0))</f>
        <v>0</v>
      </c>
      <c r="L14" s="196">
        <f>INDEX('元データ'!$A$2:$M$534,MATCH($A14,'元データ'!$A$2:$A$534,0),MATCH(L$1,'元データ'!$A$2:$M$2,0))</f>
        <v>25787</v>
      </c>
      <c r="M14" s="196">
        <f>INDEX('元データ'!$A$2:$M$534,MATCH($A14,'元データ'!$A$2:$A$534,0),MATCH(M$1,'元データ'!$A$2:$M$2,0))</f>
        <v>0</v>
      </c>
      <c r="N14" s="198">
        <f>INDEX('元データ'!$A$2:$M$534,MATCH($A14,'元データ'!$A$2:$A$534,0),MATCH(N$1,'元データ'!$A$2:$M$2,0))</f>
        <v>0</v>
      </c>
      <c r="O14" s="198">
        <f>INDEX('元データ'!$A$2:$M$534,MATCH($A14,'元データ'!$A$2:$A$534,0),MATCH(O$1,'元データ'!$A$2:$M$2,0))</f>
        <v>0</v>
      </c>
    </row>
    <row r="15" spans="1:15" ht="13.5" customHeight="1">
      <c r="A15" s="608" t="s">
        <v>1282</v>
      </c>
      <c r="B15" s="299"/>
      <c r="C15" s="495" t="s">
        <v>62</v>
      </c>
      <c r="D15" s="196">
        <f t="shared" si="0"/>
        <v>7700</v>
      </c>
      <c r="E15" s="197">
        <f>INDEX('元データ'!$A$2:$M$534,MATCH($A15,'元データ'!$A$2:$A$534,0),MATCH(E$1,'元データ'!$A$2:$M$2,0))</f>
        <v>0</v>
      </c>
      <c r="F15" s="196">
        <f>INDEX('元データ'!$A$2:$M$534,MATCH($A15,'元データ'!$A$2:$A$534,0),MATCH(F$1,'元データ'!$A$2:$M$2,0))</f>
        <v>0</v>
      </c>
      <c r="G15" s="197">
        <f>INDEX('元データ'!$A$2:$M$534,MATCH($A15,'元データ'!$A$2:$A$534,0),MATCH(G$1,'元データ'!$A$2:$M$2,0))</f>
        <v>7700</v>
      </c>
      <c r="H15" s="196">
        <f>INDEX('元データ'!$A$2:$M$534,MATCH($A15,'元データ'!$A$2:$A$534,0),MATCH(H$1,'元データ'!$A$2:$M$2,0))</f>
        <v>0</v>
      </c>
      <c r="I15" s="197">
        <f>INDEX('元データ'!$A$2:$M$534,MATCH($A15,'元データ'!$A$2:$A$534,0),MATCH(I$1,'元データ'!$A$2:$M$2,0))</f>
        <v>0</v>
      </c>
      <c r="J15" s="196">
        <f>INDEX('元データ'!$A$2:$M$534,MATCH($A15,'元データ'!$A$2:$A$534,0),MATCH(J$1,'元データ'!$A$2:$M$2,0))</f>
        <v>0</v>
      </c>
      <c r="K15" s="196">
        <f>INDEX('元データ'!$A$2:$M$534,MATCH($A15,'元データ'!$A$2:$A$534,0),MATCH(K$1,'元データ'!$A$2:$M$2,0))</f>
        <v>0</v>
      </c>
      <c r="L15" s="196">
        <f>INDEX('元データ'!$A$2:$M$534,MATCH($A15,'元データ'!$A$2:$A$534,0),MATCH(L$1,'元データ'!$A$2:$M$2,0))</f>
        <v>0</v>
      </c>
      <c r="M15" s="196">
        <f>INDEX('元データ'!$A$2:$M$534,MATCH($A15,'元データ'!$A$2:$A$534,0),MATCH(M$1,'元データ'!$A$2:$M$2,0))</f>
        <v>0</v>
      </c>
      <c r="N15" s="198">
        <f>INDEX('元データ'!$A$2:$M$534,MATCH($A15,'元データ'!$A$2:$A$534,0),MATCH(N$1,'元データ'!$A$2:$M$2,0))</f>
        <v>0</v>
      </c>
      <c r="O15" s="198">
        <f>INDEX('元データ'!$A$2:$M$534,MATCH($A15,'元データ'!$A$2:$A$534,0),MATCH(O$1,'元データ'!$A$2:$M$2,0))</f>
        <v>0</v>
      </c>
    </row>
    <row r="16" spans="1:15" ht="13.5" customHeight="1">
      <c r="A16" s="608" t="s">
        <v>1283</v>
      </c>
      <c r="B16" s="302" t="s">
        <v>41</v>
      </c>
      <c r="C16" s="495" t="s">
        <v>63</v>
      </c>
      <c r="D16" s="196">
        <f t="shared" si="0"/>
        <v>54955</v>
      </c>
      <c r="E16" s="197">
        <f>INDEX('元データ'!$A$2:$M$534,MATCH($A16,'元データ'!$A$2:$A$534,0),MATCH(E$1,'元データ'!$A$2:$M$2,0))</f>
        <v>0</v>
      </c>
      <c r="F16" s="196">
        <f>INDEX('元データ'!$A$2:$M$534,MATCH($A16,'元データ'!$A$2:$A$534,0),MATCH(F$1,'元データ'!$A$2:$M$2,0))</f>
        <v>52267</v>
      </c>
      <c r="G16" s="197">
        <f>INDEX('元データ'!$A$2:$M$534,MATCH($A16,'元データ'!$A$2:$A$534,0),MATCH(G$1,'元データ'!$A$2:$M$2,0))</f>
        <v>2688</v>
      </c>
      <c r="H16" s="196">
        <f>INDEX('元データ'!$A$2:$M$534,MATCH($A16,'元データ'!$A$2:$A$534,0),MATCH(H$1,'元データ'!$A$2:$M$2,0))</f>
        <v>0</v>
      </c>
      <c r="I16" s="197">
        <f>INDEX('元データ'!$A$2:$M$534,MATCH($A16,'元データ'!$A$2:$A$534,0),MATCH(I$1,'元データ'!$A$2:$M$2,0))</f>
        <v>0</v>
      </c>
      <c r="J16" s="196">
        <f>INDEX('元データ'!$A$2:$M$534,MATCH($A16,'元データ'!$A$2:$A$534,0),MATCH(J$1,'元データ'!$A$2:$M$2,0))</f>
        <v>0</v>
      </c>
      <c r="K16" s="196">
        <f>INDEX('元データ'!$A$2:$M$534,MATCH($A16,'元データ'!$A$2:$A$534,0),MATCH(K$1,'元データ'!$A$2:$M$2,0))</f>
        <v>0</v>
      </c>
      <c r="L16" s="196">
        <f>INDEX('元データ'!$A$2:$M$534,MATCH($A16,'元データ'!$A$2:$A$534,0),MATCH(L$1,'元データ'!$A$2:$M$2,0))</f>
        <v>0</v>
      </c>
      <c r="M16" s="196">
        <f>INDEX('元データ'!$A$2:$M$534,MATCH($A16,'元データ'!$A$2:$A$534,0),MATCH(M$1,'元データ'!$A$2:$M$2,0))</f>
        <v>0</v>
      </c>
      <c r="N16" s="198">
        <f>INDEX('元データ'!$A$2:$M$534,MATCH($A16,'元データ'!$A$2:$A$534,0),MATCH(N$1,'元データ'!$A$2:$M$2,0))</f>
        <v>0</v>
      </c>
      <c r="O16" s="198">
        <f>INDEX('元データ'!$A$2:$M$534,MATCH($A16,'元データ'!$A$2:$A$534,0),MATCH(O$1,'元データ'!$A$2:$M$2,0))</f>
        <v>0</v>
      </c>
    </row>
    <row r="17" spans="1:15" ht="13.5" customHeight="1">
      <c r="A17" s="608" t="s">
        <v>1284</v>
      </c>
      <c r="B17" s="299"/>
      <c r="C17" s="495" t="s">
        <v>64</v>
      </c>
      <c r="D17" s="196">
        <f t="shared" si="0"/>
        <v>0</v>
      </c>
      <c r="E17" s="197">
        <f>INDEX('元データ'!$A$2:$M$534,MATCH($A17,'元データ'!$A$2:$A$534,0),MATCH(E$1,'元データ'!$A$2:$M$2,0))</f>
        <v>0</v>
      </c>
      <c r="F17" s="196">
        <f>INDEX('元データ'!$A$2:$M$534,MATCH($A17,'元データ'!$A$2:$A$534,0),MATCH(F$1,'元データ'!$A$2:$M$2,0))</f>
        <v>0</v>
      </c>
      <c r="G17" s="197">
        <f>INDEX('元データ'!$A$2:$M$534,MATCH($A17,'元データ'!$A$2:$A$534,0),MATCH(G$1,'元データ'!$A$2:$M$2,0))</f>
        <v>0</v>
      </c>
      <c r="H17" s="196">
        <f>INDEX('元データ'!$A$2:$M$534,MATCH($A17,'元データ'!$A$2:$A$534,0),MATCH(H$1,'元データ'!$A$2:$M$2,0))</f>
        <v>0</v>
      </c>
      <c r="I17" s="197">
        <f>INDEX('元データ'!$A$2:$M$534,MATCH($A17,'元データ'!$A$2:$A$534,0),MATCH(I$1,'元データ'!$A$2:$M$2,0))</f>
        <v>0</v>
      </c>
      <c r="J17" s="196">
        <f>INDEX('元データ'!$A$2:$M$534,MATCH($A17,'元データ'!$A$2:$A$534,0),MATCH(J$1,'元データ'!$A$2:$M$2,0))</f>
        <v>0</v>
      </c>
      <c r="K17" s="196">
        <f>INDEX('元データ'!$A$2:$M$534,MATCH($A17,'元データ'!$A$2:$A$534,0),MATCH(K$1,'元データ'!$A$2:$M$2,0))</f>
        <v>0</v>
      </c>
      <c r="L17" s="196">
        <f>INDEX('元データ'!$A$2:$M$534,MATCH($A17,'元データ'!$A$2:$A$534,0),MATCH(L$1,'元データ'!$A$2:$M$2,0))</f>
        <v>0</v>
      </c>
      <c r="M17" s="196">
        <f>INDEX('元データ'!$A$2:$M$534,MATCH($A17,'元データ'!$A$2:$A$534,0),MATCH(M$1,'元データ'!$A$2:$M$2,0))</f>
        <v>0</v>
      </c>
      <c r="N17" s="198">
        <f>INDEX('元データ'!$A$2:$M$534,MATCH($A17,'元データ'!$A$2:$A$534,0),MATCH(N$1,'元データ'!$A$2:$M$2,0))</f>
        <v>0</v>
      </c>
      <c r="O17" s="198">
        <f>INDEX('元データ'!$A$2:$M$534,MATCH($A17,'元データ'!$A$2:$A$534,0),MATCH(O$1,'元データ'!$A$2:$M$2,0))</f>
        <v>0</v>
      </c>
    </row>
    <row r="18" spans="2:15" s="537" customFormat="1" ht="13.5" customHeight="1">
      <c r="B18" s="416" t="s">
        <v>42</v>
      </c>
      <c r="C18" s="497" t="s">
        <v>65</v>
      </c>
      <c r="D18" s="140">
        <f t="shared" si="0"/>
        <v>680801</v>
      </c>
      <c r="E18" s="141">
        <f aca="true" t="shared" si="1" ref="E18:O18">+E19+E20</f>
        <v>73629</v>
      </c>
      <c r="F18" s="140">
        <f t="shared" si="1"/>
        <v>0</v>
      </c>
      <c r="G18" s="141">
        <f t="shared" si="1"/>
        <v>73978</v>
      </c>
      <c r="H18" s="140">
        <f t="shared" si="1"/>
        <v>80988</v>
      </c>
      <c r="I18" s="141">
        <f>+I19+I20</f>
        <v>61796</v>
      </c>
      <c r="J18" s="140">
        <f t="shared" si="1"/>
        <v>59056</v>
      </c>
      <c r="K18" s="140">
        <f t="shared" si="1"/>
        <v>70312</v>
      </c>
      <c r="L18" s="140">
        <f t="shared" si="1"/>
        <v>15045</v>
      </c>
      <c r="M18" s="140">
        <f t="shared" si="1"/>
        <v>127933</v>
      </c>
      <c r="N18" s="142">
        <f t="shared" si="1"/>
        <v>23425</v>
      </c>
      <c r="O18" s="142">
        <f t="shared" si="1"/>
        <v>94639</v>
      </c>
    </row>
    <row r="19" spans="1:15" s="541" customFormat="1" ht="13.5" customHeight="1" hidden="1">
      <c r="A19" s="541" t="s">
        <v>1285</v>
      </c>
      <c r="B19" s="498"/>
      <c r="C19" s="499"/>
      <c r="D19" s="166">
        <f t="shared" si="0"/>
        <v>87368</v>
      </c>
      <c r="E19" s="167">
        <f>INDEX('元データ'!$A$2:$M$534,MATCH($A19,'元データ'!$A$2:$A$534,0),MATCH(E$1,'元データ'!$A$2:$M$2,0))</f>
        <v>0</v>
      </c>
      <c r="F19" s="166">
        <f>INDEX('元データ'!$A$2:$M$534,MATCH($A19,'元データ'!$A$2:$A$534,0),MATCH(F$1,'元データ'!$A$2:$M$2,0))</f>
        <v>0</v>
      </c>
      <c r="G19" s="167">
        <f>INDEX('元データ'!$A$2:$M$534,MATCH($A19,'元データ'!$A$2:$A$534,0),MATCH(G$1,'元データ'!$A$2:$M$2,0))</f>
        <v>67864</v>
      </c>
      <c r="H19" s="166">
        <f>INDEX('元データ'!$A$2:$M$534,MATCH($A19,'元データ'!$A$2:$A$534,0),MATCH(H$1,'元データ'!$A$2:$M$2,0))</f>
        <v>10062</v>
      </c>
      <c r="I19" s="167">
        <f>INDEX('元データ'!$A$2:$M$534,MATCH($A19,'元データ'!$A$2:$A$534,0),MATCH(I$1,'元データ'!$A$2:$M$2,0))</f>
        <v>1942</v>
      </c>
      <c r="J19" s="166">
        <f>INDEX('元データ'!$A$2:$M$534,MATCH($A19,'元データ'!$A$2:$A$534,0),MATCH(J$1,'元データ'!$A$2:$M$2,0))</f>
        <v>0</v>
      </c>
      <c r="K19" s="166">
        <f>INDEX('元データ'!$A$2:$M$534,MATCH($A19,'元データ'!$A$2:$A$534,0),MATCH(K$1,'元データ'!$A$2:$M$2,0))</f>
        <v>0</v>
      </c>
      <c r="L19" s="166">
        <f>INDEX('元データ'!$A$2:$M$534,MATCH($A19,'元データ'!$A$2:$A$534,0),MATCH(L$1,'元データ'!$A$2:$M$2,0))</f>
        <v>0</v>
      </c>
      <c r="M19" s="166">
        <f>INDEX('元データ'!$A$2:$M$534,MATCH($A19,'元データ'!$A$2:$A$534,0),MATCH(M$1,'元データ'!$A$2:$M$2,0))</f>
        <v>0</v>
      </c>
      <c r="N19" s="168">
        <f>INDEX('元データ'!$A$2:$M$534,MATCH($A19,'元データ'!$A$2:$A$534,0),MATCH(N$1,'元データ'!$A$2:$M$2,0))</f>
        <v>0</v>
      </c>
      <c r="O19" s="168">
        <f>INDEX('元データ'!$A$2:$M$534,MATCH($A19,'元データ'!$A$2:$A$534,0),MATCH(O$1,'元データ'!$A$2:$M$2,0))</f>
        <v>7500</v>
      </c>
    </row>
    <row r="20" spans="1:15" s="541" customFormat="1" ht="13.5" customHeight="1" hidden="1">
      <c r="A20" s="541" t="s">
        <v>1286</v>
      </c>
      <c r="B20" s="498"/>
      <c r="C20" s="499"/>
      <c r="D20" s="166">
        <f t="shared" si="0"/>
        <v>593433</v>
      </c>
      <c r="E20" s="167">
        <f>INDEX('元データ'!$A$2:$M$534,MATCH($A20,'元データ'!$A$2:$A$534,0),MATCH(E$1,'元データ'!$A$2:$M$2,0))</f>
        <v>73629</v>
      </c>
      <c r="F20" s="166">
        <f>INDEX('元データ'!$A$2:$M$534,MATCH($A20,'元データ'!$A$2:$A$534,0),MATCH(F$1,'元データ'!$A$2:$M$2,0))</f>
        <v>0</v>
      </c>
      <c r="G20" s="167">
        <f>INDEX('元データ'!$A$2:$M$534,MATCH($A20,'元データ'!$A$2:$A$534,0),MATCH(G$1,'元データ'!$A$2:$M$2,0))</f>
        <v>6114</v>
      </c>
      <c r="H20" s="166">
        <f>INDEX('元データ'!$A$2:$M$534,MATCH($A20,'元データ'!$A$2:$A$534,0),MATCH(H$1,'元データ'!$A$2:$M$2,0))</f>
        <v>70926</v>
      </c>
      <c r="I20" s="167">
        <f>INDEX('元データ'!$A$2:$M$534,MATCH($A20,'元データ'!$A$2:$A$534,0),MATCH(I$1,'元データ'!$A$2:$M$2,0))</f>
        <v>59854</v>
      </c>
      <c r="J20" s="166">
        <f>INDEX('元データ'!$A$2:$M$534,MATCH($A20,'元データ'!$A$2:$A$534,0),MATCH(J$1,'元データ'!$A$2:$M$2,0))</f>
        <v>59056</v>
      </c>
      <c r="K20" s="166">
        <f>INDEX('元データ'!$A$2:$M$534,MATCH($A20,'元データ'!$A$2:$A$534,0),MATCH(K$1,'元データ'!$A$2:$M$2,0))</f>
        <v>70312</v>
      </c>
      <c r="L20" s="166">
        <f>INDEX('元データ'!$A$2:$M$534,MATCH($A20,'元データ'!$A$2:$A$534,0),MATCH(L$1,'元データ'!$A$2:$M$2,0))</f>
        <v>15045</v>
      </c>
      <c r="M20" s="166">
        <f>INDEX('元データ'!$A$2:$M$534,MATCH($A20,'元データ'!$A$2:$A$534,0),MATCH(M$1,'元データ'!$A$2:$M$2,0))</f>
        <v>127933</v>
      </c>
      <c r="N20" s="168">
        <f>INDEX('元データ'!$A$2:$M$534,MATCH($A20,'元データ'!$A$2:$A$534,0),MATCH(N$1,'元データ'!$A$2:$M$2,0))</f>
        <v>23425</v>
      </c>
      <c r="O20" s="168">
        <f>INDEX('元データ'!$A$2:$M$534,MATCH($A20,'元データ'!$A$2:$A$534,0),MATCH(O$1,'元データ'!$A$2:$M$2,0))</f>
        <v>87139</v>
      </c>
    </row>
    <row r="21" spans="1:15" ht="13.5" customHeight="1">
      <c r="A21" s="608" t="s">
        <v>1287</v>
      </c>
      <c r="B21" s="299"/>
      <c r="C21" s="495" t="s">
        <v>50</v>
      </c>
      <c r="D21" s="196">
        <f t="shared" si="0"/>
        <v>0</v>
      </c>
      <c r="E21" s="141">
        <f>INDEX('元データ'!$A$2:$M$534,MATCH($A21,'元データ'!$A$2:$A$534,0),MATCH(E$1,'元データ'!$A$2:$M$2,0))</f>
        <v>0</v>
      </c>
      <c r="F21" s="140">
        <f>INDEX('元データ'!$A$2:$M$534,MATCH($A21,'元データ'!$A$2:$A$534,0),MATCH(F$1,'元データ'!$A$2:$M$2,0))</f>
        <v>0</v>
      </c>
      <c r="G21" s="141">
        <f>INDEX('元データ'!$A$2:$M$534,MATCH($A21,'元データ'!$A$2:$A$534,0),MATCH(G$1,'元データ'!$A$2:$M$2,0))</f>
        <v>0</v>
      </c>
      <c r="H21" s="140">
        <f>INDEX('元データ'!$A$2:$M$534,MATCH($A21,'元データ'!$A$2:$A$534,0),MATCH(H$1,'元データ'!$A$2:$M$2,0))</f>
        <v>0</v>
      </c>
      <c r="I21" s="141">
        <f>INDEX('元データ'!$A$2:$M$534,MATCH($A21,'元データ'!$A$2:$A$534,0),MATCH(I$1,'元データ'!$A$2:$M$2,0))</f>
        <v>0</v>
      </c>
      <c r="J21" s="140">
        <f>INDEX('元データ'!$A$2:$M$534,MATCH($A21,'元データ'!$A$2:$A$534,0),MATCH(J$1,'元データ'!$A$2:$M$2,0))</f>
        <v>0</v>
      </c>
      <c r="K21" s="140">
        <f>INDEX('元データ'!$A$2:$M$534,MATCH($A21,'元データ'!$A$2:$A$534,0),MATCH(K$1,'元データ'!$A$2:$M$2,0))</f>
        <v>0</v>
      </c>
      <c r="L21" s="140">
        <f>INDEX('元データ'!$A$2:$M$534,MATCH($A21,'元データ'!$A$2:$A$534,0),MATCH(L$1,'元データ'!$A$2:$M$2,0))</f>
        <v>0</v>
      </c>
      <c r="M21" s="140">
        <f>INDEX('元データ'!$A$2:$M$534,MATCH($A21,'元データ'!$A$2:$A$534,0),MATCH(M$1,'元データ'!$A$2:$M$2,0))</f>
        <v>0</v>
      </c>
      <c r="N21" s="142">
        <f>INDEX('元データ'!$A$2:$M$534,MATCH($A21,'元データ'!$A$2:$A$534,0),MATCH(N$1,'元データ'!$A$2:$M$2,0))</f>
        <v>0</v>
      </c>
      <c r="O21" s="142">
        <f>INDEX('元データ'!$A$2:$M$534,MATCH($A21,'元データ'!$A$2:$A$534,0),MATCH(O$1,'元データ'!$A$2:$M$2,0))</f>
        <v>0</v>
      </c>
    </row>
    <row r="22" spans="1:15" ht="13.5" customHeight="1">
      <c r="A22" s="608" t="s">
        <v>1288</v>
      </c>
      <c r="B22" s="302" t="s">
        <v>37</v>
      </c>
      <c r="C22" s="495" t="s">
        <v>51</v>
      </c>
      <c r="D22" s="196">
        <f t="shared" si="0"/>
        <v>56012</v>
      </c>
      <c r="E22" s="141">
        <f>INDEX('元データ'!$A$2:$M$534,MATCH($A22,'元データ'!$A$2:$A$534,0),MATCH(E$1,'元データ'!$A$2:$M$2,0))</f>
        <v>3488</v>
      </c>
      <c r="F22" s="140">
        <f>INDEX('元データ'!$A$2:$M$534,MATCH($A22,'元データ'!$A$2:$A$534,0),MATCH(F$1,'元データ'!$A$2:$M$2,0))</f>
        <v>0</v>
      </c>
      <c r="G22" s="141">
        <f>INDEX('元データ'!$A$2:$M$534,MATCH($A22,'元データ'!$A$2:$A$534,0),MATCH(G$1,'元データ'!$A$2:$M$2,0))</f>
        <v>45991</v>
      </c>
      <c r="H22" s="140">
        <f>INDEX('元データ'!$A$2:$M$534,MATCH($A22,'元データ'!$A$2:$A$534,0),MATCH(H$1,'元データ'!$A$2:$M$2,0))</f>
        <v>261</v>
      </c>
      <c r="I22" s="141">
        <f>INDEX('元データ'!$A$2:$M$534,MATCH($A22,'元データ'!$A$2:$A$534,0),MATCH(I$1,'元データ'!$A$2:$M$2,0))</f>
        <v>0</v>
      </c>
      <c r="J22" s="140">
        <f>INDEX('元データ'!$A$2:$M$534,MATCH($A22,'元データ'!$A$2:$A$534,0),MATCH(J$1,'元データ'!$A$2:$M$2,0))</f>
        <v>0</v>
      </c>
      <c r="K22" s="140">
        <f>INDEX('元データ'!$A$2:$M$534,MATCH($A22,'元データ'!$A$2:$A$534,0),MATCH(K$1,'元データ'!$A$2:$M$2,0))</f>
        <v>0</v>
      </c>
      <c r="L22" s="140">
        <f>INDEX('元データ'!$A$2:$M$534,MATCH($A22,'元データ'!$A$2:$A$534,0),MATCH(L$1,'元データ'!$A$2:$M$2,0))</f>
        <v>0</v>
      </c>
      <c r="M22" s="140">
        <f>INDEX('元データ'!$A$2:$M$534,MATCH($A22,'元データ'!$A$2:$A$534,0),MATCH(M$1,'元データ'!$A$2:$M$2,0))</f>
        <v>0</v>
      </c>
      <c r="N22" s="142">
        <f>INDEX('元データ'!$A$2:$M$534,MATCH($A22,'元データ'!$A$2:$A$534,0),MATCH(N$1,'元データ'!$A$2:$M$2,0))</f>
        <v>4472</v>
      </c>
      <c r="O22" s="142">
        <f>INDEX('元データ'!$A$2:$M$534,MATCH($A22,'元データ'!$A$2:$A$534,0),MATCH(O$1,'元データ'!$A$2:$M$2,0))</f>
        <v>1800</v>
      </c>
    </row>
    <row r="23" spans="1:15" ht="13.5" customHeight="1">
      <c r="A23" s="608" t="s">
        <v>1289</v>
      </c>
      <c r="B23" s="299"/>
      <c r="C23" s="495" t="s">
        <v>294</v>
      </c>
      <c r="D23" s="196">
        <f t="shared" si="0"/>
        <v>4301238</v>
      </c>
      <c r="E23" s="141">
        <f>INDEX('元データ'!$A$2:$M$534,MATCH($A23,'元データ'!$A$2:$A$534,0),MATCH(E$1,'元データ'!$A$2:$M$2,0))</f>
        <v>1077908</v>
      </c>
      <c r="F23" s="140">
        <f>INDEX('元データ'!$A$2:$M$534,MATCH($A23,'元データ'!$A$2:$A$534,0),MATCH(F$1,'元データ'!$A$2:$M$2,0))</f>
        <v>221498</v>
      </c>
      <c r="G23" s="141">
        <f>INDEX('元データ'!$A$2:$M$534,MATCH($A23,'元データ'!$A$2:$A$534,0),MATCH(G$1,'元データ'!$A$2:$M$2,0))</f>
        <v>677328</v>
      </c>
      <c r="H23" s="140">
        <f>INDEX('元データ'!$A$2:$M$534,MATCH($A23,'元データ'!$A$2:$A$534,0),MATCH(H$1,'元データ'!$A$2:$M$2,0))</f>
        <v>293949</v>
      </c>
      <c r="I23" s="141">
        <f>INDEX('元データ'!$A$2:$M$534,MATCH($A23,'元データ'!$A$2:$A$534,0),MATCH(I$1,'元データ'!$A$2:$M$2,0))</f>
        <v>596317</v>
      </c>
      <c r="J23" s="140">
        <f>INDEX('元データ'!$A$2:$M$534,MATCH($A23,'元データ'!$A$2:$A$534,0),MATCH(J$1,'元データ'!$A$2:$M$2,0))</f>
        <v>356556</v>
      </c>
      <c r="K23" s="140">
        <f>INDEX('元データ'!$A$2:$M$534,MATCH($A23,'元データ'!$A$2:$A$534,0),MATCH(K$1,'元データ'!$A$2:$M$2,0))</f>
        <v>225098</v>
      </c>
      <c r="L23" s="140">
        <f>INDEX('元データ'!$A$2:$M$534,MATCH($A23,'元データ'!$A$2:$A$534,0),MATCH(L$1,'元データ'!$A$2:$M$2,0))</f>
        <v>64232</v>
      </c>
      <c r="M23" s="140">
        <f>INDEX('元データ'!$A$2:$M$534,MATCH($A23,'元データ'!$A$2:$A$534,0),MATCH(M$1,'元データ'!$A$2:$M$2,0))</f>
        <v>253234</v>
      </c>
      <c r="N23" s="142">
        <f>INDEX('元データ'!$A$2:$M$534,MATCH($A23,'元データ'!$A$2:$A$534,0),MATCH(N$1,'元データ'!$A$2:$M$2,0))</f>
        <v>211225</v>
      </c>
      <c r="O23" s="142">
        <f>INDEX('元データ'!$A$2:$M$534,MATCH($A23,'元データ'!$A$2:$A$534,0),MATCH(O$1,'元データ'!$A$2:$M$2,0))</f>
        <v>323893</v>
      </c>
    </row>
    <row r="24" spans="1:15" ht="13.5" customHeight="1">
      <c r="A24" s="608" t="s">
        <v>1290</v>
      </c>
      <c r="B24" s="302" t="s">
        <v>43</v>
      </c>
      <c r="C24" s="495" t="s">
        <v>295</v>
      </c>
      <c r="D24" s="196">
        <f t="shared" si="0"/>
        <v>8900</v>
      </c>
      <c r="E24" s="141">
        <f>INDEX('元データ'!$A$2:$M$534,MATCH($A24,'元データ'!$A$2:$A$534,0),MATCH(E$1,'元データ'!$A$2:$M$2,0))</f>
        <v>0</v>
      </c>
      <c r="F24" s="140">
        <f>INDEX('元データ'!$A$2:$M$534,MATCH($A24,'元データ'!$A$2:$A$534,0),MATCH(F$1,'元データ'!$A$2:$M$2,0))</f>
        <v>0</v>
      </c>
      <c r="G24" s="141">
        <f>INDEX('元データ'!$A$2:$M$534,MATCH($A24,'元データ'!$A$2:$A$534,0),MATCH(G$1,'元データ'!$A$2:$M$2,0))</f>
        <v>1400</v>
      </c>
      <c r="H24" s="140">
        <f>INDEX('元データ'!$A$2:$M$534,MATCH($A24,'元データ'!$A$2:$A$534,0),MATCH(H$1,'元データ'!$A$2:$M$2,0))</f>
        <v>0</v>
      </c>
      <c r="I24" s="141">
        <f>INDEX('元データ'!$A$2:$M$534,MATCH($A24,'元データ'!$A$2:$A$534,0),MATCH(I$1,'元データ'!$A$2:$M$2,0))</f>
        <v>7500</v>
      </c>
      <c r="J24" s="140">
        <f>INDEX('元データ'!$A$2:$M$534,MATCH($A24,'元データ'!$A$2:$A$534,0),MATCH(J$1,'元データ'!$A$2:$M$2,0))</f>
        <v>0</v>
      </c>
      <c r="K24" s="140">
        <f>INDEX('元データ'!$A$2:$M$534,MATCH($A24,'元データ'!$A$2:$A$534,0),MATCH(K$1,'元データ'!$A$2:$M$2,0))</f>
        <v>0</v>
      </c>
      <c r="L24" s="140">
        <f>INDEX('元データ'!$A$2:$M$534,MATCH($A24,'元データ'!$A$2:$A$534,0),MATCH(L$1,'元データ'!$A$2:$M$2,0))</f>
        <v>0</v>
      </c>
      <c r="M24" s="140">
        <f>INDEX('元データ'!$A$2:$M$534,MATCH($A24,'元データ'!$A$2:$A$534,0),MATCH(M$1,'元データ'!$A$2:$M$2,0))</f>
        <v>0</v>
      </c>
      <c r="N24" s="142">
        <f>INDEX('元データ'!$A$2:$M$534,MATCH($A24,'元データ'!$A$2:$A$534,0),MATCH(N$1,'元データ'!$A$2:$M$2,0))</f>
        <v>0</v>
      </c>
      <c r="O24" s="142">
        <f>INDEX('元データ'!$A$2:$M$534,MATCH($A24,'元データ'!$A$2:$A$534,0),MATCH(O$1,'元データ'!$A$2:$M$2,0))</f>
        <v>0</v>
      </c>
    </row>
    <row r="25" spans="1:15" ht="13.5" customHeight="1">
      <c r="A25" s="608" t="s">
        <v>1291</v>
      </c>
      <c r="B25" s="299"/>
      <c r="C25" s="495" t="s">
        <v>296</v>
      </c>
      <c r="D25" s="196">
        <f t="shared" si="0"/>
        <v>0</v>
      </c>
      <c r="E25" s="141">
        <f>INDEX('元データ'!$A$2:$M$534,MATCH($A25,'元データ'!$A$2:$A$534,0),MATCH(E$1,'元データ'!$A$2:$M$2,0))</f>
        <v>0</v>
      </c>
      <c r="F25" s="140">
        <f>INDEX('元データ'!$A$2:$M$534,MATCH($A25,'元データ'!$A$2:$A$534,0),MATCH(F$1,'元データ'!$A$2:$M$2,0))</f>
        <v>0</v>
      </c>
      <c r="G25" s="141">
        <f>INDEX('元データ'!$A$2:$M$534,MATCH($A25,'元データ'!$A$2:$A$534,0),MATCH(G$1,'元データ'!$A$2:$M$2,0))</f>
        <v>0</v>
      </c>
      <c r="H25" s="140">
        <f>INDEX('元データ'!$A$2:$M$534,MATCH($A25,'元データ'!$A$2:$A$534,0),MATCH(H$1,'元データ'!$A$2:$M$2,0))</f>
        <v>0</v>
      </c>
      <c r="I25" s="141">
        <f>INDEX('元データ'!$A$2:$M$534,MATCH($A25,'元データ'!$A$2:$A$534,0),MATCH(I$1,'元データ'!$A$2:$M$2,0))</f>
        <v>0</v>
      </c>
      <c r="J25" s="140">
        <f>INDEX('元データ'!$A$2:$M$534,MATCH($A25,'元データ'!$A$2:$A$534,0),MATCH(J$1,'元データ'!$A$2:$M$2,0))</f>
        <v>0</v>
      </c>
      <c r="K25" s="140">
        <f>INDEX('元データ'!$A$2:$M$534,MATCH($A25,'元データ'!$A$2:$A$534,0),MATCH(K$1,'元データ'!$A$2:$M$2,0))</f>
        <v>0</v>
      </c>
      <c r="L25" s="140">
        <f>INDEX('元データ'!$A$2:$M$534,MATCH($A25,'元データ'!$A$2:$A$534,0),MATCH(L$1,'元データ'!$A$2:$M$2,0))</f>
        <v>0</v>
      </c>
      <c r="M25" s="140">
        <f>INDEX('元データ'!$A$2:$M$534,MATCH($A25,'元データ'!$A$2:$A$534,0),MATCH(M$1,'元データ'!$A$2:$M$2,0))</f>
        <v>0</v>
      </c>
      <c r="N25" s="142">
        <f>INDEX('元データ'!$A$2:$M$534,MATCH($A25,'元データ'!$A$2:$A$534,0),MATCH(N$1,'元データ'!$A$2:$M$2,0))</f>
        <v>0</v>
      </c>
      <c r="O25" s="142">
        <f>INDEX('元データ'!$A$2:$M$534,MATCH($A25,'元データ'!$A$2:$A$534,0),MATCH(O$1,'元データ'!$A$2:$M$2,0))</f>
        <v>0</v>
      </c>
    </row>
    <row r="26" spans="1:15" ht="13.5" customHeight="1">
      <c r="A26" s="608" t="s">
        <v>1292</v>
      </c>
      <c r="B26" s="303"/>
      <c r="C26" s="500" t="s">
        <v>297</v>
      </c>
      <c r="D26" s="196">
        <f t="shared" si="0"/>
        <v>4292338</v>
      </c>
      <c r="E26" s="141">
        <f>INDEX('元データ'!$A$2:$M$534,MATCH($A26,'元データ'!$A$2:$A$534,0),MATCH(E$1,'元データ'!$A$2:$M$2,0))</f>
        <v>1077908</v>
      </c>
      <c r="F26" s="140">
        <f>INDEX('元データ'!$A$2:$M$534,MATCH($A26,'元データ'!$A$2:$A$534,0),MATCH(F$1,'元データ'!$A$2:$M$2,0))</f>
        <v>221498</v>
      </c>
      <c r="G26" s="141">
        <f>INDEX('元データ'!$A$2:$M$534,MATCH($A26,'元データ'!$A$2:$A$534,0),MATCH(G$1,'元データ'!$A$2:$M$2,0))</f>
        <v>675928</v>
      </c>
      <c r="H26" s="140">
        <f>INDEX('元データ'!$A$2:$M$534,MATCH($A26,'元データ'!$A$2:$A$534,0),MATCH(H$1,'元データ'!$A$2:$M$2,0))</f>
        <v>293949</v>
      </c>
      <c r="I26" s="141">
        <f>INDEX('元データ'!$A$2:$M$534,MATCH($A26,'元データ'!$A$2:$A$534,0),MATCH(I$1,'元データ'!$A$2:$M$2,0))</f>
        <v>588817</v>
      </c>
      <c r="J26" s="140">
        <f>INDEX('元データ'!$A$2:$M$534,MATCH($A26,'元データ'!$A$2:$A$534,0),MATCH(J$1,'元データ'!$A$2:$M$2,0))</f>
        <v>356556</v>
      </c>
      <c r="K26" s="140">
        <f>INDEX('元データ'!$A$2:$M$534,MATCH($A26,'元データ'!$A$2:$A$534,0),MATCH(K$1,'元データ'!$A$2:$M$2,0))</f>
        <v>225098</v>
      </c>
      <c r="L26" s="140">
        <f>INDEX('元データ'!$A$2:$M$534,MATCH($A26,'元データ'!$A$2:$A$534,0),MATCH(L$1,'元データ'!$A$2:$M$2,0))</f>
        <v>64232</v>
      </c>
      <c r="M26" s="140">
        <f>INDEX('元データ'!$A$2:$M$534,MATCH($A26,'元データ'!$A$2:$A$534,0),MATCH(M$1,'元データ'!$A$2:$M$2,0))</f>
        <v>253234</v>
      </c>
      <c r="N26" s="142">
        <f>INDEX('元データ'!$A$2:$M$534,MATCH($A26,'元データ'!$A$2:$A$534,0),MATCH(N$1,'元データ'!$A$2:$M$2,0))</f>
        <v>211225</v>
      </c>
      <c r="O26" s="142">
        <f>INDEX('元データ'!$A$2:$M$534,MATCH($A26,'元データ'!$A$2:$A$534,0),MATCH(O$1,'元データ'!$A$2:$M$2,0))</f>
        <v>323893</v>
      </c>
    </row>
    <row r="27" spans="1:15" ht="13.5" customHeight="1">
      <c r="A27" s="608" t="s">
        <v>1293</v>
      </c>
      <c r="B27" s="301"/>
      <c r="C27" s="501" t="s">
        <v>66</v>
      </c>
      <c r="D27" s="261">
        <f t="shared" si="0"/>
        <v>2787875</v>
      </c>
      <c r="E27" s="171">
        <f>INDEX('元データ'!$A$2:$M$534,MATCH($A27,'元データ'!$A$2:$A$534,0),MATCH(E$1,'元データ'!$A$2:$M$2,0))</f>
        <v>548310</v>
      </c>
      <c r="F27" s="170">
        <f>INDEX('元データ'!$A$2:$M$534,MATCH($A27,'元データ'!$A$2:$A$534,0),MATCH(F$1,'元データ'!$A$2:$M$2,0))</f>
        <v>36501</v>
      </c>
      <c r="G27" s="171">
        <f>INDEX('元データ'!$A$2:$M$534,MATCH($A27,'元データ'!$A$2:$A$534,0),MATCH(G$1,'元データ'!$A$2:$M$2,0))</f>
        <v>527036</v>
      </c>
      <c r="H27" s="170">
        <f>INDEX('元データ'!$A$2:$M$534,MATCH($A27,'元データ'!$A$2:$A$534,0),MATCH(H$1,'元データ'!$A$2:$M$2,0))</f>
        <v>189543</v>
      </c>
      <c r="I27" s="171">
        <f>INDEX('元データ'!$A$2:$M$534,MATCH($A27,'元データ'!$A$2:$A$534,0),MATCH(I$1,'元データ'!$A$2:$M$2,0))</f>
        <v>168639</v>
      </c>
      <c r="J27" s="170">
        <f>INDEX('元データ'!$A$2:$M$534,MATCH($A27,'元データ'!$A$2:$A$534,0),MATCH(J$1,'元データ'!$A$2:$M$2,0))</f>
        <v>360208</v>
      </c>
      <c r="K27" s="170">
        <f>INDEX('元データ'!$A$2:$M$534,MATCH($A27,'元データ'!$A$2:$A$534,0),MATCH(K$1,'元データ'!$A$2:$M$2,0))</f>
        <v>174667</v>
      </c>
      <c r="L27" s="170">
        <f>INDEX('元データ'!$A$2:$M$534,MATCH($A27,'元データ'!$A$2:$A$534,0),MATCH(L$1,'元データ'!$A$2:$M$2,0))</f>
        <v>38483</v>
      </c>
      <c r="M27" s="170">
        <f>INDEX('元データ'!$A$2:$M$534,MATCH($A27,'元データ'!$A$2:$A$534,0),MATCH(M$1,'元データ'!$A$2:$M$2,0))</f>
        <v>437410</v>
      </c>
      <c r="N27" s="172">
        <f>INDEX('元データ'!$A$2:$M$534,MATCH($A27,'元データ'!$A$2:$A$534,0),MATCH(N$1,'元データ'!$A$2:$M$2,0))</f>
        <v>48064</v>
      </c>
      <c r="O27" s="172">
        <f>INDEX('元データ'!$A$2:$M$534,MATCH($A27,'元データ'!$A$2:$A$534,0),MATCH(O$1,'元データ'!$A$2:$M$2,0))</f>
        <v>259014</v>
      </c>
    </row>
    <row r="28" spans="1:15" ht="13.5" customHeight="1">
      <c r="A28" s="608" t="s">
        <v>1294</v>
      </c>
      <c r="B28" s="301"/>
      <c r="C28" s="502" t="s">
        <v>103</v>
      </c>
      <c r="D28" s="196">
        <f t="shared" si="0"/>
        <v>23619</v>
      </c>
      <c r="E28" s="141">
        <f>INDEX('元データ'!$A$2:$M$534,MATCH($A28,'元データ'!$A$2:$A$534,0),MATCH(E$1,'元データ'!$A$2:$M$2,0))</f>
        <v>0</v>
      </c>
      <c r="F28" s="140">
        <f>INDEX('元データ'!$A$2:$M$534,MATCH($A28,'元データ'!$A$2:$A$534,0),MATCH(F$1,'元データ'!$A$2:$M$2,0))</f>
        <v>0</v>
      </c>
      <c r="G28" s="141">
        <f>INDEX('元データ'!$A$2:$M$534,MATCH($A28,'元データ'!$A$2:$A$534,0),MATCH(G$1,'元データ'!$A$2:$M$2,0))</f>
        <v>17038</v>
      </c>
      <c r="H28" s="140">
        <f>INDEX('元データ'!$A$2:$M$534,MATCH($A28,'元データ'!$A$2:$A$534,0),MATCH(H$1,'元データ'!$A$2:$M$2,0))</f>
        <v>6581</v>
      </c>
      <c r="I28" s="141">
        <f>INDEX('元データ'!$A$2:$M$534,MATCH($A28,'元データ'!$A$2:$A$534,0),MATCH(I$1,'元データ'!$A$2:$M$2,0))</f>
        <v>0</v>
      </c>
      <c r="J28" s="140">
        <f>INDEX('元データ'!$A$2:$M$534,MATCH($A28,'元データ'!$A$2:$A$534,0),MATCH(J$1,'元データ'!$A$2:$M$2,0))</f>
        <v>0</v>
      </c>
      <c r="K28" s="140">
        <f>INDEX('元データ'!$A$2:$M$534,MATCH($A28,'元データ'!$A$2:$A$534,0),MATCH(K$1,'元データ'!$A$2:$M$2,0))</f>
        <v>0</v>
      </c>
      <c r="L28" s="140">
        <f>INDEX('元データ'!$A$2:$M$534,MATCH($A28,'元データ'!$A$2:$A$534,0),MATCH(L$1,'元データ'!$A$2:$M$2,0))</f>
        <v>0</v>
      </c>
      <c r="M28" s="140">
        <f>INDEX('元データ'!$A$2:$M$534,MATCH($A28,'元データ'!$A$2:$A$534,0),MATCH(M$1,'元データ'!$A$2:$M$2,0))</f>
        <v>0</v>
      </c>
      <c r="N28" s="142">
        <f>INDEX('元データ'!$A$2:$M$534,MATCH($A28,'元データ'!$A$2:$A$534,0),MATCH(N$1,'元データ'!$A$2:$M$2,0))</f>
        <v>0</v>
      </c>
      <c r="O28" s="142">
        <f>INDEX('元データ'!$A$2:$M$534,MATCH($A28,'元データ'!$A$2:$A$534,0),MATCH(O$1,'元データ'!$A$2:$M$2,0))</f>
        <v>0</v>
      </c>
    </row>
    <row r="29" spans="1:15" ht="13.5" customHeight="1">
      <c r="A29" s="608" t="s">
        <v>1295</v>
      </c>
      <c r="B29" s="496" t="s">
        <v>285</v>
      </c>
      <c r="C29" s="502" t="s">
        <v>104</v>
      </c>
      <c r="D29" s="196">
        <f t="shared" si="0"/>
        <v>0</v>
      </c>
      <c r="E29" s="141">
        <f>INDEX('元データ'!$A$2:$M$534,MATCH($A29,'元データ'!$A$2:$A$534,0),MATCH(E$1,'元データ'!$A$2:$M$2,0))</f>
        <v>0</v>
      </c>
      <c r="F29" s="140">
        <f>INDEX('元データ'!$A$2:$M$534,MATCH($A29,'元データ'!$A$2:$A$534,0),MATCH(F$1,'元データ'!$A$2:$M$2,0))</f>
        <v>0</v>
      </c>
      <c r="G29" s="141">
        <f>INDEX('元データ'!$A$2:$M$534,MATCH($A29,'元データ'!$A$2:$A$534,0),MATCH(G$1,'元データ'!$A$2:$M$2,0))</f>
        <v>0</v>
      </c>
      <c r="H29" s="140">
        <f>INDEX('元データ'!$A$2:$M$534,MATCH($A29,'元データ'!$A$2:$A$534,0),MATCH(H$1,'元データ'!$A$2:$M$2,0))</f>
        <v>0</v>
      </c>
      <c r="I29" s="141">
        <f>INDEX('元データ'!$A$2:$M$534,MATCH($A29,'元データ'!$A$2:$A$534,0),MATCH(I$1,'元データ'!$A$2:$M$2,0))</f>
        <v>0</v>
      </c>
      <c r="J29" s="140">
        <f>INDEX('元データ'!$A$2:$M$534,MATCH($A29,'元データ'!$A$2:$A$534,0),MATCH(J$1,'元データ'!$A$2:$M$2,0))</f>
        <v>0</v>
      </c>
      <c r="K29" s="140">
        <f>INDEX('元データ'!$A$2:$M$534,MATCH($A29,'元データ'!$A$2:$A$534,0),MATCH(K$1,'元データ'!$A$2:$M$2,0))</f>
        <v>0</v>
      </c>
      <c r="L29" s="140">
        <f>INDEX('元データ'!$A$2:$M$534,MATCH($A29,'元データ'!$A$2:$A$534,0),MATCH(L$1,'元データ'!$A$2:$M$2,0))</f>
        <v>0</v>
      </c>
      <c r="M29" s="140">
        <f>INDEX('元データ'!$A$2:$M$534,MATCH($A29,'元データ'!$A$2:$A$534,0),MATCH(M$1,'元データ'!$A$2:$M$2,0))</f>
        <v>0</v>
      </c>
      <c r="N29" s="142">
        <f>INDEX('元データ'!$A$2:$M$534,MATCH($A29,'元データ'!$A$2:$A$534,0),MATCH(N$1,'元データ'!$A$2:$M$2,0))</f>
        <v>0</v>
      </c>
      <c r="O29" s="142">
        <f>INDEX('元データ'!$A$2:$M$534,MATCH($A29,'元データ'!$A$2:$A$534,0),MATCH(O$1,'元データ'!$A$2:$M$2,0))</f>
        <v>0</v>
      </c>
    </row>
    <row r="30" spans="1:15" ht="13.5" customHeight="1">
      <c r="A30" s="608" t="s">
        <v>1296</v>
      </c>
      <c r="B30" s="302" t="s">
        <v>40</v>
      </c>
      <c r="C30" s="500" t="s">
        <v>67</v>
      </c>
      <c r="D30" s="196">
        <f t="shared" si="0"/>
        <v>2701459</v>
      </c>
      <c r="E30" s="141">
        <f>INDEX('元データ'!$A$2:$M$534,MATCH($A30,'元データ'!$A$2:$A$534,0),MATCH(E$1,'元データ'!$A$2:$M$2,0))</f>
        <v>842354</v>
      </c>
      <c r="F30" s="140">
        <f>INDEX('元データ'!$A$2:$M$534,MATCH($A30,'元データ'!$A$2:$A$534,0),MATCH(F$1,'元データ'!$A$2:$M$2,0))</f>
        <v>249428</v>
      </c>
      <c r="G30" s="141">
        <f>INDEX('元データ'!$A$2:$M$534,MATCH($A30,'元データ'!$A$2:$A$534,0),MATCH(G$1,'元データ'!$A$2:$M$2,0))</f>
        <v>223923</v>
      </c>
      <c r="H30" s="140">
        <f>INDEX('元データ'!$A$2:$M$534,MATCH($A30,'元データ'!$A$2:$A$534,0),MATCH(H$1,'元データ'!$A$2:$M$2,0))</f>
        <v>236085</v>
      </c>
      <c r="I30" s="141">
        <f>INDEX('元データ'!$A$2:$M$534,MATCH($A30,'元データ'!$A$2:$A$534,0),MATCH(I$1,'元データ'!$A$2:$M$2,0))</f>
        <v>545162</v>
      </c>
      <c r="J30" s="140">
        <f>INDEX('元データ'!$A$2:$M$534,MATCH($A30,'元データ'!$A$2:$A$534,0),MATCH(J$1,'元データ'!$A$2:$M$2,0))</f>
        <v>210328</v>
      </c>
      <c r="K30" s="140">
        <f>INDEX('元データ'!$A$2:$M$534,MATCH($A30,'元データ'!$A$2:$A$534,0),MATCH(K$1,'元データ'!$A$2:$M$2,0))</f>
        <v>69905</v>
      </c>
      <c r="L30" s="140">
        <f>INDEX('元データ'!$A$2:$M$534,MATCH($A30,'元データ'!$A$2:$A$534,0),MATCH(L$1,'元データ'!$A$2:$M$2,0))</f>
        <v>51574</v>
      </c>
      <c r="M30" s="140">
        <f>INDEX('元データ'!$A$2:$M$534,MATCH($A30,'元データ'!$A$2:$A$534,0),MATCH(M$1,'元データ'!$A$2:$M$2,0))</f>
        <v>83874</v>
      </c>
      <c r="N30" s="142">
        <f>INDEX('元データ'!$A$2:$M$534,MATCH($A30,'元データ'!$A$2:$A$534,0),MATCH(N$1,'元データ'!$A$2:$M$2,0))</f>
        <v>149876</v>
      </c>
      <c r="O30" s="142">
        <f>INDEX('元データ'!$A$2:$M$534,MATCH($A30,'元データ'!$A$2:$A$534,0),MATCH(O$1,'元データ'!$A$2:$M$2,0))</f>
        <v>38950</v>
      </c>
    </row>
    <row r="31" spans="1:15" ht="13.5" customHeight="1">
      <c r="A31" s="608" t="s">
        <v>1297</v>
      </c>
      <c r="B31" s="302" t="s">
        <v>41</v>
      </c>
      <c r="C31" s="500" t="s">
        <v>292</v>
      </c>
      <c r="D31" s="196">
        <f t="shared" si="0"/>
        <v>2701459</v>
      </c>
      <c r="E31" s="141">
        <f>INDEX('元データ'!$A$2:$M$534,MATCH($A31,'元データ'!$A$2:$A$534,0),MATCH(E$1,'元データ'!$A$2:$M$2,0))</f>
        <v>842354</v>
      </c>
      <c r="F31" s="140">
        <f>INDEX('元データ'!$A$2:$M$534,MATCH($A31,'元データ'!$A$2:$A$534,0),MATCH(F$1,'元データ'!$A$2:$M$2,0))</f>
        <v>249428</v>
      </c>
      <c r="G31" s="141">
        <f>INDEX('元データ'!$A$2:$M$534,MATCH($A31,'元データ'!$A$2:$A$534,0),MATCH(G$1,'元データ'!$A$2:$M$2,0))</f>
        <v>223923</v>
      </c>
      <c r="H31" s="140">
        <f>INDEX('元データ'!$A$2:$M$534,MATCH($A31,'元データ'!$A$2:$A$534,0),MATCH(H$1,'元データ'!$A$2:$M$2,0))</f>
        <v>236085</v>
      </c>
      <c r="I31" s="141">
        <f>INDEX('元データ'!$A$2:$M$534,MATCH($A31,'元データ'!$A$2:$A$534,0),MATCH(I$1,'元データ'!$A$2:$M$2,0))</f>
        <v>545162</v>
      </c>
      <c r="J31" s="140">
        <f>INDEX('元データ'!$A$2:$M$534,MATCH($A31,'元データ'!$A$2:$A$534,0),MATCH(J$1,'元データ'!$A$2:$M$2,0))</f>
        <v>210328</v>
      </c>
      <c r="K31" s="140">
        <f>INDEX('元データ'!$A$2:$M$534,MATCH($A31,'元データ'!$A$2:$A$534,0),MATCH(K$1,'元データ'!$A$2:$M$2,0))</f>
        <v>69905</v>
      </c>
      <c r="L31" s="140">
        <f>INDEX('元データ'!$A$2:$M$534,MATCH($A31,'元データ'!$A$2:$A$534,0),MATCH(L$1,'元データ'!$A$2:$M$2,0))</f>
        <v>51574</v>
      </c>
      <c r="M31" s="140">
        <f>INDEX('元データ'!$A$2:$M$534,MATCH($A31,'元データ'!$A$2:$A$534,0),MATCH(M$1,'元データ'!$A$2:$M$2,0))</f>
        <v>83874</v>
      </c>
      <c r="N31" s="142">
        <f>INDEX('元データ'!$A$2:$M$534,MATCH($A31,'元データ'!$A$2:$A$534,0),MATCH(N$1,'元データ'!$A$2:$M$2,0))</f>
        <v>149876</v>
      </c>
      <c r="O31" s="142">
        <f>INDEX('元データ'!$A$2:$M$534,MATCH($A31,'元データ'!$A$2:$A$534,0),MATCH(O$1,'元データ'!$A$2:$M$2,0))</f>
        <v>38950</v>
      </c>
    </row>
    <row r="32" spans="1:15" ht="13.5" customHeight="1">
      <c r="A32" s="608" t="s">
        <v>1298</v>
      </c>
      <c r="B32" s="302" t="s">
        <v>42</v>
      </c>
      <c r="C32" s="500" t="s">
        <v>293</v>
      </c>
      <c r="D32" s="196">
        <f t="shared" si="0"/>
        <v>0</v>
      </c>
      <c r="E32" s="141">
        <f>INDEX('元データ'!$A$2:$M$534,MATCH($A32,'元データ'!$A$2:$A$534,0),MATCH(E$1,'元データ'!$A$2:$M$2,0))</f>
        <v>0</v>
      </c>
      <c r="F32" s="140">
        <f>INDEX('元データ'!$A$2:$M$534,MATCH($A32,'元データ'!$A$2:$A$534,0),MATCH(F$1,'元データ'!$A$2:$M$2,0))</f>
        <v>0</v>
      </c>
      <c r="G32" s="141">
        <f>INDEX('元データ'!$A$2:$M$534,MATCH($A32,'元データ'!$A$2:$A$534,0),MATCH(G$1,'元データ'!$A$2:$M$2,0))</f>
        <v>0</v>
      </c>
      <c r="H32" s="140">
        <f>INDEX('元データ'!$A$2:$M$534,MATCH($A32,'元データ'!$A$2:$A$534,0),MATCH(H$1,'元データ'!$A$2:$M$2,0))</f>
        <v>0</v>
      </c>
      <c r="I32" s="141">
        <f>INDEX('元データ'!$A$2:$M$534,MATCH($A32,'元データ'!$A$2:$A$534,0),MATCH(I$1,'元データ'!$A$2:$M$2,0))</f>
        <v>0</v>
      </c>
      <c r="J32" s="140">
        <f>INDEX('元データ'!$A$2:$M$534,MATCH($A32,'元データ'!$A$2:$A$534,0),MATCH(J$1,'元データ'!$A$2:$M$2,0))</f>
        <v>0</v>
      </c>
      <c r="K32" s="140">
        <f>INDEX('元データ'!$A$2:$M$534,MATCH($A32,'元データ'!$A$2:$A$534,0),MATCH(K$1,'元データ'!$A$2:$M$2,0))</f>
        <v>0</v>
      </c>
      <c r="L32" s="140">
        <f>INDEX('元データ'!$A$2:$M$534,MATCH($A32,'元データ'!$A$2:$A$534,0),MATCH(L$1,'元データ'!$A$2:$M$2,0))</f>
        <v>0</v>
      </c>
      <c r="M32" s="140">
        <f>INDEX('元データ'!$A$2:$M$534,MATCH($A32,'元データ'!$A$2:$A$534,0),MATCH(M$1,'元データ'!$A$2:$M$2,0))</f>
        <v>0</v>
      </c>
      <c r="N32" s="142">
        <f>INDEX('元データ'!$A$2:$M$534,MATCH($A32,'元データ'!$A$2:$A$534,0),MATCH(N$1,'元データ'!$A$2:$M$2,0))</f>
        <v>0</v>
      </c>
      <c r="O32" s="142">
        <f>INDEX('元データ'!$A$2:$M$534,MATCH($A32,'元データ'!$A$2:$A$534,0),MATCH(O$1,'元データ'!$A$2:$M$2,0))</f>
        <v>0</v>
      </c>
    </row>
    <row r="33" spans="1:15" ht="13.5" customHeight="1">
      <c r="A33" s="608" t="s">
        <v>1299</v>
      </c>
      <c r="B33" s="302" t="s">
        <v>44</v>
      </c>
      <c r="C33" s="500" t="s">
        <v>68</v>
      </c>
      <c r="D33" s="196">
        <f t="shared" si="0"/>
        <v>34998</v>
      </c>
      <c r="E33" s="141">
        <f>INDEX('元データ'!$A$2:$M$534,MATCH($A33,'元データ'!$A$2:$A$534,0),MATCH(E$1,'元データ'!$A$2:$M$2,0))</f>
        <v>0</v>
      </c>
      <c r="F33" s="140">
        <f>INDEX('元データ'!$A$2:$M$534,MATCH($A33,'元データ'!$A$2:$A$534,0),MATCH(F$1,'元データ'!$A$2:$M$2,0))</f>
        <v>0</v>
      </c>
      <c r="G33" s="141">
        <f>INDEX('元データ'!$A$2:$M$534,MATCH($A33,'元データ'!$A$2:$A$534,0),MATCH(G$1,'元データ'!$A$2:$M$2,0))</f>
        <v>0</v>
      </c>
      <c r="H33" s="140">
        <f>INDEX('元データ'!$A$2:$M$534,MATCH($A33,'元データ'!$A$2:$A$534,0),MATCH(H$1,'元データ'!$A$2:$M$2,0))</f>
        <v>19998</v>
      </c>
      <c r="I33" s="141">
        <f>INDEX('元データ'!$A$2:$M$534,MATCH($A33,'元データ'!$A$2:$A$534,0),MATCH(I$1,'元データ'!$A$2:$M$2,0))</f>
        <v>0</v>
      </c>
      <c r="J33" s="140">
        <f>INDEX('元データ'!$A$2:$M$534,MATCH($A33,'元データ'!$A$2:$A$534,0),MATCH(J$1,'元データ'!$A$2:$M$2,0))</f>
        <v>0</v>
      </c>
      <c r="K33" s="140">
        <f>INDEX('元データ'!$A$2:$M$534,MATCH($A33,'元データ'!$A$2:$A$534,0),MATCH(K$1,'元データ'!$A$2:$M$2,0))</f>
        <v>15000</v>
      </c>
      <c r="L33" s="140">
        <f>INDEX('元データ'!$A$2:$M$534,MATCH($A33,'元データ'!$A$2:$A$534,0),MATCH(L$1,'元データ'!$A$2:$M$2,0))</f>
        <v>0</v>
      </c>
      <c r="M33" s="140">
        <f>INDEX('元データ'!$A$2:$M$534,MATCH($A33,'元データ'!$A$2:$A$534,0),MATCH(M$1,'元データ'!$A$2:$M$2,0))</f>
        <v>0</v>
      </c>
      <c r="N33" s="142">
        <f>INDEX('元データ'!$A$2:$M$534,MATCH($A33,'元データ'!$A$2:$A$534,0),MATCH(N$1,'元データ'!$A$2:$M$2,0))</f>
        <v>0</v>
      </c>
      <c r="O33" s="142">
        <f>INDEX('元データ'!$A$2:$M$534,MATCH($A33,'元データ'!$A$2:$A$534,0),MATCH(O$1,'元データ'!$A$2:$M$2,0))</f>
        <v>0</v>
      </c>
    </row>
    <row r="34" spans="1:15" ht="13.5" customHeight="1">
      <c r="A34" s="608" t="s">
        <v>1300</v>
      </c>
      <c r="B34" s="302" t="s">
        <v>45</v>
      </c>
      <c r="C34" s="500" t="s">
        <v>69</v>
      </c>
      <c r="D34" s="196">
        <f t="shared" si="0"/>
        <v>0</v>
      </c>
      <c r="E34" s="141">
        <f>INDEX('元データ'!$A$2:$M$534,MATCH($A34,'元データ'!$A$2:$A$534,0),MATCH(E$1,'元データ'!$A$2:$M$2,0))</f>
        <v>0</v>
      </c>
      <c r="F34" s="140">
        <f>INDEX('元データ'!$A$2:$M$534,MATCH($A34,'元データ'!$A$2:$A$534,0),MATCH(F$1,'元データ'!$A$2:$M$2,0))</f>
        <v>0</v>
      </c>
      <c r="G34" s="141">
        <f>INDEX('元データ'!$A$2:$M$534,MATCH($A34,'元データ'!$A$2:$A$534,0),MATCH(G$1,'元データ'!$A$2:$M$2,0))</f>
        <v>0</v>
      </c>
      <c r="H34" s="140">
        <f>INDEX('元データ'!$A$2:$M$534,MATCH($A34,'元データ'!$A$2:$A$534,0),MATCH(H$1,'元データ'!$A$2:$M$2,0))</f>
        <v>0</v>
      </c>
      <c r="I34" s="141">
        <f>INDEX('元データ'!$A$2:$M$534,MATCH($A34,'元データ'!$A$2:$A$534,0),MATCH(I$1,'元データ'!$A$2:$M$2,0))</f>
        <v>0</v>
      </c>
      <c r="J34" s="140">
        <f>INDEX('元データ'!$A$2:$M$534,MATCH($A34,'元データ'!$A$2:$A$534,0),MATCH(J$1,'元データ'!$A$2:$M$2,0))</f>
        <v>0</v>
      </c>
      <c r="K34" s="140">
        <f>INDEX('元データ'!$A$2:$M$534,MATCH($A34,'元データ'!$A$2:$A$534,0),MATCH(K$1,'元データ'!$A$2:$M$2,0))</f>
        <v>0</v>
      </c>
      <c r="L34" s="140">
        <f>INDEX('元データ'!$A$2:$M$534,MATCH($A34,'元データ'!$A$2:$A$534,0),MATCH(L$1,'元データ'!$A$2:$M$2,0))</f>
        <v>0</v>
      </c>
      <c r="M34" s="140">
        <f>INDEX('元データ'!$A$2:$M$534,MATCH($A34,'元データ'!$A$2:$A$534,0),MATCH(M$1,'元データ'!$A$2:$M$2,0))</f>
        <v>0</v>
      </c>
      <c r="N34" s="142">
        <f>INDEX('元データ'!$A$2:$M$534,MATCH($A34,'元データ'!$A$2:$A$534,0),MATCH(N$1,'元データ'!$A$2:$M$2,0))</f>
        <v>0</v>
      </c>
      <c r="O34" s="142">
        <f>INDEX('元データ'!$A$2:$M$534,MATCH($A34,'元データ'!$A$2:$A$534,0),MATCH(O$1,'元データ'!$A$2:$M$2,0))</f>
        <v>0</v>
      </c>
    </row>
    <row r="35" spans="1:15" ht="13.5" customHeight="1">
      <c r="A35" s="608" t="s">
        <v>1301</v>
      </c>
      <c r="B35" s="302"/>
      <c r="C35" s="500" t="s">
        <v>52</v>
      </c>
      <c r="D35" s="196">
        <f t="shared" si="0"/>
        <v>66635</v>
      </c>
      <c r="E35" s="141">
        <f>INDEX('元データ'!$A$2:$M$534,MATCH($A35,'元データ'!$A$2:$A$534,0),MATCH(E$1,'元データ'!$A$2:$M$2,0))</f>
        <v>0</v>
      </c>
      <c r="F35" s="140">
        <f>INDEX('元データ'!$A$2:$M$534,MATCH($A35,'元データ'!$A$2:$A$534,0),MATCH(F$1,'元データ'!$A$2:$M$2,0))</f>
        <v>5369</v>
      </c>
      <c r="G35" s="141">
        <f>INDEX('元データ'!$A$2:$M$534,MATCH($A35,'元データ'!$A$2:$A$534,0),MATCH(G$1,'元データ'!$A$2:$M$2,0))</f>
        <v>11907</v>
      </c>
      <c r="H35" s="140">
        <f>INDEX('元データ'!$A$2:$M$534,MATCH($A35,'元データ'!$A$2:$A$534,0),MATCH(H$1,'元データ'!$A$2:$M$2,0))</f>
        <v>12357</v>
      </c>
      <c r="I35" s="141">
        <f>INDEX('元データ'!$A$2:$M$534,MATCH($A35,'元データ'!$A$2:$A$534,0),MATCH(I$1,'元データ'!$A$2:$M$2,0))</f>
        <v>3000</v>
      </c>
      <c r="J35" s="140">
        <f>INDEX('元データ'!$A$2:$M$534,MATCH($A35,'元データ'!$A$2:$A$534,0),MATCH(J$1,'元データ'!$A$2:$M$2,0))</f>
        <v>5502</v>
      </c>
      <c r="K35" s="140">
        <f>INDEX('元データ'!$A$2:$M$534,MATCH($A35,'元データ'!$A$2:$A$534,0),MATCH(K$1,'元データ'!$A$2:$M$2,0))</f>
        <v>0</v>
      </c>
      <c r="L35" s="140">
        <f>INDEX('元データ'!$A$2:$M$534,MATCH($A35,'元データ'!$A$2:$A$534,0),MATCH(L$1,'元データ'!$A$2:$M$2,0))</f>
        <v>0</v>
      </c>
      <c r="M35" s="140">
        <f>INDEX('元データ'!$A$2:$M$534,MATCH($A35,'元データ'!$A$2:$A$534,0),MATCH(M$1,'元データ'!$A$2:$M$2,0))</f>
        <v>0</v>
      </c>
      <c r="N35" s="142">
        <f>INDEX('元データ'!$A$2:$M$534,MATCH($A35,'元データ'!$A$2:$A$534,0),MATCH(N$1,'元データ'!$A$2:$M$2,0))</f>
        <v>24300</v>
      </c>
      <c r="O35" s="142">
        <f>INDEX('元データ'!$A$2:$M$534,MATCH($A35,'元データ'!$A$2:$A$534,0),MATCH(O$1,'元データ'!$A$2:$M$2,0))</f>
        <v>4200</v>
      </c>
    </row>
    <row r="36" spans="1:15" ht="13.5" customHeight="1">
      <c r="A36" s="608" t="s">
        <v>1302</v>
      </c>
      <c r="B36" s="302"/>
      <c r="C36" s="503" t="s">
        <v>70</v>
      </c>
      <c r="D36" s="268">
        <f t="shared" si="0"/>
        <v>5590967</v>
      </c>
      <c r="E36" s="153">
        <f>INDEX('元データ'!$A$2:$M$534,MATCH($A36,'元データ'!$A$2:$A$534,0),MATCH(E$1,'元データ'!$A$2:$M$2,0))</f>
        <v>1390664</v>
      </c>
      <c r="F36" s="152">
        <f>INDEX('元データ'!$A$2:$M$534,MATCH($A36,'元データ'!$A$2:$A$534,0),MATCH(F$1,'元データ'!$A$2:$M$2,0))</f>
        <v>291298</v>
      </c>
      <c r="G36" s="153">
        <f>INDEX('元データ'!$A$2:$M$534,MATCH($A36,'元データ'!$A$2:$A$534,0),MATCH(G$1,'元データ'!$A$2:$M$2,0))</f>
        <v>762866</v>
      </c>
      <c r="H36" s="152">
        <f>INDEX('元データ'!$A$2:$M$534,MATCH($A36,'元データ'!$A$2:$A$534,0),MATCH(H$1,'元データ'!$A$2:$M$2,0))</f>
        <v>457983</v>
      </c>
      <c r="I36" s="153">
        <f>INDEX('元データ'!$A$2:$M$534,MATCH($A36,'元データ'!$A$2:$A$534,0),MATCH(I$1,'元データ'!$A$2:$M$2,0))</f>
        <v>716801</v>
      </c>
      <c r="J36" s="152">
        <f>INDEX('元データ'!$A$2:$M$534,MATCH($A36,'元データ'!$A$2:$A$534,0),MATCH(J$1,'元データ'!$A$2:$M$2,0))</f>
        <v>576038</v>
      </c>
      <c r="K36" s="152">
        <f>INDEX('元データ'!$A$2:$M$534,MATCH($A36,'元データ'!$A$2:$A$534,0),MATCH(K$1,'元データ'!$A$2:$M$2,0))</f>
        <v>259572</v>
      </c>
      <c r="L36" s="152">
        <f>INDEX('元データ'!$A$2:$M$534,MATCH($A36,'元データ'!$A$2:$A$534,0),MATCH(L$1,'元データ'!$A$2:$M$2,0))</f>
        <v>90057</v>
      </c>
      <c r="M36" s="152">
        <f>INDEX('元データ'!$A$2:$M$534,MATCH($A36,'元データ'!$A$2:$A$534,0),MATCH(M$1,'元データ'!$A$2:$M$2,0))</f>
        <v>521284</v>
      </c>
      <c r="N36" s="154">
        <f>INDEX('元データ'!$A$2:$M$534,MATCH($A36,'元データ'!$A$2:$A$534,0),MATCH(N$1,'元データ'!$A$2:$M$2,0))</f>
        <v>222240</v>
      </c>
      <c r="O36" s="154">
        <f>INDEX('元データ'!$A$2:$M$534,MATCH($A36,'元データ'!$A$2:$A$534,0),MATCH(O$1,'元データ'!$A$2:$M$2,0))</f>
        <v>302164</v>
      </c>
    </row>
    <row r="37" spans="1:15" ht="13.5" customHeight="1">
      <c r="A37" s="608" t="s">
        <v>1303</v>
      </c>
      <c r="B37" s="504" t="s">
        <v>298</v>
      </c>
      <c r="C37" s="505"/>
      <c r="D37" s="196">
        <f t="shared" si="0"/>
        <v>1320358</v>
      </c>
      <c r="E37" s="141">
        <f>INDEX('元データ'!$A$2:$M$534,MATCH($A37,'元データ'!$A$2:$A$534,0),MATCH(E$1,'元データ'!$A$2:$M$2,0))</f>
        <v>312756</v>
      </c>
      <c r="F37" s="140">
        <f>INDEX('元データ'!$A$2:$M$534,MATCH($A37,'元データ'!$A$2:$A$534,0),MATCH(F$1,'元データ'!$A$2:$M$2,0))</f>
        <v>69800</v>
      </c>
      <c r="G37" s="141">
        <f>INDEX('元データ'!$A$2:$M$534,MATCH($A37,'元データ'!$A$2:$A$534,0),MATCH(G$1,'元データ'!$A$2:$M$2,0))</f>
        <v>86938</v>
      </c>
      <c r="H37" s="140">
        <f>INDEX('元データ'!$A$2:$M$534,MATCH($A37,'元データ'!$A$2:$A$534,0),MATCH(H$1,'元データ'!$A$2:$M$2,0))</f>
        <v>164034</v>
      </c>
      <c r="I37" s="141">
        <f>INDEX('元データ'!$A$2:$M$534,MATCH($A37,'元データ'!$A$2:$A$534,0),MATCH(I$1,'元データ'!$A$2:$M$2,0))</f>
        <v>127984</v>
      </c>
      <c r="J37" s="140">
        <f>INDEX('元データ'!$A$2:$M$534,MATCH($A37,'元データ'!$A$2:$A$534,0),MATCH(J$1,'元データ'!$A$2:$M$2,0))</f>
        <v>219482</v>
      </c>
      <c r="K37" s="140">
        <f>INDEX('元データ'!$A$2:$M$534,MATCH($A37,'元データ'!$A$2:$A$534,0),MATCH(K$1,'元データ'!$A$2:$M$2,0))</f>
        <v>34474</v>
      </c>
      <c r="L37" s="140">
        <f>INDEX('元データ'!$A$2:$M$534,MATCH($A37,'元データ'!$A$2:$A$534,0),MATCH(L$1,'元データ'!$A$2:$M$2,0))</f>
        <v>25825</v>
      </c>
      <c r="M37" s="140">
        <f>INDEX('元データ'!$A$2:$M$534,MATCH($A37,'元データ'!$A$2:$A$534,0),MATCH(M$1,'元データ'!$A$2:$M$2,0))</f>
        <v>268050</v>
      </c>
      <c r="N37" s="142">
        <f>INDEX('元データ'!$A$2:$M$534,MATCH($A37,'元データ'!$A$2:$A$534,0),MATCH(N$1,'元データ'!$A$2:$M$2,0))</f>
        <v>11015</v>
      </c>
      <c r="O37" s="142">
        <f>INDEX('元データ'!$A$2:$M$534,MATCH($A37,'元データ'!$A$2:$A$534,0),MATCH(O$1,'元データ'!$A$2:$M$2,0))</f>
        <v>0</v>
      </c>
    </row>
    <row r="38" spans="1:15" ht="13.5" customHeight="1">
      <c r="A38" s="608" t="s">
        <v>1304</v>
      </c>
      <c r="B38" s="299"/>
      <c r="C38" s="501" t="s">
        <v>71</v>
      </c>
      <c r="D38" s="261">
        <f t="shared" si="0"/>
        <v>1271520</v>
      </c>
      <c r="E38" s="171">
        <f>INDEX('元データ'!$A$2:$M$534,MATCH($A38,'元データ'!$A$2:$A$534,0),MATCH(E$1,'元データ'!$A$2:$M$2,0))</f>
        <v>310974</v>
      </c>
      <c r="F38" s="170">
        <f>INDEX('元データ'!$A$2:$M$534,MATCH($A38,'元データ'!$A$2:$A$534,0),MATCH(F$1,'元データ'!$A$2:$M$2,0))</f>
        <v>69800</v>
      </c>
      <c r="G38" s="171">
        <f>INDEX('元データ'!$A$2:$M$534,MATCH($A38,'元データ'!$A$2:$A$534,0),MATCH(G$1,'元データ'!$A$2:$M$2,0))</f>
        <v>86662</v>
      </c>
      <c r="H38" s="170">
        <f>INDEX('元データ'!$A$2:$M$534,MATCH($A38,'元データ'!$A$2:$A$534,0),MATCH(H$1,'元データ'!$A$2:$M$2,0))</f>
        <v>159758</v>
      </c>
      <c r="I38" s="171">
        <f>INDEX('元データ'!$A$2:$M$534,MATCH($A38,'元データ'!$A$2:$A$534,0),MATCH(I$1,'元データ'!$A$2:$M$2,0))</f>
        <v>119954</v>
      </c>
      <c r="J38" s="170">
        <f>INDEX('元データ'!$A$2:$M$534,MATCH($A38,'元データ'!$A$2:$A$534,0),MATCH(J$1,'元データ'!$A$2:$M$2,0))</f>
        <v>219482</v>
      </c>
      <c r="K38" s="170">
        <f>INDEX('元データ'!$A$2:$M$534,MATCH($A38,'元データ'!$A$2:$A$534,0),MATCH(K$1,'元データ'!$A$2:$M$2,0))</f>
        <v>0</v>
      </c>
      <c r="L38" s="170">
        <f>INDEX('元データ'!$A$2:$M$534,MATCH($A38,'元データ'!$A$2:$A$534,0),MATCH(L$1,'元データ'!$A$2:$M$2,0))</f>
        <v>25825</v>
      </c>
      <c r="M38" s="170">
        <f>INDEX('元データ'!$A$2:$M$534,MATCH($A38,'元データ'!$A$2:$A$534,0),MATCH(M$1,'元データ'!$A$2:$M$2,0))</f>
        <v>268050</v>
      </c>
      <c r="N38" s="172">
        <f>INDEX('元データ'!$A$2:$M$534,MATCH($A38,'元データ'!$A$2:$A$534,0),MATCH(N$1,'元データ'!$A$2:$M$2,0))</f>
        <v>11015</v>
      </c>
      <c r="O38" s="172">
        <f>INDEX('元データ'!$A$2:$M$534,MATCH($A38,'元データ'!$A$2:$A$534,0),MATCH(O$1,'元データ'!$A$2:$M$2,0))</f>
        <v>0</v>
      </c>
    </row>
    <row r="39" spans="1:15" ht="13.5" customHeight="1">
      <c r="A39" s="608" t="s">
        <v>1305</v>
      </c>
      <c r="B39" s="496" t="s">
        <v>286</v>
      </c>
      <c r="C39" s="500" t="s">
        <v>72</v>
      </c>
      <c r="D39" s="196">
        <f t="shared" si="0"/>
        <v>28129</v>
      </c>
      <c r="E39" s="141">
        <f>INDEX('元データ'!$A$2:$M$534,MATCH($A39,'元データ'!$A$2:$A$534,0),MATCH(E$1,'元データ'!$A$2:$M$2,0))</f>
        <v>0</v>
      </c>
      <c r="F39" s="140">
        <f>INDEX('元データ'!$A$2:$M$534,MATCH($A39,'元データ'!$A$2:$A$534,0),MATCH(F$1,'元データ'!$A$2:$M$2,0))</f>
        <v>0</v>
      </c>
      <c r="G39" s="141">
        <f>INDEX('元データ'!$A$2:$M$534,MATCH($A39,'元データ'!$A$2:$A$534,0),MATCH(G$1,'元データ'!$A$2:$M$2,0))</f>
        <v>0</v>
      </c>
      <c r="H39" s="140">
        <f>INDEX('元データ'!$A$2:$M$534,MATCH($A39,'元データ'!$A$2:$A$534,0),MATCH(H$1,'元データ'!$A$2:$M$2,0))</f>
        <v>1972</v>
      </c>
      <c r="I39" s="141">
        <f>INDEX('元データ'!$A$2:$M$534,MATCH($A39,'元データ'!$A$2:$A$534,0),MATCH(I$1,'元データ'!$A$2:$M$2,0))</f>
        <v>0</v>
      </c>
      <c r="J39" s="140">
        <f>INDEX('元データ'!$A$2:$M$534,MATCH($A39,'元データ'!$A$2:$A$534,0),MATCH(J$1,'元データ'!$A$2:$M$2,0))</f>
        <v>0</v>
      </c>
      <c r="K39" s="140">
        <f>INDEX('元データ'!$A$2:$M$534,MATCH($A39,'元データ'!$A$2:$A$534,0),MATCH(K$1,'元データ'!$A$2:$M$2,0))</f>
        <v>26157</v>
      </c>
      <c r="L39" s="140">
        <f>INDEX('元データ'!$A$2:$M$534,MATCH($A39,'元データ'!$A$2:$A$534,0),MATCH(L$1,'元データ'!$A$2:$M$2,0))</f>
        <v>0</v>
      </c>
      <c r="M39" s="140">
        <f>INDEX('元データ'!$A$2:$M$534,MATCH($A39,'元データ'!$A$2:$A$534,0),MATCH(M$1,'元データ'!$A$2:$M$2,0))</f>
        <v>0</v>
      </c>
      <c r="N39" s="142">
        <f>INDEX('元データ'!$A$2:$M$534,MATCH($A39,'元データ'!$A$2:$A$534,0),MATCH(N$1,'元データ'!$A$2:$M$2,0))</f>
        <v>0</v>
      </c>
      <c r="O39" s="142">
        <f>INDEX('元データ'!$A$2:$M$534,MATCH($A39,'元データ'!$A$2:$A$534,0),MATCH(O$1,'元データ'!$A$2:$M$2,0))</f>
        <v>0</v>
      </c>
    </row>
    <row r="40" spans="1:15" ht="13.5" customHeight="1">
      <c r="A40" s="608" t="s">
        <v>1306</v>
      </c>
      <c r="B40" s="302" t="s">
        <v>46</v>
      </c>
      <c r="C40" s="500" t="s">
        <v>73</v>
      </c>
      <c r="D40" s="196">
        <f t="shared" si="0"/>
        <v>0</v>
      </c>
      <c r="E40" s="141">
        <f>INDEX('元データ'!$A$2:$M$534,MATCH($A40,'元データ'!$A$2:$A$534,0),MATCH(E$1,'元データ'!$A$2:$M$2,0))</f>
        <v>0</v>
      </c>
      <c r="F40" s="140">
        <f>INDEX('元データ'!$A$2:$M$534,MATCH($A40,'元データ'!$A$2:$A$534,0),MATCH(F$1,'元データ'!$A$2:$M$2,0))</f>
        <v>0</v>
      </c>
      <c r="G40" s="141">
        <f>INDEX('元データ'!$A$2:$M$534,MATCH($A40,'元データ'!$A$2:$A$534,0),MATCH(G$1,'元データ'!$A$2:$M$2,0))</f>
        <v>0</v>
      </c>
      <c r="H40" s="140">
        <f>INDEX('元データ'!$A$2:$M$534,MATCH($A40,'元データ'!$A$2:$A$534,0),MATCH(H$1,'元データ'!$A$2:$M$2,0))</f>
        <v>0</v>
      </c>
      <c r="I40" s="141">
        <f>INDEX('元データ'!$A$2:$M$534,MATCH($A40,'元データ'!$A$2:$A$534,0),MATCH(I$1,'元データ'!$A$2:$M$2,0))</f>
        <v>0</v>
      </c>
      <c r="J40" s="140">
        <f>INDEX('元データ'!$A$2:$M$534,MATCH($A40,'元データ'!$A$2:$A$534,0),MATCH(J$1,'元データ'!$A$2:$M$2,0))</f>
        <v>0</v>
      </c>
      <c r="K40" s="140">
        <f>INDEX('元データ'!$A$2:$M$534,MATCH($A40,'元データ'!$A$2:$A$534,0),MATCH(K$1,'元データ'!$A$2:$M$2,0))</f>
        <v>0</v>
      </c>
      <c r="L40" s="140">
        <f>INDEX('元データ'!$A$2:$M$534,MATCH($A40,'元データ'!$A$2:$A$534,0),MATCH(L$1,'元データ'!$A$2:$M$2,0))</f>
        <v>0</v>
      </c>
      <c r="M40" s="140">
        <f>INDEX('元データ'!$A$2:$M$534,MATCH($A40,'元データ'!$A$2:$A$534,0),MATCH(M$1,'元データ'!$A$2:$M$2,0))</f>
        <v>0</v>
      </c>
      <c r="N40" s="142">
        <f>INDEX('元データ'!$A$2:$M$534,MATCH($A40,'元データ'!$A$2:$A$534,0),MATCH(N$1,'元データ'!$A$2:$M$2,0))</f>
        <v>0</v>
      </c>
      <c r="O40" s="142">
        <f>INDEX('元データ'!$A$2:$M$534,MATCH($A40,'元データ'!$A$2:$A$534,0),MATCH(O$1,'元データ'!$A$2:$M$2,0))</f>
        <v>0</v>
      </c>
    </row>
    <row r="41" spans="1:15" ht="13.5" customHeight="1">
      <c r="A41" s="608" t="s">
        <v>1307</v>
      </c>
      <c r="B41" s="302" t="s">
        <v>47</v>
      </c>
      <c r="C41" s="500" t="s">
        <v>74</v>
      </c>
      <c r="D41" s="196">
        <f t="shared" si="0"/>
        <v>0</v>
      </c>
      <c r="E41" s="141">
        <f>INDEX('元データ'!$A$2:$M$534,MATCH($A41,'元データ'!$A$2:$A$534,0),MATCH(E$1,'元データ'!$A$2:$M$2,0))</f>
        <v>0</v>
      </c>
      <c r="F41" s="140">
        <f>INDEX('元データ'!$A$2:$M$534,MATCH($A41,'元データ'!$A$2:$A$534,0),MATCH(F$1,'元データ'!$A$2:$M$2,0))</f>
        <v>0</v>
      </c>
      <c r="G41" s="141">
        <f>INDEX('元データ'!$A$2:$M$534,MATCH($A41,'元データ'!$A$2:$A$534,0),MATCH(G$1,'元データ'!$A$2:$M$2,0))</f>
        <v>0</v>
      </c>
      <c r="H41" s="140">
        <f>INDEX('元データ'!$A$2:$M$534,MATCH($A41,'元データ'!$A$2:$A$534,0),MATCH(H$1,'元データ'!$A$2:$M$2,0))</f>
        <v>0</v>
      </c>
      <c r="I41" s="141">
        <f>INDEX('元データ'!$A$2:$M$534,MATCH($A41,'元データ'!$A$2:$A$534,0),MATCH(I$1,'元データ'!$A$2:$M$2,0))</f>
        <v>0</v>
      </c>
      <c r="J41" s="140">
        <f>INDEX('元データ'!$A$2:$M$534,MATCH($A41,'元データ'!$A$2:$A$534,0),MATCH(J$1,'元データ'!$A$2:$M$2,0))</f>
        <v>0</v>
      </c>
      <c r="K41" s="140">
        <f>INDEX('元データ'!$A$2:$M$534,MATCH($A41,'元データ'!$A$2:$A$534,0),MATCH(K$1,'元データ'!$A$2:$M$2,0))</f>
        <v>0</v>
      </c>
      <c r="L41" s="140">
        <f>INDEX('元データ'!$A$2:$M$534,MATCH($A41,'元データ'!$A$2:$A$534,0),MATCH(L$1,'元データ'!$A$2:$M$2,0))</f>
        <v>0</v>
      </c>
      <c r="M41" s="140">
        <f>INDEX('元データ'!$A$2:$M$534,MATCH($A41,'元データ'!$A$2:$A$534,0),MATCH(M$1,'元データ'!$A$2:$M$2,0))</f>
        <v>0</v>
      </c>
      <c r="N41" s="142">
        <f>INDEX('元データ'!$A$2:$M$534,MATCH($A41,'元データ'!$A$2:$A$534,0),MATCH(N$1,'元データ'!$A$2:$M$2,0))</f>
        <v>0</v>
      </c>
      <c r="O41" s="142">
        <f>INDEX('元データ'!$A$2:$M$534,MATCH($A41,'元データ'!$A$2:$A$534,0),MATCH(O$1,'元データ'!$A$2:$M$2,0))</f>
        <v>0</v>
      </c>
    </row>
    <row r="42" spans="1:15" ht="13.5" customHeight="1">
      <c r="A42" s="608" t="s">
        <v>1308</v>
      </c>
      <c r="B42" s="302" t="s">
        <v>48</v>
      </c>
      <c r="C42" s="500" t="s">
        <v>75</v>
      </c>
      <c r="D42" s="196">
        <f t="shared" si="0"/>
        <v>0</v>
      </c>
      <c r="E42" s="141">
        <f>INDEX('元データ'!$A$2:$M$534,MATCH($A42,'元データ'!$A$2:$A$534,0),MATCH(E$1,'元データ'!$A$2:$M$2,0))</f>
        <v>0</v>
      </c>
      <c r="F42" s="140">
        <f>INDEX('元データ'!$A$2:$M$534,MATCH($A42,'元データ'!$A$2:$A$534,0),MATCH(F$1,'元データ'!$A$2:$M$2,0))</f>
        <v>0</v>
      </c>
      <c r="G42" s="141">
        <f>INDEX('元データ'!$A$2:$M$534,MATCH($A42,'元データ'!$A$2:$A$534,0),MATCH(G$1,'元データ'!$A$2:$M$2,0))</f>
        <v>0</v>
      </c>
      <c r="H42" s="140">
        <f>INDEX('元データ'!$A$2:$M$534,MATCH($A42,'元データ'!$A$2:$A$534,0),MATCH(H$1,'元データ'!$A$2:$M$2,0))</f>
        <v>0</v>
      </c>
      <c r="I42" s="141">
        <f>INDEX('元データ'!$A$2:$M$534,MATCH($A42,'元データ'!$A$2:$A$534,0),MATCH(I$1,'元データ'!$A$2:$M$2,0))</f>
        <v>0</v>
      </c>
      <c r="J42" s="140">
        <f>INDEX('元データ'!$A$2:$M$534,MATCH($A42,'元データ'!$A$2:$A$534,0),MATCH(J$1,'元データ'!$A$2:$M$2,0))</f>
        <v>0</v>
      </c>
      <c r="K42" s="140">
        <f>INDEX('元データ'!$A$2:$M$534,MATCH($A42,'元データ'!$A$2:$A$534,0),MATCH(K$1,'元データ'!$A$2:$M$2,0))</f>
        <v>0</v>
      </c>
      <c r="L42" s="140">
        <f>INDEX('元データ'!$A$2:$M$534,MATCH($A42,'元データ'!$A$2:$A$534,0),MATCH(L$1,'元データ'!$A$2:$M$2,0))</f>
        <v>0</v>
      </c>
      <c r="M42" s="140">
        <f>INDEX('元データ'!$A$2:$M$534,MATCH($A42,'元データ'!$A$2:$A$534,0),MATCH(M$1,'元データ'!$A$2:$M$2,0))</f>
        <v>0</v>
      </c>
      <c r="N42" s="142">
        <f>INDEX('元データ'!$A$2:$M$534,MATCH($A42,'元データ'!$A$2:$A$534,0),MATCH(N$1,'元データ'!$A$2:$M$2,0))</f>
        <v>0</v>
      </c>
      <c r="O42" s="142">
        <f>INDEX('元データ'!$A$2:$M$534,MATCH($A42,'元データ'!$A$2:$A$534,0),MATCH(O$1,'元データ'!$A$2:$M$2,0))</f>
        <v>0</v>
      </c>
    </row>
    <row r="43" spans="1:15" ht="13.5" customHeight="1">
      <c r="A43" s="608" t="s">
        <v>1309</v>
      </c>
      <c r="B43" s="302" t="s">
        <v>38</v>
      </c>
      <c r="C43" s="500" t="s">
        <v>76</v>
      </c>
      <c r="D43" s="196">
        <f t="shared" si="0"/>
        <v>0</v>
      </c>
      <c r="E43" s="141">
        <f>INDEX('元データ'!$A$2:$M$534,MATCH($A43,'元データ'!$A$2:$A$534,0),MATCH(E$1,'元データ'!$A$2:$M$2,0))</f>
        <v>0</v>
      </c>
      <c r="F43" s="140">
        <f>INDEX('元データ'!$A$2:$M$534,MATCH($A43,'元データ'!$A$2:$A$534,0),MATCH(F$1,'元データ'!$A$2:$M$2,0))</f>
        <v>0</v>
      </c>
      <c r="G43" s="141">
        <f>INDEX('元データ'!$A$2:$M$534,MATCH($A43,'元データ'!$A$2:$A$534,0),MATCH(G$1,'元データ'!$A$2:$M$2,0))</f>
        <v>0</v>
      </c>
      <c r="H43" s="140">
        <f>INDEX('元データ'!$A$2:$M$534,MATCH($A43,'元データ'!$A$2:$A$534,0),MATCH(H$1,'元データ'!$A$2:$M$2,0))</f>
        <v>0</v>
      </c>
      <c r="I43" s="141">
        <f>INDEX('元データ'!$A$2:$M$534,MATCH($A43,'元データ'!$A$2:$A$534,0),MATCH(I$1,'元データ'!$A$2:$M$2,0))</f>
        <v>0</v>
      </c>
      <c r="J43" s="140">
        <f>INDEX('元データ'!$A$2:$M$534,MATCH($A43,'元データ'!$A$2:$A$534,0),MATCH(J$1,'元データ'!$A$2:$M$2,0))</f>
        <v>0</v>
      </c>
      <c r="K43" s="140">
        <f>INDEX('元データ'!$A$2:$M$534,MATCH($A43,'元データ'!$A$2:$A$534,0),MATCH(K$1,'元データ'!$A$2:$M$2,0))</f>
        <v>0</v>
      </c>
      <c r="L43" s="140">
        <f>INDEX('元データ'!$A$2:$M$534,MATCH($A43,'元データ'!$A$2:$A$534,0),MATCH(L$1,'元データ'!$A$2:$M$2,0))</f>
        <v>0</v>
      </c>
      <c r="M43" s="140">
        <f>INDEX('元データ'!$A$2:$M$534,MATCH($A43,'元データ'!$A$2:$A$534,0),MATCH(M$1,'元データ'!$A$2:$M$2,0))</f>
        <v>0</v>
      </c>
      <c r="N43" s="142">
        <f>INDEX('元データ'!$A$2:$M$534,MATCH($A43,'元データ'!$A$2:$A$534,0),MATCH(N$1,'元データ'!$A$2:$M$2,0))</f>
        <v>0</v>
      </c>
      <c r="O43" s="142">
        <f>INDEX('元データ'!$A$2:$M$534,MATCH($A43,'元データ'!$A$2:$A$534,0),MATCH(O$1,'元データ'!$A$2:$M$2,0))</f>
        <v>0</v>
      </c>
    </row>
    <row r="44" spans="1:15" ht="13.5" customHeight="1">
      <c r="A44" s="608" t="s">
        <v>1310</v>
      </c>
      <c r="B44" s="302" t="s">
        <v>49</v>
      </c>
      <c r="C44" s="500" t="s">
        <v>77</v>
      </c>
      <c r="D44" s="196">
        <f t="shared" si="0"/>
        <v>20709</v>
      </c>
      <c r="E44" s="141">
        <f>INDEX('元データ'!$A$2:$M$534,MATCH($A44,'元データ'!$A$2:$A$534,0),MATCH(E$1,'元データ'!$A$2:$M$2,0))</f>
        <v>1782</v>
      </c>
      <c r="F44" s="140">
        <f>INDEX('元データ'!$A$2:$M$534,MATCH($A44,'元データ'!$A$2:$A$534,0),MATCH(F$1,'元データ'!$A$2:$M$2,0))</f>
        <v>0</v>
      </c>
      <c r="G44" s="141">
        <f>INDEX('元データ'!$A$2:$M$534,MATCH($A44,'元データ'!$A$2:$A$534,0),MATCH(G$1,'元データ'!$A$2:$M$2,0))</f>
        <v>276</v>
      </c>
      <c r="H44" s="140">
        <f>INDEX('元データ'!$A$2:$M$534,MATCH($A44,'元データ'!$A$2:$A$534,0),MATCH(H$1,'元データ'!$A$2:$M$2,0))</f>
        <v>2304</v>
      </c>
      <c r="I44" s="141">
        <f>INDEX('元データ'!$A$2:$M$534,MATCH($A44,'元データ'!$A$2:$A$534,0),MATCH(I$1,'元データ'!$A$2:$M$2,0))</f>
        <v>8030</v>
      </c>
      <c r="J44" s="140">
        <f>INDEX('元データ'!$A$2:$M$534,MATCH($A44,'元データ'!$A$2:$A$534,0),MATCH(J$1,'元データ'!$A$2:$M$2,0))</f>
        <v>0</v>
      </c>
      <c r="K44" s="140">
        <f>INDEX('元データ'!$A$2:$M$534,MATCH($A44,'元データ'!$A$2:$A$534,0),MATCH(K$1,'元データ'!$A$2:$M$2,0))</f>
        <v>8317</v>
      </c>
      <c r="L44" s="140">
        <f>INDEX('元データ'!$A$2:$M$534,MATCH($A44,'元データ'!$A$2:$A$534,0),MATCH(L$1,'元データ'!$A$2:$M$2,0))</f>
        <v>0</v>
      </c>
      <c r="M44" s="140">
        <f>INDEX('元データ'!$A$2:$M$534,MATCH($A44,'元データ'!$A$2:$A$534,0),MATCH(M$1,'元データ'!$A$2:$M$2,0))</f>
        <v>0</v>
      </c>
      <c r="N44" s="142">
        <f>INDEX('元データ'!$A$2:$M$534,MATCH($A44,'元データ'!$A$2:$A$534,0),MATCH(N$1,'元データ'!$A$2:$M$2,0))</f>
        <v>0</v>
      </c>
      <c r="O44" s="142">
        <f>INDEX('元データ'!$A$2:$M$534,MATCH($A44,'元データ'!$A$2:$A$534,0),MATCH(O$1,'元データ'!$A$2:$M$2,0))</f>
        <v>0</v>
      </c>
    </row>
    <row r="45" spans="1:15" ht="13.5" customHeight="1">
      <c r="A45" s="608" t="s">
        <v>1311</v>
      </c>
      <c r="B45" s="299"/>
      <c r="C45" s="503" t="s">
        <v>78</v>
      </c>
      <c r="D45" s="268">
        <f t="shared" si="0"/>
        <v>1320358</v>
      </c>
      <c r="E45" s="153">
        <f>INDEX('元データ'!$A$2:$M$534,MATCH($A45,'元データ'!$A$2:$A$534,0),MATCH(E$1,'元データ'!$A$2:$M$2,0))</f>
        <v>312756</v>
      </c>
      <c r="F45" s="152">
        <f>INDEX('元データ'!$A$2:$M$534,MATCH($A45,'元データ'!$A$2:$A$534,0),MATCH(F$1,'元データ'!$A$2:$M$2,0))</f>
        <v>69800</v>
      </c>
      <c r="G45" s="153">
        <f>INDEX('元データ'!$A$2:$M$534,MATCH($A45,'元データ'!$A$2:$A$534,0),MATCH(G$1,'元データ'!$A$2:$M$2,0))</f>
        <v>86938</v>
      </c>
      <c r="H45" s="152">
        <f>INDEX('元データ'!$A$2:$M$534,MATCH($A45,'元データ'!$A$2:$A$534,0),MATCH(H$1,'元データ'!$A$2:$M$2,0))</f>
        <v>164034</v>
      </c>
      <c r="I45" s="153">
        <f>INDEX('元データ'!$A$2:$M$534,MATCH($A45,'元データ'!$A$2:$A$534,0),MATCH(I$1,'元データ'!$A$2:$M$2,0))</f>
        <v>127984</v>
      </c>
      <c r="J45" s="152">
        <f>INDEX('元データ'!$A$2:$M$534,MATCH($A45,'元データ'!$A$2:$A$534,0),MATCH(J$1,'元データ'!$A$2:$M$2,0))</f>
        <v>219482</v>
      </c>
      <c r="K45" s="152">
        <f>INDEX('元データ'!$A$2:$M$534,MATCH($A45,'元データ'!$A$2:$A$534,0),MATCH(K$1,'元データ'!$A$2:$M$2,0))</f>
        <v>34474</v>
      </c>
      <c r="L45" s="152">
        <f>INDEX('元データ'!$A$2:$M$534,MATCH($A45,'元データ'!$A$2:$A$534,0),MATCH(L$1,'元データ'!$A$2:$M$2,0))</f>
        <v>25825</v>
      </c>
      <c r="M45" s="152">
        <f>INDEX('元データ'!$A$2:$M$534,MATCH($A45,'元データ'!$A$2:$A$534,0),MATCH(M$1,'元データ'!$A$2:$M$2,0))</f>
        <v>268050</v>
      </c>
      <c r="N45" s="154">
        <f>INDEX('元データ'!$A$2:$M$534,MATCH($A45,'元データ'!$A$2:$A$534,0),MATCH(N$1,'元データ'!$A$2:$M$2,0))</f>
        <v>11015</v>
      </c>
      <c r="O45" s="154">
        <f>INDEX('元データ'!$A$2:$M$534,MATCH($A45,'元データ'!$A$2:$A$534,0),MATCH(O$1,'元データ'!$A$2:$M$2,0))</f>
        <v>0</v>
      </c>
    </row>
    <row r="46" spans="1:15" ht="13.5" customHeight="1">
      <c r="A46" s="608" t="s">
        <v>1312</v>
      </c>
      <c r="B46" s="506" t="s">
        <v>287</v>
      </c>
      <c r="C46" s="507"/>
      <c r="D46" s="511">
        <f t="shared" si="0"/>
        <v>0</v>
      </c>
      <c r="E46" s="436">
        <f>INDEX('元データ'!$A$2:$M$534,MATCH($A46,'元データ'!$A$2:$A$534,0),MATCH(E$1,'元データ'!$A$2:$M$2,0))</f>
        <v>0</v>
      </c>
      <c r="F46" s="508">
        <f>INDEX('元データ'!$A$2:$M$534,MATCH($A46,'元データ'!$A$2:$A$534,0),MATCH(F$1,'元データ'!$A$2:$M$2,0))</f>
        <v>0</v>
      </c>
      <c r="G46" s="436">
        <f>INDEX('元データ'!$A$2:$M$534,MATCH($A46,'元データ'!$A$2:$A$534,0),MATCH(G$1,'元データ'!$A$2:$M$2,0))</f>
        <v>0</v>
      </c>
      <c r="H46" s="508">
        <f>INDEX('元データ'!$A$2:$M$534,MATCH($A46,'元データ'!$A$2:$A$534,0),MATCH(H$1,'元データ'!$A$2:$M$2,0))</f>
        <v>0</v>
      </c>
      <c r="I46" s="436">
        <f>INDEX('元データ'!$A$2:$M$534,MATCH($A46,'元データ'!$A$2:$A$534,0),MATCH(I$1,'元データ'!$A$2:$M$2,0))</f>
        <v>0</v>
      </c>
      <c r="J46" s="508">
        <f>INDEX('元データ'!$A$2:$M$534,MATCH($A46,'元データ'!$A$2:$A$534,0),MATCH(J$1,'元データ'!$A$2:$M$2,0))</f>
        <v>0</v>
      </c>
      <c r="K46" s="508">
        <f>INDEX('元データ'!$A$2:$M$534,MATCH($A46,'元データ'!$A$2:$A$534,0),MATCH(K$1,'元データ'!$A$2:$M$2,0))</f>
        <v>0</v>
      </c>
      <c r="L46" s="508">
        <f>INDEX('元データ'!$A$2:$M$534,MATCH($A46,'元データ'!$A$2:$A$534,0),MATCH(L$1,'元データ'!$A$2:$M$2,0))</f>
        <v>0</v>
      </c>
      <c r="M46" s="508">
        <f>INDEX('元データ'!$A$2:$M$534,MATCH($A46,'元データ'!$A$2:$A$534,0),MATCH(M$1,'元データ'!$A$2:$M$2,0))</f>
        <v>0</v>
      </c>
      <c r="N46" s="437">
        <f>INDEX('元データ'!$A$2:$M$534,MATCH($A46,'元データ'!$A$2:$A$534,0),MATCH(N$1,'元データ'!$A$2:$M$2,0))</f>
        <v>0</v>
      </c>
      <c r="O46" s="437">
        <f>INDEX('元データ'!$A$2:$M$534,MATCH($A46,'元データ'!$A$2:$A$534,0),MATCH(O$1,'元データ'!$A$2:$M$2,0))</f>
        <v>0</v>
      </c>
    </row>
    <row r="47" spans="1:15" ht="13.5" customHeight="1">
      <c r="A47" s="608" t="s">
        <v>1313</v>
      </c>
      <c r="B47" s="506" t="s">
        <v>288</v>
      </c>
      <c r="C47" s="507"/>
      <c r="D47" s="511">
        <f t="shared" si="0"/>
        <v>0</v>
      </c>
      <c r="E47" s="436">
        <f>INDEX('元データ'!$A$2:$M$534,MATCH($A47,'元データ'!$A$2:$A$534,0),MATCH(E$1,'元データ'!$A$2:$M$2,0))</f>
        <v>0</v>
      </c>
      <c r="F47" s="508">
        <f>INDEX('元データ'!$A$2:$M$534,MATCH($A47,'元データ'!$A$2:$A$534,0),MATCH(F$1,'元データ'!$A$2:$M$2,0))</f>
        <v>0</v>
      </c>
      <c r="G47" s="436">
        <f>INDEX('元データ'!$A$2:$M$534,MATCH($A47,'元データ'!$A$2:$A$534,0),MATCH(G$1,'元データ'!$A$2:$M$2,0))</f>
        <v>0</v>
      </c>
      <c r="H47" s="508">
        <f>INDEX('元データ'!$A$2:$M$534,MATCH($A47,'元データ'!$A$2:$A$534,0),MATCH(H$1,'元データ'!$A$2:$M$2,0))</f>
        <v>0</v>
      </c>
      <c r="I47" s="436">
        <f>INDEX('元データ'!$A$2:$M$534,MATCH($A47,'元データ'!$A$2:$A$534,0),MATCH(I$1,'元データ'!$A$2:$M$2,0))</f>
        <v>0</v>
      </c>
      <c r="J47" s="508">
        <f>INDEX('元データ'!$A$2:$M$534,MATCH($A47,'元データ'!$A$2:$A$534,0),MATCH(J$1,'元データ'!$A$2:$M$2,0))</f>
        <v>0</v>
      </c>
      <c r="K47" s="508">
        <f>INDEX('元データ'!$A$2:$M$534,MATCH($A47,'元データ'!$A$2:$A$534,0),MATCH(K$1,'元データ'!$A$2:$M$2,0))</f>
        <v>0</v>
      </c>
      <c r="L47" s="508">
        <f>INDEX('元データ'!$A$2:$M$534,MATCH($A47,'元データ'!$A$2:$A$534,0),MATCH(L$1,'元データ'!$A$2:$M$2,0))</f>
        <v>0</v>
      </c>
      <c r="M47" s="508">
        <f>INDEX('元データ'!$A$2:$M$534,MATCH($A47,'元データ'!$A$2:$A$534,0),MATCH(M$1,'元データ'!$A$2:$M$2,0))</f>
        <v>0</v>
      </c>
      <c r="N47" s="437">
        <f>INDEX('元データ'!$A$2:$M$534,MATCH($A47,'元データ'!$A$2:$A$534,0),MATCH(N$1,'元データ'!$A$2:$M$2,0))</f>
        <v>0</v>
      </c>
      <c r="O47" s="437">
        <f>INDEX('元データ'!$A$2:$M$534,MATCH($A47,'元データ'!$A$2:$A$534,0),MATCH(O$1,'元データ'!$A$2:$M$2,0))</f>
        <v>0</v>
      </c>
    </row>
    <row r="48" spans="1:15" ht="13.5" customHeight="1">
      <c r="A48" s="537"/>
      <c r="B48" s="509" t="s">
        <v>289</v>
      </c>
      <c r="C48" s="394"/>
      <c r="D48" s="508">
        <f aca="true" t="shared" si="2" ref="D48:O48">+D46/D36*100</f>
        <v>0</v>
      </c>
      <c r="E48" s="436">
        <f t="shared" si="2"/>
        <v>0</v>
      </c>
      <c r="F48" s="508">
        <f t="shared" si="2"/>
        <v>0</v>
      </c>
      <c r="G48" s="436">
        <f t="shared" si="2"/>
        <v>0</v>
      </c>
      <c r="H48" s="508">
        <f t="shared" si="2"/>
        <v>0</v>
      </c>
      <c r="I48" s="436">
        <f>+I46/I36*100</f>
        <v>0</v>
      </c>
      <c r="J48" s="508">
        <f t="shared" si="2"/>
        <v>0</v>
      </c>
      <c r="K48" s="508">
        <f t="shared" si="2"/>
        <v>0</v>
      </c>
      <c r="L48" s="508">
        <f t="shared" si="2"/>
        <v>0</v>
      </c>
      <c r="M48" s="508">
        <f t="shared" si="2"/>
        <v>0</v>
      </c>
      <c r="N48" s="437">
        <f t="shared" si="2"/>
        <v>0</v>
      </c>
      <c r="O48" s="437">
        <f t="shared" si="2"/>
        <v>0</v>
      </c>
    </row>
    <row r="49" spans="1:15" ht="13.5" customHeight="1">
      <c r="A49" s="608" t="s">
        <v>1314</v>
      </c>
      <c r="B49" s="506" t="s">
        <v>290</v>
      </c>
      <c r="C49" s="507"/>
      <c r="D49" s="511">
        <f aca="true" t="shared" si="3" ref="D49:D54">SUM(E49:O49)</f>
        <v>3003291</v>
      </c>
      <c r="E49" s="510">
        <f>INDEX('元データ'!$A$2:$M$534,MATCH($A49,'元データ'!$A$2:$A$534,0),MATCH(E$1,'元データ'!$A$2:$M$2,0))</f>
        <v>617599</v>
      </c>
      <c r="F49" s="511">
        <f>INDEX('元データ'!$A$2:$M$534,MATCH($A49,'元データ'!$A$2:$A$534,0),MATCH(F$1,'元データ'!$A$2:$M$2,0))</f>
        <v>54858</v>
      </c>
      <c r="G49" s="510">
        <f>INDEX('元データ'!$A$2:$M$534,MATCH($A49,'元データ'!$A$2:$A$534,0),MATCH(G$1,'元データ'!$A$2:$M$2,0))</f>
        <v>557853</v>
      </c>
      <c r="H49" s="511">
        <f>INDEX('元データ'!$A$2:$M$534,MATCH($A49,'元データ'!$A$2:$A$534,0),MATCH(H$1,'元データ'!$A$2:$M$2,0))</f>
        <v>201574</v>
      </c>
      <c r="I49" s="510">
        <f>INDEX('元データ'!$A$2:$M$534,MATCH($A49,'元データ'!$A$2:$A$534,0),MATCH(I$1,'元データ'!$A$2:$M$2,0))</f>
        <v>205071</v>
      </c>
      <c r="J49" s="511">
        <f>INDEX('元データ'!$A$2:$M$534,MATCH($A49,'元データ'!$A$2:$A$534,0),MATCH(J$1,'元データ'!$A$2:$M$2,0))</f>
        <v>385870</v>
      </c>
      <c r="K49" s="511">
        <f>INDEX('元データ'!$A$2:$M$534,MATCH($A49,'元データ'!$A$2:$A$534,0),MATCH(K$1,'元データ'!$A$2:$M$2,0))</f>
        <v>180457</v>
      </c>
      <c r="L49" s="511">
        <f>INDEX('元データ'!$A$2:$M$534,MATCH($A49,'元データ'!$A$2:$A$534,0),MATCH(L$1,'元データ'!$A$2:$M$2,0))</f>
        <v>38483</v>
      </c>
      <c r="M49" s="511">
        <f>INDEX('元データ'!$A$2:$M$534,MATCH($A49,'元データ'!$A$2:$A$534,0),MATCH(M$1,'元データ'!$A$2:$M$2,0))</f>
        <v>444435</v>
      </c>
      <c r="N49" s="512">
        <f>INDEX('元データ'!$A$2:$M$534,MATCH($A49,'元データ'!$A$2:$A$534,0),MATCH(N$1,'元データ'!$A$2:$M$2,0))</f>
        <v>55288</v>
      </c>
      <c r="O49" s="512">
        <f>INDEX('元データ'!$A$2:$M$534,MATCH($A49,'元データ'!$A$2:$A$534,0),MATCH(O$1,'元データ'!$A$2:$M$2,0))</f>
        <v>261803</v>
      </c>
    </row>
    <row r="50" spans="1:15" ht="13.5" customHeight="1">
      <c r="A50" s="537"/>
      <c r="B50" s="403" t="s">
        <v>291</v>
      </c>
      <c r="C50" s="417" t="s">
        <v>79</v>
      </c>
      <c r="D50" s="170">
        <f t="shared" si="3"/>
        <v>1518800</v>
      </c>
      <c r="E50" s="171">
        <f aca="true" t="shared" si="4" ref="E50:O50">SUM(E51:E53)</f>
        <v>455600</v>
      </c>
      <c r="F50" s="170">
        <f t="shared" si="4"/>
        <v>29300</v>
      </c>
      <c r="G50" s="171">
        <f t="shared" si="4"/>
        <v>350600</v>
      </c>
      <c r="H50" s="170">
        <f t="shared" si="4"/>
        <v>98900</v>
      </c>
      <c r="I50" s="171">
        <f>SUM(I51:I53)</f>
        <v>51600</v>
      </c>
      <c r="J50" s="170">
        <f t="shared" si="4"/>
        <v>242000</v>
      </c>
      <c r="K50" s="170">
        <f t="shared" si="4"/>
        <v>104100</v>
      </c>
      <c r="L50" s="170">
        <f t="shared" si="4"/>
        <v>23400</v>
      </c>
      <c r="M50" s="170">
        <f t="shared" si="4"/>
        <v>40100</v>
      </c>
      <c r="N50" s="172">
        <f t="shared" si="4"/>
        <v>11800</v>
      </c>
      <c r="O50" s="172">
        <f t="shared" si="4"/>
        <v>111400</v>
      </c>
    </row>
    <row r="51" spans="1:15" ht="13.5" customHeight="1">
      <c r="A51" s="608" t="s">
        <v>1315</v>
      </c>
      <c r="B51" s="302" t="s">
        <v>283</v>
      </c>
      <c r="C51" s="495" t="s">
        <v>299</v>
      </c>
      <c r="D51" s="196">
        <f t="shared" si="3"/>
        <v>990700</v>
      </c>
      <c r="E51" s="197">
        <f>INDEX('元データ'!$A$2:$M$534,MATCH($A51,'元データ'!$A$2:$A$534,0),MATCH(E$1,'元データ'!$A$2:$M$2,0))</f>
        <v>0</v>
      </c>
      <c r="F51" s="196">
        <f>INDEX('元データ'!$A$2:$M$534,MATCH($A51,'元データ'!$A$2:$A$534,0),MATCH(F$1,'元データ'!$A$2:$M$2,0))</f>
        <v>29300</v>
      </c>
      <c r="G51" s="197">
        <f>INDEX('元データ'!$A$2:$M$534,MATCH($A51,'元データ'!$A$2:$A$534,0),MATCH(G$1,'元データ'!$A$2:$M$2,0))</f>
        <v>347700</v>
      </c>
      <c r="H51" s="196">
        <f>INDEX('元データ'!$A$2:$M$534,MATCH($A51,'元データ'!$A$2:$A$534,0),MATCH(H$1,'元データ'!$A$2:$M$2,0))</f>
        <v>98900</v>
      </c>
      <c r="I51" s="197">
        <f>INDEX('元データ'!$A$2:$M$534,MATCH($A51,'元データ'!$A$2:$A$534,0),MATCH(I$1,'元データ'!$A$2:$M$2,0))</f>
        <v>51000</v>
      </c>
      <c r="J51" s="196">
        <f>INDEX('元データ'!$A$2:$M$534,MATCH($A51,'元データ'!$A$2:$A$534,0),MATCH(J$1,'元データ'!$A$2:$M$2,0))</f>
        <v>242000</v>
      </c>
      <c r="K51" s="196">
        <f>INDEX('元データ'!$A$2:$M$534,MATCH($A51,'元データ'!$A$2:$A$534,0),MATCH(K$1,'元データ'!$A$2:$M$2,0))</f>
        <v>52000</v>
      </c>
      <c r="L51" s="196">
        <f>INDEX('元データ'!$A$2:$M$534,MATCH($A51,'元データ'!$A$2:$A$534,0),MATCH(L$1,'元データ'!$A$2:$M$2,0))</f>
        <v>23400</v>
      </c>
      <c r="M51" s="196">
        <f>INDEX('元データ'!$A$2:$M$534,MATCH($A51,'元データ'!$A$2:$A$534,0),MATCH(M$1,'元データ'!$A$2:$M$2,0))</f>
        <v>40100</v>
      </c>
      <c r="N51" s="198">
        <f>INDEX('元データ'!$A$2:$M$534,MATCH($A51,'元データ'!$A$2:$A$534,0),MATCH(N$1,'元データ'!$A$2:$M$2,0))</f>
        <v>0</v>
      </c>
      <c r="O51" s="198">
        <f>INDEX('元データ'!$A$2:$M$534,MATCH($A51,'元データ'!$A$2:$A$534,0),MATCH(O$1,'元データ'!$A$2:$M$2,0))</f>
        <v>106300</v>
      </c>
    </row>
    <row r="52" spans="1:15" ht="13.5" customHeight="1">
      <c r="A52" s="608" t="s">
        <v>1316</v>
      </c>
      <c r="B52" s="302" t="s">
        <v>282</v>
      </c>
      <c r="C52" s="495" t="s">
        <v>1097</v>
      </c>
      <c r="D52" s="196">
        <f t="shared" si="3"/>
        <v>396200</v>
      </c>
      <c r="E52" s="197">
        <f>INDEX('元データ'!$A$2:$M$534,MATCH($A52,'元データ'!$A$2:$A$534,0),MATCH(E$1,'元データ'!$A$2:$M$2,0))</f>
        <v>396200</v>
      </c>
      <c r="F52" s="196">
        <f>INDEX('元データ'!$A$2:$M$534,MATCH($A52,'元データ'!$A$2:$A$534,0),MATCH(F$1,'元データ'!$A$2:$M$2,0))</f>
        <v>0</v>
      </c>
      <c r="G52" s="197">
        <f>INDEX('元データ'!$A$2:$M$534,MATCH($A52,'元データ'!$A$2:$A$534,0),MATCH(G$1,'元データ'!$A$2:$M$2,0))</f>
        <v>0</v>
      </c>
      <c r="H52" s="196">
        <f>INDEX('元データ'!$A$2:$M$534,MATCH($A52,'元データ'!$A$2:$A$534,0),MATCH(H$1,'元データ'!$A$2:$M$2,0))</f>
        <v>0</v>
      </c>
      <c r="I52" s="197">
        <f>INDEX('元データ'!$A$2:$M$534,MATCH($A52,'元データ'!$A$2:$A$534,0),MATCH(I$1,'元データ'!$A$2:$M$2,0))</f>
        <v>0</v>
      </c>
      <c r="J52" s="196">
        <f>INDEX('元データ'!$A$2:$M$534,MATCH($A52,'元データ'!$A$2:$A$534,0),MATCH(J$1,'元データ'!$A$2:$M$2,0))</f>
        <v>0</v>
      </c>
      <c r="K52" s="196">
        <f>INDEX('元データ'!$A$2:$M$534,MATCH($A52,'元データ'!$A$2:$A$534,0),MATCH(K$1,'元データ'!$A$2:$M$2,0))</f>
        <v>0</v>
      </c>
      <c r="L52" s="196">
        <f>INDEX('元データ'!$A$2:$M$534,MATCH($A52,'元データ'!$A$2:$A$534,0),MATCH(L$1,'元データ'!$A$2:$M$2,0))</f>
        <v>0</v>
      </c>
      <c r="M52" s="196">
        <f>INDEX('元データ'!$A$2:$M$534,MATCH($A52,'元データ'!$A$2:$A$534,0),MATCH(M$1,'元データ'!$A$2:$M$2,0))</f>
        <v>0</v>
      </c>
      <c r="N52" s="198">
        <f>INDEX('元データ'!$A$2:$M$534,MATCH($A52,'元データ'!$A$2:$A$534,0),MATCH(N$1,'元データ'!$A$2:$M$2,0))</f>
        <v>0</v>
      </c>
      <c r="O52" s="198">
        <f>INDEX('元データ'!$A$2:$M$534,MATCH($A52,'元データ'!$A$2:$A$534,0),MATCH(O$1,'元データ'!$A$2:$M$2,0))</f>
        <v>0</v>
      </c>
    </row>
    <row r="53" spans="1:15" ht="13.5" customHeight="1">
      <c r="A53" s="608" t="s">
        <v>1317</v>
      </c>
      <c r="B53" s="302" t="s">
        <v>281</v>
      </c>
      <c r="C53" s="495" t="s">
        <v>300</v>
      </c>
      <c r="D53" s="196">
        <f t="shared" si="3"/>
        <v>131900</v>
      </c>
      <c r="E53" s="197">
        <f>INDEX('元データ'!$A$2:$M$534,MATCH($A53,'元データ'!$A$2:$A$534,0),MATCH(E$1,'元データ'!$A$2:$M$2,0))</f>
        <v>59400</v>
      </c>
      <c r="F53" s="196">
        <f>INDEX('元データ'!$A$2:$M$534,MATCH($A53,'元データ'!$A$2:$A$534,0),MATCH(F$1,'元データ'!$A$2:$M$2,0))</f>
        <v>0</v>
      </c>
      <c r="G53" s="197">
        <f>INDEX('元データ'!$A$2:$M$534,MATCH($A53,'元データ'!$A$2:$A$534,0),MATCH(G$1,'元データ'!$A$2:$M$2,0))</f>
        <v>2900</v>
      </c>
      <c r="H53" s="196">
        <f>INDEX('元データ'!$A$2:$M$534,MATCH($A53,'元データ'!$A$2:$A$534,0),MATCH(H$1,'元データ'!$A$2:$M$2,0))</f>
        <v>0</v>
      </c>
      <c r="I53" s="197">
        <f>INDEX('元データ'!$A$2:$M$534,MATCH($A53,'元データ'!$A$2:$A$534,0),MATCH(I$1,'元データ'!$A$2:$M$2,0))</f>
        <v>600</v>
      </c>
      <c r="J53" s="196">
        <f>INDEX('元データ'!$A$2:$M$534,MATCH($A53,'元データ'!$A$2:$A$534,0),MATCH(J$1,'元データ'!$A$2:$M$2,0))</f>
        <v>0</v>
      </c>
      <c r="K53" s="196">
        <f>INDEX('元データ'!$A$2:$M$534,MATCH($A53,'元データ'!$A$2:$A$534,0),MATCH(K$1,'元データ'!$A$2:$M$2,0))</f>
        <v>52100</v>
      </c>
      <c r="L53" s="196">
        <f>INDEX('元データ'!$A$2:$M$534,MATCH($A53,'元データ'!$A$2:$A$534,0),MATCH(L$1,'元データ'!$A$2:$M$2,0))</f>
        <v>0</v>
      </c>
      <c r="M53" s="196">
        <f>INDEX('元データ'!$A$2:$M$534,MATCH($A53,'元データ'!$A$2:$A$534,0),MATCH(M$1,'元データ'!$A$2:$M$2,0))</f>
        <v>0</v>
      </c>
      <c r="N53" s="198">
        <f>INDEX('元データ'!$A$2:$M$534,MATCH($A53,'元データ'!$A$2:$A$534,0),MATCH(N$1,'元データ'!$A$2:$M$2,0))</f>
        <v>11800</v>
      </c>
      <c r="O53" s="198">
        <f>INDEX('元データ'!$A$2:$M$534,MATCH($A53,'元データ'!$A$2:$A$534,0),MATCH(O$1,'元データ'!$A$2:$M$2,0))</f>
        <v>5100</v>
      </c>
    </row>
    <row r="54" spans="1:15" ht="13.5" customHeight="1">
      <c r="A54" s="537"/>
      <c r="B54" s="416" t="s">
        <v>277</v>
      </c>
      <c r="C54" s="384" t="s">
        <v>105</v>
      </c>
      <c r="D54" s="140">
        <f t="shared" si="3"/>
        <v>600495</v>
      </c>
      <c r="E54" s="141">
        <f aca="true" t="shared" si="5" ref="E54:O54">+E55+E56</f>
        <v>73629</v>
      </c>
      <c r="F54" s="140">
        <f t="shared" si="5"/>
        <v>0</v>
      </c>
      <c r="G54" s="141">
        <f t="shared" si="5"/>
        <v>72978</v>
      </c>
      <c r="H54" s="140">
        <f t="shared" si="5"/>
        <v>80988</v>
      </c>
      <c r="I54" s="141">
        <f>+I55+I56</f>
        <v>61796</v>
      </c>
      <c r="J54" s="140">
        <f t="shared" si="5"/>
        <v>59056</v>
      </c>
      <c r="K54" s="140">
        <f t="shared" si="5"/>
        <v>70312</v>
      </c>
      <c r="L54" s="140">
        <v>0</v>
      </c>
      <c r="M54" s="140">
        <f t="shared" si="5"/>
        <v>105620</v>
      </c>
      <c r="N54" s="142">
        <f t="shared" si="5"/>
        <v>20911</v>
      </c>
      <c r="O54" s="142">
        <f t="shared" si="5"/>
        <v>55205</v>
      </c>
    </row>
    <row r="55" spans="1:15" s="541" customFormat="1" ht="13.5" customHeight="1" hidden="1">
      <c r="A55" s="541" t="s">
        <v>1318</v>
      </c>
      <c r="B55" s="498"/>
      <c r="C55" s="386"/>
      <c r="D55" s="166"/>
      <c r="E55" s="167">
        <f>INDEX('元データ'!$A$2:$M$534,MATCH($A55,'元データ'!$A$2:$A$534,0),MATCH(E$1,'元データ'!$A$2:$M$2,0))</f>
        <v>0</v>
      </c>
      <c r="F55" s="166">
        <f>INDEX('元データ'!$A$2:$M$534,MATCH($A55,'元データ'!$A$2:$A$534,0),MATCH(F$1,'元データ'!$A$2:$M$2,0))</f>
        <v>0</v>
      </c>
      <c r="G55" s="167">
        <f>INDEX('元データ'!$A$2:$M$534,MATCH($A55,'元データ'!$A$2:$A$534,0),MATCH(G$1,'元データ'!$A$2:$M$2,0))</f>
        <v>66864</v>
      </c>
      <c r="H55" s="166">
        <f>INDEX('元データ'!$A$2:$M$534,MATCH($A55,'元データ'!$A$2:$A$534,0),MATCH(H$1,'元データ'!$A$2:$M$2,0))</f>
        <v>10062</v>
      </c>
      <c r="I55" s="167">
        <f>INDEX('元データ'!$A$2:$M$534,MATCH($A55,'元データ'!$A$2:$A$534,0),MATCH(I$1,'元データ'!$A$2:$M$2,0))</f>
        <v>1942</v>
      </c>
      <c r="J55" s="166">
        <f>INDEX('元データ'!$A$2:$M$534,MATCH($A55,'元データ'!$A$2:$A$534,0),MATCH(J$1,'元データ'!$A$2:$M$2,0))</f>
        <v>0</v>
      </c>
      <c r="K55" s="166">
        <f>INDEX('元データ'!$A$2:$M$534,MATCH($A55,'元データ'!$A$2:$A$534,0),MATCH(K$1,'元データ'!$A$2:$M$2,0))</f>
        <v>0</v>
      </c>
      <c r="L55" s="166">
        <f>INDEX('元データ'!$A$2:$M$534,MATCH($A55,'元データ'!$A$2:$A$534,0),MATCH(L$1,'元データ'!$A$2:$M$2,0))</f>
        <v>0</v>
      </c>
      <c r="M55" s="166">
        <f>INDEX('元データ'!$A$2:$M$534,MATCH($A55,'元データ'!$A$2:$A$534,0),MATCH(M$1,'元データ'!$A$2:$M$2,0))</f>
        <v>0</v>
      </c>
      <c r="N55" s="168">
        <f>INDEX('元データ'!$A$2:$M$534,MATCH($A55,'元データ'!$A$2:$A$534,0),MATCH(N$1,'元データ'!$A$2:$M$2,0))</f>
        <v>0</v>
      </c>
      <c r="O55" s="168">
        <f>INDEX('元データ'!$A$2:$M$534,MATCH($A55,'元データ'!$A$2:$A$534,0),MATCH(O$1,'元データ'!$A$2:$M$2,0))</f>
        <v>7500</v>
      </c>
    </row>
    <row r="56" spans="1:15" s="541" customFormat="1" ht="13.5" customHeight="1" hidden="1">
      <c r="A56" s="541" t="s">
        <v>1319</v>
      </c>
      <c r="B56" s="498"/>
      <c r="C56" s="386"/>
      <c r="D56" s="166"/>
      <c r="E56" s="167">
        <f>INDEX('元データ'!$A$2:$M$534,MATCH($A56,'元データ'!$A$2:$A$534,0),MATCH(E$1,'元データ'!$A$2:$M$2,0))</f>
        <v>73629</v>
      </c>
      <c r="F56" s="166">
        <f>INDEX('元データ'!$A$2:$M$534,MATCH($A56,'元データ'!$A$2:$A$534,0),MATCH(F$1,'元データ'!$A$2:$M$2,0))</f>
        <v>0</v>
      </c>
      <c r="G56" s="167">
        <f>INDEX('元データ'!$A$2:$M$534,MATCH($A56,'元データ'!$A$2:$A$534,0),MATCH(G$1,'元データ'!$A$2:$M$2,0))</f>
        <v>6114</v>
      </c>
      <c r="H56" s="166">
        <f>INDEX('元データ'!$A$2:$M$534,MATCH($A56,'元データ'!$A$2:$A$534,0),MATCH(H$1,'元データ'!$A$2:$M$2,0))</f>
        <v>70926</v>
      </c>
      <c r="I56" s="167">
        <f>INDEX('元データ'!$A$2:$M$534,MATCH($A56,'元データ'!$A$2:$A$534,0),MATCH(I$1,'元データ'!$A$2:$M$2,0))</f>
        <v>59854</v>
      </c>
      <c r="J56" s="166">
        <f>INDEX('元データ'!$A$2:$M$534,MATCH($A56,'元データ'!$A$2:$A$534,0),MATCH(J$1,'元データ'!$A$2:$M$2,0))</f>
        <v>59056</v>
      </c>
      <c r="K56" s="166">
        <f>INDEX('元データ'!$A$2:$M$534,MATCH($A56,'元データ'!$A$2:$A$534,0),MATCH(K$1,'元データ'!$A$2:$M$2,0))</f>
        <v>70312</v>
      </c>
      <c r="L56" s="166">
        <f>INDEX('元データ'!$A$2:$M$534,MATCH($A56,'元データ'!$A$2:$A$534,0),MATCH(L$1,'元データ'!$A$2:$M$2,0))</f>
        <v>15045</v>
      </c>
      <c r="M56" s="166">
        <f>INDEX('元データ'!$A$2:$M$534,MATCH($A56,'元データ'!$A$2:$A$534,0),MATCH(M$1,'元データ'!$A$2:$M$2,0))</f>
        <v>105620</v>
      </c>
      <c r="N56" s="168">
        <f>INDEX('元データ'!$A$2:$M$534,MATCH($A56,'元データ'!$A$2:$A$534,0),MATCH(N$1,'元データ'!$A$2:$M$2,0))</f>
        <v>20911</v>
      </c>
      <c r="O56" s="168">
        <f>INDEX('元データ'!$A$2:$M$534,MATCH($A56,'元データ'!$A$2:$A$534,0),MATCH(O$1,'元データ'!$A$2:$M$2,0))</f>
        <v>47705</v>
      </c>
    </row>
    <row r="57" spans="1:15" ht="13.5" customHeight="1">
      <c r="A57" s="608" t="s">
        <v>1320</v>
      </c>
      <c r="B57" s="302" t="s">
        <v>278</v>
      </c>
      <c r="C57" s="513" t="s">
        <v>53</v>
      </c>
      <c r="D57" s="196">
        <f>SUM(E57:O57)</f>
        <v>0</v>
      </c>
      <c r="E57" s="141">
        <f>INDEX('元データ'!$A$2:$M$534,MATCH($A57,'元データ'!$A$2:$A$534,0),MATCH(E$1,'元データ'!$A$2:$M$2,0))</f>
        <v>0</v>
      </c>
      <c r="F57" s="140">
        <f>INDEX('元データ'!$A$2:$M$534,MATCH($A57,'元データ'!$A$2:$A$534,0),MATCH(F$1,'元データ'!$A$2:$M$2,0))</f>
        <v>0</v>
      </c>
      <c r="G57" s="141">
        <f>INDEX('元データ'!$A$2:$M$534,MATCH($A57,'元データ'!$A$2:$A$534,0),MATCH(G$1,'元データ'!$A$2:$M$2,0))</f>
        <v>0</v>
      </c>
      <c r="H57" s="140">
        <f>INDEX('元データ'!$A$2:$M$534,MATCH($A57,'元データ'!$A$2:$A$534,0),MATCH(H$1,'元データ'!$A$2:$M$2,0))</f>
        <v>0</v>
      </c>
      <c r="I57" s="141">
        <f>INDEX('元データ'!$A$2:$M$534,MATCH($A57,'元データ'!$A$2:$A$534,0),MATCH(I$1,'元データ'!$A$2:$M$2,0))</f>
        <v>0</v>
      </c>
      <c r="J57" s="140">
        <f>INDEX('元データ'!$A$2:$M$534,MATCH($A57,'元データ'!$A$2:$A$534,0),MATCH(J$1,'元データ'!$A$2:$M$2,0))</f>
        <v>0</v>
      </c>
      <c r="K57" s="140">
        <f>INDEX('元データ'!$A$2:$M$534,MATCH($A57,'元データ'!$A$2:$A$534,0),MATCH(K$1,'元データ'!$A$2:$M$2,0))</f>
        <v>0</v>
      </c>
      <c r="L57" s="140">
        <f>INDEX('元データ'!$A$2:$M$534,MATCH($A57,'元データ'!$A$2:$A$534,0),MATCH(L$1,'元データ'!$A$2:$M$2,0))</f>
        <v>0</v>
      </c>
      <c r="M57" s="140">
        <f>INDEX('元データ'!$A$2:$M$534,MATCH($A57,'元データ'!$A$2:$A$534,0),MATCH(M$1,'元データ'!$A$2:$M$2,0))</f>
        <v>0</v>
      </c>
      <c r="N57" s="142">
        <f>INDEX('元データ'!$A$2:$M$534,MATCH($A57,'元データ'!$A$2:$A$534,0),MATCH(N$1,'元データ'!$A$2:$M$2,0))</f>
        <v>0</v>
      </c>
      <c r="O57" s="142">
        <f>INDEX('元データ'!$A$2:$M$534,MATCH($A57,'元データ'!$A$2:$A$534,0),MATCH(O$1,'元データ'!$A$2:$M$2,0))</f>
        <v>0</v>
      </c>
    </row>
    <row r="58" spans="1:15" ht="13.5" customHeight="1">
      <c r="A58" s="608" t="s">
        <v>1321</v>
      </c>
      <c r="B58" s="302" t="s">
        <v>279</v>
      </c>
      <c r="C58" s="513" t="s">
        <v>80</v>
      </c>
      <c r="D58" s="196">
        <f>SUM(E58:O58)</f>
        <v>280882</v>
      </c>
      <c r="E58" s="141">
        <f>INDEX('元データ'!$A$2:$M$534,MATCH($A58,'元データ'!$A$2:$A$534,0),MATCH(E$1,'元データ'!$A$2:$M$2,0))</f>
        <v>0</v>
      </c>
      <c r="F58" s="140">
        <f>INDEX('元データ'!$A$2:$M$534,MATCH($A58,'元データ'!$A$2:$A$534,0),MATCH(F$1,'元データ'!$A$2:$M$2,0))</f>
        <v>3583</v>
      </c>
      <c r="G58" s="141">
        <f>INDEX('元データ'!$A$2:$M$534,MATCH($A58,'元データ'!$A$2:$A$534,0),MATCH(G$1,'元データ'!$A$2:$M$2,0))</f>
        <v>93566</v>
      </c>
      <c r="H58" s="140">
        <f>INDEX('元データ'!$A$2:$M$534,MATCH($A58,'元データ'!$A$2:$A$534,0),MATCH(H$1,'元データ'!$A$2:$M$2,0))</f>
        <v>0</v>
      </c>
      <c r="I58" s="141">
        <f>INDEX('元データ'!$A$2:$M$534,MATCH($A58,'元データ'!$A$2:$A$534,0),MATCH(I$1,'元データ'!$A$2:$M$2,0))</f>
        <v>35068</v>
      </c>
      <c r="J58" s="140">
        <f>INDEX('元データ'!$A$2:$M$534,MATCH($A58,'元データ'!$A$2:$A$534,0),MATCH(J$1,'元データ'!$A$2:$M$2,0))</f>
        <v>0</v>
      </c>
      <c r="K58" s="140">
        <f>INDEX('元データ'!$A$2:$M$534,MATCH($A58,'元データ'!$A$2:$A$534,0),MATCH(K$1,'元データ'!$A$2:$M$2,0))</f>
        <v>0</v>
      </c>
      <c r="L58" s="140">
        <f>INDEX('元データ'!$A$2:$M$534,MATCH($A58,'元データ'!$A$2:$A$534,0),MATCH(L$1,'元データ'!$A$2:$M$2,0))</f>
        <v>38</v>
      </c>
      <c r="M58" s="140">
        <f>INDEX('元データ'!$A$2:$M$534,MATCH($A58,'元データ'!$A$2:$A$534,0),MATCH(M$1,'元データ'!$A$2:$M$2,0))</f>
        <v>45444</v>
      </c>
      <c r="N58" s="142">
        <f>INDEX('元データ'!$A$2:$M$534,MATCH($A58,'元データ'!$A$2:$A$534,0),MATCH(N$1,'元データ'!$A$2:$M$2,0))</f>
        <v>11838</v>
      </c>
      <c r="O58" s="142">
        <f>INDEX('元データ'!$A$2:$M$534,MATCH($A58,'元データ'!$A$2:$A$534,0),MATCH(O$1,'元データ'!$A$2:$M$2,0))</f>
        <v>91345</v>
      </c>
    </row>
    <row r="59" spans="1:15" ht="13.5" customHeight="1">
      <c r="A59" s="608" t="s">
        <v>1322</v>
      </c>
      <c r="B59" s="307" t="s">
        <v>280</v>
      </c>
      <c r="C59" s="514" t="s">
        <v>52</v>
      </c>
      <c r="D59" s="285">
        <f>SUM(E59:O59)</f>
        <v>372653</v>
      </c>
      <c r="E59" s="177">
        <f>INDEX('元データ'!$A$2:$M$534,MATCH($A59,'元データ'!$A$2:$A$534,0),MATCH(E$1,'元データ'!$A$2:$M$2,0))</f>
        <v>19081</v>
      </c>
      <c r="F59" s="176">
        <f>INDEX('元データ'!$A$2:$M$534,MATCH($A59,'元データ'!$A$2:$A$534,0),MATCH(F$1,'元データ'!$A$2:$M$2,0))</f>
        <v>3618</v>
      </c>
      <c r="G59" s="177">
        <f>INDEX('元データ'!$A$2:$M$534,MATCH($A59,'元データ'!$A$2:$A$534,0),MATCH(G$1,'元データ'!$A$2:$M$2,0))</f>
        <v>9892</v>
      </c>
      <c r="H59" s="176">
        <f>INDEX('元データ'!$A$2:$M$534,MATCH($A59,'元データ'!$A$2:$A$534,0),MATCH(H$1,'元データ'!$A$2:$M$2,0))</f>
        <v>9655</v>
      </c>
      <c r="I59" s="177">
        <f>INDEX('元データ'!$A$2:$M$534,MATCH($A59,'元データ'!$A$2:$A$534,0),MATCH(I$1,'元データ'!$A$2:$M$2,0))</f>
        <v>20175</v>
      </c>
      <c r="J59" s="176">
        <f>INDEX('元データ'!$A$2:$M$534,MATCH($A59,'元データ'!$A$2:$A$534,0),MATCH(J$1,'元データ'!$A$2:$M$2,0))</f>
        <v>59152</v>
      </c>
      <c r="K59" s="176">
        <f>INDEX('元データ'!$A$2:$M$534,MATCH($A59,'元データ'!$A$2:$A$534,0),MATCH(K$1,'元データ'!$A$2:$M$2,0))</f>
        <v>255</v>
      </c>
      <c r="L59" s="176">
        <f>INDEX('元データ'!$A$2:$M$534,MATCH($A59,'元データ'!$A$2:$A$534,0),MATCH(L$1,'元データ'!$A$2:$M$2,0))</f>
        <v>0</v>
      </c>
      <c r="M59" s="176">
        <f>INDEX('元データ'!$A$2:$M$534,MATCH($A59,'元データ'!$A$2:$A$534,0),MATCH(M$1,'元データ'!$A$2:$M$2,0))</f>
        <v>246246</v>
      </c>
      <c r="N59" s="178">
        <f>INDEX('元データ'!$A$2:$M$534,MATCH($A59,'元データ'!$A$2:$A$534,0),MATCH(N$1,'元データ'!$A$2:$M$2,0))</f>
        <v>3515</v>
      </c>
      <c r="O59" s="178">
        <f>INDEX('元データ'!$A$2:$M$534,MATCH($A59,'元データ'!$A$2:$A$534,0),MATCH(O$1,'元データ'!$A$2:$M$2,0))</f>
        <v>1064</v>
      </c>
    </row>
    <row r="60" spans="5:15" ht="13.5" customHeight="1">
      <c r="E60" s="612"/>
      <c r="F60" s="612"/>
      <c r="G60" s="612"/>
      <c r="H60" s="612"/>
      <c r="I60" s="612"/>
      <c r="J60" s="612"/>
      <c r="K60" s="612"/>
      <c r="L60" s="613"/>
      <c r="M60" s="612"/>
      <c r="N60" s="612"/>
      <c r="O60" s="612"/>
    </row>
    <row r="61" spans="2:15" s="541" customFormat="1" ht="13.5" customHeight="1" hidden="1">
      <c r="B61" s="614"/>
      <c r="C61" s="515" t="s">
        <v>493</v>
      </c>
      <c r="D61" s="615"/>
      <c r="E61" s="615"/>
      <c r="F61" s="615"/>
      <c r="G61" s="615"/>
      <c r="H61" s="615"/>
      <c r="I61" s="616"/>
      <c r="J61" s="615"/>
      <c r="K61" s="614"/>
      <c r="L61" s="615"/>
      <c r="M61" s="615"/>
      <c r="N61" s="615"/>
      <c r="O61" s="615"/>
    </row>
    <row r="62" spans="1:15" s="541" customFormat="1" ht="13.5" customHeight="1" hidden="1">
      <c r="A62" s="541" t="s">
        <v>1323</v>
      </c>
      <c r="B62" s="617"/>
      <c r="C62" s="516" t="s">
        <v>494</v>
      </c>
      <c r="D62" s="166">
        <f aca="true" t="shared" si="6" ref="D62:D67">SUM(E62:O62)</f>
        <v>49213820</v>
      </c>
      <c r="E62" s="147">
        <f>INDEX('元データ'!$A$2:$M$534,MATCH($A62,'元データ'!$A$2:$A$534,0),MATCH(E$1,'元データ'!$A$2:$M$2,0))</f>
        <v>17848517</v>
      </c>
      <c r="F62" s="147">
        <f>INDEX('元データ'!$A$2:$M$534,MATCH($A62,'元データ'!$A$2:$A$534,0),MATCH(F$1,'元データ'!$A$2:$M$2,0))</f>
        <v>5451606</v>
      </c>
      <c r="G62" s="147">
        <f>INDEX('元データ'!$A$2:$M$534,MATCH($A62,'元データ'!$A$2:$A$534,0),MATCH(G$1,'元データ'!$A$2:$M$2,0))</f>
        <v>3425223</v>
      </c>
      <c r="H62" s="147">
        <f>INDEX('元データ'!$A$2:$M$534,MATCH($A62,'元データ'!$A$2:$A$534,0),MATCH(H$1,'元データ'!$A$2:$M$2,0))</f>
        <v>2914206</v>
      </c>
      <c r="I62" s="182">
        <f>INDEX('元データ'!$A$2:$M$534,MATCH($A62,'元データ'!$A$2:$A$534,0),MATCH(I$1,'元データ'!$A$2:$M$2,0))</f>
        <v>2910249</v>
      </c>
      <c r="J62" s="147">
        <f>INDEX('元データ'!$A$2:$M$534,MATCH($A62,'元データ'!$A$2:$A$534,0),MATCH(J$1,'元データ'!$A$2:$M$2,0))</f>
        <v>3221804</v>
      </c>
      <c r="K62" s="464">
        <f>INDEX('元データ'!$A$2:$M$534,MATCH($A62,'元データ'!$A$2:$A$534,0),MATCH(K$1,'元データ'!$A$2:$M$2,0))</f>
        <v>2127246</v>
      </c>
      <c r="L62" s="147">
        <f>INDEX('元データ'!$A$2:$M$534,MATCH($A62,'元データ'!$A$2:$A$534,0),MATCH(L$1,'元データ'!$A$2:$M$2,0))</f>
        <v>761146</v>
      </c>
      <c r="M62" s="147">
        <f>INDEX('元データ'!$A$2:$M$534,MATCH($A62,'元データ'!$A$2:$A$534,0),MATCH(M$1,'元データ'!$A$2:$M$2,0))</f>
        <v>2137515</v>
      </c>
      <c r="N62" s="147">
        <f>INDEX('元データ'!$A$2:$M$534,MATCH($A62,'元データ'!$A$2:$A$534,0),MATCH(N$1,'元データ'!$A$2:$M$2,0))</f>
        <v>7156534</v>
      </c>
      <c r="O62" s="147">
        <f>INDEX('元データ'!$A$2:$M$534,MATCH($A62,'元データ'!$A$2:$A$534,0),MATCH(O$1,'元データ'!$A$2:$M$2,0))</f>
        <v>1259774</v>
      </c>
    </row>
    <row r="63" spans="1:15" s="541" customFormat="1" ht="13.5" customHeight="1" hidden="1">
      <c r="A63" s="541" t="s">
        <v>1324</v>
      </c>
      <c r="B63" s="617"/>
      <c r="C63" s="517" t="s">
        <v>495</v>
      </c>
      <c r="D63" s="166">
        <f t="shared" si="6"/>
        <v>9984815</v>
      </c>
      <c r="E63" s="147">
        <f>INDEX('元データ'!$A$2:$M$534,MATCH($A63,'元データ'!$A$2:$A$534,0),MATCH(E$1,'元データ'!$A$2:$M$2,0))</f>
        <v>2649187</v>
      </c>
      <c r="F63" s="147">
        <f>INDEX('元データ'!$A$2:$M$534,MATCH($A63,'元データ'!$A$2:$A$534,0),MATCH(F$1,'元データ'!$A$2:$M$2,0))</f>
        <v>932432</v>
      </c>
      <c r="G63" s="147">
        <f>INDEX('元データ'!$A$2:$M$534,MATCH($A63,'元データ'!$A$2:$A$534,0),MATCH(G$1,'元データ'!$A$2:$M$2,0))</f>
        <v>1114471</v>
      </c>
      <c r="H63" s="147">
        <f>INDEX('元データ'!$A$2:$M$534,MATCH($A63,'元データ'!$A$2:$A$534,0),MATCH(H$1,'元データ'!$A$2:$M$2,0))</f>
        <v>523164</v>
      </c>
      <c r="I63" s="182">
        <f>INDEX('元データ'!$A$2:$M$534,MATCH($A63,'元データ'!$A$2:$A$534,0),MATCH(I$1,'元データ'!$A$2:$M$2,0))</f>
        <v>963403</v>
      </c>
      <c r="J63" s="147">
        <f>INDEX('元データ'!$A$2:$M$534,MATCH($A63,'元データ'!$A$2:$A$534,0),MATCH(J$1,'元データ'!$A$2:$M$2,0))</f>
        <v>486092</v>
      </c>
      <c r="K63" s="464">
        <f>INDEX('元データ'!$A$2:$M$534,MATCH($A63,'元データ'!$A$2:$A$534,0),MATCH(K$1,'元データ'!$A$2:$M$2,0))</f>
        <v>273394</v>
      </c>
      <c r="L63" s="147">
        <f>INDEX('元データ'!$A$2:$M$534,MATCH($A63,'元データ'!$A$2:$A$534,0),MATCH(L$1,'元データ'!$A$2:$M$2,0))</f>
        <v>170209</v>
      </c>
      <c r="M63" s="147">
        <f>INDEX('元データ'!$A$2:$M$534,MATCH($A63,'元データ'!$A$2:$A$534,0),MATCH(M$1,'元データ'!$A$2:$M$2,0))</f>
        <v>1679707</v>
      </c>
      <c r="N63" s="147">
        <f>INDEX('元データ'!$A$2:$M$534,MATCH($A63,'元データ'!$A$2:$A$534,0),MATCH(N$1,'元データ'!$A$2:$M$2,0))</f>
        <v>928014</v>
      </c>
      <c r="O63" s="147">
        <f>INDEX('元データ'!$A$2:$M$534,MATCH($A63,'元データ'!$A$2:$A$534,0),MATCH(O$1,'元データ'!$A$2:$M$2,0))</f>
        <v>264742</v>
      </c>
    </row>
    <row r="64" spans="1:15" s="541" customFormat="1" ht="13.5" customHeight="1" hidden="1">
      <c r="A64" s="541" t="s">
        <v>1325</v>
      </c>
      <c r="B64" s="617"/>
      <c r="C64" s="517" t="s">
        <v>496</v>
      </c>
      <c r="D64" s="166">
        <f t="shared" si="6"/>
        <v>5514058</v>
      </c>
      <c r="E64" s="147">
        <f>INDEX('元データ'!$A$2:$M$534,MATCH($A64,'元データ'!$A$2:$A$534,0),MATCH(E$1,'元データ'!$A$2:$M$2,0))</f>
        <v>1837357</v>
      </c>
      <c r="F64" s="147">
        <f>INDEX('元データ'!$A$2:$M$534,MATCH($A64,'元データ'!$A$2:$A$534,0),MATCH(F$1,'元データ'!$A$2:$M$2,0))</f>
        <v>521714</v>
      </c>
      <c r="G64" s="147">
        <f>INDEX('元データ'!$A$2:$M$534,MATCH($A64,'元データ'!$A$2:$A$534,0),MATCH(G$1,'元データ'!$A$2:$M$2,0))</f>
        <v>774500</v>
      </c>
      <c r="H64" s="147">
        <f>INDEX('元データ'!$A$2:$M$534,MATCH($A64,'元データ'!$A$2:$A$534,0),MATCH(H$1,'元データ'!$A$2:$M$2,0))</f>
        <v>411530</v>
      </c>
      <c r="I64" s="182">
        <f>INDEX('元データ'!$A$2:$M$534,MATCH($A64,'元データ'!$A$2:$A$534,0),MATCH(I$1,'元データ'!$A$2:$M$2,0))</f>
        <v>584695</v>
      </c>
      <c r="J64" s="147">
        <f>INDEX('元データ'!$A$2:$M$534,MATCH($A64,'元データ'!$A$2:$A$534,0),MATCH(J$1,'元データ'!$A$2:$M$2,0))</f>
        <v>274353</v>
      </c>
      <c r="K64" s="464">
        <f>INDEX('元データ'!$A$2:$M$534,MATCH($A64,'元データ'!$A$2:$A$534,0),MATCH(K$1,'元データ'!$A$2:$M$2,0))</f>
        <v>110101</v>
      </c>
      <c r="L64" s="147">
        <f>INDEX('元データ'!$A$2:$M$534,MATCH($A64,'元データ'!$A$2:$A$534,0),MATCH(L$1,'元データ'!$A$2:$M$2,0))</f>
        <v>153578</v>
      </c>
      <c r="M64" s="147">
        <f>INDEX('元データ'!$A$2:$M$534,MATCH($A64,'元データ'!$A$2:$A$534,0),MATCH(M$1,'元データ'!$A$2:$M$2,0))</f>
        <v>218400</v>
      </c>
      <c r="N64" s="147">
        <f>INDEX('元データ'!$A$2:$M$534,MATCH($A64,'元データ'!$A$2:$A$534,0),MATCH(N$1,'元データ'!$A$2:$M$2,0))</f>
        <v>500738</v>
      </c>
      <c r="O64" s="147">
        <f>INDEX('元データ'!$A$2:$M$534,MATCH($A64,'元データ'!$A$2:$A$534,0),MATCH(O$1,'元データ'!$A$2:$M$2,0))</f>
        <v>127092</v>
      </c>
    </row>
    <row r="65" spans="1:15" s="541" customFormat="1" ht="13.5" customHeight="1" hidden="1">
      <c r="A65" s="541" t="s">
        <v>1326</v>
      </c>
      <c r="B65" s="617"/>
      <c r="C65" s="517" t="s">
        <v>497</v>
      </c>
      <c r="D65" s="166">
        <f t="shared" si="6"/>
        <v>23244653</v>
      </c>
      <c r="E65" s="147">
        <f>INDEX('元データ'!$A$2:$M$534,MATCH($A65,'元データ'!$A$2:$A$534,0),MATCH(E$1,'元データ'!$A$2:$M$2,0))</f>
        <v>10490933</v>
      </c>
      <c r="F65" s="147">
        <f>INDEX('元データ'!$A$2:$M$534,MATCH($A65,'元データ'!$A$2:$A$534,0),MATCH(F$1,'元データ'!$A$2:$M$2,0))</f>
        <v>1013638</v>
      </c>
      <c r="G65" s="147">
        <f>INDEX('元データ'!$A$2:$M$534,MATCH($A65,'元データ'!$A$2:$A$534,0),MATCH(G$1,'元データ'!$A$2:$M$2,0))</f>
        <v>1061751</v>
      </c>
      <c r="H65" s="147">
        <f>INDEX('元データ'!$A$2:$M$534,MATCH($A65,'元データ'!$A$2:$A$534,0),MATCH(H$1,'元データ'!$A$2:$M$2,0))</f>
        <v>1424490</v>
      </c>
      <c r="I65" s="182">
        <f>INDEX('元データ'!$A$2:$M$534,MATCH($A65,'元データ'!$A$2:$A$534,0),MATCH(I$1,'元データ'!$A$2:$M$2,0))</f>
        <v>441683</v>
      </c>
      <c r="J65" s="147">
        <f>INDEX('元データ'!$A$2:$M$534,MATCH($A65,'元データ'!$A$2:$A$534,0),MATCH(J$1,'元データ'!$A$2:$M$2,0))</f>
        <v>802878</v>
      </c>
      <c r="K65" s="464">
        <f>INDEX('元データ'!$A$2:$M$534,MATCH($A65,'元データ'!$A$2:$A$534,0),MATCH(K$1,'元データ'!$A$2:$M$2,0))</f>
        <v>1436352</v>
      </c>
      <c r="L65" s="147">
        <f>INDEX('元データ'!$A$2:$M$534,MATCH($A65,'元データ'!$A$2:$A$534,0),MATCH(L$1,'元データ'!$A$2:$M$2,0))</f>
        <v>0</v>
      </c>
      <c r="M65" s="147">
        <f>INDEX('元データ'!$A$2:$M$534,MATCH($A65,'元データ'!$A$2:$A$534,0),MATCH(M$1,'元データ'!$A$2:$M$2,0))</f>
        <v>1350079</v>
      </c>
      <c r="N65" s="147">
        <f>INDEX('元データ'!$A$2:$M$534,MATCH($A65,'元データ'!$A$2:$A$534,0),MATCH(N$1,'元データ'!$A$2:$M$2,0))</f>
        <v>4327404</v>
      </c>
      <c r="O65" s="147">
        <f>INDEX('元データ'!$A$2:$M$534,MATCH($A65,'元データ'!$A$2:$A$534,0),MATCH(O$1,'元データ'!$A$2:$M$2,0))</f>
        <v>895445</v>
      </c>
    </row>
    <row r="66" spans="1:15" s="541" customFormat="1" ht="13.5" customHeight="1" hidden="1">
      <c r="A66" s="541" t="s">
        <v>1327</v>
      </c>
      <c r="B66" s="617"/>
      <c r="C66" s="517" t="s">
        <v>498</v>
      </c>
      <c r="D66" s="166">
        <f t="shared" si="6"/>
        <v>-6110740</v>
      </c>
      <c r="E66" s="147">
        <f>INDEX('元データ'!$A$2:$M$534,MATCH($A66,'元データ'!$A$2:$A$534,0),MATCH(E$1,'元データ'!$A$2:$M$2,0))</f>
        <v>-9959605</v>
      </c>
      <c r="F66" s="147">
        <f>INDEX('元データ'!$A$2:$M$534,MATCH($A66,'元データ'!$A$2:$A$534,0),MATCH(F$1,'元データ'!$A$2:$M$2,0))</f>
        <v>1551876</v>
      </c>
      <c r="G66" s="147">
        <f>INDEX('元データ'!$A$2:$M$534,MATCH($A66,'元データ'!$A$2:$A$534,0),MATCH(G$1,'元データ'!$A$2:$M$2,0))</f>
        <v>460705</v>
      </c>
      <c r="H66" s="147">
        <f>INDEX('元データ'!$A$2:$M$534,MATCH($A66,'元データ'!$A$2:$A$534,0),MATCH(H$1,'元データ'!$A$2:$M$2,0))</f>
        <v>-638641</v>
      </c>
      <c r="I66" s="182">
        <f>INDEX('元データ'!$A$2:$M$534,MATCH($A66,'元データ'!$A$2:$A$534,0),MATCH(I$1,'元データ'!$A$2:$M$2,0))</f>
        <v>289626</v>
      </c>
      <c r="J66" s="147">
        <f>INDEX('元データ'!$A$2:$M$534,MATCH($A66,'元データ'!$A$2:$A$534,0),MATCH(J$1,'元データ'!$A$2:$M$2,0))</f>
        <v>-701488</v>
      </c>
      <c r="K66" s="464">
        <f>INDEX('元データ'!$A$2:$M$534,MATCH($A66,'元データ'!$A$2:$A$534,0),MATCH(K$1,'元データ'!$A$2:$M$2,0))</f>
        <v>-302726</v>
      </c>
      <c r="L66" s="147">
        <f>INDEX('元データ'!$A$2:$M$534,MATCH($A66,'元データ'!$A$2:$A$534,0),MATCH(L$1,'元データ'!$A$2:$M$2,0))</f>
        <v>123830</v>
      </c>
      <c r="M66" s="147">
        <f>INDEX('元データ'!$A$2:$M$534,MATCH($A66,'元データ'!$A$2:$A$534,0),MATCH(M$1,'元データ'!$A$2:$M$2,0))</f>
        <v>1116621</v>
      </c>
      <c r="N66" s="147">
        <f>INDEX('元データ'!$A$2:$M$534,MATCH($A66,'元データ'!$A$2:$A$534,0),MATCH(N$1,'元データ'!$A$2:$M$2,0))</f>
        <v>1942189</v>
      </c>
      <c r="O66" s="147">
        <f>INDEX('元データ'!$A$2:$M$534,MATCH($A66,'元データ'!$A$2:$A$534,0),MATCH(O$1,'元データ'!$A$2:$M$2,0))</f>
        <v>6873</v>
      </c>
    </row>
    <row r="67" spans="1:15" s="541" customFormat="1" ht="13.5" customHeight="1" hidden="1">
      <c r="A67" s="541" t="s">
        <v>1328</v>
      </c>
      <c r="B67" s="618"/>
      <c r="C67" s="518" t="s">
        <v>499</v>
      </c>
      <c r="D67" s="619">
        <f t="shared" si="6"/>
        <v>60295362</v>
      </c>
      <c r="E67" s="519">
        <f>INDEX('元データ'!$A$2:$M$534,MATCH($A67,'元データ'!$A$2:$A$534,0),MATCH(E$1,'元データ'!$A$2:$M$2,0))</f>
        <v>21003341</v>
      </c>
      <c r="F67" s="519">
        <f>INDEX('元データ'!$A$2:$M$534,MATCH($A67,'元データ'!$A$2:$A$534,0),MATCH(F$1,'元データ'!$A$2:$M$2,0))</f>
        <v>6636525</v>
      </c>
      <c r="G67" s="519">
        <f>INDEX('元データ'!$A$2:$M$534,MATCH($A67,'元データ'!$A$2:$A$534,0),MATCH(G$1,'元データ'!$A$2:$M$2,0))</f>
        <v>4673737</v>
      </c>
      <c r="H67" s="519">
        <f>INDEX('元データ'!$A$2:$M$534,MATCH($A67,'元データ'!$A$2:$A$534,0),MATCH(H$1,'元データ'!$A$2:$M$2,0))</f>
        <v>3493003</v>
      </c>
      <c r="I67" s="482">
        <f>INDEX('元データ'!$A$2:$M$534,MATCH($A67,'元データ'!$A$2:$A$534,0),MATCH(I$1,'元データ'!$A$2:$M$2,0))</f>
        <v>3962284</v>
      </c>
      <c r="J67" s="519">
        <f>INDEX('元データ'!$A$2:$M$534,MATCH($A67,'元データ'!$A$2:$A$534,0),MATCH(J$1,'元データ'!$A$2:$M$2,0))</f>
        <v>3731982</v>
      </c>
      <c r="K67" s="480">
        <f>INDEX('元データ'!$A$2:$M$534,MATCH($A67,'元データ'!$A$2:$A$534,0),MATCH(K$1,'元データ'!$A$2:$M$2,0))</f>
        <v>2415890</v>
      </c>
      <c r="L67" s="519">
        <f>INDEX('元データ'!$A$2:$M$534,MATCH($A67,'元データ'!$A$2:$A$534,0),MATCH(L$1,'元データ'!$A$2:$M$2,0))</f>
        <v>931355</v>
      </c>
      <c r="M67" s="519">
        <f>INDEX('元データ'!$A$2:$M$534,MATCH($A67,'元データ'!$A$2:$A$534,0),MATCH(M$1,'元データ'!$A$2:$M$2,0))</f>
        <v>3817222</v>
      </c>
      <c r="N67" s="519">
        <f>INDEX('元データ'!$A$2:$M$534,MATCH($A67,'元データ'!$A$2:$A$534,0),MATCH(N$1,'元データ'!$A$2:$M$2,0))</f>
        <v>8089010</v>
      </c>
      <c r="O67" s="519">
        <f>INDEX('元データ'!$A$2:$M$534,MATCH($A67,'元データ'!$A$2:$A$534,0),MATCH(O$1,'元データ'!$A$2:$M$2,0))</f>
        <v>1541013</v>
      </c>
    </row>
  </sheetData>
  <sheetProtection/>
  <autoFilter ref="A1:A67"/>
  <mergeCells count="10">
    <mergeCell ref="D6:D9"/>
    <mergeCell ref="E6:E9"/>
    <mergeCell ref="F6:F9"/>
    <mergeCell ref="G6:G9"/>
    <mergeCell ref="I6:I9"/>
    <mergeCell ref="M6:M9"/>
    <mergeCell ref="H6:H9"/>
    <mergeCell ref="J6:J9"/>
    <mergeCell ref="K6:K9"/>
    <mergeCell ref="L6:L9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77" r:id="rId1"/>
  <headerFooter alignWithMargins="0">
    <oddHeader>&amp;C&amp;14法適第４表　病院事業会計決算の状況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5" zoomScaleNormal="85" zoomScaleSheetLayoutView="85" workbookViewId="0" topLeftCell="B3">
      <selection activeCell="B3" sqref="B3"/>
    </sheetView>
  </sheetViews>
  <sheetFormatPr defaultColWidth="8.796875" defaultRowHeight="13.5" customHeight="1"/>
  <cols>
    <col min="1" max="1" width="0" style="608" hidden="1" customWidth="1"/>
    <col min="2" max="2" width="2.59765625" style="608" customWidth="1"/>
    <col min="3" max="3" width="23.8984375" style="608" bestFit="1" customWidth="1"/>
    <col min="4" max="14" width="10.59765625" style="608" customWidth="1"/>
    <col min="15" max="16384" width="9" style="608" customWidth="1"/>
  </cols>
  <sheetData>
    <row r="1" spans="4:15" ht="13.5" customHeight="1" hidden="1">
      <c r="D1" s="536"/>
      <c r="E1" s="91">
        <v>322016</v>
      </c>
      <c r="F1" s="91">
        <v>322032</v>
      </c>
      <c r="G1" s="91">
        <v>322059</v>
      </c>
      <c r="H1" s="91">
        <v>322067</v>
      </c>
      <c r="I1" s="91">
        <v>322091</v>
      </c>
      <c r="J1" s="91">
        <v>323438</v>
      </c>
      <c r="K1" s="91">
        <v>323861</v>
      </c>
      <c r="L1" s="91">
        <v>325015</v>
      </c>
      <c r="M1" s="91">
        <v>328871</v>
      </c>
      <c r="N1" s="91">
        <v>328952</v>
      </c>
      <c r="O1" s="91"/>
    </row>
    <row r="2" spans="4:15" ht="13.5" customHeight="1" hidden="1">
      <c r="D2" s="536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ht="13.5" customHeight="1">
      <c r="B3" s="536" t="s">
        <v>1093</v>
      </c>
    </row>
    <row r="5" spans="2:14" ht="13.5" customHeight="1">
      <c r="B5" s="609" t="s">
        <v>54</v>
      </c>
      <c r="C5" s="609"/>
      <c r="D5" s="610"/>
      <c r="N5" s="610" t="s">
        <v>85</v>
      </c>
    </row>
    <row r="6" spans="2:14" ht="13.5" customHeight="1">
      <c r="B6" s="237"/>
      <c r="C6" s="239"/>
      <c r="D6" s="705" t="s">
        <v>132</v>
      </c>
      <c r="E6" s="98"/>
      <c r="F6" s="95"/>
      <c r="G6" s="97"/>
      <c r="H6" s="95"/>
      <c r="I6" s="96"/>
      <c r="J6" s="95"/>
      <c r="K6" s="95"/>
      <c r="L6" s="95"/>
      <c r="M6" s="95" t="s">
        <v>474</v>
      </c>
      <c r="N6" s="292"/>
    </row>
    <row r="7" spans="2:14" ht="13.5" customHeight="1">
      <c r="B7" s="240"/>
      <c r="C7" s="242" t="s">
        <v>452</v>
      </c>
      <c r="D7" s="706"/>
      <c r="E7" s="105" t="s">
        <v>423</v>
      </c>
      <c r="F7" s="102" t="s">
        <v>463</v>
      </c>
      <c r="G7" s="104" t="s">
        <v>424</v>
      </c>
      <c r="H7" s="102" t="s">
        <v>467</v>
      </c>
      <c r="I7" s="103" t="s">
        <v>568</v>
      </c>
      <c r="J7" s="102" t="s">
        <v>470</v>
      </c>
      <c r="K7" s="102" t="s">
        <v>471</v>
      </c>
      <c r="L7" s="102" t="s">
        <v>534</v>
      </c>
      <c r="M7" s="102" t="s">
        <v>475</v>
      </c>
      <c r="N7" s="293" t="s">
        <v>308</v>
      </c>
    </row>
    <row r="8" spans="2:14" ht="13.5" customHeight="1">
      <c r="B8" s="243" t="s">
        <v>309</v>
      </c>
      <c r="C8" s="245"/>
      <c r="D8" s="706"/>
      <c r="E8" s="108"/>
      <c r="F8" s="107"/>
      <c r="G8" s="109"/>
      <c r="H8" s="107"/>
      <c r="I8" s="108"/>
      <c r="J8" s="107"/>
      <c r="K8" s="107"/>
      <c r="L8" s="107"/>
      <c r="M8" s="107" t="s">
        <v>425</v>
      </c>
      <c r="N8" s="294"/>
    </row>
    <row r="9" spans="1:14" ht="13.5" customHeight="1">
      <c r="A9" s="608" t="s">
        <v>1254</v>
      </c>
      <c r="B9" s="295" t="s">
        <v>453</v>
      </c>
      <c r="C9" s="296"/>
      <c r="D9" s="191">
        <f>SUM(E9:N9)</f>
        <v>38664324</v>
      </c>
      <c r="E9" s="192">
        <f>INDEX('元データ'!$A$2:$M$534,MATCH($A9,'元データ'!$A$2:$A$534,0),MATCH(E$1,'元データ'!$A$2:$M$2,0))</f>
        <v>18776046</v>
      </c>
      <c r="F9" s="191">
        <f>INDEX('元データ'!$A$2:$M$534,MATCH($A9,'元データ'!$A$2:$A$534,0),MATCH(F$1,'元データ'!$A$2:$M$2,0))</f>
        <v>3695554</v>
      </c>
      <c r="G9" s="192">
        <f>INDEX('元データ'!$A$2:$M$534,MATCH($A9,'元データ'!$A$2:$A$534,0),MATCH(G$1,'元データ'!$A$2:$M$2,0))</f>
        <v>2947140</v>
      </c>
      <c r="H9" s="191">
        <f>INDEX('元データ'!$A$2:$M$534,MATCH($A9,'元データ'!$A$2:$A$534,0),MATCH(H$1,'元データ'!$A$2:$M$2,0))</f>
        <v>2145967</v>
      </c>
      <c r="I9" s="192">
        <f>INDEX('元データ'!$A$2:$M$534,MATCH($A9,'元データ'!$A$2:$A$534,0),MATCH(I$1,'元データ'!$A$2:$M$2,0))</f>
        <v>2587115</v>
      </c>
      <c r="J9" s="191">
        <f>INDEX('元データ'!$A$2:$M$534,MATCH($A9,'元データ'!$A$2:$A$534,0),MATCH(J$1,'元データ'!$A$2:$M$2,0))</f>
        <v>3613530</v>
      </c>
      <c r="K9" s="191">
        <f>INDEX('元データ'!$A$2:$M$534,MATCH($A9,'元データ'!$A$2:$A$534,0),MATCH(K$1,'元データ'!$A$2:$M$2,0))</f>
        <v>1042670</v>
      </c>
      <c r="L9" s="191">
        <f>INDEX('元データ'!$A$2:$M$534,MATCH($A9,'元データ'!$A$2:$A$534,0),MATCH(L$1,'元データ'!$A$2:$M$2,0))</f>
        <v>779053</v>
      </c>
      <c r="M9" s="191">
        <f>INDEX('元データ'!$A$2:$M$534,MATCH($A9,'元データ'!$A$2:$A$534,0),MATCH(M$1,'元データ'!$A$2:$M$2,0))</f>
        <v>1077107</v>
      </c>
      <c r="N9" s="193">
        <f>INDEX('元データ'!$A$2:$M$534,MATCH($A9,'元データ'!$A$2:$A$534,0),MATCH(N$1,'元データ'!$A$2:$M$2,0))</f>
        <v>2000142</v>
      </c>
    </row>
    <row r="10" spans="1:14" ht="13.5" customHeight="1">
      <c r="A10" s="608" t="s">
        <v>1255</v>
      </c>
      <c r="B10" s="297"/>
      <c r="C10" s="298" t="s">
        <v>310</v>
      </c>
      <c r="D10" s="261">
        <f aca="true" t="shared" si="0" ref="D10:D31">SUM(E10:N10)</f>
        <v>27002975</v>
      </c>
      <c r="E10" s="260">
        <f>INDEX('元データ'!$A$2:$M$534,MATCH($A10,'元データ'!$A$2:$A$534,0),MATCH(E$1,'元データ'!$A$2:$M$2,0))</f>
        <v>11368587</v>
      </c>
      <c r="F10" s="261">
        <f>INDEX('元データ'!$A$2:$M$534,MATCH($A10,'元データ'!$A$2:$A$534,0),MATCH(F$1,'元データ'!$A$2:$M$2,0))</f>
        <v>3202131</v>
      </c>
      <c r="G10" s="260">
        <f>INDEX('元データ'!$A$2:$M$534,MATCH($A10,'元データ'!$A$2:$A$534,0),MATCH(G$1,'元データ'!$A$2:$M$2,0))</f>
        <v>1539845</v>
      </c>
      <c r="H10" s="261">
        <f>INDEX('元データ'!$A$2:$M$534,MATCH($A10,'元データ'!$A$2:$A$534,0),MATCH(H$1,'元データ'!$A$2:$M$2,0))</f>
        <v>897022</v>
      </c>
      <c r="I10" s="260">
        <f>INDEX('元データ'!$A$2:$M$534,MATCH($A10,'元データ'!$A$2:$A$534,0),MATCH(I$1,'元データ'!$A$2:$M$2,0))</f>
        <v>2262617</v>
      </c>
      <c r="J10" s="261">
        <f>INDEX('元データ'!$A$2:$M$534,MATCH($A10,'元データ'!$A$2:$A$534,0),MATCH(J$1,'元データ'!$A$2:$M$2,0))</f>
        <v>3598830</v>
      </c>
      <c r="K10" s="261">
        <f>INDEX('元データ'!$A$2:$M$534,MATCH($A10,'元データ'!$A$2:$A$534,0),MATCH(K$1,'元データ'!$A$2:$M$2,0))</f>
        <v>974747</v>
      </c>
      <c r="L10" s="261">
        <f>INDEX('元データ'!$A$2:$M$534,MATCH($A10,'元データ'!$A$2:$A$534,0),MATCH(L$1,'元データ'!$A$2:$M$2,0))</f>
        <v>601804</v>
      </c>
      <c r="M10" s="261">
        <f>INDEX('元データ'!$A$2:$M$534,MATCH($A10,'元データ'!$A$2:$A$534,0),MATCH(M$1,'元データ'!$A$2:$M$2,0))</f>
        <v>1065210</v>
      </c>
      <c r="N10" s="262">
        <f>INDEX('元データ'!$A$2:$M$534,MATCH($A10,'元データ'!$A$2:$A$534,0),MATCH(N$1,'元データ'!$A$2:$M$2,0))</f>
        <v>1492182</v>
      </c>
    </row>
    <row r="11" spans="1:14" ht="13.5" customHeight="1">
      <c r="A11" s="608" t="s">
        <v>1256</v>
      </c>
      <c r="B11" s="299"/>
      <c r="C11" s="300" t="s">
        <v>322</v>
      </c>
      <c r="D11" s="196">
        <f t="shared" si="0"/>
        <v>0</v>
      </c>
      <c r="E11" s="197">
        <f>INDEX('元データ'!$A$2:$M$534,MATCH($A11,'元データ'!$A$2:$A$534,0),MATCH(E$1,'元データ'!$A$2:$M$2,0))</f>
        <v>0</v>
      </c>
      <c r="F11" s="196">
        <f>INDEX('元データ'!$A$2:$M$534,MATCH($A11,'元データ'!$A$2:$A$534,0),MATCH(F$1,'元データ'!$A$2:$M$2,0))</f>
        <v>0</v>
      </c>
      <c r="G11" s="197">
        <f>INDEX('元データ'!$A$2:$M$534,MATCH($A11,'元データ'!$A$2:$A$534,0),MATCH(G$1,'元データ'!$A$2:$M$2,0))</f>
        <v>0</v>
      </c>
      <c r="H11" s="196">
        <f>INDEX('元データ'!$A$2:$M$534,MATCH($A11,'元データ'!$A$2:$A$534,0),MATCH(H$1,'元データ'!$A$2:$M$2,0))</f>
        <v>0</v>
      </c>
      <c r="I11" s="197">
        <f>INDEX('元データ'!$A$2:$M$534,MATCH($A11,'元データ'!$A$2:$A$534,0),MATCH(I$1,'元データ'!$A$2:$M$2,0))</f>
        <v>0</v>
      </c>
      <c r="J11" s="196">
        <f>INDEX('元データ'!$A$2:$M$534,MATCH($A11,'元データ'!$A$2:$A$534,0),MATCH(J$1,'元データ'!$A$2:$M$2,0))</f>
        <v>0</v>
      </c>
      <c r="K11" s="196">
        <f>INDEX('元データ'!$A$2:$M$534,MATCH($A11,'元データ'!$A$2:$A$534,0),MATCH(K$1,'元データ'!$A$2:$M$2,0))</f>
        <v>0</v>
      </c>
      <c r="L11" s="196">
        <f>INDEX('元データ'!$A$2:$M$534,MATCH($A11,'元データ'!$A$2:$A$534,0),MATCH(L$1,'元データ'!$A$2:$M$2,0))</f>
        <v>0</v>
      </c>
      <c r="M11" s="196">
        <f>INDEX('元データ'!$A$2:$M$534,MATCH($A11,'元データ'!$A$2:$A$534,0),MATCH(M$1,'元データ'!$A$2:$M$2,0))</f>
        <v>0</v>
      </c>
      <c r="N11" s="198">
        <f>INDEX('元データ'!$A$2:$M$534,MATCH($A11,'元データ'!$A$2:$A$534,0),MATCH(N$1,'元データ'!$A$2:$M$2,0))</f>
        <v>0</v>
      </c>
    </row>
    <row r="12" spans="1:14" ht="13.5" customHeight="1">
      <c r="A12" s="608" t="s">
        <v>1257</v>
      </c>
      <c r="B12" s="301" t="s">
        <v>55</v>
      </c>
      <c r="C12" s="300" t="s">
        <v>323</v>
      </c>
      <c r="D12" s="196">
        <f t="shared" si="0"/>
        <v>149846</v>
      </c>
      <c r="E12" s="197">
        <f>INDEX('元データ'!$A$2:$M$534,MATCH($A12,'元データ'!$A$2:$A$534,0),MATCH(E$1,'元データ'!$A$2:$M$2,0))</f>
        <v>120799</v>
      </c>
      <c r="F12" s="196">
        <f>INDEX('元データ'!$A$2:$M$534,MATCH($A12,'元データ'!$A$2:$A$534,0),MATCH(F$1,'元データ'!$A$2:$M$2,0))</f>
        <v>0</v>
      </c>
      <c r="G12" s="197">
        <f>INDEX('元データ'!$A$2:$M$534,MATCH($A12,'元データ'!$A$2:$A$534,0),MATCH(G$1,'元データ'!$A$2:$M$2,0))</f>
        <v>0</v>
      </c>
      <c r="H12" s="196">
        <f>INDEX('元データ'!$A$2:$M$534,MATCH($A12,'元データ'!$A$2:$A$534,0),MATCH(H$1,'元データ'!$A$2:$M$2,0))</f>
        <v>0</v>
      </c>
      <c r="I12" s="197">
        <f>INDEX('元データ'!$A$2:$M$534,MATCH($A12,'元データ'!$A$2:$A$534,0),MATCH(I$1,'元データ'!$A$2:$M$2,0))</f>
        <v>0</v>
      </c>
      <c r="J12" s="196">
        <f>INDEX('元データ'!$A$2:$M$534,MATCH($A12,'元データ'!$A$2:$A$534,0),MATCH(J$1,'元データ'!$A$2:$M$2,0))</f>
        <v>0</v>
      </c>
      <c r="K12" s="196">
        <f>INDEX('元データ'!$A$2:$M$534,MATCH($A12,'元データ'!$A$2:$A$534,0),MATCH(K$1,'元データ'!$A$2:$M$2,0))</f>
        <v>4148</v>
      </c>
      <c r="L12" s="196">
        <f>INDEX('元データ'!$A$2:$M$534,MATCH($A12,'元データ'!$A$2:$A$534,0),MATCH(L$1,'元データ'!$A$2:$M$2,0))</f>
        <v>0</v>
      </c>
      <c r="M12" s="196">
        <f>INDEX('元データ'!$A$2:$M$534,MATCH($A12,'元データ'!$A$2:$A$534,0),MATCH(M$1,'元データ'!$A$2:$M$2,0))</f>
        <v>0</v>
      </c>
      <c r="N12" s="198">
        <f>INDEX('元データ'!$A$2:$M$534,MATCH($A12,'元データ'!$A$2:$A$534,0),MATCH(N$1,'元データ'!$A$2:$M$2,0))</f>
        <v>24899</v>
      </c>
    </row>
    <row r="13" spans="1:14" ht="13.5" customHeight="1">
      <c r="A13" s="608" t="s">
        <v>1258</v>
      </c>
      <c r="B13" s="299"/>
      <c r="C13" s="531" t="s">
        <v>566</v>
      </c>
      <c r="D13" s="196">
        <f t="shared" si="0"/>
        <v>9388170</v>
      </c>
      <c r="E13" s="197">
        <f>INDEX('元データ'!$A$2:$M$534,MATCH($A13,'元データ'!$A$2:$A$534,0),MATCH(E$1,'元データ'!$A$2:$M$2,0))</f>
        <v>6886135</v>
      </c>
      <c r="F13" s="196">
        <f>INDEX('元データ'!$A$2:$M$534,MATCH($A13,'元データ'!$A$2:$A$534,0),MATCH(F$1,'元データ'!$A$2:$M$2,0))</f>
        <v>319122</v>
      </c>
      <c r="G13" s="197">
        <f>INDEX('元データ'!$A$2:$M$534,MATCH($A13,'元データ'!$A$2:$A$534,0),MATCH(G$1,'元データ'!$A$2:$M$2,0))</f>
        <v>1350070</v>
      </c>
      <c r="H13" s="196">
        <f>INDEX('元データ'!$A$2:$M$534,MATCH($A13,'元データ'!$A$2:$A$534,0),MATCH(H$1,'元データ'!$A$2:$M$2,0))</f>
        <v>664391</v>
      </c>
      <c r="I13" s="197">
        <f>INDEX('元データ'!$A$2:$M$534,MATCH($A13,'元データ'!$A$2:$A$534,0),MATCH(I$1,'元データ'!$A$2:$M$2,0))</f>
        <v>1132</v>
      </c>
      <c r="J13" s="196">
        <f>INDEX('元データ'!$A$2:$M$534,MATCH($A13,'元データ'!$A$2:$A$534,0),MATCH(J$1,'元データ'!$A$2:$M$2,0))</f>
        <v>0</v>
      </c>
      <c r="K13" s="196">
        <f>INDEX('元データ'!$A$2:$M$534,MATCH($A13,'元データ'!$A$2:$A$534,0),MATCH(K$1,'元データ'!$A$2:$M$2,0))</f>
        <v>0</v>
      </c>
      <c r="L13" s="196">
        <f>INDEX('元データ'!$A$2:$M$534,MATCH($A13,'元データ'!$A$2:$A$534,0),MATCH(L$1,'元データ'!$A$2:$M$2,0))</f>
        <v>141360</v>
      </c>
      <c r="M13" s="196">
        <f>INDEX('元データ'!$A$2:$M$534,MATCH($A13,'元データ'!$A$2:$A$534,0),MATCH(M$1,'元データ'!$A$2:$M$2,0))</f>
        <v>0</v>
      </c>
      <c r="N13" s="198">
        <f>INDEX('元データ'!$A$2:$M$534,MATCH($A13,'元データ'!$A$2:$A$534,0),MATCH(N$1,'元データ'!$A$2:$M$2,0))</f>
        <v>25960</v>
      </c>
    </row>
    <row r="14" spans="1:14" ht="13.5" customHeight="1">
      <c r="A14" s="608" t="s">
        <v>1259</v>
      </c>
      <c r="B14" s="302" t="s">
        <v>43</v>
      </c>
      <c r="C14" s="300" t="s">
        <v>311</v>
      </c>
      <c r="D14" s="196">
        <f t="shared" si="0"/>
        <v>1386582</v>
      </c>
      <c r="E14" s="197">
        <f>INDEX('元データ'!$A$2:$M$534,MATCH($A14,'元データ'!$A$2:$A$534,0),MATCH(E$1,'元データ'!$A$2:$M$2,0))</f>
        <v>400525</v>
      </c>
      <c r="F14" s="196">
        <f>INDEX('元データ'!$A$2:$M$534,MATCH($A14,'元データ'!$A$2:$A$534,0),MATCH(F$1,'元データ'!$A$2:$M$2,0))</f>
        <v>171300</v>
      </c>
      <c r="G14" s="197">
        <f>INDEX('元データ'!$A$2:$M$534,MATCH($A14,'元データ'!$A$2:$A$534,0),MATCH(G$1,'元データ'!$A$2:$M$2,0))</f>
        <v>57225</v>
      </c>
      <c r="H14" s="196">
        <f>INDEX('元データ'!$A$2:$M$534,MATCH($A14,'元データ'!$A$2:$A$534,0),MATCH(H$1,'元データ'!$A$2:$M$2,0))</f>
        <v>31904</v>
      </c>
      <c r="I14" s="197">
        <f>INDEX('元データ'!$A$2:$M$534,MATCH($A14,'元データ'!$A$2:$A$534,0),MATCH(I$1,'元データ'!$A$2:$M$2,0))</f>
        <v>323366</v>
      </c>
      <c r="J14" s="196">
        <f>INDEX('元データ'!$A$2:$M$534,MATCH($A14,'元データ'!$A$2:$A$534,0),MATCH(J$1,'元データ'!$A$2:$M$2,0))</f>
        <v>14700</v>
      </c>
      <c r="K14" s="196">
        <f>INDEX('元データ'!$A$2:$M$534,MATCH($A14,'元データ'!$A$2:$A$534,0),MATCH(K$1,'元データ'!$A$2:$M$2,0))</f>
        <v>10275</v>
      </c>
      <c r="L14" s="196">
        <f>INDEX('元データ'!$A$2:$M$534,MATCH($A14,'元データ'!$A$2:$A$534,0),MATCH(L$1,'元データ'!$A$2:$M$2,0))</f>
        <v>0</v>
      </c>
      <c r="M14" s="196">
        <f>INDEX('元データ'!$A$2:$M$534,MATCH($A14,'元データ'!$A$2:$A$534,0),MATCH(M$1,'元データ'!$A$2:$M$2,0))</f>
        <v>11897</v>
      </c>
      <c r="N14" s="198">
        <f>INDEX('元データ'!$A$2:$M$534,MATCH($A14,'元データ'!$A$2:$A$534,0),MATCH(N$1,'元データ'!$A$2:$M$2,0))</f>
        <v>365390</v>
      </c>
    </row>
    <row r="15" spans="1:14" ht="13.5" customHeight="1">
      <c r="A15" s="608" t="s">
        <v>1260</v>
      </c>
      <c r="B15" s="299"/>
      <c r="C15" s="300" t="s">
        <v>454</v>
      </c>
      <c r="D15" s="196">
        <f t="shared" si="0"/>
        <v>207843</v>
      </c>
      <c r="E15" s="197">
        <f>INDEX('元データ'!$A$2:$M$534,MATCH($A15,'元データ'!$A$2:$A$534,0),MATCH(E$1,'元データ'!$A$2:$M$2,0))</f>
        <v>0</v>
      </c>
      <c r="F15" s="196">
        <f>INDEX('元データ'!$A$2:$M$534,MATCH($A15,'元データ'!$A$2:$A$534,0),MATCH(F$1,'元データ'!$A$2:$M$2,0))</f>
        <v>3001</v>
      </c>
      <c r="G15" s="197">
        <f>INDEX('元データ'!$A$2:$M$534,MATCH($A15,'元データ'!$A$2:$A$534,0),MATCH(G$1,'元データ'!$A$2:$M$2,0))</f>
        <v>0</v>
      </c>
      <c r="H15" s="196">
        <f>INDEX('元データ'!$A$2:$M$534,MATCH($A15,'元データ'!$A$2:$A$534,0),MATCH(H$1,'元データ'!$A$2:$M$2,0))</f>
        <v>23742</v>
      </c>
      <c r="I15" s="197">
        <f>INDEX('元データ'!$A$2:$M$534,MATCH($A15,'元データ'!$A$2:$A$534,0),MATCH(I$1,'元データ'!$A$2:$M$2,0))</f>
        <v>0</v>
      </c>
      <c r="J15" s="196">
        <f>INDEX('元データ'!$A$2:$M$534,MATCH($A15,'元データ'!$A$2:$A$534,0),MATCH(J$1,'元データ'!$A$2:$M$2,0))</f>
        <v>0</v>
      </c>
      <c r="K15" s="196">
        <f>INDEX('元データ'!$A$2:$M$534,MATCH($A15,'元データ'!$A$2:$A$534,0),MATCH(K$1,'元データ'!$A$2:$M$2,0))</f>
        <v>53500</v>
      </c>
      <c r="L15" s="196">
        <f>INDEX('元データ'!$A$2:$M$534,MATCH($A15,'元データ'!$A$2:$A$534,0),MATCH(L$1,'元データ'!$A$2:$M$2,0))</f>
        <v>35889</v>
      </c>
      <c r="M15" s="196">
        <f>INDEX('元データ'!$A$2:$M$534,MATCH($A15,'元データ'!$A$2:$A$534,0),MATCH(M$1,'元データ'!$A$2:$M$2,0))</f>
        <v>0</v>
      </c>
      <c r="N15" s="198">
        <f>INDEX('元データ'!$A$2:$M$534,MATCH($A15,'元データ'!$A$2:$A$534,0),MATCH(N$1,'元データ'!$A$2:$M$2,0))</f>
        <v>91711</v>
      </c>
    </row>
    <row r="16" spans="1:14" ht="13.5" customHeight="1">
      <c r="A16" s="608" t="s">
        <v>1261</v>
      </c>
      <c r="B16" s="302" t="s">
        <v>56</v>
      </c>
      <c r="C16" s="300" t="s">
        <v>312</v>
      </c>
      <c r="D16" s="196">
        <f t="shared" si="0"/>
        <v>0</v>
      </c>
      <c r="E16" s="197">
        <f>INDEX('元データ'!$A$2:$M$534,MATCH($A16,'元データ'!$A$2:$A$534,0),MATCH(E$1,'元データ'!$A$2:$M$2,0))</f>
        <v>0</v>
      </c>
      <c r="F16" s="196">
        <f>INDEX('元データ'!$A$2:$M$534,MATCH($A16,'元データ'!$A$2:$A$534,0),MATCH(F$1,'元データ'!$A$2:$M$2,0))</f>
        <v>0</v>
      </c>
      <c r="G16" s="197">
        <f>INDEX('元データ'!$A$2:$M$534,MATCH($A16,'元データ'!$A$2:$A$534,0),MATCH(G$1,'元データ'!$A$2:$M$2,0))</f>
        <v>0</v>
      </c>
      <c r="H16" s="196">
        <f>INDEX('元データ'!$A$2:$M$534,MATCH($A16,'元データ'!$A$2:$A$534,0),MATCH(H$1,'元データ'!$A$2:$M$2,0))</f>
        <v>0</v>
      </c>
      <c r="I16" s="197">
        <f>INDEX('元データ'!$A$2:$M$534,MATCH($A16,'元データ'!$A$2:$A$534,0),MATCH(I$1,'元データ'!$A$2:$M$2,0))</f>
        <v>0</v>
      </c>
      <c r="J16" s="196">
        <f>INDEX('元データ'!$A$2:$M$534,MATCH($A16,'元データ'!$A$2:$A$534,0),MATCH(J$1,'元データ'!$A$2:$M$2,0))</f>
        <v>0</v>
      </c>
      <c r="K16" s="196">
        <f>INDEX('元データ'!$A$2:$M$534,MATCH($A16,'元データ'!$A$2:$A$534,0),MATCH(K$1,'元データ'!$A$2:$M$2,0))</f>
        <v>0</v>
      </c>
      <c r="L16" s="196">
        <f>INDEX('元データ'!$A$2:$M$534,MATCH($A16,'元データ'!$A$2:$A$534,0),MATCH(L$1,'元データ'!$A$2:$M$2,0))</f>
        <v>0</v>
      </c>
      <c r="M16" s="196">
        <f>INDEX('元データ'!$A$2:$M$534,MATCH($A16,'元データ'!$A$2:$A$534,0),MATCH(M$1,'元データ'!$A$2:$M$2,0))</f>
        <v>0</v>
      </c>
      <c r="N16" s="198">
        <f>INDEX('元データ'!$A$2:$M$534,MATCH($A16,'元データ'!$A$2:$A$534,0),MATCH(N$1,'元データ'!$A$2:$M$2,0))</f>
        <v>0</v>
      </c>
    </row>
    <row r="17" spans="1:14" ht="13.5" customHeight="1">
      <c r="A17" s="608" t="s">
        <v>1262</v>
      </c>
      <c r="B17" s="299"/>
      <c r="C17" s="300" t="s">
        <v>313</v>
      </c>
      <c r="D17" s="196">
        <f t="shared" si="0"/>
        <v>0</v>
      </c>
      <c r="E17" s="197">
        <f>INDEX('元データ'!$A$2:$M$534,MATCH($A17,'元データ'!$A$2:$A$534,0),MATCH(E$1,'元データ'!$A$2:$M$2,0))</f>
        <v>0</v>
      </c>
      <c r="F17" s="196">
        <f>INDEX('元データ'!$A$2:$M$534,MATCH($A17,'元データ'!$A$2:$A$534,0),MATCH(F$1,'元データ'!$A$2:$M$2,0))</f>
        <v>0</v>
      </c>
      <c r="G17" s="197">
        <f>INDEX('元データ'!$A$2:$M$534,MATCH($A17,'元データ'!$A$2:$A$534,0),MATCH(G$1,'元データ'!$A$2:$M$2,0))</f>
        <v>0</v>
      </c>
      <c r="H17" s="196">
        <f>INDEX('元データ'!$A$2:$M$534,MATCH($A17,'元データ'!$A$2:$A$534,0),MATCH(H$1,'元データ'!$A$2:$M$2,0))</f>
        <v>0</v>
      </c>
      <c r="I17" s="197">
        <f>INDEX('元データ'!$A$2:$M$534,MATCH($A17,'元データ'!$A$2:$A$534,0),MATCH(I$1,'元データ'!$A$2:$M$2,0))</f>
        <v>0</v>
      </c>
      <c r="J17" s="196">
        <f>INDEX('元データ'!$A$2:$M$534,MATCH($A17,'元データ'!$A$2:$A$534,0),MATCH(J$1,'元データ'!$A$2:$M$2,0))</f>
        <v>0</v>
      </c>
      <c r="K17" s="196">
        <f>INDEX('元データ'!$A$2:$M$534,MATCH($A17,'元データ'!$A$2:$A$534,0),MATCH(K$1,'元データ'!$A$2:$M$2,0))</f>
        <v>0</v>
      </c>
      <c r="L17" s="196">
        <f>INDEX('元データ'!$A$2:$M$534,MATCH($A17,'元データ'!$A$2:$A$534,0),MATCH(L$1,'元データ'!$A$2:$M$2,0))</f>
        <v>0</v>
      </c>
      <c r="M17" s="196">
        <f>INDEX('元データ'!$A$2:$M$534,MATCH($A17,'元データ'!$A$2:$A$534,0),MATCH(M$1,'元データ'!$A$2:$M$2,0))</f>
        <v>0</v>
      </c>
      <c r="N17" s="198">
        <f>INDEX('元データ'!$A$2:$M$534,MATCH($A17,'元データ'!$A$2:$A$534,0),MATCH(N$1,'元データ'!$A$2:$M$2,0))</f>
        <v>0</v>
      </c>
    </row>
    <row r="18" spans="1:14" ht="13.5" customHeight="1">
      <c r="A18" s="608" t="s">
        <v>1263</v>
      </c>
      <c r="B18" s="302" t="s">
        <v>57</v>
      </c>
      <c r="C18" s="300" t="s">
        <v>314</v>
      </c>
      <c r="D18" s="196">
        <f t="shared" si="0"/>
        <v>0</v>
      </c>
      <c r="E18" s="197">
        <f>INDEX('元データ'!$A$2:$M$534,MATCH($A18,'元データ'!$A$2:$A$534,0),MATCH(E$1,'元データ'!$A$2:$M$2,0))</f>
        <v>0</v>
      </c>
      <c r="F18" s="196">
        <f>INDEX('元データ'!$A$2:$M$534,MATCH($A18,'元データ'!$A$2:$A$534,0),MATCH(F$1,'元データ'!$A$2:$M$2,0))</f>
        <v>0</v>
      </c>
      <c r="G18" s="197">
        <f>INDEX('元データ'!$A$2:$M$534,MATCH($A18,'元データ'!$A$2:$A$534,0),MATCH(G$1,'元データ'!$A$2:$M$2,0))</f>
        <v>0</v>
      </c>
      <c r="H18" s="196">
        <f>INDEX('元データ'!$A$2:$M$534,MATCH($A18,'元データ'!$A$2:$A$534,0),MATCH(H$1,'元データ'!$A$2:$M$2,0))</f>
        <v>0</v>
      </c>
      <c r="I18" s="197">
        <f>INDEX('元データ'!$A$2:$M$534,MATCH($A18,'元データ'!$A$2:$A$534,0),MATCH(I$1,'元データ'!$A$2:$M$2,0))</f>
        <v>0</v>
      </c>
      <c r="J18" s="196">
        <f>INDEX('元データ'!$A$2:$M$534,MATCH($A18,'元データ'!$A$2:$A$534,0),MATCH(J$1,'元データ'!$A$2:$M$2,0))</f>
        <v>0</v>
      </c>
      <c r="K18" s="196">
        <f>INDEX('元データ'!$A$2:$M$534,MATCH($A18,'元データ'!$A$2:$A$534,0),MATCH(K$1,'元データ'!$A$2:$M$2,0))</f>
        <v>0</v>
      </c>
      <c r="L18" s="196">
        <f>INDEX('元データ'!$A$2:$M$534,MATCH($A18,'元データ'!$A$2:$A$534,0),MATCH(L$1,'元データ'!$A$2:$M$2,0))</f>
        <v>0</v>
      </c>
      <c r="M18" s="196">
        <f>INDEX('元データ'!$A$2:$M$534,MATCH($A18,'元データ'!$A$2:$A$534,0),MATCH(M$1,'元データ'!$A$2:$M$2,0))</f>
        <v>0</v>
      </c>
      <c r="N18" s="198">
        <f>INDEX('元データ'!$A$2:$M$534,MATCH($A18,'元データ'!$A$2:$A$534,0),MATCH(N$1,'元データ'!$A$2:$M$2,0))</f>
        <v>0</v>
      </c>
    </row>
    <row r="19" spans="1:14" ht="13.5" customHeight="1">
      <c r="A19" s="608" t="s">
        <v>1264</v>
      </c>
      <c r="B19" s="611"/>
      <c r="C19" s="300" t="s">
        <v>315</v>
      </c>
      <c r="D19" s="196">
        <f t="shared" si="0"/>
        <v>0</v>
      </c>
      <c r="E19" s="197">
        <f>INDEX('元データ'!$A$2:$M$534,MATCH($A19,'元データ'!$A$2:$A$534,0),MATCH(E$1,'元データ'!$A$2:$M$2,0))</f>
        <v>0</v>
      </c>
      <c r="F19" s="196">
        <f>INDEX('元データ'!$A$2:$M$534,MATCH($A19,'元データ'!$A$2:$A$534,0),MATCH(F$1,'元データ'!$A$2:$M$2,0))</f>
        <v>0</v>
      </c>
      <c r="G19" s="197">
        <f>INDEX('元データ'!$A$2:$M$534,MATCH($A19,'元データ'!$A$2:$A$534,0),MATCH(G$1,'元データ'!$A$2:$M$2,0))</f>
        <v>0</v>
      </c>
      <c r="H19" s="196">
        <f>INDEX('元データ'!$A$2:$M$534,MATCH($A19,'元データ'!$A$2:$A$534,0),MATCH(H$1,'元データ'!$A$2:$M$2,0))</f>
        <v>0</v>
      </c>
      <c r="I19" s="197">
        <f>INDEX('元データ'!$A$2:$M$534,MATCH($A19,'元データ'!$A$2:$A$534,0),MATCH(I$1,'元データ'!$A$2:$M$2,0))</f>
        <v>0</v>
      </c>
      <c r="J19" s="196">
        <f>INDEX('元データ'!$A$2:$M$534,MATCH($A19,'元データ'!$A$2:$A$534,0),MATCH(J$1,'元データ'!$A$2:$M$2,0))</f>
        <v>0</v>
      </c>
      <c r="K19" s="196">
        <f>INDEX('元データ'!$A$2:$M$534,MATCH($A19,'元データ'!$A$2:$A$534,0),MATCH(K$1,'元データ'!$A$2:$M$2,0))</f>
        <v>0</v>
      </c>
      <c r="L19" s="196">
        <f>INDEX('元データ'!$A$2:$M$534,MATCH($A19,'元データ'!$A$2:$A$534,0),MATCH(L$1,'元データ'!$A$2:$M$2,0))</f>
        <v>0</v>
      </c>
      <c r="M19" s="196">
        <f>INDEX('元データ'!$A$2:$M$534,MATCH($A19,'元データ'!$A$2:$A$534,0),MATCH(M$1,'元データ'!$A$2:$M$2,0))</f>
        <v>0</v>
      </c>
      <c r="N19" s="198">
        <f>INDEX('元データ'!$A$2:$M$534,MATCH($A19,'元データ'!$A$2:$A$534,0),MATCH(N$1,'元データ'!$A$2:$M$2,0))</f>
        <v>0</v>
      </c>
    </row>
    <row r="20" spans="1:14" ht="13.5" customHeight="1">
      <c r="A20" s="608" t="s">
        <v>1265</v>
      </c>
      <c r="B20" s="303"/>
      <c r="C20" s="304" t="s">
        <v>316</v>
      </c>
      <c r="D20" s="268">
        <f t="shared" si="0"/>
        <v>528908</v>
      </c>
      <c r="E20" s="267">
        <f>INDEX('元データ'!$A$2:$M$534,MATCH($A20,'元データ'!$A$2:$A$534,0),MATCH(E$1,'元データ'!$A$2:$M$2,0))</f>
        <v>0</v>
      </c>
      <c r="F20" s="268">
        <f>INDEX('元データ'!$A$2:$M$534,MATCH($A20,'元データ'!$A$2:$A$534,0),MATCH(F$1,'元データ'!$A$2:$M$2,0))</f>
        <v>0</v>
      </c>
      <c r="G20" s="267">
        <f>INDEX('元データ'!$A$2:$M$534,MATCH($A20,'元データ'!$A$2:$A$534,0),MATCH(G$1,'元データ'!$A$2:$M$2,0))</f>
        <v>0</v>
      </c>
      <c r="H20" s="268">
        <f>INDEX('元データ'!$A$2:$M$534,MATCH($A20,'元データ'!$A$2:$A$534,0),MATCH(H$1,'元データ'!$A$2:$M$2,0))</f>
        <v>528908</v>
      </c>
      <c r="I20" s="267">
        <f>INDEX('元データ'!$A$2:$M$534,MATCH($A20,'元データ'!$A$2:$A$534,0),MATCH(I$1,'元データ'!$A$2:$M$2,0))</f>
        <v>0</v>
      </c>
      <c r="J20" s="268">
        <f>INDEX('元データ'!$A$2:$M$534,MATCH($A20,'元データ'!$A$2:$A$534,0),MATCH(J$1,'元データ'!$A$2:$M$2,0))</f>
        <v>0</v>
      </c>
      <c r="K20" s="268">
        <f>INDEX('元データ'!$A$2:$M$534,MATCH($A20,'元データ'!$A$2:$A$534,0),MATCH(K$1,'元データ'!$A$2:$M$2,0))</f>
        <v>0</v>
      </c>
      <c r="L20" s="268">
        <f>INDEX('元データ'!$A$2:$M$534,MATCH($A20,'元データ'!$A$2:$A$534,0),MATCH(L$1,'元データ'!$A$2:$M$2,0))</f>
        <v>0</v>
      </c>
      <c r="M20" s="268">
        <f>INDEX('元データ'!$A$2:$M$534,MATCH($A20,'元データ'!$A$2:$A$534,0),MATCH(M$1,'元データ'!$A$2:$M$2,0))</f>
        <v>0</v>
      </c>
      <c r="N20" s="269">
        <f>INDEX('元データ'!$A$2:$M$534,MATCH($A20,'元データ'!$A$2:$A$534,0),MATCH(N$1,'元データ'!$A$2:$M$2,0))</f>
        <v>0</v>
      </c>
    </row>
    <row r="21" spans="1:14" ht="13.5" customHeight="1">
      <c r="A21" s="536" t="s">
        <v>1266</v>
      </c>
      <c r="B21" s="302"/>
      <c r="C21" s="306" t="s">
        <v>537</v>
      </c>
      <c r="D21" s="196">
        <f t="shared" si="0"/>
        <v>84800</v>
      </c>
      <c r="E21" s="197">
        <f>INDEX('元データ'!$A$2:$M$534,MATCH($A21,'元データ'!$A$2:$A$534,0),MATCH(E$1,'元データ'!$A$2:$M$2,0))</f>
        <v>0</v>
      </c>
      <c r="F21" s="196">
        <f>INDEX('元データ'!$A$2:$M$534,MATCH($A21,'元データ'!$A$2:$A$534,0),MATCH(F$1,'元データ'!$A$2:$M$2,0))</f>
        <v>0</v>
      </c>
      <c r="G21" s="197">
        <f>INDEX('元データ'!$A$2:$M$534,MATCH($A21,'元データ'!$A$2:$A$534,0),MATCH(G$1,'元データ'!$A$2:$M$2,0))</f>
        <v>84800</v>
      </c>
      <c r="H21" s="196">
        <f>INDEX('元データ'!$A$2:$M$534,MATCH($A21,'元データ'!$A$2:$A$534,0),MATCH(H$1,'元データ'!$A$2:$M$2,0))</f>
        <v>0</v>
      </c>
      <c r="I21" s="197">
        <f>INDEX('元データ'!$A$2:$M$534,MATCH($A21,'元データ'!$A$2:$A$534,0),MATCH(I$1,'元データ'!$A$2:$M$2,0))</f>
        <v>0</v>
      </c>
      <c r="J21" s="196">
        <f>INDEX('元データ'!$A$2:$M$534,MATCH($A21,'元データ'!$A$2:$A$534,0),MATCH(J$1,'元データ'!$A$2:$M$2,0))</f>
        <v>0</v>
      </c>
      <c r="K21" s="196">
        <f>INDEX('元データ'!$A$2:$M$534,MATCH($A21,'元データ'!$A$2:$A$534,0),MATCH(K$1,'元データ'!$A$2:$M$2,0))</f>
        <v>0</v>
      </c>
      <c r="L21" s="196">
        <f>INDEX('元データ'!$A$2:$M$534,MATCH($A21,'元データ'!$A$2:$A$534,0),MATCH(L$1,'元データ'!$A$2:$M$2,0))</f>
        <v>0</v>
      </c>
      <c r="M21" s="196">
        <f>INDEX('元データ'!$A$2:$M$534,MATCH($A21,'元データ'!$A$2:$A$534,0),MATCH(M$1,'元データ'!$A$2:$M$2,0))</f>
        <v>0</v>
      </c>
      <c r="N21" s="198">
        <f>INDEX('元データ'!$A$2:$M$534,MATCH($A21,'元データ'!$A$2:$A$534,0),MATCH(N$1,'元データ'!$A$2:$M$2,0))</f>
        <v>0</v>
      </c>
    </row>
    <row r="22" spans="1:14" ht="13.5" customHeight="1">
      <c r="A22" s="536" t="s">
        <v>1267</v>
      </c>
      <c r="B22" s="299"/>
      <c r="C22" s="306" t="s">
        <v>538</v>
      </c>
      <c r="D22" s="196">
        <f t="shared" si="0"/>
        <v>4245729</v>
      </c>
      <c r="E22" s="197">
        <f>INDEX('元データ'!$A$2:$M$534,MATCH($A22,'元データ'!$A$2:$A$534,0),MATCH(E$1,'元データ'!$A$2:$M$2,0))</f>
        <v>1530179</v>
      </c>
      <c r="F22" s="196">
        <f>INDEX('元データ'!$A$2:$M$534,MATCH($A22,'元データ'!$A$2:$A$534,0),MATCH(F$1,'元データ'!$A$2:$M$2,0))</f>
        <v>410407</v>
      </c>
      <c r="G22" s="197">
        <f>INDEX('元データ'!$A$2:$M$534,MATCH($A22,'元データ'!$A$2:$A$534,0),MATCH(G$1,'元データ'!$A$2:$M$2,0))</f>
        <v>586055</v>
      </c>
      <c r="H22" s="196">
        <f>INDEX('元データ'!$A$2:$M$534,MATCH($A22,'元データ'!$A$2:$A$534,0),MATCH(H$1,'元データ'!$A$2:$M$2,0))</f>
        <v>202694</v>
      </c>
      <c r="I22" s="197">
        <f>INDEX('元データ'!$A$2:$M$534,MATCH($A22,'元データ'!$A$2:$A$534,0),MATCH(I$1,'元データ'!$A$2:$M$2,0))</f>
        <v>215282</v>
      </c>
      <c r="J22" s="196">
        <f>INDEX('元データ'!$A$2:$M$534,MATCH($A22,'元データ'!$A$2:$A$534,0),MATCH(J$1,'元データ'!$A$2:$M$2,0))</f>
        <v>422265</v>
      </c>
      <c r="K22" s="196">
        <f>INDEX('元データ'!$A$2:$M$534,MATCH($A22,'元データ'!$A$2:$A$534,0),MATCH(K$1,'元データ'!$A$2:$M$2,0))</f>
        <v>174122</v>
      </c>
      <c r="L22" s="196">
        <f>INDEX('元データ'!$A$2:$M$534,MATCH($A22,'元データ'!$A$2:$A$534,0),MATCH(L$1,'元データ'!$A$2:$M$2,0))</f>
        <v>173615</v>
      </c>
      <c r="M22" s="196">
        <f>INDEX('元データ'!$A$2:$M$534,MATCH($A22,'元データ'!$A$2:$A$534,0),MATCH(M$1,'元データ'!$A$2:$M$2,0))</f>
        <v>108290</v>
      </c>
      <c r="N22" s="198">
        <f>INDEX('元データ'!$A$2:$M$534,MATCH($A22,'元データ'!$A$2:$A$534,0),MATCH(N$1,'元データ'!$A$2:$M$2,0))</f>
        <v>422820</v>
      </c>
    </row>
    <row r="23" spans="1:14" ht="13.5" customHeight="1">
      <c r="A23" s="536" t="s">
        <v>1268</v>
      </c>
      <c r="B23" s="302" t="s">
        <v>58</v>
      </c>
      <c r="C23" s="306" t="s">
        <v>539</v>
      </c>
      <c r="D23" s="196">
        <f t="shared" si="0"/>
        <v>5977642</v>
      </c>
      <c r="E23" s="197">
        <f>INDEX('元データ'!$A$2:$M$534,MATCH($A23,'元データ'!$A$2:$A$534,0),MATCH(E$1,'元データ'!$A$2:$M$2,0))</f>
        <v>286589</v>
      </c>
      <c r="F23" s="196">
        <f>INDEX('元データ'!$A$2:$M$534,MATCH($A23,'元データ'!$A$2:$A$534,0),MATCH(F$1,'元データ'!$A$2:$M$2,0))</f>
        <v>1940117</v>
      </c>
      <c r="G23" s="197">
        <f>INDEX('元データ'!$A$2:$M$534,MATCH($A23,'元データ'!$A$2:$A$534,0),MATCH(G$1,'元データ'!$A$2:$M$2,0))</f>
        <v>601472</v>
      </c>
      <c r="H23" s="196">
        <f>INDEX('元データ'!$A$2:$M$534,MATCH($A23,'元データ'!$A$2:$A$534,0),MATCH(H$1,'元データ'!$A$2:$M$2,0))</f>
        <v>834882</v>
      </c>
      <c r="I23" s="197">
        <f>INDEX('元データ'!$A$2:$M$534,MATCH($A23,'元データ'!$A$2:$A$534,0),MATCH(I$1,'元データ'!$A$2:$M$2,0))</f>
        <v>410935</v>
      </c>
      <c r="J23" s="196">
        <f>INDEX('元データ'!$A$2:$M$534,MATCH($A23,'元データ'!$A$2:$A$534,0),MATCH(J$1,'元データ'!$A$2:$M$2,0))</f>
        <v>87968</v>
      </c>
      <c r="K23" s="196">
        <f>INDEX('元データ'!$A$2:$M$534,MATCH($A23,'元データ'!$A$2:$A$534,0),MATCH(K$1,'元データ'!$A$2:$M$2,0))</f>
        <v>48103</v>
      </c>
      <c r="L23" s="196">
        <f>INDEX('元データ'!$A$2:$M$534,MATCH($A23,'元データ'!$A$2:$A$534,0),MATCH(L$1,'元データ'!$A$2:$M$2,0))</f>
        <v>321409</v>
      </c>
      <c r="M23" s="196">
        <f>INDEX('元データ'!$A$2:$M$534,MATCH($A23,'元データ'!$A$2:$A$534,0),MATCH(M$1,'元データ'!$A$2:$M$2,0))</f>
        <v>70376</v>
      </c>
      <c r="N23" s="198">
        <f>INDEX('元データ'!$A$2:$M$534,MATCH($A23,'元データ'!$A$2:$A$534,0),MATCH(N$1,'元データ'!$A$2:$M$2,0))</f>
        <v>1375791</v>
      </c>
    </row>
    <row r="24" spans="1:14" ht="13.5" customHeight="1">
      <c r="A24" s="536" t="s">
        <v>1269</v>
      </c>
      <c r="B24" s="299"/>
      <c r="C24" s="306" t="s">
        <v>540</v>
      </c>
      <c r="D24" s="196">
        <f t="shared" si="0"/>
        <v>26352473</v>
      </c>
      <c r="E24" s="197">
        <f>INDEX('元データ'!$A$2:$M$534,MATCH($A24,'元データ'!$A$2:$A$534,0),MATCH(E$1,'元データ'!$A$2:$M$2,0))</f>
        <v>16959278</v>
      </c>
      <c r="F24" s="196">
        <f>INDEX('元データ'!$A$2:$M$534,MATCH($A24,'元データ'!$A$2:$A$534,0),MATCH(F$1,'元データ'!$A$2:$M$2,0))</f>
        <v>374600</v>
      </c>
      <c r="G24" s="197">
        <f>INDEX('元データ'!$A$2:$M$534,MATCH($A24,'元データ'!$A$2:$A$534,0),MATCH(G$1,'元データ'!$A$2:$M$2,0))</f>
        <v>1674813</v>
      </c>
      <c r="H24" s="196">
        <f>INDEX('元データ'!$A$2:$M$534,MATCH($A24,'元データ'!$A$2:$A$534,0),MATCH(H$1,'元データ'!$A$2:$M$2,0))</f>
        <v>1052050</v>
      </c>
      <c r="I24" s="197">
        <f>INDEX('元データ'!$A$2:$M$534,MATCH($A24,'元データ'!$A$2:$A$534,0),MATCH(I$1,'元データ'!$A$2:$M$2,0))</f>
        <v>1324966</v>
      </c>
      <c r="J24" s="196">
        <f>INDEX('元データ'!$A$2:$M$534,MATCH($A24,'元データ'!$A$2:$A$534,0),MATCH(J$1,'元データ'!$A$2:$M$2,0))</f>
        <v>3066878</v>
      </c>
      <c r="K24" s="196">
        <f>INDEX('元データ'!$A$2:$M$534,MATCH($A24,'元データ'!$A$2:$A$534,0),MATCH(K$1,'元データ'!$A$2:$M$2,0))</f>
        <v>820445</v>
      </c>
      <c r="L24" s="196">
        <f>INDEX('元データ'!$A$2:$M$534,MATCH($A24,'元データ'!$A$2:$A$534,0),MATCH(L$1,'元データ'!$A$2:$M$2,0))</f>
        <v>284029</v>
      </c>
      <c r="M24" s="196">
        <f>INDEX('元データ'!$A$2:$M$534,MATCH($A24,'元データ'!$A$2:$A$534,0),MATCH(M$1,'元データ'!$A$2:$M$2,0))</f>
        <v>610423</v>
      </c>
      <c r="N24" s="198">
        <f>INDEX('元データ'!$A$2:$M$534,MATCH($A24,'元データ'!$A$2:$A$534,0),MATCH(N$1,'元データ'!$A$2:$M$2,0))</f>
        <v>184991</v>
      </c>
    </row>
    <row r="25" spans="1:14" ht="13.5" customHeight="1">
      <c r="A25" s="536" t="s">
        <v>1270</v>
      </c>
      <c r="B25" s="299"/>
      <c r="C25" s="306" t="s">
        <v>541</v>
      </c>
      <c r="D25" s="196">
        <f t="shared" si="0"/>
        <v>1316244</v>
      </c>
      <c r="E25" s="197">
        <f>INDEX('元データ'!$A$2:$M$534,MATCH($A25,'元データ'!$A$2:$A$534,0),MATCH(E$1,'元データ'!$A$2:$M$2,0))</f>
        <v>0</v>
      </c>
      <c r="F25" s="196">
        <f>INDEX('元データ'!$A$2:$M$534,MATCH($A25,'元データ'!$A$2:$A$534,0),MATCH(F$1,'元データ'!$A$2:$M$2,0))</f>
        <v>424426</v>
      </c>
      <c r="G25" s="197">
        <f>INDEX('元データ'!$A$2:$M$534,MATCH($A25,'元データ'!$A$2:$A$534,0),MATCH(G$1,'元データ'!$A$2:$M$2,0))</f>
        <v>0</v>
      </c>
      <c r="H25" s="196">
        <f>INDEX('元データ'!$A$2:$M$534,MATCH($A25,'元データ'!$A$2:$A$534,0),MATCH(H$1,'元データ'!$A$2:$M$2,0))</f>
        <v>56341</v>
      </c>
      <c r="I25" s="197">
        <f>INDEX('元データ'!$A$2:$M$534,MATCH($A25,'元データ'!$A$2:$A$534,0),MATCH(I$1,'元データ'!$A$2:$M$2,0))</f>
        <v>498070</v>
      </c>
      <c r="J25" s="196">
        <f>INDEX('元データ'!$A$2:$M$534,MATCH($A25,'元データ'!$A$2:$A$534,0),MATCH(J$1,'元データ'!$A$2:$M$2,0))</f>
        <v>36419</v>
      </c>
      <c r="K25" s="196">
        <f>INDEX('元データ'!$A$2:$M$534,MATCH($A25,'元データ'!$A$2:$A$534,0),MATCH(K$1,'元データ'!$A$2:$M$2,0))</f>
        <v>0</v>
      </c>
      <c r="L25" s="196">
        <f>INDEX('元データ'!$A$2:$M$534,MATCH($A25,'元データ'!$A$2:$A$534,0),MATCH(L$1,'元データ'!$A$2:$M$2,0))</f>
        <v>0</v>
      </c>
      <c r="M25" s="196">
        <f>INDEX('元データ'!$A$2:$M$534,MATCH($A25,'元データ'!$A$2:$A$534,0),MATCH(M$1,'元データ'!$A$2:$M$2,0))</f>
        <v>285533</v>
      </c>
      <c r="N25" s="198">
        <f>INDEX('元データ'!$A$2:$M$534,MATCH($A25,'元データ'!$A$2:$A$534,0),MATCH(N$1,'元データ'!$A$2:$M$2,0))</f>
        <v>15455</v>
      </c>
    </row>
    <row r="26" spans="1:14" ht="13.5" customHeight="1">
      <c r="A26" s="536" t="s">
        <v>1271</v>
      </c>
      <c r="B26" s="301" t="s">
        <v>39</v>
      </c>
      <c r="C26" s="306" t="s">
        <v>542</v>
      </c>
      <c r="D26" s="196">
        <f t="shared" si="0"/>
        <v>687436</v>
      </c>
      <c r="E26" s="197">
        <f>INDEX('元データ'!$A$2:$M$534,MATCH($A26,'元データ'!$A$2:$A$534,0),MATCH(E$1,'元データ'!$A$2:$M$2,0))</f>
        <v>0</v>
      </c>
      <c r="F26" s="196">
        <f>INDEX('元データ'!$A$2:$M$534,MATCH($A26,'元データ'!$A$2:$A$534,0),MATCH(F$1,'元データ'!$A$2:$M$2,0))</f>
        <v>546004</v>
      </c>
      <c r="G26" s="197">
        <f>INDEX('元データ'!$A$2:$M$534,MATCH($A26,'元データ'!$A$2:$A$534,0),MATCH(G$1,'元データ'!$A$2:$M$2,0))</f>
        <v>0</v>
      </c>
      <c r="H26" s="196">
        <f>INDEX('元データ'!$A$2:$M$534,MATCH($A26,'元データ'!$A$2:$A$534,0),MATCH(H$1,'元データ'!$A$2:$M$2,0))</f>
        <v>0</v>
      </c>
      <c r="I26" s="197">
        <f>INDEX('元データ'!$A$2:$M$534,MATCH($A26,'元データ'!$A$2:$A$534,0),MATCH(I$1,'元データ'!$A$2:$M$2,0))</f>
        <v>137862</v>
      </c>
      <c r="J26" s="196">
        <f>INDEX('元データ'!$A$2:$M$534,MATCH($A26,'元データ'!$A$2:$A$534,0),MATCH(J$1,'元データ'!$A$2:$M$2,0))</f>
        <v>0</v>
      </c>
      <c r="K26" s="196">
        <f>INDEX('元データ'!$A$2:$M$534,MATCH($A26,'元データ'!$A$2:$A$534,0),MATCH(K$1,'元データ'!$A$2:$M$2,0))</f>
        <v>0</v>
      </c>
      <c r="L26" s="196">
        <f>INDEX('元データ'!$A$2:$M$534,MATCH($A26,'元データ'!$A$2:$A$534,0),MATCH(L$1,'元データ'!$A$2:$M$2,0))</f>
        <v>0</v>
      </c>
      <c r="M26" s="196">
        <f>INDEX('元データ'!$A$2:$M$534,MATCH($A26,'元データ'!$A$2:$A$534,0),MATCH(M$1,'元データ'!$A$2:$M$2,0))</f>
        <v>2485</v>
      </c>
      <c r="N26" s="198">
        <f>INDEX('元データ'!$A$2:$M$534,MATCH($A26,'元データ'!$A$2:$A$534,0),MATCH(N$1,'元データ'!$A$2:$M$2,0))</f>
        <v>1085</v>
      </c>
    </row>
    <row r="27" spans="1:14" ht="13.5" customHeight="1">
      <c r="A27" s="536" t="s">
        <v>1272</v>
      </c>
      <c r="B27" s="301"/>
      <c r="C27" s="306" t="s">
        <v>543</v>
      </c>
      <c r="D27" s="196">
        <f t="shared" si="0"/>
        <v>0</v>
      </c>
      <c r="E27" s="197">
        <f>INDEX('元データ'!$A$2:$M$534,MATCH($A27,'元データ'!$A$2:$A$534,0),MATCH(E$1,'元データ'!$A$2:$M$2,0))</f>
        <v>0</v>
      </c>
      <c r="F27" s="196">
        <f>INDEX('元データ'!$A$2:$M$534,MATCH($A27,'元データ'!$A$2:$A$534,0),MATCH(F$1,'元データ'!$A$2:$M$2,0))</f>
        <v>0</v>
      </c>
      <c r="G27" s="197">
        <f>INDEX('元データ'!$A$2:$M$534,MATCH($A27,'元データ'!$A$2:$A$534,0),MATCH(G$1,'元データ'!$A$2:$M$2,0))</f>
        <v>0</v>
      </c>
      <c r="H27" s="196">
        <f>INDEX('元データ'!$A$2:$M$534,MATCH($A27,'元データ'!$A$2:$A$534,0),MATCH(H$1,'元データ'!$A$2:$M$2,0))</f>
        <v>0</v>
      </c>
      <c r="I27" s="197">
        <f>INDEX('元データ'!$A$2:$M$534,MATCH($A27,'元データ'!$A$2:$A$534,0),MATCH(I$1,'元データ'!$A$2:$M$2,0))</f>
        <v>0</v>
      </c>
      <c r="J27" s="196">
        <f>INDEX('元データ'!$A$2:$M$534,MATCH($A27,'元データ'!$A$2:$A$534,0),MATCH(J$1,'元データ'!$A$2:$M$2,0))</f>
        <v>0</v>
      </c>
      <c r="K27" s="196">
        <f>INDEX('元データ'!$A$2:$M$534,MATCH($A27,'元データ'!$A$2:$A$534,0),MATCH(K$1,'元データ'!$A$2:$M$2,0))</f>
        <v>0</v>
      </c>
      <c r="L27" s="196">
        <f>INDEX('元データ'!$A$2:$M$534,MATCH($A27,'元データ'!$A$2:$A$534,0),MATCH(L$1,'元データ'!$A$2:$M$2,0))</f>
        <v>0</v>
      </c>
      <c r="M27" s="196">
        <f>INDEX('元データ'!$A$2:$M$534,MATCH($A27,'元データ'!$A$2:$A$534,0),MATCH(M$1,'元データ'!$A$2:$M$2,0))</f>
        <v>0</v>
      </c>
      <c r="N27" s="198">
        <f>INDEX('元データ'!$A$2:$M$534,MATCH($A27,'元データ'!$A$2:$A$534,0),MATCH(N$1,'元データ'!$A$2:$M$2,0))</f>
        <v>0</v>
      </c>
    </row>
    <row r="28" spans="1:14" ht="13.5" customHeight="1">
      <c r="A28" s="536" t="s">
        <v>1273</v>
      </c>
      <c r="B28" s="301"/>
      <c r="C28" s="306" t="s">
        <v>544</v>
      </c>
      <c r="D28" s="196">
        <f t="shared" si="0"/>
        <v>0</v>
      </c>
      <c r="E28" s="197">
        <f>INDEX('元データ'!$A$2:$M$534,MATCH($A28,'元データ'!$A$2:$A$534,0),MATCH(E$1,'元データ'!$A$2:$M$2,0))</f>
        <v>0</v>
      </c>
      <c r="F28" s="196">
        <f>INDEX('元データ'!$A$2:$M$534,MATCH($A28,'元データ'!$A$2:$A$534,0),MATCH(F$1,'元データ'!$A$2:$M$2,0))</f>
        <v>0</v>
      </c>
      <c r="G28" s="197">
        <f>INDEX('元データ'!$A$2:$M$534,MATCH($A28,'元データ'!$A$2:$A$534,0),MATCH(G$1,'元データ'!$A$2:$M$2,0))</f>
        <v>0</v>
      </c>
      <c r="H28" s="196">
        <f>INDEX('元データ'!$A$2:$M$534,MATCH($A28,'元データ'!$A$2:$A$534,0),MATCH(H$1,'元データ'!$A$2:$M$2,0))</f>
        <v>0</v>
      </c>
      <c r="I28" s="197">
        <f>INDEX('元データ'!$A$2:$M$534,MATCH($A28,'元データ'!$A$2:$A$534,0),MATCH(I$1,'元データ'!$A$2:$M$2,0))</f>
        <v>0</v>
      </c>
      <c r="J28" s="196">
        <f>INDEX('元データ'!$A$2:$M$534,MATCH($A28,'元データ'!$A$2:$A$534,0),MATCH(J$1,'元データ'!$A$2:$M$2,0))</f>
        <v>0</v>
      </c>
      <c r="K28" s="196">
        <f>INDEX('元データ'!$A$2:$M$534,MATCH($A28,'元データ'!$A$2:$A$534,0),MATCH(K$1,'元データ'!$A$2:$M$2,0))</f>
        <v>0</v>
      </c>
      <c r="L28" s="196">
        <f>INDEX('元データ'!$A$2:$M$534,MATCH($A28,'元データ'!$A$2:$A$534,0),MATCH(L$1,'元データ'!$A$2:$M$2,0))</f>
        <v>0</v>
      </c>
      <c r="M28" s="196">
        <f>INDEX('元データ'!$A$2:$M$534,MATCH($A28,'元データ'!$A$2:$A$534,0),MATCH(M$1,'元データ'!$A$2:$M$2,0))</f>
        <v>0</v>
      </c>
      <c r="N28" s="198">
        <f>INDEX('元データ'!$A$2:$M$534,MATCH($A28,'元データ'!$A$2:$A$534,0),MATCH(N$1,'元データ'!$A$2:$M$2,0))</f>
        <v>0</v>
      </c>
    </row>
    <row r="29" spans="1:14" ht="13.5" customHeight="1">
      <c r="A29" s="536" t="s">
        <v>1274</v>
      </c>
      <c r="B29" s="302" t="s">
        <v>57</v>
      </c>
      <c r="C29" s="306" t="s">
        <v>545</v>
      </c>
      <c r="D29" s="196">
        <f t="shared" si="0"/>
        <v>0</v>
      </c>
      <c r="E29" s="197">
        <f>INDEX('元データ'!$A$2:$M$534,MATCH($A29,'元データ'!$A$2:$A$534,0),MATCH(E$1,'元データ'!$A$2:$M$2,0))</f>
        <v>0</v>
      </c>
      <c r="F29" s="196">
        <f>INDEX('元データ'!$A$2:$M$534,MATCH($A29,'元データ'!$A$2:$A$534,0),MATCH(F$1,'元データ'!$A$2:$M$2,0))</f>
        <v>0</v>
      </c>
      <c r="G29" s="197">
        <f>INDEX('元データ'!$A$2:$M$534,MATCH($A29,'元データ'!$A$2:$A$534,0),MATCH(G$1,'元データ'!$A$2:$M$2,0))</f>
        <v>0</v>
      </c>
      <c r="H29" s="196">
        <f>INDEX('元データ'!$A$2:$M$534,MATCH($A29,'元データ'!$A$2:$A$534,0),MATCH(H$1,'元データ'!$A$2:$M$2,0))</f>
        <v>0</v>
      </c>
      <c r="I29" s="197">
        <f>INDEX('元データ'!$A$2:$M$534,MATCH($A29,'元データ'!$A$2:$A$534,0),MATCH(I$1,'元データ'!$A$2:$M$2,0))</f>
        <v>0</v>
      </c>
      <c r="J29" s="196">
        <f>INDEX('元データ'!$A$2:$M$534,MATCH($A29,'元データ'!$A$2:$A$534,0),MATCH(J$1,'元データ'!$A$2:$M$2,0))</f>
        <v>0</v>
      </c>
      <c r="K29" s="196">
        <f>INDEX('元データ'!$A$2:$M$534,MATCH($A29,'元データ'!$A$2:$A$534,0),MATCH(K$1,'元データ'!$A$2:$M$2,0))</f>
        <v>0</v>
      </c>
      <c r="L29" s="196">
        <f>INDEX('元データ'!$A$2:$M$534,MATCH($A29,'元データ'!$A$2:$A$534,0),MATCH(L$1,'元データ'!$A$2:$M$2,0))</f>
        <v>0</v>
      </c>
      <c r="M29" s="196">
        <f>INDEX('元データ'!$A$2:$M$534,MATCH($A29,'元データ'!$A$2:$A$534,0),MATCH(M$1,'元データ'!$A$2:$M$2,0))</f>
        <v>0</v>
      </c>
      <c r="N29" s="198">
        <f>INDEX('元データ'!$A$2:$M$534,MATCH($A29,'元データ'!$A$2:$A$534,0),MATCH(N$1,'元データ'!$A$2:$M$2,0))</f>
        <v>0</v>
      </c>
    </row>
    <row r="30" spans="1:14" ht="13.5" customHeight="1">
      <c r="A30" s="536" t="s">
        <v>1275</v>
      </c>
      <c r="B30" s="302"/>
      <c r="C30" s="306" t="s">
        <v>546</v>
      </c>
      <c r="D30" s="196">
        <f t="shared" si="0"/>
        <v>0</v>
      </c>
      <c r="E30" s="197">
        <f>INDEX('元データ'!$A$2:$M$534,MATCH($A30,'元データ'!$A$2:$A$534,0),MATCH(E$1,'元データ'!$A$2:$M$2,0))</f>
        <v>0</v>
      </c>
      <c r="F30" s="196">
        <f>INDEX('元データ'!$A$2:$M$534,MATCH($A30,'元データ'!$A$2:$A$534,0),MATCH(F$1,'元データ'!$A$2:$M$2,0))</f>
        <v>0</v>
      </c>
      <c r="G30" s="197">
        <f>INDEX('元データ'!$A$2:$M$534,MATCH($A30,'元データ'!$A$2:$A$534,0),MATCH(G$1,'元データ'!$A$2:$M$2,0))</f>
        <v>0</v>
      </c>
      <c r="H30" s="196">
        <f>INDEX('元データ'!$A$2:$M$534,MATCH($A30,'元データ'!$A$2:$A$534,0),MATCH(H$1,'元データ'!$A$2:$M$2,0))</f>
        <v>0</v>
      </c>
      <c r="I30" s="197">
        <f>INDEX('元データ'!$A$2:$M$534,MATCH($A30,'元データ'!$A$2:$A$534,0),MATCH(I$1,'元データ'!$A$2:$M$2,0))</f>
        <v>0</v>
      </c>
      <c r="J30" s="196">
        <f>INDEX('元データ'!$A$2:$M$534,MATCH($A30,'元データ'!$A$2:$A$534,0),MATCH(J$1,'元データ'!$A$2:$M$2,0))</f>
        <v>0</v>
      </c>
      <c r="K30" s="196">
        <f>INDEX('元データ'!$A$2:$M$534,MATCH($A30,'元データ'!$A$2:$A$534,0),MATCH(K$1,'元データ'!$A$2:$M$2,0))</f>
        <v>0</v>
      </c>
      <c r="L30" s="196">
        <f>INDEX('元データ'!$A$2:$M$534,MATCH($A30,'元データ'!$A$2:$A$534,0),MATCH(L$1,'元データ'!$A$2:$M$2,0))</f>
        <v>0</v>
      </c>
      <c r="M30" s="196">
        <f>INDEX('元データ'!$A$2:$M$534,MATCH($A30,'元データ'!$A$2:$A$534,0),MATCH(M$1,'元データ'!$A$2:$M$2,0))</f>
        <v>0</v>
      </c>
      <c r="N30" s="198">
        <f>INDEX('元データ'!$A$2:$M$534,MATCH($A30,'元データ'!$A$2:$A$534,0),MATCH(N$1,'元データ'!$A$2:$M$2,0))</f>
        <v>0</v>
      </c>
    </row>
    <row r="31" spans="1:14" ht="13.5" customHeight="1">
      <c r="A31" s="536" t="s">
        <v>1276</v>
      </c>
      <c r="B31" s="307"/>
      <c r="C31" s="308" t="s">
        <v>547</v>
      </c>
      <c r="D31" s="285">
        <f t="shared" si="0"/>
        <v>0</v>
      </c>
      <c r="E31" s="309">
        <f>INDEX('元データ'!$A$2:$M$534,MATCH($A31,'元データ'!$A$2:$A$534,0),MATCH(E$1,'元データ'!$A$2:$M$2,0))</f>
        <v>0</v>
      </c>
      <c r="F31" s="285">
        <f>INDEX('元データ'!$A$2:$M$534,MATCH($A31,'元データ'!$A$2:$A$534,0),MATCH(F$1,'元データ'!$A$2:$M$2,0))</f>
        <v>0</v>
      </c>
      <c r="G31" s="309">
        <f>INDEX('元データ'!$A$2:$M$534,MATCH($A31,'元データ'!$A$2:$A$534,0),MATCH(G$1,'元データ'!$A$2:$M$2,0))</f>
        <v>0</v>
      </c>
      <c r="H31" s="285">
        <f>INDEX('元データ'!$A$2:$M$534,MATCH($A31,'元データ'!$A$2:$A$534,0),MATCH(H$1,'元データ'!$A$2:$M$2,0))</f>
        <v>0</v>
      </c>
      <c r="I31" s="309">
        <f>INDEX('元データ'!$A$2:$M$534,MATCH($A31,'元データ'!$A$2:$A$534,0),MATCH(I$1,'元データ'!$A$2:$M$2,0))</f>
        <v>0</v>
      </c>
      <c r="J31" s="285">
        <f>INDEX('元データ'!$A$2:$M$534,MATCH($A31,'元データ'!$A$2:$A$534,0),MATCH(J$1,'元データ'!$A$2:$M$2,0))</f>
        <v>0</v>
      </c>
      <c r="K31" s="285">
        <f>INDEX('元データ'!$A$2:$M$534,MATCH($A31,'元データ'!$A$2:$A$534,0),MATCH(K$1,'元データ'!$A$2:$M$2,0))</f>
        <v>0</v>
      </c>
      <c r="L31" s="285">
        <f>INDEX('元データ'!$A$2:$M$534,MATCH($A31,'元データ'!$A$2:$A$534,0),MATCH(L$1,'元データ'!$A$2:$M$2,0))</f>
        <v>0</v>
      </c>
      <c r="M31" s="285">
        <f>INDEX('元データ'!$A$2:$M$534,MATCH($A31,'元データ'!$A$2:$A$534,0),MATCH(M$1,'元データ'!$A$2:$M$2,0))</f>
        <v>0</v>
      </c>
      <c r="N31" s="310">
        <f>INDEX('元データ'!$A$2:$M$534,MATCH($A31,'元データ'!$A$2:$A$534,0),MATCH(N$1,'元データ'!$A$2:$M$2,0))</f>
        <v>0</v>
      </c>
    </row>
  </sheetData>
  <sheetProtection/>
  <mergeCells count="1">
    <mergeCell ref="D6:D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97" r:id="rId1"/>
  <headerFooter alignWithMargins="0">
    <oddHeader>&amp;C&amp;14法適第４表　病院事業会計決算の状況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129"/>
  <sheetViews>
    <sheetView showGridLines="0" zoomScale="85" zoomScaleNormal="85" zoomScaleSheetLayoutView="55" workbookViewId="0" topLeftCell="B3">
      <selection activeCell="B3" sqref="B3"/>
    </sheetView>
  </sheetViews>
  <sheetFormatPr defaultColWidth="13.3984375" defaultRowHeight="13.5" customHeight="1"/>
  <cols>
    <col min="1" max="1" width="10.09765625" style="593" hidden="1" customWidth="1"/>
    <col min="2" max="2" width="3.09765625" style="532" customWidth="1"/>
    <col min="3" max="3" width="20" style="532" bestFit="1" customWidth="1"/>
    <col min="4" max="35" width="11.59765625" style="532" customWidth="1"/>
    <col min="36" max="16384" width="13.3984375" style="532" customWidth="1"/>
  </cols>
  <sheetData>
    <row r="1" spans="4:32" ht="13.5" customHeight="1" hidden="1">
      <c r="D1" s="91">
        <v>322016</v>
      </c>
      <c r="E1" s="91"/>
      <c r="G1" s="91">
        <v>322032</v>
      </c>
      <c r="H1" s="91"/>
      <c r="J1" s="91">
        <v>322059</v>
      </c>
      <c r="K1" s="91"/>
      <c r="M1" s="91">
        <v>322067</v>
      </c>
      <c r="N1" s="91"/>
      <c r="P1" s="91">
        <v>322091</v>
      </c>
      <c r="Q1" s="91"/>
      <c r="S1" s="91">
        <v>323438</v>
      </c>
      <c r="T1" s="91"/>
      <c r="V1" s="91">
        <v>323861</v>
      </c>
      <c r="W1" s="91"/>
      <c r="Y1" s="91">
        <v>325015</v>
      </c>
      <c r="Z1" s="91"/>
      <c r="AB1" s="91">
        <v>328871</v>
      </c>
      <c r="AC1" s="91"/>
      <c r="AE1" s="534" t="s">
        <v>1080</v>
      </c>
      <c r="AF1" s="91"/>
    </row>
    <row r="2" spans="4:32" ht="13.5" customHeight="1" hidden="1">
      <c r="D2" s="566">
        <v>1</v>
      </c>
      <c r="E2" s="566"/>
      <c r="G2" s="91">
        <v>1</v>
      </c>
      <c r="H2" s="91"/>
      <c r="J2" s="566">
        <v>1</v>
      </c>
      <c r="K2" s="566"/>
      <c r="M2" s="91">
        <v>1</v>
      </c>
      <c r="N2" s="91"/>
      <c r="P2" s="566">
        <v>1</v>
      </c>
      <c r="Q2" s="566"/>
      <c r="S2" s="91">
        <v>1</v>
      </c>
      <c r="T2" s="91"/>
      <c r="V2" s="91">
        <v>1</v>
      </c>
      <c r="W2" s="91"/>
      <c r="Y2" s="566">
        <v>1</v>
      </c>
      <c r="Z2" s="566"/>
      <c r="AB2" s="566">
        <v>1</v>
      </c>
      <c r="AC2" s="566"/>
      <c r="AE2" s="566">
        <v>1</v>
      </c>
      <c r="AF2" s="566"/>
    </row>
    <row r="3" spans="2:35" ht="13.5" customHeight="1">
      <c r="B3" s="536" t="s">
        <v>1093</v>
      </c>
      <c r="C3" s="594"/>
      <c r="D3" s="594"/>
      <c r="E3" s="594"/>
      <c r="F3" s="594"/>
      <c r="G3" s="536"/>
      <c r="H3" s="536"/>
      <c r="I3" s="594"/>
      <c r="J3" s="594"/>
      <c r="K3" s="594"/>
      <c r="L3" s="594"/>
      <c r="M3" s="536"/>
      <c r="N3" s="536"/>
      <c r="O3" s="594"/>
      <c r="P3" s="594"/>
      <c r="Q3" s="594"/>
      <c r="R3" s="594"/>
      <c r="S3" s="536"/>
      <c r="T3" s="536"/>
      <c r="U3" s="594"/>
      <c r="V3" s="536"/>
      <c r="W3" s="536"/>
      <c r="X3" s="594"/>
      <c r="Y3" s="594"/>
      <c r="Z3" s="594"/>
      <c r="AA3" s="594"/>
      <c r="AD3" s="594"/>
      <c r="AE3" s="594"/>
      <c r="AF3" s="594"/>
      <c r="AG3" s="594"/>
      <c r="AH3" s="594"/>
      <c r="AI3" s="594"/>
    </row>
    <row r="4" spans="2:35" ht="13.5" customHeight="1">
      <c r="B4" s="594"/>
      <c r="C4" s="594"/>
      <c r="D4" s="594"/>
      <c r="E4" s="594"/>
      <c r="F4" s="594"/>
      <c r="G4" s="91"/>
      <c r="H4" s="91"/>
      <c r="I4" s="594"/>
      <c r="J4" s="594"/>
      <c r="K4" s="594"/>
      <c r="L4" s="594"/>
      <c r="M4" s="91"/>
      <c r="N4" s="91"/>
      <c r="O4" s="594"/>
      <c r="P4" s="594"/>
      <c r="Q4" s="594"/>
      <c r="R4" s="594"/>
      <c r="S4" s="91"/>
      <c r="T4" s="91"/>
      <c r="U4" s="594"/>
      <c r="V4" s="91"/>
      <c r="W4" s="91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</row>
    <row r="5" spans="2:34" ht="13.5" customHeight="1">
      <c r="B5" s="595" t="s">
        <v>0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4"/>
      <c r="Q5" s="594"/>
      <c r="R5" s="595"/>
      <c r="S5" s="594"/>
      <c r="T5" s="594"/>
      <c r="U5" s="595"/>
      <c r="V5" s="594"/>
      <c r="W5" s="594"/>
      <c r="X5" s="595"/>
      <c r="Y5" s="595"/>
      <c r="Z5" s="595"/>
      <c r="AA5" s="595"/>
      <c r="AB5" s="595"/>
      <c r="AC5" s="595"/>
      <c r="AD5" s="595"/>
      <c r="AE5" s="595"/>
      <c r="AF5" s="595"/>
      <c r="AG5" s="595" t="s">
        <v>1</v>
      </c>
      <c r="AH5" s="595"/>
    </row>
    <row r="6" spans="2:33" ht="13.5" customHeight="1">
      <c r="B6" s="311"/>
      <c r="C6" s="312" t="s">
        <v>19</v>
      </c>
      <c r="D6" s="313" t="s">
        <v>318</v>
      </c>
      <c r="E6" s="314"/>
      <c r="F6" s="316" t="s">
        <v>1091</v>
      </c>
      <c r="G6" s="314" t="s">
        <v>523</v>
      </c>
      <c r="H6" s="314"/>
      <c r="I6" s="316" t="s">
        <v>1091</v>
      </c>
      <c r="J6" s="314" t="s">
        <v>319</v>
      </c>
      <c r="K6" s="314"/>
      <c r="L6" s="316" t="s">
        <v>1091</v>
      </c>
      <c r="M6" s="313" t="s">
        <v>524</v>
      </c>
      <c r="N6" s="314"/>
      <c r="O6" s="316" t="s">
        <v>1091</v>
      </c>
      <c r="P6" s="317" t="s">
        <v>571</v>
      </c>
      <c r="Q6" s="317"/>
      <c r="R6" s="316" t="s">
        <v>1091</v>
      </c>
      <c r="S6" s="314" t="s">
        <v>525</v>
      </c>
      <c r="T6" s="314"/>
      <c r="U6" s="316" t="s">
        <v>1091</v>
      </c>
      <c r="V6" s="313" t="s">
        <v>526</v>
      </c>
      <c r="W6" s="314"/>
      <c r="X6" s="316" t="s">
        <v>1091</v>
      </c>
      <c r="Y6" s="313" t="s">
        <v>569</v>
      </c>
      <c r="Z6" s="314"/>
      <c r="AA6" s="316" t="s">
        <v>1091</v>
      </c>
      <c r="AB6" s="318" t="s">
        <v>527</v>
      </c>
      <c r="AC6" s="317"/>
      <c r="AD6" s="316" t="s">
        <v>1091</v>
      </c>
      <c r="AE6" s="314" t="s">
        <v>320</v>
      </c>
      <c r="AF6" s="314"/>
      <c r="AG6" s="316" t="s">
        <v>1091</v>
      </c>
    </row>
    <row r="7" spans="2:33" ht="13.5" customHeight="1">
      <c r="B7" s="319" t="s">
        <v>20</v>
      </c>
      <c r="C7" s="320"/>
      <c r="D7" s="321">
        <v>25</v>
      </c>
      <c r="E7" s="321">
        <v>24</v>
      </c>
      <c r="F7" s="323" t="s">
        <v>1084</v>
      </c>
      <c r="G7" s="321">
        <v>25</v>
      </c>
      <c r="H7" s="321">
        <v>24</v>
      </c>
      <c r="I7" s="324" t="s">
        <v>1085</v>
      </c>
      <c r="J7" s="321">
        <v>25</v>
      </c>
      <c r="K7" s="321">
        <v>24</v>
      </c>
      <c r="L7" s="324" t="s">
        <v>1089</v>
      </c>
      <c r="M7" s="321">
        <v>25</v>
      </c>
      <c r="N7" s="321">
        <v>24</v>
      </c>
      <c r="O7" s="324" t="s">
        <v>1085</v>
      </c>
      <c r="P7" s="321">
        <v>25</v>
      </c>
      <c r="Q7" s="321">
        <v>24</v>
      </c>
      <c r="R7" s="324" t="s">
        <v>1089</v>
      </c>
      <c r="S7" s="321">
        <v>25</v>
      </c>
      <c r="T7" s="321">
        <v>24</v>
      </c>
      <c r="U7" s="324" t="s">
        <v>1085</v>
      </c>
      <c r="V7" s="321">
        <v>25</v>
      </c>
      <c r="W7" s="321">
        <v>24</v>
      </c>
      <c r="X7" s="324" t="s">
        <v>1087</v>
      </c>
      <c r="Y7" s="321">
        <v>25</v>
      </c>
      <c r="Z7" s="321">
        <v>24</v>
      </c>
      <c r="AA7" s="324" t="s">
        <v>1088</v>
      </c>
      <c r="AB7" s="321">
        <v>25</v>
      </c>
      <c r="AC7" s="321">
        <v>24</v>
      </c>
      <c r="AD7" s="324" t="s">
        <v>1088</v>
      </c>
      <c r="AE7" s="321">
        <v>25</v>
      </c>
      <c r="AF7" s="321">
        <v>24</v>
      </c>
      <c r="AG7" s="324" t="s">
        <v>1085</v>
      </c>
    </row>
    <row r="8" spans="1:33" ht="13.5" customHeight="1">
      <c r="A8" s="596" t="s">
        <v>1187</v>
      </c>
      <c r="B8" s="325"/>
      <c r="C8" s="326" t="s">
        <v>9</v>
      </c>
      <c r="D8" s="327">
        <f>INDEX('元データ'!$A$2:$M$534,MATCH($A8,'元データ'!$A$2:$A$534,0),MATCH(D$1,'元データ'!$A$2:$M$2,0))</f>
        <v>29</v>
      </c>
      <c r="E8" s="328">
        <v>29</v>
      </c>
      <c r="F8" s="329"/>
      <c r="G8" s="327">
        <f>INDEX('元データ'!$A$2:$M$534,MATCH($A8,'元データ'!$A$2:$A$534,0),MATCH(G$1,'元データ'!$A$2:$M$2,0))</f>
        <v>11</v>
      </c>
      <c r="H8" s="328">
        <v>11</v>
      </c>
      <c r="I8" s="329"/>
      <c r="J8" s="327">
        <f>INDEX('元データ'!$A$2:$M$534,MATCH($A8,'元データ'!$A$2:$A$534,0),MATCH(J$1,'元データ'!$A$2:$M$2,0))</f>
        <v>20</v>
      </c>
      <c r="K8" s="328">
        <v>20</v>
      </c>
      <c r="L8" s="329"/>
      <c r="M8" s="327">
        <f>INDEX('元データ'!$A$2:$M$534,MATCH($A8,'元データ'!$A$2:$A$534,0),MATCH(M$1,'元データ'!$A$2:$M$2,0))</f>
        <v>12</v>
      </c>
      <c r="N8" s="328">
        <v>11</v>
      </c>
      <c r="O8" s="329"/>
      <c r="P8" s="327">
        <f>INDEX('元データ'!$A$2:$M$534,MATCH($A8,'元データ'!$A$2:$A$534,0),MATCH(P$1,'元データ'!$A$2:$M$2,0))</f>
        <v>19</v>
      </c>
      <c r="Q8" s="328">
        <v>18</v>
      </c>
      <c r="R8" s="329"/>
      <c r="S8" s="327">
        <f>INDEX('元データ'!$A$2:$M$534,MATCH($A8,'元データ'!$A$2:$A$534,0),MATCH(S$1,'元データ'!$A$2:$M$2,0))</f>
        <v>10</v>
      </c>
      <c r="T8" s="328">
        <v>10</v>
      </c>
      <c r="U8" s="329"/>
      <c r="V8" s="327">
        <f>INDEX('元データ'!$A$2:$M$534,MATCH($A8,'元データ'!$A$2:$A$534,0),MATCH(V$1,'元データ'!$A$2:$M$2,0))</f>
        <v>4</v>
      </c>
      <c r="W8" s="328">
        <v>4</v>
      </c>
      <c r="X8" s="329"/>
      <c r="Y8" s="327">
        <f>INDEX('元データ'!$A$2:$M$534,MATCH($A8,'元データ'!$A$2:$A$534,0),MATCH(Y$1,'元データ'!$A$2:$M$2,0))</f>
        <v>3</v>
      </c>
      <c r="Z8" s="328">
        <v>3</v>
      </c>
      <c r="AA8" s="329"/>
      <c r="AB8" s="327">
        <f>INDEX('元データ'!$A$2:$M$534,MATCH($A8,'元データ'!$A$2:$A$534,0),MATCH(AB$1,'元データ'!$A$2:$M$2,0))</f>
        <v>13</v>
      </c>
      <c r="AC8" s="328">
        <v>12</v>
      </c>
      <c r="AD8" s="329"/>
      <c r="AE8" s="327">
        <f>INDEX('元データ'!$A$2:$M$534,MATCH($A8,'元データ'!$A$2:$A$534,0),MATCH(AE$1,'元データ'!$A$2:$M$2,0))</f>
        <v>12</v>
      </c>
      <c r="AF8" s="328">
        <v>12</v>
      </c>
      <c r="AG8" s="329"/>
    </row>
    <row r="9" spans="1:33" ht="13.5" customHeight="1">
      <c r="A9" s="596"/>
      <c r="B9" s="330" t="s">
        <v>21</v>
      </c>
      <c r="C9" s="331" t="s">
        <v>10</v>
      </c>
      <c r="D9" s="597">
        <f>D11*1000/D10</f>
        <v>342098.26589595375</v>
      </c>
      <c r="E9" s="598">
        <v>354345.2380952381</v>
      </c>
      <c r="F9" s="332">
        <v>337485</v>
      </c>
      <c r="G9" s="597">
        <f>G11*1000/G10</f>
        <v>373318.1818181818</v>
      </c>
      <c r="H9" s="598">
        <v>365234.8484848485</v>
      </c>
      <c r="I9" s="332">
        <v>335408</v>
      </c>
      <c r="J9" s="597">
        <f>J11*1000/J10</f>
        <v>324133.3333333333</v>
      </c>
      <c r="K9" s="598">
        <v>356954.1666666667</v>
      </c>
      <c r="L9" s="332">
        <v>334556</v>
      </c>
      <c r="M9" s="597">
        <f>M11*1000/M10</f>
        <v>340513.8888888889</v>
      </c>
      <c r="N9" s="598">
        <v>331773.7226277372</v>
      </c>
      <c r="O9" s="332">
        <v>335408</v>
      </c>
      <c r="P9" s="597">
        <f>P11*1000/P10</f>
        <v>345302.63157894736</v>
      </c>
      <c r="Q9" s="598">
        <v>359804.44444444444</v>
      </c>
      <c r="R9" s="332">
        <v>334556</v>
      </c>
      <c r="S9" s="597">
        <f>S11*1000/S10</f>
        <v>298454.54545454547</v>
      </c>
      <c r="T9" s="598">
        <v>289355.9322033898</v>
      </c>
      <c r="U9" s="332">
        <v>335408</v>
      </c>
      <c r="V9" s="597">
        <f>V11*1000/V10</f>
        <v>298458.3333333333</v>
      </c>
      <c r="W9" s="598">
        <v>334375</v>
      </c>
      <c r="X9" s="332">
        <v>347637</v>
      </c>
      <c r="Y9" s="597">
        <f>Y11*1000/Y10</f>
        <v>388611.1111111111</v>
      </c>
      <c r="Z9" s="598">
        <v>401083.3333333333</v>
      </c>
      <c r="AA9" s="332">
        <v>334421</v>
      </c>
      <c r="AB9" s="597">
        <f>AB11*1000/AB10</f>
        <v>239525.64102564103</v>
      </c>
      <c r="AC9" s="598">
        <v>273875</v>
      </c>
      <c r="AD9" s="332">
        <v>334421</v>
      </c>
      <c r="AE9" s="597">
        <f>AE11*1000/AE10</f>
        <v>320416.6666666667</v>
      </c>
      <c r="AF9" s="598">
        <v>287347.22222222225</v>
      </c>
      <c r="AG9" s="332">
        <v>335408</v>
      </c>
    </row>
    <row r="10" spans="1:33" s="600" customFormat="1" ht="13.5" customHeight="1" hidden="1">
      <c r="A10" s="599" t="s">
        <v>1188</v>
      </c>
      <c r="B10" s="333"/>
      <c r="C10" s="334"/>
      <c r="D10" s="335">
        <f>INDEX('元データ'!$A$2:$M$534,MATCH($A10,'元データ'!$A$2:$A$534,0),MATCH(D$1,'元データ'!$A$2:$M$2,0))</f>
        <v>346</v>
      </c>
      <c r="E10" s="336">
        <v>336</v>
      </c>
      <c r="F10" s="337"/>
      <c r="G10" s="335">
        <f>INDEX('元データ'!$A$2:$M$534,MATCH($A10,'元データ'!$A$2:$A$534,0),MATCH(G$1,'元データ'!$A$2:$M$2,0))</f>
        <v>132</v>
      </c>
      <c r="H10" s="336">
        <v>132</v>
      </c>
      <c r="I10" s="337"/>
      <c r="J10" s="335">
        <f>INDEX('元データ'!$A$2:$M$534,MATCH($A10,'元データ'!$A$2:$A$534,0),MATCH(J$1,'元データ'!$A$2:$M$2,0))</f>
        <v>240</v>
      </c>
      <c r="K10" s="336">
        <v>240</v>
      </c>
      <c r="L10" s="337"/>
      <c r="M10" s="335">
        <f>INDEX('元データ'!$A$2:$M$534,MATCH($A10,'元データ'!$A$2:$A$534,0),MATCH(M$1,'元データ'!$A$2:$M$2,0))</f>
        <v>144</v>
      </c>
      <c r="N10" s="336">
        <v>137</v>
      </c>
      <c r="O10" s="337"/>
      <c r="P10" s="335">
        <f>INDEX('元データ'!$A$2:$M$534,MATCH($A10,'元データ'!$A$2:$A$534,0),MATCH(P$1,'元データ'!$A$2:$M$2,0))</f>
        <v>228</v>
      </c>
      <c r="Q10" s="336">
        <v>225</v>
      </c>
      <c r="R10" s="337"/>
      <c r="S10" s="335">
        <f>INDEX('元データ'!$A$2:$M$534,MATCH($A10,'元データ'!$A$2:$A$534,0),MATCH(S$1,'元データ'!$A$2:$M$2,0))</f>
        <v>110</v>
      </c>
      <c r="T10" s="336">
        <v>118</v>
      </c>
      <c r="U10" s="337"/>
      <c r="V10" s="335">
        <f>INDEX('元データ'!$A$2:$M$534,MATCH($A10,'元データ'!$A$2:$A$534,0),MATCH(V$1,'元データ'!$A$2:$M$2,0))</f>
        <v>48</v>
      </c>
      <c r="W10" s="336">
        <v>48</v>
      </c>
      <c r="X10" s="337"/>
      <c r="Y10" s="335">
        <f>INDEX('元データ'!$A$2:$M$534,MATCH($A10,'元データ'!$A$2:$A$534,0),MATCH(Y$1,'元データ'!$A$2:$M$2,0))</f>
        <v>36</v>
      </c>
      <c r="Z10" s="336">
        <v>36</v>
      </c>
      <c r="AA10" s="337"/>
      <c r="AB10" s="335">
        <f>INDEX('元データ'!$A$2:$M$534,MATCH($A10,'元データ'!$A$2:$A$534,0),MATCH(AB$1,'元データ'!$A$2:$M$2,0))</f>
        <v>156</v>
      </c>
      <c r="AC10" s="336">
        <v>144</v>
      </c>
      <c r="AD10" s="337"/>
      <c r="AE10" s="335">
        <f>INDEX('元データ'!$A$2:$M$534,MATCH($A10,'元データ'!$A$2:$A$534,0),MATCH(AE$1,'元データ'!$A$2:$M$2,0))</f>
        <v>144</v>
      </c>
      <c r="AF10" s="336">
        <v>144</v>
      </c>
      <c r="AG10" s="337"/>
    </row>
    <row r="11" spans="1:33" s="600" customFormat="1" ht="13.5" customHeight="1" hidden="1">
      <c r="A11" s="599" t="s">
        <v>1189</v>
      </c>
      <c r="B11" s="333"/>
      <c r="C11" s="334"/>
      <c r="D11" s="335">
        <f>INDEX('元データ'!$A$2:$M$534,MATCH($A11,'元データ'!$A$2:$A$534,0),MATCH(D$1,'元データ'!$A$2:$M$2,0))</f>
        <v>118366</v>
      </c>
      <c r="E11" s="336">
        <v>119060</v>
      </c>
      <c r="F11" s="337"/>
      <c r="G11" s="335">
        <f>INDEX('元データ'!$A$2:$M$534,MATCH($A11,'元データ'!$A$2:$A$534,0),MATCH(G$1,'元データ'!$A$2:$M$2,0))</f>
        <v>49278</v>
      </c>
      <c r="H11" s="336">
        <v>48211</v>
      </c>
      <c r="I11" s="337"/>
      <c r="J11" s="335">
        <f>INDEX('元データ'!$A$2:$M$534,MATCH($A11,'元データ'!$A$2:$A$534,0),MATCH(J$1,'元データ'!$A$2:$M$2,0))</f>
        <v>77792</v>
      </c>
      <c r="K11" s="336">
        <v>85669</v>
      </c>
      <c r="L11" s="337"/>
      <c r="M11" s="335">
        <f>INDEX('元データ'!$A$2:$M$534,MATCH($A11,'元データ'!$A$2:$A$534,0),MATCH(M$1,'元データ'!$A$2:$M$2,0))</f>
        <v>49034</v>
      </c>
      <c r="N11" s="336">
        <v>45453</v>
      </c>
      <c r="O11" s="337"/>
      <c r="P11" s="335">
        <f>INDEX('元データ'!$A$2:$M$534,MATCH($A11,'元データ'!$A$2:$A$534,0),MATCH(P$1,'元データ'!$A$2:$M$2,0))</f>
        <v>78729</v>
      </c>
      <c r="Q11" s="336">
        <v>80956</v>
      </c>
      <c r="R11" s="337"/>
      <c r="S11" s="335">
        <f>INDEX('元データ'!$A$2:$M$534,MATCH($A11,'元データ'!$A$2:$A$534,0),MATCH(S$1,'元データ'!$A$2:$M$2,0))</f>
        <v>32830</v>
      </c>
      <c r="T11" s="336">
        <v>34144</v>
      </c>
      <c r="U11" s="337"/>
      <c r="V11" s="335">
        <f>INDEX('元データ'!$A$2:$M$534,MATCH($A11,'元データ'!$A$2:$A$534,0),MATCH(V$1,'元データ'!$A$2:$M$2,0))</f>
        <v>14326</v>
      </c>
      <c r="W11" s="336">
        <v>16050</v>
      </c>
      <c r="X11" s="337"/>
      <c r="Y11" s="335">
        <f>INDEX('元データ'!$A$2:$M$534,MATCH($A11,'元データ'!$A$2:$A$534,0),MATCH(Y$1,'元データ'!$A$2:$M$2,0))</f>
        <v>13990</v>
      </c>
      <c r="Z11" s="336">
        <v>14439</v>
      </c>
      <c r="AA11" s="337"/>
      <c r="AB11" s="335">
        <f>INDEX('元データ'!$A$2:$M$534,MATCH($A11,'元データ'!$A$2:$A$534,0),MATCH(AB$1,'元データ'!$A$2:$M$2,0))</f>
        <v>37366</v>
      </c>
      <c r="AC11" s="336">
        <v>39438</v>
      </c>
      <c r="AD11" s="337"/>
      <c r="AE11" s="335">
        <f>INDEX('元データ'!$A$2:$M$534,MATCH($A11,'元データ'!$A$2:$A$534,0),MATCH(AE$1,'元データ'!$A$2:$M$2,0))</f>
        <v>46140</v>
      </c>
      <c r="AF11" s="336">
        <v>41378</v>
      </c>
      <c r="AG11" s="337"/>
    </row>
    <row r="12" spans="1:33" ht="13.5" customHeight="1">
      <c r="A12" s="596"/>
      <c r="B12" s="338" t="s">
        <v>2</v>
      </c>
      <c r="C12" s="331" t="s">
        <v>11</v>
      </c>
      <c r="D12" s="597">
        <f>D13*1000/D10</f>
        <v>198950.86705202312</v>
      </c>
      <c r="E12" s="598">
        <v>186139.88095238095</v>
      </c>
      <c r="F12" s="332">
        <v>188962</v>
      </c>
      <c r="G12" s="597">
        <f>G13*1000/G10</f>
        <v>201787.87878787878</v>
      </c>
      <c r="H12" s="598">
        <v>206901.51515151514</v>
      </c>
      <c r="I12" s="332">
        <v>167511</v>
      </c>
      <c r="J12" s="597">
        <f>J13*1000/J10</f>
        <v>166337.5</v>
      </c>
      <c r="K12" s="598">
        <v>179154.16666666666</v>
      </c>
      <c r="L12" s="332">
        <v>181244</v>
      </c>
      <c r="M12" s="597">
        <f>M13*1000/M10</f>
        <v>139493.05555555556</v>
      </c>
      <c r="N12" s="598">
        <v>139350.36496350364</v>
      </c>
      <c r="O12" s="332">
        <v>167511</v>
      </c>
      <c r="P12" s="597">
        <f>P13*1000/P10</f>
        <v>157337.71929824562</v>
      </c>
      <c r="Q12" s="598">
        <v>160146.66666666666</v>
      </c>
      <c r="R12" s="332">
        <v>181244</v>
      </c>
      <c r="S12" s="597">
        <f>S13*1000/S10</f>
        <v>124045.45454545454</v>
      </c>
      <c r="T12" s="598">
        <v>108101.69491525424</v>
      </c>
      <c r="U12" s="332">
        <v>167511</v>
      </c>
      <c r="V12" s="597">
        <f>V13*1000/V10</f>
        <v>160812.5</v>
      </c>
      <c r="W12" s="598">
        <v>193520.83333333334</v>
      </c>
      <c r="X12" s="332">
        <v>168517</v>
      </c>
      <c r="Y12" s="597">
        <f>Y13*1000/Y10</f>
        <v>171194.44444444444</v>
      </c>
      <c r="Z12" s="598">
        <v>175305.55555555556</v>
      </c>
      <c r="AA12" s="332">
        <v>159731</v>
      </c>
      <c r="AB12" s="597">
        <f>AB13*1000/AB10</f>
        <v>115621.79487179487</v>
      </c>
      <c r="AC12" s="598">
        <v>131270.83333333334</v>
      </c>
      <c r="AD12" s="332">
        <v>159731</v>
      </c>
      <c r="AE12" s="597">
        <f>AE13*1000/AE10</f>
        <v>172347.22222222222</v>
      </c>
      <c r="AF12" s="598">
        <v>155631.94444444444</v>
      </c>
      <c r="AG12" s="332">
        <v>167511</v>
      </c>
    </row>
    <row r="13" spans="1:33" s="600" customFormat="1" ht="13.5" customHeight="1" hidden="1">
      <c r="A13" s="599" t="s">
        <v>1190</v>
      </c>
      <c r="B13" s="333"/>
      <c r="C13" s="334"/>
      <c r="D13" s="335">
        <f>INDEX('元データ'!$A$2:$M$534,MATCH($A13,'元データ'!$A$2:$A$534,0),MATCH(D$1,'元データ'!$A$2:$M$2,0))</f>
        <v>68837</v>
      </c>
      <c r="E13" s="336">
        <v>62543</v>
      </c>
      <c r="F13" s="337"/>
      <c r="G13" s="335">
        <f>INDEX('元データ'!$A$2:$M$534,MATCH($A13,'元データ'!$A$2:$A$534,0),MATCH(G$1,'元データ'!$A$2:$M$2,0))</f>
        <v>26636</v>
      </c>
      <c r="H13" s="336">
        <v>27311</v>
      </c>
      <c r="I13" s="337"/>
      <c r="J13" s="335">
        <f>INDEX('元データ'!$A$2:$M$534,MATCH($A13,'元データ'!$A$2:$A$534,0),MATCH(J$1,'元データ'!$A$2:$M$2,0))</f>
        <v>39921</v>
      </c>
      <c r="K13" s="336">
        <v>42997</v>
      </c>
      <c r="L13" s="337"/>
      <c r="M13" s="335">
        <f>INDEX('元データ'!$A$2:$M$534,MATCH($A13,'元データ'!$A$2:$A$534,0),MATCH(M$1,'元データ'!$A$2:$M$2,0))</f>
        <v>20087</v>
      </c>
      <c r="N13" s="336">
        <v>19091</v>
      </c>
      <c r="O13" s="337"/>
      <c r="P13" s="335">
        <f>INDEX('元データ'!$A$2:$M$534,MATCH($A13,'元データ'!$A$2:$A$534,0),MATCH(P$1,'元データ'!$A$2:$M$2,0))</f>
        <v>35873</v>
      </c>
      <c r="Q13" s="336">
        <v>36033</v>
      </c>
      <c r="R13" s="337"/>
      <c r="S13" s="335">
        <f>INDEX('元データ'!$A$2:$M$534,MATCH($A13,'元データ'!$A$2:$A$534,0),MATCH(S$1,'元データ'!$A$2:$M$2,0))</f>
        <v>13645</v>
      </c>
      <c r="T13" s="336">
        <v>12756</v>
      </c>
      <c r="U13" s="337"/>
      <c r="V13" s="335">
        <f>INDEX('元データ'!$A$2:$M$534,MATCH($A13,'元データ'!$A$2:$A$534,0),MATCH(V$1,'元データ'!$A$2:$M$2,0))</f>
        <v>7719</v>
      </c>
      <c r="W13" s="336">
        <v>9289</v>
      </c>
      <c r="X13" s="337"/>
      <c r="Y13" s="335">
        <f>INDEX('元データ'!$A$2:$M$534,MATCH($A13,'元データ'!$A$2:$A$534,0),MATCH(Y$1,'元データ'!$A$2:$M$2,0))</f>
        <v>6163</v>
      </c>
      <c r="Z13" s="336">
        <v>6311</v>
      </c>
      <c r="AA13" s="337"/>
      <c r="AB13" s="335">
        <f>INDEX('元データ'!$A$2:$M$534,MATCH($A13,'元データ'!$A$2:$A$534,0),MATCH(AB$1,'元データ'!$A$2:$M$2,0))</f>
        <v>18037</v>
      </c>
      <c r="AC13" s="336">
        <v>18903</v>
      </c>
      <c r="AD13" s="337"/>
      <c r="AE13" s="335">
        <f>INDEX('元データ'!$A$2:$M$534,MATCH($A13,'元データ'!$A$2:$A$534,0),MATCH(AE$1,'元データ'!$A$2:$M$2,0))</f>
        <v>24818</v>
      </c>
      <c r="AF13" s="336">
        <v>22411</v>
      </c>
      <c r="AG13" s="337"/>
    </row>
    <row r="14" spans="1:33" ht="13.5" customHeight="1">
      <c r="A14" s="596"/>
      <c r="B14" s="338"/>
      <c r="C14" s="331" t="s">
        <v>12</v>
      </c>
      <c r="D14" s="597">
        <f>D15*1000/D10</f>
        <v>53320.80924855491</v>
      </c>
      <c r="E14" s="598">
        <v>39502.97619047619</v>
      </c>
      <c r="F14" s="332">
        <v>43326</v>
      </c>
      <c r="G14" s="597">
        <f>G15*1000/G10</f>
        <v>40204.545454545456</v>
      </c>
      <c r="H14" s="598">
        <v>42287.878787878784</v>
      </c>
      <c r="I14" s="332">
        <v>23234</v>
      </c>
      <c r="J14" s="597">
        <f>J15*1000/J10</f>
        <v>22350</v>
      </c>
      <c r="K14" s="598">
        <v>17262.5</v>
      </c>
      <c r="L14" s="332">
        <v>33557</v>
      </c>
      <c r="M14" s="597">
        <f>M15*1000/M10</f>
        <v>9166.666666666666</v>
      </c>
      <c r="N14" s="598">
        <v>7007.299270072993</v>
      </c>
      <c r="O14" s="332">
        <v>23234</v>
      </c>
      <c r="P14" s="597">
        <f>P15*1000/P10</f>
        <v>24214.912280701756</v>
      </c>
      <c r="Q14" s="598">
        <v>23457.777777777777</v>
      </c>
      <c r="R14" s="332">
        <v>33557</v>
      </c>
      <c r="S14" s="597">
        <f>S15*1000/S10</f>
        <v>4781.818181818182</v>
      </c>
      <c r="T14" s="598">
        <v>2627.1186440677966</v>
      </c>
      <c r="U14" s="332">
        <v>23234</v>
      </c>
      <c r="V14" s="597">
        <f>V15*1000/V10</f>
        <v>41687.5</v>
      </c>
      <c r="W14" s="598">
        <v>54958.333333333336</v>
      </c>
      <c r="X14" s="332">
        <v>20164</v>
      </c>
      <c r="Y14" s="597">
        <f>Y15*1000/Y10</f>
        <v>12166.666666666666</v>
      </c>
      <c r="Z14" s="598">
        <v>16083.333333333334</v>
      </c>
      <c r="AA14" s="332">
        <v>16298</v>
      </c>
      <c r="AB14" s="597">
        <f>AB15*1000/AB10</f>
        <v>17089.74358974359</v>
      </c>
      <c r="AC14" s="598">
        <v>19270.833333333332</v>
      </c>
      <c r="AD14" s="332">
        <v>16298</v>
      </c>
      <c r="AE14" s="597">
        <f>AE15*1000/AE10</f>
        <v>39062.5</v>
      </c>
      <c r="AF14" s="598">
        <v>42159.72222222222</v>
      </c>
      <c r="AG14" s="332">
        <v>23234</v>
      </c>
    </row>
    <row r="15" spans="1:33" s="600" customFormat="1" ht="13.5" customHeight="1" hidden="1">
      <c r="A15" s="599" t="s">
        <v>1191</v>
      </c>
      <c r="B15" s="333"/>
      <c r="C15" s="334"/>
      <c r="D15" s="335">
        <f>INDEX('元データ'!$A$2:$M$534,MATCH($A15,'元データ'!$A$2:$A$534,0),MATCH(D$1,'元データ'!$A$2:$M$2,0))</f>
        <v>18449</v>
      </c>
      <c r="E15" s="336">
        <v>13273</v>
      </c>
      <c r="F15" s="337"/>
      <c r="G15" s="335">
        <f>INDEX('元データ'!$A$2:$M$534,MATCH($A15,'元データ'!$A$2:$A$534,0),MATCH(G$1,'元データ'!$A$2:$M$2,0))</f>
        <v>5307</v>
      </c>
      <c r="H15" s="336">
        <v>5582</v>
      </c>
      <c r="I15" s="337"/>
      <c r="J15" s="335">
        <f>INDEX('元データ'!$A$2:$M$534,MATCH($A15,'元データ'!$A$2:$A$534,0),MATCH(J$1,'元データ'!$A$2:$M$2,0))</f>
        <v>5364</v>
      </c>
      <c r="K15" s="336">
        <v>4143</v>
      </c>
      <c r="L15" s="337"/>
      <c r="M15" s="335">
        <f>INDEX('元データ'!$A$2:$M$534,MATCH($A15,'元データ'!$A$2:$A$534,0),MATCH(M$1,'元データ'!$A$2:$M$2,0))</f>
        <v>1320</v>
      </c>
      <c r="N15" s="336">
        <v>960</v>
      </c>
      <c r="O15" s="337"/>
      <c r="P15" s="335">
        <f>INDEX('元データ'!$A$2:$M$534,MATCH($A15,'元データ'!$A$2:$A$534,0),MATCH(P$1,'元データ'!$A$2:$M$2,0))</f>
        <v>5521</v>
      </c>
      <c r="Q15" s="336">
        <v>5278</v>
      </c>
      <c r="R15" s="337"/>
      <c r="S15" s="335">
        <f>INDEX('元データ'!$A$2:$M$534,MATCH($A15,'元データ'!$A$2:$A$534,0),MATCH(S$1,'元データ'!$A$2:$M$2,0))</f>
        <v>526</v>
      </c>
      <c r="T15" s="336">
        <v>310</v>
      </c>
      <c r="U15" s="337"/>
      <c r="V15" s="335">
        <f>INDEX('元データ'!$A$2:$M$534,MATCH($A15,'元データ'!$A$2:$A$534,0),MATCH(V$1,'元データ'!$A$2:$M$2,0))</f>
        <v>2001</v>
      </c>
      <c r="W15" s="336">
        <v>2638</v>
      </c>
      <c r="X15" s="337"/>
      <c r="Y15" s="335">
        <f>INDEX('元データ'!$A$2:$M$534,MATCH($A15,'元データ'!$A$2:$A$534,0),MATCH(Y$1,'元データ'!$A$2:$M$2,0))</f>
        <v>438</v>
      </c>
      <c r="Z15" s="336">
        <v>579</v>
      </c>
      <c r="AA15" s="337"/>
      <c r="AB15" s="335">
        <f>INDEX('元データ'!$A$2:$M$534,MATCH($A15,'元データ'!$A$2:$A$534,0),MATCH(AB$1,'元データ'!$A$2:$M$2,0))</f>
        <v>2666</v>
      </c>
      <c r="AC15" s="336">
        <v>2775</v>
      </c>
      <c r="AD15" s="337"/>
      <c r="AE15" s="335">
        <f>INDEX('元データ'!$A$2:$M$534,MATCH($A15,'元データ'!$A$2:$A$534,0),MATCH(AE$1,'元データ'!$A$2:$M$2,0))</f>
        <v>5625</v>
      </c>
      <c r="AF15" s="336">
        <v>6071</v>
      </c>
      <c r="AG15" s="337"/>
    </row>
    <row r="16" spans="1:33" ht="13.5" customHeight="1">
      <c r="A16" s="596"/>
      <c r="B16" s="338" t="s">
        <v>3</v>
      </c>
      <c r="C16" s="331" t="s">
        <v>13</v>
      </c>
      <c r="D16" s="597">
        <f>D17*1000/D10</f>
        <v>0</v>
      </c>
      <c r="E16" s="598">
        <v>0</v>
      </c>
      <c r="F16" s="332">
        <v>315</v>
      </c>
      <c r="G16" s="597">
        <f>G17*1000/G10</f>
        <v>0</v>
      </c>
      <c r="H16" s="598">
        <v>0</v>
      </c>
      <c r="I16" s="332">
        <v>581</v>
      </c>
      <c r="J16" s="597">
        <f>J17*1000/J10</f>
        <v>54.166666666666664</v>
      </c>
      <c r="K16" s="598">
        <v>0</v>
      </c>
      <c r="L16" s="332">
        <v>1233</v>
      </c>
      <c r="M16" s="597">
        <f>M17*1000/M10</f>
        <v>0</v>
      </c>
      <c r="N16" s="598">
        <v>94.8905109489051</v>
      </c>
      <c r="O16" s="332">
        <v>581</v>
      </c>
      <c r="P16" s="597">
        <f>P17*1000/P10</f>
        <v>0</v>
      </c>
      <c r="Q16" s="598">
        <v>0</v>
      </c>
      <c r="R16" s="332">
        <v>1233</v>
      </c>
      <c r="S16" s="597">
        <f>S17*1000/S10</f>
        <v>0</v>
      </c>
      <c r="T16" s="598">
        <v>0</v>
      </c>
      <c r="U16" s="332">
        <v>581</v>
      </c>
      <c r="V16" s="597">
        <f>V17*1000/V10</f>
        <v>0</v>
      </c>
      <c r="W16" s="598">
        <v>0</v>
      </c>
      <c r="X16" s="332">
        <v>285</v>
      </c>
      <c r="Y16" s="597">
        <f>Y17*1000/Y10</f>
        <v>0</v>
      </c>
      <c r="Z16" s="598">
        <v>0</v>
      </c>
      <c r="AA16" s="332">
        <v>505</v>
      </c>
      <c r="AB16" s="597">
        <f>AB17*1000/AB10</f>
        <v>2615.3846153846152</v>
      </c>
      <c r="AC16" s="598">
        <v>2625</v>
      </c>
      <c r="AD16" s="332">
        <v>505</v>
      </c>
      <c r="AE16" s="597">
        <f>AE17*1000/AE10</f>
        <v>1041.6666666666667</v>
      </c>
      <c r="AF16" s="598">
        <v>604.1666666666666</v>
      </c>
      <c r="AG16" s="332">
        <v>581</v>
      </c>
    </row>
    <row r="17" spans="1:33" s="600" customFormat="1" ht="13.5" customHeight="1" hidden="1">
      <c r="A17" s="599" t="s">
        <v>1192</v>
      </c>
      <c r="B17" s="333"/>
      <c r="C17" s="334"/>
      <c r="D17" s="335">
        <f>INDEX('元データ'!$A$2:$M$534,MATCH($A17,'元データ'!$A$2:$A$534,0),MATCH(D$1,'元データ'!$A$2:$M$2,0))</f>
        <v>0</v>
      </c>
      <c r="E17" s="336"/>
      <c r="F17" s="337"/>
      <c r="G17" s="335">
        <f>INDEX('元データ'!$A$2:$M$534,MATCH($A17,'元データ'!$A$2:$A$534,0),MATCH(G$1,'元データ'!$A$2:$M$2,0))</f>
        <v>0</v>
      </c>
      <c r="H17" s="336"/>
      <c r="I17" s="337"/>
      <c r="J17" s="335">
        <f>INDEX('元データ'!$A$2:$M$534,MATCH($A17,'元データ'!$A$2:$A$534,0),MATCH(J$1,'元データ'!$A$2:$M$2,0))</f>
        <v>13</v>
      </c>
      <c r="K17" s="336"/>
      <c r="L17" s="337"/>
      <c r="M17" s="335">
        <f>INDEX('元データ'!$A$2:$M$534,MATCH($A17,'元データ'!$A$2:$A$534,0),MATCH(M$1,'元データ'!$A$2:$M$2,0))</f>
        <v>0</v>
      </c>
      <c r="N17" s="336">
        <v>13</v>
      </c>
      <c r="O17" s="337"/>
      <c r="P17" s="335">
        <f>INDEX('元データ'!$A$2:$M$534,MATCH($A17,'元データ'!$A$2:$A$534,0),MATCH(P$1,'元データ'!$A$2:$M$2,0))</f>
        <v>0</v>
      </c>
      <c r="Q17" s="336"/>
      <c r="R17" s="337"/>
      <c r="S17" s="335">
        <f>INDEX('元データ'!$A$2:$M$534,MATCH($A17,'元データ'!$A$2:$A$534,0),MATCH(S$1,'元データ'!$A$2:$M$2,0))</f>
        <v>0</v>
      </c>
      <c r="T17" s="336"/>
      <c r="U17" s="337"/>
      <c r="V17" s="335">
        <f>INDEX('元データ'!$A$2:$M$534,MATCH($A17,'元データ'!$A$2:$A$534,0),MATCH(V$1,'元データ'!$A$2:$M$2,0))</f>
        <v>0</v>
      </c>
      <c r="W17" s="336"/>
      <c r="X17" s="337"/>
      <c r="Y17" s="335">
        <f>INDEX('元データ'!$A$2:$M$534,MATCH($A17,'元データ'!$A$2:$A$534,0),MATCH(Y$1,'元データ'!$A$2:$M$2,0))</f>
        <v>0</v>
      </c>
      <c r="Z17" s="336"/>
      <c r="AA17" s="337"/>
      <c r="AB17" s="335">
        <f>INDEX('元データ'!$A$2:$M$534,MATCH($A17,'元データ'!$A$2:$A$534,0),MATCH(AB$1,'元データ'!$A$2:$M$2,0))</f>
        <v>408</v>
      </c>
      <c r="AC17" s="336">
        <v>378</v>
      </c>
      <c r="AD17" s="337"/>
      <c r="AE17" s="335">
        <f>INDEX('元データ'!$A$2:$M$534,MATCH($A17,'元データ'!$A$2:$A$534,0),MATCH(AE$1,'元データ'!$A$2:$M$2,0))</f>
        <v>150</v>
      </c>
      <c r="AF17" s="336">
        <v>87</v>
      </c>
      <c r="AG17" s="337"/>
    </row>
    <row r="18" spans="1:33" ht="13.5" customHeight="1">
      <c r="A18" s="596"/>
      <c r="B18" s="338"/>
      <c r="C18" s="331" t="s">
        <v>14</v>
      </c>
      <c r="D18" s="597">
        <f>D19*1000/D10</f>
        <v>122456.64739884392</v>
      </c>
      <c r="E18" s="598">
        <v>125336.30952380953</v>
      </c>
      <c r="F18" s="332">
        <v>118047</v>
      </c>
      <c r="G18" s="597">
        <f>G19*1000/G10</f>
        <v>132795.45454545456</v>
      </c>
      <c r="H18" s="598">
        <v>131212.12121212122</v>
      </c>
      <c r="I18" s="332">
        <v>116804</v>
      </c>
      <c r="J18" s="597">
        <f>J19*1000/J10</f>
        <v>117791.66666666667</v>
      </c>
      <c r="K18" s="598">
        <v>127133.33333333333</v>
      </c>
      <c r="L18" s="332">
        <v>117388</v>
      </c>
      <c r="M18" s="597">
        <f>M19*1000/M10</f>
        <v>113402.77777777778</v>
      </c>
      <c r="N18" s="598">
        <v>116868.61313868614</v>
      </c>
      <c r="O18" s="332">
        <v>116804</v>
      </c>
      <c r="P18" s="597">
        <f>P19*1000/P10</f>
        <v>118701.75438596492</v>
      </c>
      <c r="Q18" s="598">
        <v>121173.33333333333</v>
      </c>
      <c r="R18" s="332">
        <v>117388</v>
      </c>
      <c r="S18" s="597">
        <f>S19*1000/S10</f>
        <v>96618.18181818182</v>
      </c>
      <c r="T18" s="598">
        <v>85940.67796610169</v>
      </c>
      <c r="U18" s="332">
        <v>116804</v>
      </c>
      <c r="V18" s="597">
        <f>V19*1000/V10</f>
        <v>103937.5</v>
      </c>
      <c r="W18" s="598">
        <v>120250</v>
      </c>
      <c r="X18" s="332">
        <v>121612</v>
      </c>
      <c r="Y18" s="597">
        <f>Y19*1000/Y10</f>
        <v>141805.55555555556</v>
      </c>
      <c r="Z18" s="598">
        <v>141805.55555555556</v>
      </c>
      <c r="AA18" s="332">
        <v>116311</v>
      </c>
      <c r="AB18" s="597">
        <f>AB19*1000/AB10</f>
        <v>77782.05128205128</v>
      </c>
      <c r="AC18" s="598">
        <v>91972.22222222222</v>
      </c>
      <c r="AD18" s="332">
        <v>116311</v>
      </c>
      <c r="AE18" s="597">
        <f>AE19*1000/AE10</f>
        <v>111979.16666666667</v>
      </c>
      <c r="AF18" s="598">
        <v>96597.22222222222</v>
      </c>
      <c r="AG18" s="332">
        <v>116804</v>
      </c>
    </row>
    <row r="19" spans="1:33" s="600" customFormat="1" ht="13.5" customHeight="1" hidden="1">
      <c r="A19" s="599" t="s">
        <v>1193</v>
      </c>
      <c r="B19" s="333"/>
      <c r="C19" s="334"/>
      <c r="D19" s="335">
        <f>INDEX('元データ'!$A$2:$M$534,MATCH($A19,'元データ'!$A$2:$A$534,0),MATCH(D$1,'元データ'!$A$2:$M$2,0))</f>
        <v>42370</v>
      </c>
      <c r="E19" s="336">
        <v>42113</v>
      </c>
      <c r="F19" s="337"/>
      <c r="G19" s="335">
        <f>INDEX('元データ'!$A$2:$M$534,MATCH($A19,'元データ'!$A$2:$A$534,0),MATCH(G$1,'元データ'!$A$2:$M$2,0))</f>
        <v>17529</v>
      </c>
      <c r="H19" s="336">
        <v>17320</v>
      </c>
      <c r="I19" s="337"/>
      <c r="J19" s="335">
        <f>INDEX('元データ'!$A$2:$M$534,MATCH($A19,'元データ'!$A$2:$A$534,0),MATCH(J$1,'元データ'!$A$2:$M$2,0))</f>
        <v>28270</v>
      </c>
      <c r="K19" s="336">
        <v>30512</v>
      </c>
      <c r="L19" s="337"/>
      <c r="M19" s="335">
        <f>INDEX('元データ'!$A$2:$M$534,MATCH($A19,'元データ'!$A$2:$A$534,0),MATCH(M$1,'元データ'!$A$2:$M$2,0))</f>
        <v>16330</v>
      </c>
      <c r="N19" s="336">
        <v>16011</v>
      </c>
      <c r="O19" s="337"/>
      <c r="P19" s="335">
        <f>INDEX('元データ'!$A$2:$M$534,MATCH($A19,'元データ'!$A$2:$A$534,0),MATCH(P$1,'元データ'!$A$2:$M$2,0))</f>
        <v>27064</v>
      </c>
      <c r="Q19" s="336">
        <v>27264</v>
      </c>
      <c r="R19" s="337"/>
      <c r="S19" s="335">
        <f>INDEX('元データ'!$A$2:$M$534,MATCH($A19,'元データ'!$A$2:$A$534,0),MATCH(S$1,'元データ'!$A$2:$M$2,0))</f>
        <v>10628</v>
      </c>
      <c r="T19" s="336">
        <v>10141</v>
      </c>
      <c r="U19" s="337"/>
      <c r="V19" s="335">
        <f>INDEX('元データ'!$A$2:$M$534,MATCH($A19,'元データ'!$A$2:$A$534,0),MATCH(V$1,'元データ'!$A$2:$M$2,0))</f>
        <v>4989</v>
      </c>
      <c r="W19" s="336">
        <v>5772</v>
      </c>
      <c r="X19" s="337"/>
      <c r="Y19" s="335">
        <f>INDEX('元データ'!$A$2:$M$534,MATCH($A19,'元データ'!$A$2:$A$534,0),MATCH(Y$1,'元データ'!$A$2:$M$2,0))</f>
        <v>5105</v>
      </c>
      <c r="Z19" s="336">
        <v>5105</v>
      </c>
      <c r="AA19" s="337"/>
      <c r="AB19" s="335">
        <f>INDEX('元データ'!$A$2:$M$534,MATCH($A19,'元データ'!$A$2:$A$534,0),MATCH(AB$1,'元データ'!$A$2:$M$2,0))</f>
        <v>12134</v>
      </c>
      <c r="AC19" s="336">
        <v>13244</v>
      </c>
      <c r="AD19" s="337"/>
      <c r="AE19" s="335">
        <f>INDEX('元データ'!$A$2:$M$534,MATCH($A19,'元データ'!$A$2:$A$534,0),MATCH(AE$1,'元データ'!$A$2:$M$2,0))</f>
        <v>16125</v>
      </c>
      <c r="AF19" s="336">
        <v>13910</v>
      </c>
      <c r="AG19" s="337"/>
    </row>
    <row r="20" spans="1:33" ht="13.5" customHeight="1">
      <c r="A20" s="596"/>
      <c r="B20" s="338" t="s">
        <v>187</v>
      </c>
      <c r="C20" s="331" t="s">
        <v>15</v>
      </c>
      <c r="D20" s="597">
        <f>D21*1000/D10</f>
        <v>23173.41040462428</v>
      </c>
      <c r="E20" s="598">
        <v>21300.595238095237</v>
      </c>
      <c r="F20" s="332">
        <v>27274</v>
      </c>
      <c r="G20" s="597">
        <f>G21*1000/G10</f>
        <v>28787.878787878788</v>
      </c>
      <c r="H20" s="598">
        <v>33401.51515151515</v>
      </c>
      <c r="I20" s="332">
        <v>26893</v>
      </c>
      <c r="J20" s="597">
        <f>J21*1000/J10</f>
        <v>26141.666666666668</v>
      </c>
      <c r="K20" s="598">
        <v>34758.333333333336</v>
      </c>
      <c r="L20" s="332">
        <v>29066</v>
      </c>
      <c r="M20" s="597">
        <f>M21*1000/M10</f>
        <v>16923.61111111111</v>
      </c>
      <c r="N20" s="598">
        <v>15379.56204379562</v>
      </c>
      <c r="O20" s="332">
        <v>26893</v>
      </c>
      <c r="P20" s="597">
        <f>P21*1000/P10</f>
        <v>14421.052631578947</v>
      </c>
      <c r="Q20" s="598">
        <v>15515.555555555555</v>
      </c>
      <c r="R20" s="332">
        <v>29066</v>
      </c>
      <c r="S20" s="597">
        <f>S21*1000/S10</f>
        <v>22645.454545454544</v>
      </c>
      <c r="T20" s="598">
        <v>19533.898305084746</v>
      </c>
      <c r="U20" s="332">
        <v>26893</v>
      </c>
      <c r="V20" s="597">
        <f>V21*1000/V10</f>
        <v>15187.5</v>
      </c>
      <c r="W20" s="598">
        <v>18312.5</v>
      </c>
      <c r="X20" s="332">
        <v>26456</v>
      </c>
      <c r="Y20" s="597">
        <f>Y21*1000/Y10</f>
        <v>17222.222222222223</v>
      </c>
      <c r="Z20" s="598">
        <v>17416.666666666668</v>
      </c>
      <c r="AA20" s="332">
        <v>26617</v>
      </c>
      <c r="AB20" s="597">
        <f>AB21*1000/AB10</f>
        <v>18134.615384615383</v>
      </c>
      <c r="AC20" s="598">
        <v>17402.777777777777</v>
      </c>
      <c r="AD20" s="332">
        <v>26617</v>
      </c>
      <c r="AE20" s="597">
        <f>AE21*1000/AE10</f>
        <v>20263.88888888889</v>
      </c>
      <c r="AF20" s="598">
        <v>16270.833333333334</v>
      </c>
      <c r="AG20" s="332">
        <v>26893</v>
      </c>
    </row>
    <row r="21" spans="1:33" s="600" customFormat="1" ht="13.5" customHeight="1" hidden="1">
      <c r="A21" s="599" t="s">
        <v>1194</v>
      </c>
      <c r="B21" s="333"/>
      <c r="C21" s="334"/>
      <c r="D21" s="335">
        <f>INDEX('元データ'!$A$2:$M$534,MATCH($A21,'元データ'!$A$2:$A$534,0),MATCH(D$1,'元データ'!$A$2:$M$2,0))</f>
        <v>8018</v>
      </c>
      <c r="E21" s="336">
        <v>7157</v>
      </c>
      <c r="F21" s="337"/>
      <c r="G21" s="335">
        <f>INDEX('元データ'!$A$2:$M$534,MATCH($A21,'元データ'!$A$2:$A$534,0),MATCH(G$1,'元データ'!$A$2:$M$2,0))</f>
        <v>3800</v>
      </c>
      <c r="H21" s="336">
        <v>4409</v>
      </c>
      <c r="I21" s="337"/>
      <c r="J21" s="335">
        <f>INDEX('元データ'!$A$2:$M$534,MATCH($A21,'元データ'!$A$2:$A$534,0),MATCH(J$1,'元データ'!$A$2:$M$2,0))</f>
        <v>6274</v>
      </c>
      <c r="K21" s="336">
        <v>8342</v>
      </c>
      <c r="L21" s="337"/>
      <c r="M21" s="335">
        <f>INDEX('元データ'!$A$2:$M$534,MATCH($A21,'元データ'!$A$2:$A$534,0),MATCH(M$1,'元データ'!$A$2:$M$2,0))</f>
        <v>2437</v>
      </c>
      <c r="N21" s="336">
        <v>2107</v>
      </c>
      <c r="O21" s="337"/>
      <c r="P21" s="335">
        <f>INDEX('元データ'!$A$2:$M$534,MATCH($A21,'元データ'!$A$2:$A$534,0),MATCH(P$1,'元データ'!$A$2:$M$2,0))</f>
        <v>3288</v>
      </c>
      <c r="Q21" s="336">
        <v>3491</v>
      </c>
      <c r="R21" s="337"/>
      <c r="S21" s="335">
        <f>INDEX('元データ'!$A$2:$M$534,MATCH($A21,'元データ'!$A$2:$A$534,0),MATCH(S$1,'元データ'!$A$2:$M$2,0))</f>
        <v>2491</v>
      </c>
      <c r="T21" s="336">
        <v>2305</v>
      </c>
      <c r="U21" s="337"/>
      <c r="V21" s="335">
        <f>INDEX('元データ'!$A$2:$M$534,MATCH($A21,'元データ'!$A$2:$A$534,0),MATCH(V$1,'元データ'!$A$2:$M$2,0))</f>
        <v>729</v>
      </c>
      <c r="W21" s="336">
        <v>879</v>
      </c>
      <c r="X21" s="337"/>
      <c r="Y21" s="335">
        <f>INDEX('元データ'!$A$2:$M$534,MATCH($A21,'元データ'!$A$2:$A$534,0),MATCH(Y$1,'元データ'!$A$2:$M$2,0))</f>
        <v>620</v>
      </c>
      <c r="Z21" s="336">
        <v>627</v>
      </c>
      <c r="AA21" s="337"/>
      <c r="AB21" s="335">
        <f>INDEX('元データ'!$A$2:$M$534,MATCH($A21,'元データ'!$A$2:$A$534,0),MATCH(AB$1,'元データ'!$A$2:$M$2,0))</f>
        <v>2829</v>
      </c>
      <c r="AC21" s="336">
        <v>2506</v>
      </c>
      <c r="AD21" s="337"/>
      <c r="AE21" s="335">
        <f>INDEX('元データ'!$A$2:$M$534,MATCH($A21,'元データ'!$A$2:$A$534,0),MATCH(AE$1,'元データ'!$A$2:$M$2,0))</f>
        <v>2918</v>
      </c>
      <c r="AF21" s="336">
        <v>2343</v>
      </c>
      <c r="AG21" s="337"/>
    </row>
    <row r="22" spans="1:33" ht="13.5" customHeight="1">
      <c r="A22" s="596"/>
      <c r="B22" s="338"/>
      <c r="C22" s="331" t="s">
        <v>16</v>
      </c>
      <c r="D22" s="597">
        <f>D23*1000/D10</f>
        <v>541049.1329479769</v>
      </c>
      <c r="E22" s="598">
        <v>540485.119047619</v>
      </c>
      <c r="F22" s="332">
        <v>526446</v>
      </c>
      <c r="G22" s="597">
        <f>G23*1000/G10</f>
        <v>575106.0606060605</v>
      </c>
      <c r="H22" s="598">
        <v>572136.3636363636</v>
      </c>
      <c r="I22" s="332">
        <v>502920</v>
      </c>
      <c r="J22" s="597">
        <f>J23*1000/J10</f>
        <v>490470.8333333333</v>
      </c>
      <c r="K22" s="598">
        <v>536108.3333333334</v>
      </c>
      <c r="L22" s="332">
        <v>515799</v>
      </c>
      <c r="M22" s="597">
        <f>M23*1000/M10</f>
        <v>480006.94444444444</v>
      </c>
      <c r="N22" s="598">
        <v>471124.0875912409</v>
      </c>
      <c r="O22" s="332">
        <v>502920</v>
      </c>
      <c r="P22" s="597">
        <f>P23*1000/P10</f>
        <v>502640.350877193</v>
      </c>
      <c r="Q22" s="598">
        <v>519951.1111111111</v>
      </c>
      <c r="R22" s="332">
        <v>515799</v>
      </c>
      <c r="S22" s="597">
        <f>S23*1000/S10</f>
        <v>422500</v>
      </c>
      <c r="T22" s="598">
        <v>397457.6271186441</v>
      </c>
      <c r="U22" s="332">
        <v>502920</v>
      </c>
      <c r="V22" s="597">
        <f>V23*1000/V10</f>
        <v>459270.8333333333</v>
      </c>
      <c r="W22" s="598">
        <v>527895.8333333334</v>
      </c>
      <c r="X22" s="332">
        <v>516155</v>
      </c>
      <c r="Y22" s="597">
        <f>Y23*1000/Y10</f>
        <v>559805.5555555555</v>
      </c>
      <c r="Z22" s="598">
        <v>576388.8888888889</v>
      </c>
      <c r="AA22" s="332">
        <v>494153</v>
      </c>
      <c r="AB22" s="597">
        <f>AB23*1000/AB10</f>
        <v>355147.4358974359</v>
      </c>
      <c r="AC22" s="598">
        <v>405145.8333333333</v>
      </c>
      <c r="AD22" s="332">
        <v>494153</v>
      </c>
      <c r="AE22" s="597">
        <f>AE23*1000/AE10</f>
        <v>492763.8888888889</v>
      </c>
      <c r="AF22" s="598">
        <v>442979.1666666667</v>
      </c>
      <c r="AG22" s="332">
        <v>502920</v>
      </c>
    </row>
    <row r="23" spans="1:33" s="600" customFormat="1" ht="13.5" customHeight="1" hidden="1">
      <c r="A23" s="599" t="s">
        <v>1195</v>
      </c>
      <c r="B23" s="333"/>
      <c r="C23" s="334"/>
      <c r="D23" s="335">
        <f>INDEX('元データ'!$A$2:$M$534,MATCH($A23,'元データ'!$A$2:$A$534,0),MATCH(D$1,'元データ'!$A$2:$M$2,0))</f>
        <v>187203</v>
      </c>
      <c r="E23" s="336">
        <v>181603</v>
      </c>
      <c r="F23" s="337"/>
      <c r="G23" s="335">
        <f>INDEX('元データ'!$A$2:$M$534,MATCH($A23,'元データ'!$A$2:$A$534,0),MATCH(G$1,'元データ'!$A$2:$M$2,0))</f>
        <v>75914</v>
      </c>
      <c r="H23" s="336">
        <v>75522</v>
      </c>
      <c r="I23" s="337"/>
      <c r="J23" s="335">
        <f>INDEX('元データ'!$A$2:$M$534,MATCH($A23,'元データ'!$A$2:$A$534,0),MATCH(J$1,'元データ'!$A$2:$M$2,0))</f>
        <v>117713</v>
      </c>
      <c r="K23" s="336">
        <v>128666</v>
      </c>
      <c r="L23" s="337"/>
      <c r="M23" s="335">
        <f>INDEX('元データ'!$A$2:$M$534,MATCH($A23,'元データ'!$A$2:$A$534,0),MATCH(M$1,'元データ'!$A$2:$M$2,0))</f>
        <v>69121</v>
      </c>
      <c r="N23" s="336">
        <v>64544</v>
      </c>
      <c r="O23" s="337"/>
      <c r="P23" s="335">
        <f>INDEX('元データ'!$A$2:$M$534,MATCH($A23,'元データ'!$A$2:$A$534,0),MATCH(P$1,'元データ'!$A$2:$M$2,0))</f>
        <v>114602</v>
      </c>
      <c r="Q23" s="336">
        <v>116989</v>
      </c>
      <c r="R23" s="337"/>
      <c r="S23" s="335">
        <f>INDEX('元データ'!$A$2:$M$534,MATCH($A23,'元データ'!$A$2:$A$534,0),MATCH(S$1,'元データ'!$A$2:$M$2,0))</f>
        <v>46475</v>
      </c>
      <c r="T23" s="336">
        <v>46900</v>
      </c>
      <c r="U23" s="337"/>
      <c r="V23" s="335">
        <f>INDEX('元データ'!$A$2:$M$534,MATCH($A23,'元データ'!$A$2:$A$534,0),MATCH(V$1,'元データ'!$A$2:$M$2,0))</f>
        <v>22045</v>
      </c>
      <c r="W23" s="336">
        <v>25339</v>
      </c>
      <c r="X23" s="337"/>
      <c r="Y23" s="335">
        <f>INDEX('元データ'!$A$2:$M$534,MATCH($A23,'元データ'!$A$2:$A$534,0),MATCH(Y$1,'元データ'!$A$2:$M$2,0))</f>
        <v>20153</v>
      </c>
      <c r="Z23" s="336">
        <v>20750</v>
      </c>
      <c r="AA23" s="337"/>
      <c r="AB23" s="335">
        <f>INDEX('元データ'!$A$2:$M$534,MATCH($A23,'元データ'!$A$2:$A$534,0),MATCH(AB$1,'元データ'!$A$2:$M$2,0))</f>
        <v>55403</v>
      </c>
      <c r="AC23" s="336">
        <v>58341</v>
      </c>
      <c r="AD23" s="337"/>
      <c r="AE23" s="335">
        <f>INDEX('元データ'!$A$2:$M$534,MATCH($A23,'元データ'!$A$2:$A$534,0),MATCH(AE$1,'元データ'!$A$2:$M$2,0))</f>
        <v>70958</v>
      </c>
      <c r="AF23" s="336">
        <v>63789</v>
      </c>
      <c r="AG23" s="337"/>
    </row>
    <row r="24" spans="1:33" ht="13.5" customHeight="1">
      <c r="A24" s="596"/>
      <c r="B24" s="338" t="s">
        <v>188</v>
      </c>
      <c r="C24" s="331" t="s">
        <v>17</v>
      </c>
      <c r="D24" s="601">
        <f>D25/D8</f>
        <v>43.3448275862069</v>
      </c>
      <c r="E24" s="602">
        <v>44.310344827586206</v>
      </c>
      <c r="F24" s="339">
        <v>43</v>
      </c>
      <c r="G24" s="601">
        <f>G25/G8</f>
        <v>47.18181818181818</v>
      </c>
      <c r="H24" s="602">
        <v>45.36363636363637</v>
      </c>
      <c r="I24" s="339">
        <v>44</v>
      </c>
      <c r="J24" s="601">
        <f>J25/J8</f>
        <v>42.95</v>
      </c>
      <c r="K24" s="602">
        <v>44.6</v>
      </c>
      <c r="L24" s="339">
        <v>43</v>
      </c>
      <c r="M24" s="601">
        <f>M25/M8</f>
        <v>43.666666666666664</v>
      </c>
      <c r="N24" s="602">
        <v>43</v>
      </c>
      <c r="O24" s="339">
        <v>44</v>
      </c>
      <c r="P24" s="601">
        <f>P25/P8</f>
        <v>42.05263157894737</v>
      </c>
      <c r="Q24" s="602">
        <v>41.666666666666664</v>
      </c>
      <c r="R24" s="339">
        <v>43</v>
      </c>
      <c r="S24" s="601">
        <f>S25/S8</f>
        <v>41.2</v>
      </c>
      <c r="T24" s="602">
        <v>40.2</v>
      </c>
      <c r="U24" s="339">
        <v>44</v>
      </c>
      <c r="V24" s="601">
        <f>V25/V8</f>
        <v>57.5</v>
      </c>
      <c r="W24" s="602">
        <v>42.75</v>
      </c>
      <c r="X24" s="339">
        <v>46</v>
      </c>
      <c r="Y24" s="601">
        <f>Y25/Y8</f>
        <v>48.333333333333336</v>
      </c>
      <c r="Z24" s="602">
        <v>47.333333333333336</v>
      </c>
      <c r="AA24" s="339">
        <v>45</v>
      </c>
      <c r="AB24" s="601">
        <f>AB25/AB8</f>
        <v>36.76923076923077</v>
      </c>
      <c r="AC24" s="602">
        <v>37.25</v>
      </c>
      <c r="AD24" s="339">
        <v>45</v>
      </c>
      <c r="AE24" s="601">
        <f>AE25/AE8</f>
        <v>46.25</v>
      </c>
      <c r="AF24" s="602">
        <v>38.916666666666664</v>
      </c>
      <c r="AG24" s="339">
        <v>44</v>
      </c>
    </row>
    <row r="25" spans="1:33" s="600" customFormat="1" ht="13.5" customHeight="1" hidden="1">
      <c r="A25" s="599" t="s">
        <v>1196</v>
      </c>
      <c r="B25" s="333"/>
      <c r="C25" s="334"/>
      <c r="D25" s="335">
        <f>INDEX('元データ'!$A$2:$M$534,MATCH($A25,'元データ'!$A$2:$A$534,0),MATCH(D$1,'元データ'!$A$2:$M$2,0))</f>
        <v>1257</v>
      </c>
      <c r="E25" s="336">
        <v>1285</v>
      </c>
      <c r="F25" s="337"/>
      <c r="G25" s="335">
        <f>INDEX('元データ'!$A$2:$M$534,MATCH($A25,'元データ'!$A$2:$A$534,0),MATCH(G$1,'元データ'!$A$2:$M$2,0))</f>
        <v>519</v>
      </c>
      <c r="H25" s="336">
        <v>499</v>
      </c>
      <c r="I25" s="337"/>
      <c r="J25" s="335">
        <f>INDEX('元データ'!$A$2:$M$534,MATCH($A25,'元データ'!$A$2:$A$534,0),MATCH(J$1,'元データ'!$A$2:$M$2,0))</f>
        <v>859</v>
      </c>
      <c r="K25" s="336">
        <v>892</v>
      </c>
      <c r="L25" s="337"/>
      <c r="M25" s="335">
        <f>INDEX('元データ'!$A$2:$M$534,MATCH($A25,'元データ'!$A$2:$A$534,0),MATCH(M$1,'元データ'!$A$2:$M$2,0))</f>
        <v>524</v>
      </c>
      <c r="N25" s="336">
        <v>473</v>
      </c>
      <c r="O25" s="337"/>
      <c r="P25" s="335">
        <f>INDEX('元データ'!$A$2:$M$534,MATCH($A25,'元データ'!$A$2:$A$534,0),MATCH(P$1,'元データ'!$A$2:$M$2,0))</f>
        <v>799</v>
      </c>
      <c r="Q25" s="336">
        <v>750</v>
      </c>
      <c r="R25" s="337"/>
      <c r="S25" s="335">
        <f>INDEX('元データ'!$A$2:$M$534,MATCH($A25,'元データ'!$A$2:$A$534,0),MATCH(S$1,'元データ'!$A$2:$M$2,0))</f>
        <v>412</v>
      </c>
      <c r="T25" s="336">
        <v>402</v>
      </c>
      <c r="U25" s="337"/>
      <c r="V25" s="335">
        <f>INDEX('元データ'!$A$2:$M$534,MATCH($A25,'元データ'!$A$2:$A$534,0),MATCH(V$1,'元データ'!$A$2:$M$2,0))</f>
        <v>230</v>
      </c>
      <c r="W25" s="336">
        <v>171</v>
      </c>
      <c r="X25" s="337"/>
      <c r="Y25" s="335">
        <f>INDEX('元データ'!$A$2:$M$534,MATCH($A25,'元データ'!$A$2:$A$534,0),MATCH(Y$1,'元データ'!$A$2:$M$2,0))</f>
        <v>145</v>
      </c>
      <c r="Z25" s="336">
        <v>142</v>
      </c>
      <c r="AA25" s="337"/>
      <c r="AB25" s="335">
        <f>INDEX('元データ'!$A$2:$M$534,MATCH($A25,'元データ'!$A$2:$A$534,0),MATCH(AB$1,'元データ'!$A$2:$M$2,0))</f>
        <v>478</v>
      </c>
      <c r="AC25" s="336">
        <v>447</v>
      </c>
      <c r="AD25" s="337"/>
      <c r="AE25" s="335">
        <f>INDEX('元データ'!$A$2:$M$534,MATCH($A25,'元データ'!$A$2:$A$534,0),MATCH(AE$1,'元データ'!$A$2:$M$2,0))</f>
        <v>555</v>
      </c>
      <c r="AF25" s="336">
        <v>467</v>
      </c>
      <c r="AG25" s="337"/>
    </row>
    <row r="26" spans="1:33" ht="13.5" customHeight="1">
      <c r="A26" s="596"/>
      <c r="B26" s="338"/>
      <c r="C26" s="331" t="s">
        <v>18</v>
      </c>
      <c r="D26" s="601">
        <f>D27/D8</f>
        <v>22.379310344827587</v>
      </c>
      <c r="E26" s="602">
        <v>22.862068965517242</v>
      </c>
      <c r="F26" s="339">
        <v>19</v>
      </c>
      <c r="G26" s="601">
        <f>G27/G8</f>
        <v>20.727272727272727</v>
      </c>
      <c r="H26" s="602">
        <v>18.818181818181817</v>
      </c>
      <c r="I26" s="339">
        <v>21</v>
      </c>
      <c r="J26" s="601">
        <f>J27/J8</f>
        <v>22.8</v>
      </c>
      <c r="K26" s="602">
        <v>23.75</v>
      </c>
      <c r="L26" s="339">
        <v>19</v>
      </c>
      <c r="M26" s="601">
        <f>M27/M8</f>
        <v>19</v>
      </c>
      <c r="N26" s="602">
        <v>22.454545454545453</v>
      </c>
      <c r="O26" s="339">
        <v>21</v>
      </c>
      <c r="P26" s="601">
        <f>P27/P8</f>
        <v>19.263157894736842</v>
      </c>
      <c r="Q26" s="602">
        <v>19.27777777777778</v>
      </c>
      <c r="R26" s="339">
        <v>19</v>
      </c>
      <c r="S26" s="601">
        <f>S27/S8</f>
        <v>16.7</v>
      </c>
      <c r="T26" s="602">
        <v>15.7</v>
      </c>
      <c r="U26" s="339">
        <v>21</v>
      </c>
      <c r="V26" s="601">
        <f>V27/V8</f>
        <v>30.25</v>
      </c>
      <c r="W26" s="602">
        <v>20.25</v>
      </c>
      <c r="X26" s="339">
        <v>23</v>
      </c>
      <c r="Y26" s="601">
        <f>Y27/Y8</f>
        <v>27.333333333333332</v>
      </c>
      <c r="Z26" s="602">
        <v>26.333333333333332</v>
      </c>
      <c r="AA26" s="339">
        <v>22</v>
      </c>
      <c r="AB26" s="601">
        <f>AB27/AB8</f>
        <v>11.23076923076923</v>
      </c>
      <c r="AC26" s="602">
        <v>17.833333333333332</v>
      </c>
      <c r="AD26" s="339">
        <v>22</v>
      </c>
      <c r="AE26" s="601">
        <f>AE27/AE8</f>
        <v>13.5</v>
      </c>
      <c r="AF26" s="602">
        <v>18</v>
      </c>
      <c r="AG26" s="339">
        <v>21</v>
      </c>
    </row>
    <row r="27" spans="1:33" s="600" customFormat="1" ht="13.5" customHeight="1" hidden="1">
      <c r="A27" s="599" t="s">
        <v>1197</v>
      </c>
      <c r="B27" s="333"/>
      <c r="C27" s="334"/>
      <c r="D27" s="335">
        <f>INDEX('元データ'!$A$2:$M$534,MATCH($A27,'元データ'!$A$2:$A$534,0),MATCH(D$1,'元データ'!$A$2:$M$2,0))</f>
        <v>649</v>
      </c>
      <c r="E27" s="336">
        <v>663</v>
      </c>
      <c r="F27" s="337"/>
      <c r="G27" s="335">
        <f>INDEX('元データ'!$A$2:$M$534,MATCH($A27,'元データ'!$A$2:$A$534,0),MATCH(G$1,'元データ'!$A$2:$M$2,0))</f>
        <v>228</v>
      </c>
      <c r="H27" s="336">
        <v>207</v>
      </c>
      <c r="I27" s="337"/>
      <c r="J27" s="335">
        <f>INDEX('元データ'!$A$2:$M$534,MATCH($A27,'元データ'!$A$2:$A$534,0),MATCH(J$1,'元データ'!$A$2:$M$2,0))</f>
        <v>456</v>
      </c>
      <c r="K27" s="336">
        <v>475</v>
      </c>
      <c r="L27" s="337"/>
      <c r="M27" s="335">
        <f>INDEX('元データ'!$A$2:$M$534,MATCH($A27,'元データ'!$A$2:$A$534,0),MATCH(M$1,'元データ'!$A$2:$M$2,0))</f>
        <v>228</v>
      </c>
      <c r="N27" s="336">
        <v>247</v>
      </c>
      <c r="O27" s="337"/>
      <c r="P27" s="335">
        <f>INDEX('元データ'!$A$2:$M$534,MATCH($A27,'元データ'!$A$2:$A$534,0),MATCH(P$1,'元データ'!$A$2:$M$2,0))</f>
        <v>366</v>
      </c>
      <c r="Q27" s="336">
        <v>347</v>
      </c>
      <c r="R27" s="337"/>
      <c r="S27" s="335">
        <f>INDEX('元データ'!$A$2:$M$534,MATCH($A27,'元データ'!$A$2:$A$534,0),MATCH(S$1,'元データ'!$A$2:$M$2,0))</f>
        <v>167</v>
      </c>
      <c r="T27" s="336">
        <v>157</v>
      </c>
      <c r="U27" s="337"/>
      <c r="V27" s="335">
        <f>INDEX('元データ'!$A$2:$M$534,MATCH($A27,'元データ'!$A$2:$A$534,0),MATCH(V$1,'元データ'!$A$2:$M$2,0))</f>
        <v>121</v>
      </c>
      <c r="W27" s="336">
        <v>81</v>
      </c>
      <c r="X27" s="337"/>
      <c r="Y27" s="335">
        <f>INDEX('元データ'!$A$2:$M$534,MATCH($A27,'元データ'!$A$2:$A$534,0),MATCH(Y$1,'元データ'!$A$2:$M$2,0))</f>
        <v>82</v>
      </c>
      <c r="Z27" s="336">
        <v>79</v>
      </c>
      <c r="AA27" s="337"/>
      <c r="AB27" s="335">
        <f>INDEX('元データ'!$A$2:$M$534,MATCH($A27,'元データ'!$A$2:$A$534,0),MATCH(AB$1,'元データ'!$A$2:$M$2,0))</f>
        <v>146</v>
      </c>
      <c r="AC27" s="336">
        <v>214</v>
      </c>
      <c r="AD27" s="337"/>
      <c r="AE27" s="335">
        <f>INDEX('元データ'!$A$2:$M$534,MATCH($A27,'元データ'!$A$2:$A$534,0),MATCH(AE$1,'元データ'!$A$2:$M$2,0))</f>
        <v>162</v>
      </c>
      <c r="AF27" s="336">
        <v>216</v>
      </c>
      <c r="AG27" s="337"/>
    </row>
    <row r="28" spans="1:33" ht="13.5" customHeight="1">
      <c r="A28" s="596" t="s">
        <v>1198</v>
      </c>
      <c r="B28" s="340"/>
      <c r="C28" s="341" t="s">
        <v>9</v>
      </c>
      <c r="D28" s="342">
        <f>INDEX('元データ'!$A$2:$M$534,MATCH($A28,'元データ'!$A$2:$A$534,0),MATCH(D$1,'元データ'!$A$2:$M$2,0))</f>
        <v>70</v>
      </c>
      <c r="E28" s="343">
        <v>71</v>
      </c>
      <c r="F28" s="344"/>
      <c r="G28" s="342">
        <f>INDEX('元データ'!$A$2:$M$534,MATCH($A28,'元データ'!$A$2:$A$534,0),MATCH(G$1,'元データ'!$A$2:$M$2,0))</f>
        <v>16</v>
      </c>
      <c r="H28" s="343">
        <v>17</v>
      </c>
      <c r="I28" s="344"/>
      <c r="J28" s="342">
        <f>INDEX('元データ'!$A$2:$M$534,MATCH($A28,'元データ'!$A$2:$A$534,0),MATCH(J$1,'元データ'!$A$2:$M$2,0))</f>
        <v>17</v>
      </c>
      <c r="K28" s="343">
        <v>18</v>
      </c>
      <c r="L28" s="344"/>
      <c r="M28" s="342">
        <f>INDEX('元データ'!$A$2:$M$534,MATCH($A28,'元データ'!$A$2:$A$534,0),MATCH(M$1,'元データ'!$A$2:$M$2,0))</f>
        <v>15</v>
      </c>
      <c r="N28" s="343">
        <v>15</v>
      </c>
      <c r="O28" s="344"/>
      <c r="P28" s="342">
        <f>INDEX('元データ'!$A$2:$M$534,MATCH($A28,'元データ'!$A$2:$A$534,0),MATCH(P$1,'元データ'!$A$2:$M$2,0))</f>
        <v>16</v>
      </c>
      <c r="Q28" s="343">
        <v>18</v>
      </c>
      <c r="R28" s="344"/>
      <c r="S28" s="342">
        <f>INDEX('元データ'!$A$2:$M$534,MATCH($A28,'元データ'!$A$2:$A$534,0),MATCH(S$1,'元データ'!$A$2:$M$2,0))</f>
        <v>8</v>
      </c>
      <c r="T28" s="343">
        <v>8</v>
      </c>
      <c r="U28" s="344"/>
      <c r="V28" s="342">
        <f>INDEX('元データ'!$A$2:$M$534,MATCH($A28,'元データ'!$A$2:$A$534,0),MATCH(V$1,'元データ'!$A$2:$M$2,0))</f>
        <v>6</v>
      </c>
      <c r="W28" s="343">
        <v>5</v>
      </c>
      <c r="X28" s="344"/>
      <c r="Y28" s="342">
        <f>INDEX('元データ'!$A$2:$M$534,MATCH($A28,'元データ'!$A$2:$A$534,0),MATCH(Y$1,'元データ'!$A$2:$M$2,0))</f>
        <v>0</v>
      </c>
      <c r="Z28" s="343"/>
      <c r="AA28" s="344"/>
      <c r="AB28" s="342">
        <f>INDEX('元データ'!$A$2:$M$534,MATCH($A28,'元データ'!$A$2:$A$534,0),MATCH(AB$1,'元データ'!$A$2:$M$2,0))</f>
        <v>8</v>
      </c>
      <c r="AC28" s="343">
        <v>9</v>
      </c>
      <c r="AD28" s="344"/>
      <c r="AE28" s="342">
        <f>INDEX('元データ'!$A$2:$M$534,MATCH($A28,'元データ'!$A$2:$A$534,0),MATCH(AE$1,'元データ'!$A$2:$M$2,0))</f>
        <v>16</v>
      </c>
      <c r="AF28" s="343">
        <v>15</v>
      </c>
      <c r="AG28" s="344"/>
    </row>
    <row r="29" spans="1:33" ht="13.5" customHeight="1">
      <c r="A29" s="596"/>
      <c r="B29" s="338"/>
      <c r="C29" s="331" t="s">
        <v>10</v>
      </c>
      <c r="D29" s="597">
        <f>D31*1000/D30</f>
        <v>546711.9244391972</v>
      </c>
      <c r="E29" s="598">
        <v>547092.4170616114</v>
      </c>
      <c r="F29" s="332">
        <v>552528</v>
      </c>
      <c r="G29" s="597">
        <f>G31*1000/G30</f>
        <v>580558.0110497237</v>
      </c>
      <c r="H29" s="598">
        <v>616810.6796116505</v>
      </c>
      <c r="I29" s="332">
        <v>592389</v>
      </c>
      <c r="J29" s="597">
        <f>J31*1000/J30</f>
        <v>593603.8647342995</v>
      </c>
      <c r="K29" s="598">
        <v>588393.5185185185</v>
      </c>
      <c r="L29" s="332">
        <v>558217</v>
      </c>
      <c r="M29" s="597">
        <f>M31*1000/M30</f>
        <v>601010.8695652174</v>
      </c>
      <c r="N29" s="598">
        <v>597783.3333333334</v>
      </c>
      <c r="O29" s="332">
        <v>592389</v>
      </c>
      <c r="P29" s="597">
        <f>P31*1000/P30</f>
        <v>691626.8656716418</v>
      </c>
      <c r="Q29" s="598">
        <v>731798.1651376147</v>
      </c>
      <c r="R29" s="332">
        <v>558217</v>
      </c>
      <c r="S29" s="597">
        <f>S31*1000/S30</f>
        <v>627515.4639175257</v>
      </c>
      <c r="T29" s="598">
        <v>635260</v>
      </c>
      <c r="U29" s="332">
        <v>592389</v>
      </c>
      <c r="V29" s="597">
        <f>V31*1000/V30</f>
        <v>588275.3623188406</v>
      </c>
      <c r="W29" s="598">
        <v>578633.3333333334</v>
      </c>
      <c r="X29" s="332">
        <v>693359</v>
      </c>
      <c r="Y29" s="597" t="e">
        <f>Y31*1000/Y30</f>
        <v>#DIV/0!</v>
      </c>
      <c r="Z29" s="598" t="e">
        <v>#DIV/0!</v>
      </c>
      <c r="AA29" s="332">
        <v>696690</v>
      </c>
      <c r="AB29" s="597">
        <f>AB31*1000/AB30</f>
        <v>633072.1649484537</v>
      </c>
      <c r="AC29" s="598">
        <v>603842.5925925926</v>
      </c>
      <c r="AD29" s="332">
        <v>696690</v>
      </c>
      <c r="AE29" s="597">
        <f>AE31*1000/AE30</f>
        <v>578458.3333333334</v>
      </c>
      <c r="AF29" s="598">
        <v>613794.4444444445</v>
      </c>
      <c r="AG29" s="332">
        <v>592389</v>
      </c>
    </row>
    <row r="30" spans="1:33" s="600" customFormat="1" ht="13.5" customHeight="1" hidden="1">
      <c r="A30" s="599" t="s">
        <v>1199</v>
      </c>
      <c r="B30" s="345"/>
      <c r="C30" s="334"/>
      <c r="D30" s="335">
        <f>INDEX('元データ'!$A$2:$M$534,MATCH($A30,'元データ'!$A$2:$A$534,0),MATCH(D$1,'元データ'!$A$2:$M$2,0))</f>
        <v>847</v>
      </c>
      <c r="E30" s="336">
        <v>844</v>
      </c>
      <c r="F30" s="337"/>
      <c r="G30" s="335">
        <f>INDEX('元データ'!$A$2:$M$534,MATCH($A30,'元データ'!$A$2:$A$534,0),MATCH(G$1,'元データ'!$A$2:$M$2,0))</f>
        <v>181</v>
      </c>
      <c r="H30" s="336">
        <v>206</v>
      </c>
      <c r="I30" s="337"/>
      <c r="J30" s="335">
        <f>INDEX('元データ'!$A$2:$M$534,MATCH($A30,'元データ'!$A$2:$A$534,0),MATCH(J$1,'元データ'!$A$2:$M$2,0))</f>
        <v>207</v>
      </c>
      <c r="K30" s="336">
        <v>216</v>
      </c>
      <c r="L30" s="337"/>
      <c r="M30" s="335">
        <f>INDEX('元データ'!$A$2:$M$534,MATCH($A30,'元データ'!$A$2:$A$534,0),MATCH(M$1,'元データ'!$A$2:$M$2,0))</f>
        <v>184</v>
      </c>
      <c r="N30" s="336">
        <v>180</v>
      </c>
      <c r="O30" s="337"/>
      <c r="P30" s="335">
        <f>INDEX('元データ'!$A$2:$M$534,MATCH($A30,'元データ'!$A$2:$A$534,0),MATCH(P$1,'元データ'!$A$2:$M$2,0))</f>
        <v>201</v>
      </c>
      <c r="Q30" s="336">
        <v>218</v>
      </c>
      <c r="R30" s="337"/>
      <c r="S30" s="335">
        <f>INDEX('元データ'!$A$2:$M$534,MATCH($A30,'元データ'!$A$2:$A$534,0),MATCH(S$1,'元データ'!$A$2:$M$2,0))</f>
        <v>97</v>
      </c>
      <c r="T30" s="336">
        <v>100</v>
      </c>
      <c r="U30" s="337"/>
      <c r="V30" s="335">
        <f>INDEX('元データ'!$A$2:$M$534,MATCH($A30,'元データ'!$A$2:$A$534,0),MATCH(V$1,'元データ'!$A$2:$M$2,0))</f>
        <v>69</v>
      </c>
      <c r="W30" s="336">
        <v>60</v>
      </c>
      <c r="X30" s="337"/>
      <c r="Y30" s="335">
        <f>INDEX('元データ'!$A$2:$M$534,MATCH($A30,'元データ'!$A$2:$A$534,0),MATCH(Y$1,'元データ'!$A$2:$M$2,0))</f>
        <v>0</v>
      </c>
      <c r="Z30" s="336"/>
      <c r="AA30" s="337"/>
      <c r="AB30" s="335">
        <f>INDEX('元データ'!$A$2:$M$534,MATCH($A30,'元データ'!$A$2:$A$534,0),MATCH(AB$1,'元データ'!$A$2:$M$2,0))</f>
        <v>97</v>
      </c>
      <c r="AC30" s="336">
        <v>108</v>
      </c>
      <c r="AD30" s="337"/>
      <c r="AE30" s="335">
        <f>INDEX('元データ'!$A$2:$M$534,MATCH($A30,'元データ'!$A$2:$A$534,0),MATCH(AE$1,'元データ'!$A$2:$M$2,0))</f>
        <v>192</v>
      </c>
      <c r="AF30" s="336">
        <v>180</v>
      </c>
      <c r="AG30" s="337"/>
    </row>
    <row r="31" spans="1:33" s="600" customFormat="1" ht="13.5" customHeight="1" hidden="1">
      <c r="A31" s="599" t="s">
        <v>1200</v>
      </c>
      <c r="B31" s="345"/>
      <c r="C31" s="334"/>
      <c r="D31" s="335">
        <f>INDEX('元データ'!$A$2:$M$534,MATCH($A31,'元データ'!$A$2:$A$534,0),MATCH(D$1,'元データ'!$A$2:$M$2,0))</f>
        <v>463065</v>
      </c>
      <c r="E31" s="336">
        <v>461746</v>
      </c>
      <c r="F31" s="337"/>
      <c r="G31" s="335">
        <f>INDEX('元データ'!$A$2:$M$534,MATCH($A31,'元データ'!$A$2:$A$534,0),MATCH(G$1,'元データ'!$A$2:$M$2,0))</f>
        <v>105081</v>
      </c>
      <c r="H31" s="336">
        <v>127063</v>
      </c>
      <c r="I31" s="337"/>
      <c r="J31" s="335">
        <f>INDEX('元データ'!$A$2:$M$534,MATCH($A31,'元データ'!$A$2:$A$534,0),MATCH(J$1,'元データ'!$A$2:$M$2,0))</f>
        <v>122876</v>
      </c>
      <c r="K31" s="336">
        <v>127093</v>
      </c>
      <c r="L31" s="337"/>
      <c r="M31" s="335">
        <f>INDEX('元データ'!$A$2:$M$534,MATCH($A31,'元データ'!$A$2:$A$534,0),MATCH(M$1,'元データ'!$A$2:$M$2,0))</f>
        <v>110586</v>
      </c>
      <c r="N31" s="336">
        <v>107601</v>
      </c>
      <c r="O31" s="337"/>
      <c r="P31" s="335">
        <f>INDEX('元データ'!$A$2:$M$534,MATCH($A31,'元データ'!$A$2:$A$534,0),MATCH(P$1,'元データ'!$A$2:$M$2,0))</f>
        <v>139017</v>
      </c>
      <c r="Q31" s="336">
        <v>159532</v>
      </c>
      <c r="R31" s="337"/>
      <c r="S31" s="335">
        <f>INDEX('元データ'!$A$2:$M$534,MATCH($A31,'元データ'!$A$2:$A$534,0),MATCH(S$1,'元データ'!$A$2:$M$2,0))</f>
        <v>60869</v>
      </c>
      <c r="T31" s="336">
        <v>63526</v>
      </c>
      <c r="U31" s="337"/>
      <c r="V31" s="335">
        <f>INDEX('元データ'!$A$2:$M$534,MATCH($A31,'元データ'!$A$2:$A$534,0),MATCH(V$1,'元データ'!$A$2:$M$2,0))</f>
        <v>40591</v>
      </c>
      <c r="W31" s="336">
        <v>34718</v>
      </c>
      <c r="X31" s="337"/>
      <c r="Y31" s="335">
        <f>INDEX('元データ'!$A$2:$M$534,MATCH($A31,'元データ'!$A$2:$A$534,0),MATCH(Y$1,'元データ'!$A$2:$M$2,0))</f>
        <v>0</v>
      </c>
      <c r="Z31" s="336"/>
      <c r="AA31" s="337"/>
      <c r="AB31" s="335">
        <f>INDEX('元データ'!$A$2:$M$534,MATCH($A31,'元データ'!$A$2:$A$534,0),MATCH(AB$1,'元データ'!$A$2:$M$2,0))</f>
        <v>61408</v>
      </c>
      <c r="AC31" s="336">
        <v>65215</v>
      </c>
      <c r="AD31" s="337"/>
      <c r="AE31" s="335">
        <f>INDEX('元データ'!$A$2:$M$534,MATCH($A31,'元データ'!$A$2:$A$534,0),MATCH(AE$1,'元データ'!$A$2:$M$2,0))</f>
        <v>111064</v>
      </c>
      <c r="AF31" s="336">
        <v>110483</v>
      </c>
      <c r="AG31" s="337"/>
    </row>
    <row r="32" spans="1:33" ht="13.5" customHeight="1">
      <c r="A32" s="596"/>
      <c r="B32" s="330" t="s">
        <v>22</v>
      </c>
      <c r="C32" s="331" t="s">
        <v>11</v>
      </c>
      <c r="D32" s="597">
        <f>D33*1000/D30</f>
        <v>760237.3081463991</v>
      </c>
      <c r="E32" s="598">
        <v>786453.7914691943</v>
      </c>
      <c r="F32" s="332">
        <v>802779</v>
      </c>
      <c r="G32" s="597">
        <f>G33*1000/G30</f>
        <v>709281.7679558011</v>
      </c>
      <c r="H32" s="598">
        <v>739019.4174757282</v>
      </c>
      <c r="I32" s="332">
        <v>879289</v>
      </c>
      <c r="J32" s="597">
        <f>J33*1000/J30</f>
        <v>1000077.2946859903</v>
      </c>
      <c r="K32" s="598">
        <v>995078.7037037037</v>
      </c>
      <c r="L32" s="332">
        <v>819649</v>
      </c>
      <c r="M32" s="597">
        <f>M33*1000/M30</f>
        <v>738445.6521739131</v>
      </c>
      <c r="N32" s="598">
        <v>747083.3333333334</v>
      </c>
      <c r="O32" s="332">
        <v>879289</v>
      </c>
      <c r="P32" s="597">
        <f>P33*1000/P30</f>
        <v>805492.5373134328</v>
      </c>
      <c r="Q32" s="598">
        <v>722513.7614678899</v>
      </c>
      <c r="R32" s="332">
        <v>819649</v>
      </c>
      <c r="S32" s="597">
        <f>S33*1000/S30</f>
        <v>942896.9072164949</v>
      </c>
      <c r="T32" s="598">
        <v>939900</v>
      </c>
      <c r="U32" s="332">
        <v>879289</v>
      </c>
      <c r="V32" s="597">
        <f>V33*1000/V30</f>
        <v>842000</v>
      </c>
      <c r="W32" s="598">
        <v>829883.3333333334</v>
      </c>
      <c r="X32" s="332">
        <v>997729</v>
      </c>
      <c r="Y32" s="597" t="e">
        <f>Y33*1000/Y30</f>
        <v>#DIV/0!</v>
      </c>
      <c r="Z32" s="598" t="e">
        <v>#DIV/0!</v>
      </c>
      <c r="AA32" s="332">
        <v>942941</v>
      </c>
      <c r="AB32" s="597">
        <f>AB33*1000/AB30</f>
        <v>1039690.7216494846</v>
      </c>
      <c r="AC32" s="598">
        <v>984712.9629629629</v>
      </c>
      <c r="AD32" s="332">
        <v>942941</v>
      </c>
      <c r="AE32" s="597">
        <f>AE33*1000/AE30</f>
        <v>1097203.125</v>
      </c>
      <c r="AF32" s="598">
        <v>1090750</v>
      </c>
      <c r="AG32" s="332">
        <v>879289</v>
      </c>
    </row>
    <row r="33" spans="1:33" s="600" customFormat="1" ht="13.5" customHeight="1" hidden="1">
      <c r="A33" s="599" t="s">
        <v>1201</v>
      </c>
      <c r="B33" s="333"/>
      <c r="C33" s="334"/>
      <c r="D33" s="335">
        <f>INDEX('元データ'!$A$2:$M$534,MATCH($A33,'元データ'!$A$2:$A$534,0),MATCH(D$1,'元データ'!$A$2:$M$2,0))</f>
        <v>643921</v>
      </c>
      <c r="E33" s="336">
        <v>663767</v>
      </c>
      <c r="F33" s="337"/>
      <c r="G33" s="335">
        <f>INDEX('元データ'!$A$2:$M$534,MATCH($A33,'元データ'!$A$2:$A$534,0),MATCH(G$1,'元データ'!$A$2:$M$2,0))</f>
        <v>128380</v>
      </c>
      <c r="H33" s="336">
        <v>152238</v>
      </c>
      <c r="I33" s="337"/>
      <c r="J33" s="335">
        <f>INDEX('元データ'!$A$2:$M$534,MATCH($A33,'元データ'!$A$2:$A$534,0),MATCH(J$1,'元データ'!$A$2:$M$2,0))</f>
        <v>207016</v>
      </c>
      <c r="K33" s="336">
        <v>214937</v>
      </c>
      <c r="L33" s="337"/>
      <c r="M33" s="335">
        <f>INDEX('元データ'!$A$2:$M$534,MATCH($A33,'元データ'!$A$2:$A$534,0),MATCH(M$1,'元データ'!$A$2:$M$2,0))</f>
        <v>135874</v>
      </c>
      <c r="N33" s="336">
        <v>134475</v>
      </c>
      <c r="O33" s="337"/>
      <c r="P33" s="335">
        <f>INDEX('元データ'!$A$2:$M$534,MATCH($A33,'元データ'!$A$2:$A$534,0),MATCH(P$1,'元データ'!$A$2:$M$2,0))</f>
        <v>161904</v>
      </c>
      <c r="Q33" s="336">
        <v>157508</v>
      </c>
      <c r="R33" s="337"/>
      <c r="S33" s="335">
        <f>INDEX('元データ'!$A$2:$M$534,MATCH($A33,'元データ'!$A$2:$A$534,0),MATCH(S$1,'元データ'!$A$2:$M$2,0))</f>
        <v>91461</v>
      </c>
      <c r="T33" s="336">
        <v>93990</v>
      </c>
      <c r="U33" s="337"/>
      <c r="V33" s="335">
        <f>INDEX('元データ'!$A$2:$M$534,MATCH($A33,'元データ'!$A$2:$A$534,0),MATCH(V$1,'元データ'!$A$2:$M$2,0))</f>
        <v>58098</v>
      </c>
      <c r="W33" s="336">
        <v>49793</v>
      </c>
      <c r="X33" s="337"/>
      <c r="Y33" s="335">
        <f>INDEX('元データ'!$A$2:$M$534,MATCH($A33,'元データ'!$A$2:$A$534,0),MATCH(Y$1,'元データ'!$A$2:$M$2,0))</f>
        <v>0</v>
      </c>
      <c r="Z33" s="336"/>
      <c r="AA33" s="337"/>
      <c r="AB33" s="335">
        <f>INDEX('元データ'!$A$2:$M$534,MATCH($A33,'元データ'!$A$2:$A$534,0),MATCH(AB$1,'元データ'!$A$2:$M$2,0))</f>
        <v>100850</v>
      </c>
      <c r="AC33" s="336">
        <v>106349</v>
      </c>
      <c r="AD33" s="337"/>
      <c r="AE33" s="335">
        <f>INDEX('元データ'!$A$2:$M$534,MATCH($A33,'元データ'!$A$2:$A$534,0),MATCH(AE$1,'元データ'!$A$2:$M$2,0))</f>
        <v>210663</v>
      </c>
      <c r="AF33" s="336">
        <v>196335</v>
      </c>
      <c r="AG33" s="337"/>
    </row>
    <row r="34" spans="1:33" ht="13.5" customHeight="1">
      <c r="A34" s="596"/>
      <c r="B34" s="338"/>
      <c r="C34" s="331" t="s">
        <v>12</v>
      </c>
      <c r="D34" s="597">
        <f>D35*1000/D30</f>
        <v>88604.48642266824</v>
      </c>
      <c r="E34" s="598">
        <v>104526.0663507109</v>
      </c>
      <c r="F34" s="332">
        <v>124907</v>
      </c>
      <c r="G34" s="597">
        <f>G35*1000/G30</f>
        <v>20331.491712707182</v>
      </c>
      <c r="H34" s="598">
        <v>5975.728155339806</v>
      </c>
      <c r="I34" s="332">
        <v>58378</v>
      </c>
      <c r="J34" s="597">
        <f>J35*1000/J30</f>
        <v>7251.207729468599</v>
      </c>
      <c r="K34" s="598">
        <v>2773.1481481481483</v>
      </c>
      <c r="L34" s="332">
        <v>135786</v>
      </c>
      <c r="M34" s="597">
        <f>M35*1000/M30</f>
        <v>11630.434782608696</v>
      </c>
      <c r="N34" s="598">
        <v>11777.777777777777</v>
      </c>
      <c r="O34" s="332">
        <v>58378</v>
      </c>
      <c r="P34" s="597">
        <f>P35*1000/P30</f>
        <v>0</v>
      </c>
      <c r="Q34" s="598">
        <v>0</v>
      </c>
      <c r="R34" s="332">
        <v>135786</v>
      </c>
      <c r="S34" s="597">
        <f>S35*1000/S30</f>
        <v>0</v>
      </c>
      <c r="T34" s="598">
        <v>0</v>
      </c>
      <c r="U34" s="332">
        <v>58378</v>
      </c>
      <c r="V34" s="597">
        <f>V35*1000/V30</f>
        <v>43942.02898550725</v>
      </c>
      <c r="W34" s="598">
        <v>700</v>
      </c>
      <c r="X34" s="332">
        <v>7120</v>
      </c>
      <c r="Y34" s="597" t="e">
        <f>Y35*1000/Y30</f>
        <v>#DIV/0!</v>
      </c>
      <c r="Z34" s="598" t="e">
        <v>#DIV/0!</v>
      </c>
      <c r="AA34" s="332">
        <v>17803</v>
      </c>
      <c r="AB34" s="597">
        <f>AB35*1000/AB30</f>
        <v>2742.2680412371133</v>
      </c>
      <c r="AC34" s="598">
        <v>944.4444444444445</v>
      </c>
      <c r="AD34" s="332">
        <v>17803</v>
      </c>
      <c r="AE34" s="597">
        <f>AE35*1000/AE30</f>
        <v>4015.625</v>
      </c>
      <c r="AF34" s="598">
        <v>0</v>
      </c>
      <c r="AG34" s="332">
        <v>58378</v>
      </c>
    </row>
    <row r="35" spans="1:33" s="600" customFormat="1" ht="13.5" customHeight="1" hidden="1">
      <c r="A35" s="599" t="s">
        <v>1202</v>
      </c>
      <c r="B35" s="345"/>
      <c r="C35" s="334"/>
      <c r="D35" s="335">
        <f>INDEX('元データ'!$A$2:$M$534,MATCH($A35,'元データ'!$A$2:$A$534,0),MATCH(D$1,'元データ'!$A$2:$M$2,0))</f>
        <v>75048</v>
      </c>
      <c r="E35" s="336">
        <v>88220</v>
      </c>
      <c r="F35" s="337"/>
      <c r="G35" s="335">
        <f>INDEX('元データ'!$A$2:$M$534,MATCH($A35,'元データ'!$A$2:$A$534,0),MATCH(G$1,'元データ'!$A$2:$M$2,0))</f>
        <v>3680</v>
      </c>
      <c r="H35" s="336">
        <v>1231</v>
      </c>
      <c r="I35" s="337"/>
      <c r="J35" s="335">
        <f>INDEX('元データ'!$A$2:$M$534,MATCH($A35,'元データ'!$A$2:$A$534,0),MATCH(J$1,'元データ'!$A$2:$M$2,0))</f>
        <v>1501</v>
      </c>
      <c r="K35" s="336">
        <v>599</v>
      </c>
      <c r="L35" s="337"/>
      <c r="M35" s="335">
        <f>INDEX('元データ'!$A$2:$M$534,MATCH($A35,'元データ'!$A$2:$A$534,0),MATCH(M$1,'元データ'!$A$2:$M$2,0))</f>
        <v>2140</v>
      </c>
      <c r="N35" s="336">
        <v>2120</v>
      </c>
      <c r="O35" s="337"/>
      <c r="P35" s="335">
        <f>INDEX('元データ'!$A$2:$M$534,MATCH($A35,'元データ'!$A$2:$A$534,0),MATCH(P$1,'元データ'!$A$2:$M$2,0))</f>
        <v>0</v>
      </c>
      <c r="Q35" s="336"/>
      <c r="R35" s="337"/>
      <c r="S35" s="335">
        <f>INDEX('元データ'!$A$2:$M$534,MATCH($A35,'元データ'!$A$2:$A$534,0),MATCH(S$1,'元データ'!$A$2:$M$2,0))</f>
        <v>0</v>
      </c>
      <c r="T35" s="336"/>
      <c r="U35" s="337"/>
      <c r="V35" s="335">
        <f>INDEX('元データ'!$A$2:$M$534,MATCH($A35,'元データ'!$A$2:$A$534,0),MATCH(V$1,'元データ'!$A$2:$M$2,0))</f>
        <v>3032</v>
      </c>
      <c r="W35" s="336">
        <v>42</v>
      </c>
      <c r="X35" s="337"/>
      <c r="Y35" s="335">
        <f>INDEX('元データ'!$A$2:$M$534,MATCH($A35,'元データ'!$A$2:$A$534,0),MATCH(Y$1,'元データ'!$A$2:$M$2,0))</f>
        <v>0</v>
      </c>
      <c r="Z35" s="336"/>
      <c r="AA35" s="337"/>
      <c r="AB35" s="335">
        <f>INDEX('元データ'!$A$2:$M$534,MATCH($A35,'元データ'!$A$2:$A$534,0),MATCH(AB$1,'元データ'!$A$2:$M$2,0))</f>
        <v>266</v>
      </c>
      <c r="AC35" s="336">
        <v>102</v>
      </c>
      <c r="AD35" s="337"/>
      <c r="AE35" s="335">
        <f>INDEX('元データ'!$A$2:$M$534,MATCH($A35,'元データ'!$A$2:$A$534,0),MATCH(AE$1,'元データ'!$A$2:$M$2,0))</f>
        <v>771</v>
      </c>
      <c r="AF35" s="336"/>
      <c r="AG35" s="337"/>
    </row>
    <row r="36" spans="1:33" ht="13.5" customHeight="1">
      <c r="A36" s="596"/>
      <c r="B36" s="338" t="s">
        <v>196</v>
      </c>
      <c r="C36" s="331" t="s">
        <v>13</v>
      </c>
      <c r="D36" s="597">
        <f>D37*1000/D30</f>
        <v>171210.15348288076</v>
      </c>
      <c r="E36" s="598">
        <v>173053.31753554504</v>
      </c>
      <c r="F36" s="332">
        <v>224491</v>
      </c>
      <c r="G36" s="597">
        <f>G37*1000/G30</f>
        <v>0</v>
      </c>
      <c r="H36" s="598">
        <v>0</v>
      </c>
      <c r="I36" s="332">
        <v>303961</v>
      </c>
      <c r="J36" s="597">
        <f>J37*1000/J30</f>
        <v>290685.99033816427</v>
      </c>
      <c r="K36" s="598">
        <v>281259.25925925927</v>
      </c>
      <c r="L36" s="332">
        <v>236503</v>
      </c>
      <c r="M36" s="597">
        <f>M37*1000/M30</f>
        <v>125586.95652173914</v>
      </c>
      <c r="N36" s="598">
        <v>129688.88888888889</v>
      </c>
      <c r="O36" s="332">
        <v>303961</v>
      </c>
      <c r="P36" s="597">
        <f>P37*1000/P30</f>
        <v>242393.03482587065</v>
      </c>
      <c r="Q36" s="598">
        <v>227183.48623853212</v>
      </c>
      <c r="R36" s="332">
        <v>236503</v>
      </c>
      <c r="S36" s="597">
        <f>S37*1000/S30</f>
        <v>596546.3917525773</v>
      </c>
      <c r="T36" s="598">
        <v>588040</v>
      </c>
      <c r="U36" s="332">
        <v>303961</v>
      </c>
      <c r="V36" s="597">
        <f>V37*1000/V30</f>
        <v>217376.8115942029</v>
      </c>
      <c r="W36" s="598">
        <v>172416.66666666666</v>
      </c>
      <c r="X36" s="332">
        <v>336693</v>
      </c>
      <c r="Y36" s="597" t="e">
        <f>Y37*1000/Y30</f>
        <v>#DIV/0!</v>
      </c>
      <c r="Z36" s="598" t="e">
        <v>#DIV/0!</v>
      </c>
      <c r="AA36" s="332">
        <v>316491</v>
      </c>
      <c r="AB36" s="597">
        <f>AB37*1000/AB30</f>
        <v>342103.09278350516</v>
      </c>
      <c r="AC36" s="598">
        <v>294444.44444444444</v>
      </c>
      <c r="AD36" s="332">
        <v>316491</v>
      </c>
      <c r="AE36" s="597">
        <f>AE37*1000/AE30</f>
        <v>423645.8333333333</v>
      </c>
      <c r="AF36" s="598">
        <v>404200</v>
      </c>
      <c r="AG36" s="332">
        <v>303961</v>
      </c>
    </row>
    <row r="37" spans="1:33" s="600" customFormat="1" ht="13.5" customHeight="1" hidden="1">
      <c r="A37" s="599" t="s">
        <v>1203</v>
      </c>
      <c r="B37" s="345"/>
      <c r="C37" s="334"/>
      <c r="D37" s="335">
        <f>INDEX('元データ'!$A$2:$M$534,MATCH($A37,'元データ'!$A$2:$A$534,0),MATCH(D$1,'元データ'!$A$2:$M$2,0))</f>
        <v>145015</v>
      </c>
      <c r="E37" s="336">
        <v>146057</v>
      </c>
      <c r="F37" s="337"/>
      <c r="G37" s="335">
        <f>INDEX('元データ'!$A$2:$M$534,MATCH($A37,'元データ'!$A$2:$A$534,0),MATCH(G$1,'元データ'!$A$2:$M$2,0))</f>
        <v>0</v>
      </c>
      <c r="H37" s="336"/>
      <c r="I37" s="337"/>
      <c r="J37" s="335">
        <f>INDEX('元データ'!$A$2:$M$534,MATCH($A37,'元データ'!$A$2:$A$534,0),MATCH(J$1,'元データ'!$A$2:$M$2,0))</f>
        <v>60172</v>
      </c>
      <c r="K37" s="336">
        <v>60752</v>
      </c>
      <c r="L37" s="337"/>
      <c r="M37" s="335">
        <f>INDEX('元データ'!$A$2:$M$534,MATCH($A37,'元データ'!$A$2:$A$534,0),MATCH(M$1,'元データ'!$A$2:$M$2,0))</f>
        <v>23108</v>
      </c>
      <c r="N37" s="336">
        <v>23344</v>
      </c>
      <c r="O37" s="337"/>
      <c r="P37" s="335">
        <f>INDEX('元データ'!$A$2:$M$534,MATCH($A37,'元データ'!$A$2:$A$534,0),MATCH(P$1,'元データ'!$A$2:$M$2,0))</f>
        <v>48721</v>
      </c>
      <c r="Q37" s="336">
        <v>49526</v>
      </c>
      <c r="R37" s="337"/>
      <c r="S37" s="335">
        <f>INDEX('元データ'!$A$2:$M$534,MATCH($A37,'元データ'!$A$2:$A$534,0),MATCH(S$1,'元データ'!$A$2:$M$2,0))</f>
        <v>57865</v>
      </c>
      <c r="T37" s="336">
        <v>58804</v>
      </c>
      <c r="U37" s="337"/>
      <c r="V37" s="335">
        <f>INDEX('元データ'!$A$2:$M$534,MATCH($A37,'元データ'!$A$2:$A$534,0),MATCH(V$1,'元データ'!$A$2:$M$2,0))</f>
        <v>14999</v>
      </c>
      <c r="W37" s="336">
        <v>10345</v>
      </c>
      <c r="X37" s="337"/>
      <c r="Y37" s="335">
        <f>INDEX('元データ'!$A$2:$M$534,MATCH($A37,'元データ'!$A$2:$A$534,0),MATCH(Y$1,'元データ'!$A$2:$M$2,0))</f>
        <v>0</v>
      </c>
      <c r="Z37" s="336"/>
      <c r="AA37" s="337"/>
      <c r="AB37" s="335">
        <f>INDEX('元データ'!$A$2:$M$534,MATCH($A37,'元データ'!$A$2:$A$534,0),MATCH(AB$1,'元データ'!$A$2:$M$2,0))</f>
        <v>33184</v>
      </c>
      <c r="AC37" s="336">
        <v>31800</v>
      </c>
      <c r="AD37" s="337"/>
      <c r="AE37" s="335">
        <f>INDEX('元データ'!$A$2:$M$534,MATCH($A37,'元データ'!$A$2:$A$534,0),MATCH(AE$1,'元データ'!$A$2:$M$2,0))</f>
        <v>81340</v>
      </c>
      <c r="AF37" s="336">
        <v>72756</v>
      </c>
      <c r="AG37" s="337"/>
    </row>
    <row r="38" spans="1:33" ht="13.5" customHeight="1">
      <c r="A38" s="596"/>
      <c r="B38" s="338"/>
      <c r="C38" s="331" t="s">
        <v>14</v>
      </c>
      <c r="D38" s="597">
        <f>D39*1000/D30</f>
        <v>184917.35537190083</v>
      </c>
      <c r="E38" s="598">
        <v>188787.91469194312</v>
      </c>
      <c r="F38" s="332">
        <v>200024</v>
      </c>
      <c r="G38" s="597">
        <f>G39*1000/G30</f>
        <v>197585.63535911602</v>
      </c>
      <c r="H38" s="598">
        <v>211106.79611650485</v>
      </c>
      <c r="I38" s="332">
        <v>208151</v>
      </c>
      <c r="J38" s="597">
        <f>J39*1000/J30</f>
        <v>224405.79710144928</v>
      </c>
      <c r="K38" s="598">
        <v>220430.55555555556</v>
      </c>
      <c r="L38" s="332">
        <v>199861</v>
      </c>
      <c r="M38" s="597">
        <f>M39*1000/M30</f>
        <v>215048.91304347827</v>
      </c>
      <c r="N38" s="598">
        <v>213711.11111111112</v>
      </c>
      <c r="O38" s="332">
        <v>208151</v>
      </c>
      <c r="P38" s="597">
        <f>P39*1000/P30</f>
        <v>198940.2985074627</v>
      </c>
      <c r="Q38" s="598">
        <v>171977.0642201835</v>
      </c>
      <c r="R38" s="332">
        <v>199861</v>
      </c>
      <c r="S38" s="597">
        <f>S39*1000/S30</f>
        <v>223979.38144329897</v>
      </c>
      <c r="T38" s="598">
        <v>235760</v>
      </c>
      <c r="U38" s="332">
        <v>208151</v>
      </c>
      <c r="V38" s="597">
        <f>V39*1000/V30</f>
        <v>189507.24637681158</v>
      </c>
      <c r="W38" s="598">
        <v>203600</v>
      </c>
      <c r="X38" s="332">
        <v>233234</v>
      </c>
      <c r="Y38" s="597" t="e">
        <f>Y39*1000/Y30</f>
        <v>#DIV/0!</v>
      </c>
      <c r="Z38" s="598" t="e">
        <v>#DIV/0!</v>
      </c>
      <c r="AA38" s="332">
        <v>247673</v>
      </c>
      <c r="AB38" s="597">
        <f>AB39*1000/AB30</f>
        <v>220793.8144329897</v>
      </c>
      <c r="AC38" s="598">
        <v>207287.03703703705</v>
      </c>
      <c r="AD38" s="332">
        <v>247673</v>
      </c>
      <c r="AE38" s="597">
        <f>AE39*1000/AE30</f>
        <v>241781.25</v>
      </c>
      <c r="AF38" s="598">
        <v>244583.33333333334</v>
      </c>
      <c r="AG38" s="332">
        <v>208151</v>
      </c>
    </row>
    <row r="39" spans="1:33" s="600" customFormat="1" ht="13.5" customHeight="1" hidden="1">
      <c r="A39" s="599" t="s">
        <v>1204</v>
      </c>
      <c r="B39" s="345"/>
      <c r="C39" s="334"/>
      <c r="D39" s="335">
        <f>INDEX('元データ'!$A$2:$M$534,MATCH($A39,'元データ'!$A$2:$A$534,0),MATCH(D$1,'元データ'!$A$2:$M$2,0))</f>
        <v>156625</v>
      </c>
      <c r="E39" s="336">
        <v>159337</v>
      </c>
      <c r="F39" s="337"/>
      <c r="G39" s="335">
        <f>INDEX('元データ'!$A$2:$M$534,MATCH($A39,'元データ'!$A$2:$A$534,0),MATCH(G$1,'元データ'!$A$2:$M$2,0))</f>
        <v>35763</v>
      </c>
      <c r="H39" s="336">
        <v>43488</v>
      </c>
      <c r="I39" s="337"/>
      <c r="J39" s="335">
        <f>INDEX('元データ'!$A$2:$M$534,MATCH($A39,'元データ'!$A$2:$A$534,0),MATCH(J$1,'元データ'!$A$2:$M$2,0))</f>
        <v>46452</v>
      </c>
      <c r="K39" s="336">
        <v>47613</v>
      </c>
      <c r="L39" s="337"/>
      <c r="M39" s="335">
        <f>INDEX('元データ'!$A$2:$M$534,MATCH($A39,'元データ'!$A$2:$A$534,0),MATCH(M$1,'元データ'!$A$2:$M$2,0))</f>
        <v>39569</v>
      </c>
      <c r="N39" s="336">
        <v>38468</v>
      </c>
      <c r="O39" s="337"/>
      <c r="P39" s="335">
        <f>INDEX('元データ'!$A$2:$M$534,MATCH($A39,'元データ'!$A$2:$A$534,0),MATCH(P$1,'元データ'!$A$2:$M$2,0))</f>
        <v>39987</v>
      </c>
      <c r="Q39" s="336">
        <v>37491</v>
      </c>
      <c r="R39" s="337"/>
      <c r="S39" s="335">
        <f>INDEX('元データ'!$A$2:$M$534,MATCH($A39,'元データ'!$A$2:$A$534,0),MATCH(S$1,'元データ'!$A$2:$M$2,0))</f>
        <v>21726</v>
      </c>
      <c r="T39" s="336">
        <v>23576</v>
      </c>
      <c r="U39" s="337"/>
      <c r="V39" s="335">
        <f>INDEX('元データ'!$A$2:$M$534,MATCH($A39,'元データ'!$A$2:$A$534,0),MATCH(V$1,'元データ'!$A$2:$M$2,0))</f>
        <v>13076</v>
      </c>
      <c r="W39" s="336">
        <v>12216</v>
      </c>
      <c r="X39" s="337"/>
      <c r="Y39" s="335">
        <f>INDEX('元データ'!$A$2:$M$534,MATCH($A39,'元データ'!$A$2:$A$534,0),MATCH(Y$1,'元データ'!$A$2:$M$2,0))</f>
        <v>0</v>
      </c>
      <c r="Z39" s="336"/>
      <c r="AA39" s="337"/>
      <c r="AB39" s="335">
        <f>INDEX('元データ'!$A$2:$M$534,MATCH($A39,'元データ'!$A$2:$A$534,0),MATCH(AB$1,'元データ'!$A$2:$M$2,0))</f>
        <v>21417</v>
      </c>
      <c r="AC39" s="336">
        <v>22387</v>
      </c>
      <c r="AD39" s="337"/>
      <c r="AE39" s="335">
        <f>INDEX('元データ'!$A$2:$M$534,MATCH($A39,'元データ'!$A$2:$A$534,0),MATCH(AE$1,'元データ'!$A$2:$M$2,0))</f>
        <v>46422</v>
      </c>
      <c r="AF39" s="336">
        <v>44025</v>
      </c>
      <c r="AG39" s="337"/>
    </row>
    <row r="40" spans="1:33" ht="13.5" customHeight="1">
      <c r="A40" s="596"/>
      <c r="B40" s="338"/>
      <c r="C40" s="331" t="s">
        <v>15</v>
      </c>
      <c r="D40" s="597">
        <f>D41*1000/D30</f>
        <v>315505.31286894926</v>
      </c>
      <c r="E40" s="598">
        <v>320086.4928909953</v>
      </c>
      <c r="F40" s="332">
        <v>253357</v>
      </c>
      <c r="G40" s="597">
        <f>G41*1000/G30</f>
        <v>491364.6408839779</v>
      </c>
      <c r="H40" s="598">
        <v>521936.8932038835</v>
      </c>
      <c r="I40" s="332">
        <v>308800</v>
      </c>
      <c r="J40" s="597">
        <f>J41*1000/J30</f>
        <v>477734.2995169082</v>
      </c>
      <c r="K40" s="598">
        <v>490615.74074074073</v>
      </c>
      <c r="L40" s="332">
        <v>247499</v>
      </c>
      <c r="M40" s="597">
        <f>M41*1000/M30</f>
        <v>386179.347826087</v>
      </c>
      <c r="N40" s="598">
        <v>391905.55555555556</v>
      </c>
      <c r="O40" s="332">
        <v>308800</v>
      </c>
      <c r="P40" s="597">
        <f>P41*1000/P30</f>
        <v>364159.2039800995</v>
      </c>
      <c r="Q40" s="598">
        <v>323353.2110091743</v>
      </c>
      <c r="R40" s="332">
        <v>247499</v>
      </c>
      <c r="S40" s="597">
        <f>S41*1000/S30</f>
        <v>122371.13402061856</v>
      </c>
      <c r="T40" s="598">
        <v>116100</v>
      </c>
      <c r="U40" s="332">
        <v>308800</v>
      </c>
      <c r="V40" s="597">
        <f>V41*1000/V30</f>
        <v>391173.9130434783</v>
      </c>
      <c r="W40" s="598">
        <v>453166.6666666667</v>
      </c>
      <c r="X40" s="332">
        <v>420682</v>
      </c>
      <c r="Y40" s="597" t="e">
        <f>Y41*1000/Y30</f>
        <v>#DIV/0!</v>
      </c>
      <c r="Z40" s="598" t="e">
        <v>#DIV/0!</v>
      </c>
      <c r="AA40" s="332">
        <v>360975</v>
      </c>
      <c r="AB40" s="597">
        <f>AB41*1000/AB30</f>
        <v>474051.54639175255</v>
      </c>
      <c r="AC40" s="598">
        <v>482037.037037037</v>
      </c>
      <c r="AD40" s="332">
        <v>360975</v>
      </c>
      <c r="AE40" s="597">
        <f>AE41*1000/AE30</f>
        <v>427760.4166666667</v>
      </c>
      <c r="AF40" s="598">
        <v>441966.6666666667</v>
      </c>
      <c r="AG40" s="332">
        <v>308800</v>
      </c>
    </row>
    <row r="41" spans="1:33" s="600" customFormat="1" ht="13.5" customHeight="1" hidden="1">
      <c r="A41" s="599" t="s">
        <v>1205</v>
      </c>
      <c r="B41" s="345"/>
      <c r="C41" s="334"/>
      <c r="D41" s="335">
        <f>INDEX('元データ'!$A$2:$M$534,MATCH($A41,'元データ'!$A$2:$A$534,0),MATCH(D$1,'元データ'!$A$2:$M$2,0))</f>
        <v>267233</v>
      </c>
      <c r="E41" s="336">
        <v>270153</v>
      </c>
      <c r="F41" s="337"/>
      <c r="G41" s="335">
        <f>INDEX('元データ'!$A$2:$M$534,MATCH($A41,'元データ'!$A$2:$A$534,0),MATCH(G$1,'元データ'!$A$2:$M$2,0))</f>
        <v>88937</v>
      </c>
      <c r="H41" s="336">
        <v>107519</v>
      </c>
      <c r="I41" s="337"/>
      <c r="J41" s="335">
        <f>INDEX('元データ'!$A$2:$M$534,MATCH($A41,'元データ'!$A$2:$A$534,0),MATCH(J$1,'元データ'!$A$2:$M$2,0))</f>
        <v>98891</v>
      </c>
      <c r="K41" s="336">
        <v>105973</v>
      </c>
      <c r="L41" s="337"/>
      <c r="M41" s="335">
        <f>INDEX('元データ'!$A$2:$M$534,MATCH($A41,'元データ'!$A$2:$A$534,0),MATCH(M$1,'元データ'!$A$2:$M$2,0))</f>
        <v>71057</v>
      </c>
      <c r="N41" s="336">
        <v>70543</v>
      </c>
      <c r="O41" s="337"/>
      <c r="P41" s="335">
        <f>INDEX('元データ'!$A$2:$M$534,MATCH($A41,'元データ'!$A$2:$A$534,0),MATCH(P$1,'元データ'!$A$2:$M$2,0))</f>
        <v>73196</v>
      </c>
      <c r="Q41" s="336">
        <v>70491</v>
      </c>
      <c r="R41" s="337"/>
      <c r="S41" s="335">
        <f>INDEX('元データ'!$A$2:$M$534,MATCH($A41,'元データ'!$A$2:$A$534,0),MATCH(S$1,'元データ'!$A$2:$M$2,0))</f>
        <v>11870</v>
      </c>
      <c r="T41" s="336">
        <v>11610</v>
      </c>
      <c r="U41" s="337"/>
      <c r="V41" s="335">
        <f>INDEX('元データ'!$A$2:$M$534,MATCH($A41,'元データ'!$A$2:$A$534,0),MATCH(V$1,'元データ'!$A$2:$M$2,0))</f>
        <v>26991</v>
      </c>
      <c r="W41" s="336">
        <v>27190</v>
      </c>
      <c r="X41" s="337"/>
      <c r="Y41" s="335">
        <f>INDEX('元データ'!$A$2:$M$534,MATCH($A41,'元データ'!$A$2:$A$534,0),MATCH(Y$1,'元データ'!$A$2:$M$2,0))</f>
        <v>0</v>
      </c>
      <c r="Z41" s="336"/>
      <c r="AA41" s="337"/>
      <c r="AB41" s="335">
        <f>INDEX('元データ'!$A$2:$M$534,MATCH($A41,'元データ'!$A$2:$A$534,0),MATCH(AB$1,'元データ'!$A$2:$M$2,0))</f>
        <v>45983</v>
      </c>
      <c r="AC41" s="336">
        <v>52060</v>
      </c>
      <c r="AD41" s="337"/>
      <c r="AE41" s="335">
        <f>INDEX('元データ'!$A$2:$M$534,MATCH($A41,'元データ'!$A$2:$A$534,0),MATCH(AE$1,'元データ'!$A$2:$M$2,0))</f>
        <v>82130</v>
      </c>
      <c r="AF41" s="336">
        <v>79554</v>
      </c>
      <c r="AG41" s="337"/>
    </row>
    <row r="42" spans="1:33" ht="13.5" customHeight="1">
      <c r="A42" s="596"/>
      <c r="B42" s="338" t="s">
        <v>4</v>
      </c>
      <c r="C42" s="331" t="s">
        <v>16</v>
      </c>
      <c r="D42" s="597">
        <f>D43*1000/D30</f>
        <v>1306949.2325855962</v>
      </c>
      <c r="E42" s="598">
        <v>1333546.2085308058</v>
      </c>
      <c r="F42" s="332">
        <v>1355308</v>
      </c>
      <c r="G42" s="597">
        <f>G43*1000/G30</f>
        <v>1289839.779005525</v>
      </c>
      <c r="H42" s="598">
        <v>1355830.0970873786</v>
      </c>
      <c r="I42" s="332">
        <v>1471678</v>
      </c>
      <c r="J42" s="597">
        <f>J43*1000/J30</f>
        <v>1593681.1594202898</v>
      </c>
      <c r="K42" s="598">
        <v>1583472.2222222222</v>
      </c>
      <c r="L42" s="332">
        <v>1377866</v>
      </c>
      <c r="M42" s="597">
        <f>M43*1000/M30</f>
        <v>1339456.5217391304</v>
      </c>
      <c r="N42" s="598">
        <v>1344866.6666666667</v>
      </c>
      <c r="O42" s="332">
        <v>1471678</v>
      </c>
      <c r="P42" s="597">
        <f>P43*1000/P30</f>
        <v>1497119.4029850746</v>
      </c>
      <c r="Q42" s="598">
        <v>1454311.9266055045</v>
      </c>
      <c r="R42" s="332">
        <v>1377866</v>
      </c>
      <c r="S42" s="597">
        <f>S43*1000/S30</f>
        <v>1570412.3711340206</v>
      </c>
      <c r="T42" s="598">
        <v>1575160</v>
      </c>
      <c r="U42" s="332">
        <v>1471678</v>
      </c>
      <c r="V42" s="597">
        <f>V43*1000/V30</f>
        <v>1430275.3623188406</v>
      </c>
      <c r="W42" s="598">
        <v>1408516.6666666667</v>
      </c>
      <c r="X42" s="332">
        <v>1691088</v>
      </c>
      <c r="Y42" s="597" t="e">
        <f>Y43*1000/Y30</f>
        <v>#DIV/0!</v>
      </c>
      <c r="Z42" s="598" t="e">
        <v>#DIV/0!</v>
      </c>
      <c r="AA42" s="332">
        <v>1639632</v>
      </c>
      <c r="AB42" s="597">
        <f>AB43*1000/AB30</f>
        <v>1672762.8865979381</v>
      </c>
      <c r="AC42" s="598">
        <v>1588555.5555555555</v>
      </c>
      <c r="AD42" s="332">
        <v>1639632</v>
      </c>
      <c r="AE42" s="597">
        <f>AE43*1000/AE30</f>
        <v>1675661.4583333333</v>
      </c>
      <c r="AF42" s="598">
        <v>1704544.4444444445</v>
      </c>
      <c r="AG42" s="332">
        <v>1471678</v>
      </c>
    </row>
    <row r="43" spans="1:33" s="600" customFormat="1" ht="13.5" customHeight="1" hidden="1">
      <c r="A43" s="599" t="s">
        <v>1206</v>
      </c>
      <c r="B43" s="345"/>
      <c r="C43" s="334"/>
      <c r="D43" s="335">
        <f>INDEX('元データ'!$A$2:$M$534,MATCH($A43,'元データ'!$A$2:$A$534,0),MATCH(D$1,'元データ'!$A$2:$M$2,0))</f>
        <v>1106986</v>
      </c>
      <c r="E43" s="336">
        <v>1125513</v>
      </c>
      <c r="F43" s="337"/>
      <c r="G43" s="335">
        <f>INDEX('元データ'!$A$2:$M$534,MATCH($A43,'元データ'!$A$2:$A$534,0),MATCH(G$1,'元データ'!$A$2:$M$2,0))</f>
        <v>233461</v>
      </c>
      <c r="H43" s="336">
        <v>279301</v>
      </c>
      <c r="I43" s="337"/>
      <c r="J43" s="335">
        <f>INDEX('元データ'!$A$2:$M$534,MATCH($A43,'元データ'!$A$2:$A$534,0),MATCH(J$1,'元データ'!$A$2:$M$2,0))</f>
        <v>329892</v>
      </c>
      <c r="K43" s="336">
        <v>342030</v>
      </c>
      <c r="L43" s="337"/>
      <c r="M43" s="335">
        <f>INDEX('元データ'!$A$2:$M$534,MATCH($A43,'元データ'!$A$2:$A$534,0),MATCH(M$1,'元データ'!$A$2:$M$2,0))</f>
        <v>246460</v>
      </c>
      <c r="N43" s="336">
        <v>242076</v>
      </c>
      <c r="O43" s="337"/>
      <c r="P43" s="335">
        <f>INDEX('元データ'!$A$2:$M$534,MATCH($A43,'元データ'!$A$2:$A$534,0),MATCH(P$1,'元データ'!$A$2:$M$2,0))</f>
        <v>300921</v>
      </c>
      <c r="Q43" s="336">
        <v>317040</v>
      </c>
      <c r="R43" s="337"/>
      <c r="S43" s="335">
        <f>INDEX('元データ'!$A$2:$M$534,MATCH($A43,'元データ'!$A$2:$A$534,0),MATCH(S$1,'元データ'!$A$2:$M$2,0))</f>
        <v>152330</v>
      </c>
      <c r="T43" s="336">
        <v>157516</v>
      </c>
      <c r="U43" s="337"/>
      <c r="V43" s="335">
        <f>INDEX('元データ'!$A$2:$M$534,MATCH($A43,'元データ'!$A$2:$A$534,0),MATCH(V$1,'元データ'!$A$2:$M$2,0))</f>
        <v>98689</v>
      </c>
      <c r="W43" s="336">
        <v>84511</v>
      </c>
      <c r="X43" s="337"/>
      <c r="Y43" s="335">
        <f>INDEX('元データ'!$A$2:$M$534,MATCH($A43,'元データ'!$A$2:$A$534,0),MATCH(Y$1,'元データ'!$A$2:$M$2,0))</f>
        <v>0</v>
      </c>
      <c r="Z43" s="336"/>
      <c r="AA43" s="337"/>
      <c r="AB43" s="335">
        <f>INDEX('元データ'!$A$2:$M$534,MATCH($A43,'元データ'!$A$2:$A$534,0),MATCH(AB$1,'元データ'!$A$2:$M$2,0))</f>
        <v>162258</v>
      </c>
      <c r="AC43" s="336">
        <v>171564</v>
      </c>
      <c r="AD43" s="337"/>
      <c r="AE43" s="335">
        <f>INDEX('元データ'!$A$2:$M$534,MATCH($A43,'元データ'!$A$2:$A$534,0),MATCH(AE$1,'元データ'!$A$2:$M$2,0))</f>
        <v>321727</v>
      </c>
      <c r="AF43" s="336">
        <v>306818</v>
      </c>
      <c r="AG43" s="337"/>
    </row>
    <row r="44" spans="1:33" ht="13.5" customHeight="1">
      <c r="A44" s="596"/>
      <c r="B44" s="338"/>
      <c r="C44" s="331" t="s">
        <v>17</v>
      </c>
      <c r="D44" s="601">
        <f>D45/D28</f>
        <v>47.07142857142857</v>
      </c>
      <c r="E44" s="602">
        <v>46.29577464788732</v>
      </c>
      <c r="F44" s="339">
        <v>44</v>
      </c>
      <c r="G44" s="601">
        <f>G45/G28</f>
        <v>47.75</v>
      </c>
      <c r="H44" s="602">
        <v>48</v>
      </c>
      <c r="I44" s="339">
        <v>47</v>
      </c>
      <c r="J44" s="601">
        <f>J45/J28</f>
        <v>51.88235294117647</v>
      </c>
      <c r="K44" s="602">
        <v>52.27777777777778</v>
      </c>
      <c r="L44" s="339">
        <v>44</v>
      </c>
      <c r="M44" s="601">
        <f>M45/M28</f>
        <v>54.733333333333334</v>
      </c>
      <c r="N44" s="602">
        <v>53.6</v>
      </c>
      <c r="O44" s="339">
        <v>47</v>
      </c>
      <c r="P44" s="601">
        <f>P45/P28</f>
        <v>50.8125</v>
      </c>
      <c r="Q44" s="602">
        <v>51.833333333333336</v>
      </c>
      <c r="R44" s="339">
        <v>44</v>
      </c>
      <c r="S44" s="601">
        <f>S45/S28</f>
        <v>55.25</v>
      </c>
      <c r="T44" s="602">
        <v>55.625</v>
      </c>
      <c r="U44" s="339">
        <v>47</v>
      </c>
      <c r="V44" s="601">
        <f>V45/V28</f>
        <v>50.833333333333336</v>
      </c>
      <c r="W44" s="602">
        <v>55.6</v>
      </c>
      <c r="X44" s="339">
        <v>47</v>
      </c>
      <c r="Y44" s="601" t="e">
        <f>Y45/Y28</f>
        <v>#DIV/0!</v>
      </c>
      <c r="Z44" s="602" t="e">
        <v>#DIV/0!</v>
      </c>
      <c r="AA44" s="339">
        <v>49</v>
      </c>
      <c r="AB44" s="601">
        <f>AB45/AB28</f>
        <v>54</v>
      </c>
      <c r="AC44" s="602">
        <v>44</v>
      </c>
      <c r="AD44" s="339">
        <v>49</v>
      </c>
      <c r="AE44" s="601">
        <f>AE45/AE28</f>
        <v>42.75</v>
      </c>
      <c r="AF44" s="602">
        <v>43.266666666666666</v>
      </c>
      <c r="AG44" s="339">
        <v>47</v>
      </c>
    </row>
    <row r="45" spans="1:33" s="600" customFormat="1" ht="13.5" customHeight="1" hidden="1">
      <c r="A45" s="599" t="s">
        <v>1207</v>
      </c>
      <c r="B45" s="345"/>
      <c r="C45" s="334"/>
      <c r="D45" s="335">
        <f>INDEX('元データ'!$A$2:$M$534,MATCH($A45,'元データ'!$A$2:$A$534,0),MATCH(D$1,'元データ'!$A$2:$M$2,0))</f>
        <v>3295</v>
      </c>
      <c r="E45" s="336">
        <v>3287</v>
      </c>
      <c r="F45" s="347"/>
      <c r="G45" s="335">
        <f>INDEX('元データ'!$A$2:$M$534,MATCH($A45,'元データ'!$A$2:$A$534,0),MATCH(G$1,'元データ'!$A$2:$M$2,0))</f>
        <v>764</v>
      </c>
      <c r="H45" s="336">
        <v>816</v>
      </c>
      <c r="I45" s="347"/>
      <c r="J45" s="335">
        <f>INDEX('元データ'!$A$2:$M$534,MATCH($A45,'元データ'!$A$2:$A$534,0),MATCH(J$1,'元データ'!$A$2:$M$2,0))</f>
        <v>882</v>
      </c>
      <c r="K45" s="336">
        <v>941</v>
      </c>
      <c r="L45" s="347"/>
      <c r="M45" s="335">
        <f>INDEX('元データ'!$A$2:$M$534,MATCH($A45,'元データ'!$A$2:$A$534,0),MATCH(M$1,'元データ'!$A$2:$M$2,0))</f>
        <v>821</v>
      </c>
      <c r="N45" s="336">
        <v>804</v>
      </c>
      <c r="O45" s="347"/>
      <c r="P45" s="335">
        <f>INDEX('元データ'!$A$2:$M$534,MATCH($A45,'元データ'!$A$2:$A$534,0),MATCH(P$1,'元データ'!$A$2:$M$2,0))</f>
        <v>813</v>
      </c>
      <c r="Q45" s="336">
        <v>933</v>
      </c>
      <c r="R45" s="347"/>
      <c r="S45" s="335">
        <f>INDEX('元データ'!$A$2:$M$534,MATCH($A45,'元データ'!$A$2:$A$534,0),MATCH(S$1,'元データ'!$A$2:$M$2,0))</f>
        <v>442</v>
      </c>
      <c r="T45" s="336">
        <v>445</v>
      </c>
      <c r="U45" s="347"/>
      <c r="V45" s="335">
        <f>INDEX('元データ'!$A$2:$M$534,MATCH($A45,'元データ'!$A$2:$A$534,0),MATCH(V$1,'元データ'!$A$2:$M$2,0))</f>
        <v>305</v>
      </c>
      <c r="W45" s="336">
        <v>278</v>
      </c>
      <c r="X45" s="347"/>
      <c r="Y45" s="335">
        <f>INDEX('元データ'!$A$2:$M$534,MATCH($A45,'元データ'!$A$2:$A$534,0),MATCH(Y$1,'元データ'!$A$2:$M$2,0))</f>
        <v>0</v>
      </c>
      <c r="Z45" s="336"/>
      <c r="AA45" s="347"/>
      <c r="AB45" s="335">
        <f>INDEX('元データ'!$A$2:$M$534,MATCH($A45,'元データ'!$A$2:$A$534,0),MATCH(AB$1,'元データ'!$A$2:$M$2,0))</f>
        <v>432</v>
      </c>
      <c r="AC45" s="336">
        <v>396</v>
      </c>
      <c r="AD45" s="347"/>
      <c r="AE45" s="335">
        <f>INDEX('元データ'!$A$2:$M$534,MATCH($A45,'元データ'!$A$2:$A$534,0),MATCH(AE$1,'元データ'!$A$2:$M$2,0))</f>
        <v>684</v>
      </c>
      <c r="AF45" s="336">
        <v>649</v>
      </c>
      <c r="AG45" s="347"/>
    </row>
    <row r="46" spans="1:33" ht="13.5" customHeight="1">
      <c r="A46" s="596"/>
      <c r="B46" s="338"/>
      <c r="C46" s="331" t="s">
        <v>18</v>
      </c>
      <c r="D46" s="601">
        <f>D47/D28</f>
        <v>21.87142857142857</v>
      </c>
      <c r="E46" s="602">
        <v>21.211267605633804</v>
      </c>
      <c r="F46" s="339">
        <v>15</v>
      </c>
      <c r="G46" s="601">
        <f>G47/G28</f>
        <v>22</v>
      </c>
      <c r="H46" s="602">
        <v>22.529411764705884</v>
      </c>
      <c r="I46" s="339">
        <v>19</v>
      </c>
      <c r="J46" s="601">
        <f>J47/J28</f>
        <v>25.941176470588236</v>
      </c>
      <c r="K46" s="602">
        <v>25.333333333333332</v>
      </c>
      <c r="L46" s="339">
        <v>17</v>
      </c>
      <c r="M46" s="601">
        <f>M47/M28</f>
        <v>28.8</v>
      </c>
      <c r="N46" s="602">
        <v>28.8</v>
      </c>
      <c r="O46" s="339">
        <v>19</v>
      </c>
      <c r="P46" s="601">
        <f>P47/P28</f>
        <v>24.625</v>
      </c>
      <c r="Q46" s="602">
        <v>25.333333333333332</v>
      </c>
      <c r="R46" s="339">
        <v>17</v>
      </c>
      <c r="S46" s="601">
        <f>S47/S28</f>
        <v>28.125</v>
      </c>
      <c r="T46" s="602">
        <v>27.75</v>
      </c>
      <c r="U46" s="339">
        <v>19</v>
      </c>
      <c r="V46" s="601">
        <f>V47/V28</f>
        <v>11</v>
      </c>
      <c r="W46" s="602">
        <v>12.4</v>
      </c>
      <c r="X46" s="339">
        <v>19</v>
      </c>
      <c r="Y46" s="601" t="e">
        <f>Y47/Y28</f>
        <v>#DIV/0!</v>
      </c>
      <c r="Z46" s="602" t="e">
        <v>#DIV/0!</v>
      </c>
      <c r="AA46" s="339">
        <v>21</v>
      </c>
      <c r="AB46" s="601">
        <f>AB47/AB28</f>
        <v>19.25</v>
      </c>
      <c r="AC46" s="602">
        <v>15.666666666666666</v>
      </c>
      <c r="AD46" s="339">
        <v>21</v>
      </c>
      <c r="AE46" s="601">
        <f>AE47/AE28</f>
        <v>15.125</v>
      </c>
      <c r="AF46" s="602">
        <v>20.066666666666666</v>
      </c>
      <c r="AG46" s="339">
        <v>19</v>
      </c>
    </row>
    <row r="47" spans="1:33" s="600" customFormat="1" ht="13.5" customHeight="1" hidden="1">
      <c r="A47" s="599" t="s">
        <v>1208</v>
      </c>
      <c r="B47" s="345"/>
      <c r="C47" s="334"/>
      <c r="D47" s="335">
        <f>INDEX('元データ'!$A$2:$M$534,MATCH($A47,'元データ'!$A$2:$A$534,0),MATCH(D$1,'元データ'!$A$2:$M$2,0))</f>
        <v>1531</v>
      </c>
      <c r="E47" s="336">
        <v>1506</v>
      </c>
      <c r="F47" s="347"/>
      <c r="G47" s="335">
        <f>INDEX('元データ'!$A$2:$M$534,MATCH($A47,'元データ'!$A$2:$A$534,0),MATCH(G$1,'元データ'!$A$2:$M$2,0))</f>
        <v>352</v>
      </c>
      <c r="H47" s="336">
        <v>383</v>
      </c>
      <c r="I47" s="347"/>
      <c r="J47" s="335">
        <f>INDEX('元データ'!$A$2:$M$534,MATCH($A47,'元データ'!$A$2:$A$534,0),MATCH(J$1,'元データ'!$A$2:$M$2,0))</f>
        <v>441</v>
      </c>
      <c r="K47" s="336">
        <v>456</v>
      </c>
      <c r="L47" s="347"/>
      <c r="M47" s="335">
        <f>INDEX('元データ'!$A$2:$M$534,MATCH($A47,'元データ'!$A$2:$A$534,0),MATCH(M$1,'元データ'!$A$2:$M$2,0))</f>
        <v>432</v>
      </c>
      <c r="N47" s="336">
        <v>432</v>
      </c>
      <c r="O47" s="347"/>
      <c r="P47" s="335">
        <f>INDEX('元データ'!$A$2:$M$534,MATCH($A47,'元データ'!$A$2:$A$534,0),MATCH(P$1,'元データ'!$A$2:$M$2,0))</f>
        <v>394</v>
      </c>
      <c r="Q47" s="336">
        <v>456</v>
      </c>
      <c r="R47" s="347"/>
      <c r="S47" s="335">
        <f>INDEX('元データ'!$A$2:$M$534,MATCH($A47,'元データ'!$A$2:$A$534,0),MATCH(S$1,'元データ'!$A$2:$M$2,0))</f>
        <v>225</v>
      </c>
      <c r="T47" s="336">
        <v>222</v>
      </c>
      <c r="U47" s="347"/>
      <c r="V47" s="335">
        <f>INDEX('元データ'!$A$2:$M$534,MATCH($A47,'元データ'!$A$2:$A$534,0),MATCH(V$1,'元データ'!$A$2:$M$2,0))</f>
        <v>66</v>
      </c>
      <c r="W47" s="336">
        <v>62</v>
      </c>
      <c r="X47" s="347"/>
      <c r="Y47" s="335">
        <f>INDEX('元データ'!$A$2:$M$534,MATCH($A47,'元データ'!$A$2:$A$534,0),MATCH(Y$1,'元データ'!$A$2:$M$2,0))</f>
        <v>0</v>
      </c>
      <c r="Z47" s="336"/>
      <c r="AA47" s="347"/>
      <c r="AB47" s="335">
        <f>INDEX('元データ'!$A$2:$M$534,MATCH($A47,'元データ'!$A$2:$A$534,0),MATCH(AB$1,'元データ'!$A$2:$M$2,0))</f>
        <v>154</v>
      </c>
      <c r="AC47" s="336">
        <v>141</v>
      </c>
      <c r="AD47" s="347"/>
      <c r="AE47" s="335">
        <f>INDEX('元データ'!$A$2:$M$534,MATCH($A47,'元データ'!$A$2:$A$534,0),MATCH(AE$1,'元データ'!$A$2:$M$2,0))</f>
        <v>242</v>
      </c>
      <c r="AF47" s="336">
        <v>301</v>
      </c>
      <c r="AG47" s="347"/>
    </row>
    <row r="48" spans="1:33" ht="13.5" customHeight="1">
      <c r="A48" s="596" t="s">
        <v>1209</v>
      </c>
      <c r="B48" s="340"/>
      <c r="C48" s="341" t="s">
        <v>9</v>
      </c>
      <c r="D48" s="342">
        <f>INDEX('元データ'!$A$2:$M$534,MATCH($A48,'元データ'!$A$2:$A$534,0),MATCH(D$1,'元データ'!$A$2:$M$2,0))</f>
        <v>337</v>
      </c>
      <c r="E48" s="343">
        <v>340</v>
      </c>
      <c r="F48" s="344"/>
      <c r="G48" s="342">
        <f>INDEX('元データ'!$A$2:$M$534,MATCH($A48,'元データ'!$A$2:$A$534,0),MATCH(G$1,'元データ'!$A$2:$M$2,0))</f>
        <v>96</v>
      </c>
      <c r="H48" s="343">
        <v>95</v>
      </c>
      <c r="I48" s="344"/>
      <c r="J48" s="342">
        <f>INDEX('元データ'!$A$2:$M$534,MATCH($A48,'元データ'!$A$2:$A$534,0),MATCH(J$1,'元データ'!$A$2:$M$2,0))</f>
        <v>155</v>
      </c>
      <c r="K48" s="343">
        <v>154</v>
      </c>
      <c r="L48" s="344"/>
      <c r="M48" s="342">
        <f>INDEX('元データ'!$A$2:$M$534,MATCH($A48,'元データ'!$A$2:$A$534,0),MATCH(M$1,'元データ'!$A$2:$M$2,0))</f>
        <v>109</v>
      </c>
      <c r="N48" s="343">
        <v>107</v>
      </c>
      <c r="O48" s="344"/>
      <c r="P48" s="342">
        <f>INDEX('元データ'!$A$2:$M$534,MATCH($A48,'元データ'!$A$2:$A$534,0),MATCH(P$1,'元データ'!$A$2:$M$2,0))</f>
        <v>129</v>
      </c>
      <c r="Q48" s="343">
        <v>126</v>
      </c>
      <c r="R48" s="344"/>
      <c r="S48" s="342">
        <f>INDEX('元データ'!$A$2:$M$534,MATCH($A48,'元データ'!$A$2:$A$534,0),MATCH(S$1,'元データ'!$A$2:$M$2,0))</f>
        <v>57</v>
      </c>
      <c r="T48" s="343">
        <v>58</v>
      </c>
      <c r="U48" s="344"/>
      <c r="V48" s="342">
        <f>INDEX('元データ'!$A$2:$M$534,MATCH($A48,'元データ'!$A$2:$A$534,0),MATCH(V$1,'元データ'!$A$2:$M$2,0))</f>
        <v>30</v>
      </c>
      <c r="W48" s="343">
        <v>30</v>
      </c>
      <c r="X48" s="344"/>
      <c r="Y48" s="342">
        <f>INDEX('元データ'!$A$2:$M$534,MATCH($A48,'元データ'!$A$2:$A$534,0),MATCH(Y$1,'元データ'!$A$2:$M$2,0))</f>
        <v>0</v>
      </c>
      <c r="Z48" s="343"/>
      <c r="AA48" s="344"/>
      <c r="AB48" s="342">
        <f>INDEX('元データ'!$A$2:$M$534,MATCH($A48,'元データ'!$A$2:$A$534,0),MATCH(AB$1,'元データ'!$A$2:$M$2,0))</f>
        <v>47</v>
      </c>
      <c r="AC48" s="343">
        <v>46</v>
      </c>
      <c r="AD48" s="344"/>
      <c r="AE48" s="342">
        <f>INDEX('元データ'!$A$2:$M$534,MATCH($A48,'元データ'!$A$2:$A$534,0),MATCH(AE$1,'元データ'!$A$2:$M$2,0))</f>
        <v>86</v>
      </c>
      <c r="AF48" s="343">
        <v>86</v>
      </c>
      <c r="AG48" s="344"/>
    </row>
    <row r="49" spans="1:33" ht="13.5" customHeight="1">
      <c r="A49" s="596"/>
      <c r="B49" s="330" t="s">
        <v>23</v>
      </c>
      <c r="C49" s="331" t="s">
        <v>10</v>
      </c>
      <c r="D49" s="597">
        <f>D51*1000/D50</f>
        <v>279350.3811163019</v>
      </c>
      <c r="E49" s="598">
        <v>276278.413239231</v>
      </c>
      <c r="F49" s="332">
        <v>291185</v>
      </c>
      <c r="G49" s="597">
        <f>G51*1000/G50</f>
        <v>331535.4671280277</v>
      </c>
      <c r="H49" s="598">
        <v>324450.5300353357</v>
      </c>
      <c r="I49" s="332">
        <v>298022</v>
      </c>
      <c r="J49" s="597">
        <f>J51*1000/J50</f>
        <v>250138.33780160858</v>
      </c>
      <c r="K49" s="598">
        <v>255988.14655172414</v>
      </c>
      <c r="L49" s="332">
        <v>285388</v>
      </c>
      <c r="M49" s="597">
        <f>M51*1000/M50</f>
        <v>311356.7026194145</v>
      </c>
      <c r="N49" s="598">
        <v>303440.8352668213</v>
      </c>
      <c r="O49" s="332">
        <v>298022</v>
      </c>
      <c r="P49" s="597">
        <f>P51*1000/P50</f>
        <v>304373.9522888459</v>
      </c>
      <c r="Q49" s="598">
        <v>303190</v>
      </c>
      <c r="R49" s="332">
        <v>285388</v>
      </c>
      <c r="S49" s="597">
        <f>S51*1000/S50</f>
        <v>290649.9282639885</v>
      </c>
      <c r="T49" s="598">
        <v>301356.2874251497</v>
      </c>
      <c r="U49" s="332">
        <v>298022</v>
      </c>
      <c r="V49" s="597">
        <f>V51*1000/V50</f>
        <v>291468.31955922866</v>
      </c>
      <c r="W49" s="598">
        <v>264602.77777777775</v>
      </c>
      <c r="X49" s="332">
        <v>311074</v>
      </c>
      <c r="Y49" s="597" t="e">
        <f>Y51*1000/Y50</f>
        <v>#DIV/0!</v>
      </c>
      <c r="Z49" s="598" t="e">
        <v>#DIV/0!</v>
      </c>
      <c r="AA49" s="332">
        <v>302892</v>
      </c>
      <c r="AB49" s="597">
        <f>AB51*1000/AB50</f>
        <v>292539.1459074733</v>
      </c>
      <c r="AC49" s="598">
        <v>288261.34301270416</v>
      </c>
      <c r="AD49" s="332">
        <v>302892</v>
      </c>
      <c r="AE49" s="597">
        <f>AE51*1000/AE50</f>
        <v>306464.7342995169</v>
      </c>
      <c r="AF49" s="598">
        <v>299572.67441860464</v>
      </c>
      <c r="AG49" s="332">
        <v>298022</v>
      </c>
    </row>
    <row r="50" spans="1:33" s="600" customFormat="1" ht="13.5" customHeight="1" hidden="1">
      <c r="A50" s="599" t="s">
        <v>1210</v>
      </c>
      <c r="B50" s="333"/>
      <c r="C50" s="334"/>
      <c r="D50" s="335">
        <f>INDEX('元データ'!$A$2:$M$534,MATCH($A50,'元データ'!$A$2:$A$534,0),MATCH(D$1,'元データ'!$A$2:$M$2,0))</f>
        <v>4067</v>
      </c>
      <c r="E50" s="336">
        <v>4109</v>
      </c>
      <c r="F50" s="337"/>
      <c r="G50" s="335">
        <f>INDEX('元データ'!$A$2:$M$534,MATCH($A50,'元データ'!$A$2:$A$534,0),MATCH(G$1,'元データ'!$A$2:$M$2,0))</f>
        <v>1156</v>
      </c>
      <c r="H50" s="336">
        <v>1132</v>
      </c>
      <c r="I50" s="337"/>
      <c r="J50" s="335">
        <f>INDEX('元データ'!$A$2:$M$534,MATCH($A50,'元データ'!$A$2:$A$534,0),MATCH(J$1,'元データ'!$A$2:$M$2,0))</f>
        <v>1865</v>
      </c>
      <c r="K50" s="336">
        <v>1856</v>
      </c>
      <c r="L50" s="337"/>
      <c r="M50" s="335">
        <f>INDEX('元データ'!$A$2:$M$534,MATCH($A50,'元データ'!$A$2:$A$534,0),MATCH(M$1,'元データ'!$A$2:$M$2,0))</f>
        <v>1298</v>
      </c>
      <c r="N50" s="336">
        <v>1293</v>
      </c>
      <c r="O50" s="337"/>
      <c r="P50" s="335">
        <f>INDEX('元データ'!$A$2:$M$534,MATCH($A50,'元データ'!$A$2:$A$534,0),MATCH(P$1,'元データ'!$A$2:$M$2,0))</f>
        <v>1551</v>
      </c>
      <c r="Q50" s="336">
        <v>1500</v>
      </c>
      <c r="R50" s="337"/>
      <c r="S50" s="335">
        <f>INDEX('元データ'!$A$2:$M$534,MATCH($A50,'元データ'!$A$2:$A$534,0),MATCH(S$1,'元データ'!$A$2:$M$2,0))</f>
        <v>697</v>
      </c>
      <c r="T50" s="336">
        <v>668</v>
      </c>
      <c r="U50" s="337"/>
      <c r="V50" s="335">
        <f>INDEX('元データ'!$A$2:$M$534,MATCH($A50,'元データ'!$A$2:$A$534,0),MATCH(V$1,'元データ'!$A$2:$M$2,0))</f>
        <v>363</v>
      </c>
      <c r="W50" s="336">
        <v>360</v>
      </c>
      <c r="X50" s="337"/>
      <c r="Y50" s="335">
        <f>INDEX('元データ'!$A$2:$M$534,MATCH($A50,'元データ'!$A$2:$A$534,0),MATCH(Y$1,'元データ'!$A$2:$M$2,0))</f>
        <v>0</v>
      </c>
      <c r="Z50" s="336"/>
      <c r="AA50" s="337"/>
      <c r="AB50" s="335">
        <f>INDEX('元データ'!$A$2:$M$534,MATCH($A50,'元データ'!$A$2:$A$534,0),MATCH(AB$1,'元データ'!$A$2:$M$2,0))</f>
        <v>562</v>
      </c>
      <c r="AC50" s="336">
        <v>551</v>
      </c>
      <c r="AD50" s="337"/>
      <c r="AE50" s="335">
        <f>INDEX('元データ'!$A$2:$M$534,MATCH($A50,'元データ'!$A$2:$A$534,0),MATCH(AE$1,'元データ'!$A$2:$M$2,0))</f>
        <v>1035</v>
      </c>
      <c r="AF50" s="336">
        <v>1032</v>
      </c>
      <c r="AG50" s="337"/>
    </row>
    <row r="51" spans="1:33" s="600" customFormat="1" ht="13.5" customHeight="1" hidden="1">
      <c r="A51" s="599" t="s">
        <v>1211</v>
      </c>
      <c r="B51" s="333"/>
      <c r="C51" s="334"/>
      <c r="D51" s="335">
        <f>INDEX('元データ'!$A$2:$M$534,MATCH($A51,'元データ'!$A$2:$A$534,0),MATCH(D$1,'元データ'!$A$2:$M$2,0))</f>
        <v>1136118</v>
      </c>
      <c r="E51" s="336">
        <v>1135228</v>
      </c>
      <c r="F51" s="337"/>
      <c r="G51" s="335">
        <f>INDEX('元データ'!$A$2:$M$534,MATCH($A51,'元データ'!$A$2:$A$534,0),MATCH(G$1,'元データ'!$A$2:$M$2,0))</f>
        <v>383255</v>
      </c>
      <c r="H51" s="336">
        <v>367278</v>
      </c>
      <c r="I51" s="337"/>
      <c r="J51" s="335">
        <f>INDEX('元データ'!$A$2:$M$534,MATCH($A51,'元データ'!$A$2:$A$534,0),MATCH(J$1,'元データ'!$A$2:$M$2,0))</f>
        <v>466508</v>
      </c>
      <c r="K51" s="336">
        <v>475114</v>
      </c>
      <c r="L51" s="337"/>
      <c r="M51" s="335">
        <f>INDEX('元データ'!$A$2:$M$534,MATCH($A51,'元データ'!$A$2:$A$534,0),MATCH(M$1,'元データ'!$A$2:$M$2,0))</f>
        <v>404141</v>
      </c>
      <c r="N51" s="336">
        <v>392349</v>
      </c>
      <c r="O51" s="337"/>
      <c r="P51" s="335">
        <f>INDEX('元データ'!$A$2:$M$534,MATCH($A51,'元データ'!$A$2:$A$534,0),MATCH(P$1,'元データ'!$A$2:$M$2,0))</f>
        <v>472084</v>
      </c>
      <c r="Q51" s="336">
        <v>454785</v>
      </c>
      <c r="R51" s="337"/>
      <c r="S51" s="335">
        <f>INDEX('元データ'!$A$2:$M$534,MATCH($A51,'元データ'!$A$2:$A$534,0),MATCH(S$1,'元データ'!$A$2:$M$2,0))</f>
        <v>202583</v>
      </c>
      <c r="T51" s="336">
        <v>201306</v>
      </c>
      <c r="U51" s="337"/>
      <c r="V51" s="335">
        <f>INDEX('元データ'!$A$2:$M$534,MATCH($A51,'元データ'!$A$2:$A$534,0),MATCH(V$1,'元データ'!$A$2:$M$2,0))</f>
        <v>105803</v>
      </c>
      <c r="W51" s="336">
        <v>95257</v>
      </c>
      <c r="X51" s="337"/>
      <c r="Y51" s="335">
        <f>INDEX('元データ'!$A$2:$M$534,MATCH($A51,'元データ'!$A$2:$A$534,0),MATCH(Y$1,'元データ'!$A$2:$M$2,0))</f>
        <v>0</v>
      </c>
      <c r="Z51" s="336"/>
      <c r="AA51" s="337"/>
      <c r="AB51" s="335">
        <f>INDEX('元データ'!$A$2:$M$534,MATCH($A51,'元データ'!$A$2:$A$534,0),MATCH(AB$1,'元データ'!$A$2:$M$2,0))</f>
        <v>164407</v>
      </c>
      <c r="AC51" s="336">
        <v>158832</v>
      </c>
      <c r="AD51" s="337"/>
      <c r="AE51" s="335">
        <f>INDEX('元データ'!$A$2:$M$534,MATCH($A51,'元データ'!$A$2:$A$534,0),MATCH(AE$1,'元データ'!$A$2:$M$2,0))</f>
        <v>317191</v>
      </c>
      <c r="AF51" s="336">
        <v>309159</v>
      </c>
      <c r="AG51" s="337"/>
    </row>
    <row r="52" spans="1:33" ht="13.5" customHeight="1">
      <c r="A52" s="596"/>
      <c r="B52" s="338"/>
      <c r="C52" s="331" t="s">
        <v>11</v>
      </c>
      <c r="D52" s="597">
        <f>D53*1000/D50</f>
        <v>165710.843373494</v>
      </c>
      <c r="E52" s="598">
        <v>162254.8065222682</v>
      </c>
      <c r="F52" s="332">
        <v>173472</v>
      </c>
      <c r="G52" s="597">
        <f>G53*1000/G50</f>
        <v>165895.32871972318</v>
      </c>
      <c r="H52" s="598">
        <v>168508.8339222615</v>
      </c>
      <c r="I52" s="332">
        <v>160705</v>
      </c>
      <c r="J52" s="597">
        <f>J53*1000/J50</f>
        <v>160655.22788203752</v>
      </c>
      <c r="K52" s="598">
        <v>161894.39655172414</v>
      </c>
      <c r="L52" s="332">
        <v>168029</v>
      </c>
      <c r="M52" s="597">
        <f>M53*1000/M50</f>
        <v>159651.00154083205</v>
      </c>
      <c r="N52" s="598">
        <v>158389.79118329467</v>
      </c>
      <c r="O52" s="332">
        <v>160705</v>
      </c>
      <c r="P52" s="597">
        <f>P53*1000/P50</f>
        <v>154332.04384268215</v>
      </c>
      <c r="Q52" s="598">
        <v>153328</v>
      </c>
      <c r="R52" s="332">
        <v>168029</v>
      </c>
      <c r="S52" s="597">
        <f>S53*1000/S50</f>
        <v>145281.20516499283</v>
      </c>
      <c r="T52" s="598">
        <v>146197.60479041917</v>
      </c>
      <c r="U52" s="332">
        <v>160705</v>
      </c>
      <c r="V52" s="597">
        <f>V53*1000/V50</f>
        <v>155278.23691460054</v>
      </c>
      <c r="W52" s="598">
        <v>147633.33333333334</v>
      </c>
      <c r="X52" s="332">
        <v>158525</v>
      </c>
      <c r="Y52" s="597" t="e">
        <f>Y53*1000/Y50</f>
        <v>#DIV/0!</v>
      </c>
      <c r="Z52" s="598" t="e">
        <v>#DIV/0!</v>
      </c>
      <c r="AA52" s="332">
        <v>159856</v>
      </c>
      <c r="AB52" s="597">
        <f>AB53*1000/AB50</f>
        <v>159444.83985765124</v>
      </c>
      <c r="AC52" s="598">
        <v>157575.31760435572</v>
      </c>
      <c r="AD52" s="332">
        <v>159856</v>
      </c>
      <c r="AE52" s="597">
        <f>AE53*1000/AE50</f>
        <v>184078.26086956522</v>
      </c>
      <c r="AF52" s="598">
        <v>178177.32558139536</v>
      </c>
      <c r="AG52" s="332">
        <v>160705</v>
      </c>
    </row>
    <row r="53" spans="1:33" s="600" customFormat="1" ht="13.5" customHeight="1" hidden="1">
      <c r="A53" s="599" t="s">
        <v>1212</v>
      </c>
      <c r="B53" s="345"/>
      <c r="C53" s="334"/>
      <c r="D53" s="335">
        <f>INDEX('元データ'!$A$2:$M$534,MATCH($A53,'元データ'!$A$2:$A$534,0),MATCH(D$1,'元データ'!$A$2:$M$2,0))</f>
        <v>673946</v>
      </c>
      <c r="E53" s="336">
        <v>666705</v>
      </c>
      <c r="F53" s="337"/>
      <c r="G53" s="335">
        <f>INDEX('元データ'!$A$2:$M$534,MATCH($A53,'元データ'!$A$2:$A$534,0),MATCH(G$1,'元データ'!$A$2:$M$2,0))</f>
        <v>191775</v>
      </c>
      <c r="H53" s="336">
        <v>190752</v>
      </c>
      <c r="I53" s="337"/>
      <c r="J53" s="335">
        <f>INDEX('元データ'!$A$2:$M$534,MATCH($A53,'元データ'!$A$2:$A$534,0),MATCH(J$1,'元データ'!$A$2:$M$2,0))</f>
        <v>299622</v>
      </c>
      <c r="K53" s="336">
        <v>300476</v>
      </c>
      <c r="L53" s="337"/>
      <c r="M53" s="335">
        <f>INDEX('元データ'!$A$2:$M$534,MATCH($A53,'元データ'!$A$2:$A$534,0),MATCH(M$1,'元データ'!$A$2:$M$2,0))</f>
        <v>207227</v>
      </c>
      <c r="N53" s="336">
        <v>204798</v>
      </c>
      <c r="O53" s="337"/>
      <c r="P53" s="335">
        <f>INDEX('元データ'!$A$2:$M$534,MATCH($A53,'元データ'!$A$2:$A$534,0),MATCH(P$1,'元データ'!$A$2:$M$2,0))</f>
        <v>239369</v>
      </c>
      <c r="Q53" s="336">
        <v>229992</v>
      </c>
      <c r="R53" s="337"/>
      <c r="S53" s="335">
        <f>INDEX('元データ'!$A$2:$M$534,MATCH($A53,'元データ'!$A$2:$A$534,0),MATCH(S$1,'元データ'!$A$2:$M$2,0))</f>
        <v>101261</v>
      </c>
      <c r="T53" s="336">
        <v>97660</v>
      </c>
      <c r="U53" s="337"/>
      <c r="V53" s="335">
        <f>INDEX('元データ'!$A$2:$M$534,MATCH($A53,'元データ'!$A$2:$A$534,0),MATCH(V$1,'元データ'!$A$2:$M$2,0))</f>
        <v>56366</v>
      </c>
      <c r="W53" s="336">
        <v>53148</v>
      </c>
      <c r="X53" s="337"/>
      <c r="Y53" s="335">
        <f>INDEX('元データ'!$A$2:$M$534,MATCH($A53,'元データ'!$A$2:$A$534,0),MATCH(Y$1,'元データ'!$A$2:$M$2,0))</f>
        <v>0</v>
      </c>
      <c r="Z53" s="336"/>
      <c r="AA53" s="337"/>
      <c r="AB53" s="335">
        <f>INDEX('元データ'!$A$2:$M$534,MATCH($A53,'元データ'!$A$2:$A$534,0),MATCH(AB$1,'元データ'!$A$2:$M$2,0))</f>
        <v>89608</v>
      </c>
      <c r="AC53" s="336">
        <v>86824</v>
      </c>
      <c r="AD53" s="337"/>
      <c r="AE53" s="335">
        <f>INDEX('元データ'!$A$2:$M$534,MATCH($A53,'元データ'!$A$2:$A$534,0),MATCH(AE$1,'元データ'!$A$2:$M$2,0))</f>
        <v>190521</v>
      </c>
      <c r="AF53" s="336">
        <v>183879</v>
      </c>
      <c r="AG53" s="337"/>
    </row>
    <row r="54" spans="1:33" ht="13.5" customHeight="1">
      <c r="A54" s="596"/>
      <c r="B54" s="338" t="s">
        <v>5</v>
      </c>
      <c r="C54" s="331" t="s">
        <v>12</v>
      </c>
      <c r="D54" s="597">
        <f>D55*1000/D50</f>
        <v>20538.97221539218</v>
      </c>
      <c r="E54" s="598">
        <v>18887.077147724507</v>
      </c>
      <c r="F54" s="332">
        <v>25058</v>
      </c>
      <c r="G54" s="597">
        <f>G55*1000/G50</f>
        <v>11700.692041522492</v>
      </c>
      <c r="H54" s="598">
        <v>13444.34628975265</v>
      </c>
      <c r="I54" s="332">
        <v>15519</v>
      </c>
      <c r="J54" s="597">
        <f>J55*1000/J50</f>
        <v>26953.351206434316</v>
      </c>
      <c r="K54" s="598">
        <v>28952.58620689655</v>
      </c>
      <c r="L54" s="332">
        <v>21735</v>
      </c>
      <c r="M54" s="597">
        <f>M55*1000/M50</f>
        <v>6714.946070878274</v>
      </c>
      <c r="N54" s="598">
        <v>6890.951276102088</v>
      </c>
      <c r="O54" s="332">
        <v>15519</v>
      </c>
      <c r="P54" s="597">
        <f>P55*1000/P50</f>
        <v>9471.953578336557</v>
      </c>
      <c r="Q54" s="598">
        <v>9379.333333333334</v>
      </c>
      <c r="R54" s="332">
        <v>21735</v>
      </c>
      <c r="S54" s="597">
        <f>S55*1000/S50</f>
        <v>12922.525107604017</v>
      </c>
      <c r="T54" s="598">
        <v>10956.586826347306</v>
      </c>
      <c r="U54" s="332">
        <v>15519</v>
      </c>
      <c r="V54" s="597">
        <f>V55*1000/V50</f>
        <v>4407.713498622589</v>
      </c>
      <c r="W54" s="598">
        <v>11208.333333333334</v>
      </c>
      <c r="X54" s="332">
        <v>10209</v>
      </c>
      <c r="Y54" s="597" t="e">
        <f>Y55*1000/Y50</f>
        <v>#DIV/0!</v>
      </c>
      <c r="Z54" s="598" t="e">
        <v>#DIV/0!</v>
      </c>
      <c r="AA54" s="332">
        <v>11298</v>
      </c>
      <c r="AB54" s="597">
        <f>AB55*1000/AB50</f>
        <v>23268.683274021354</v>
      </c>
      <c r="AC54" s="598">
        <v>23090.744101633394</v>
      </c>
      <c r="AD54" s="332">
        <v>11298</v>
      </c>
      <c r="AE54" s="597">
        <f>AE55*1000/AE50</f>
        <v>24337.19806763285</v>
      </c>
      <c r="AF54" s="598">
        <v>23031.976744186046</v>
      </c>
      <c r="AG54" s="332">
        <v>15519</v>
      </c>
    </row>
    <row r="55" spans="1:33" s="600" customFormat="1" ht="13.5" customHeight="1" hidden="1">
      <c r="A55" s="599" t="s">
        <v>1213</v>
      </c>
      <c r="B55" s="345"/>
      <c r="C55" s="334"/>
      <c r="D55" s="335">
        <f>INDEX('元データ'!$A$2:$M$534,MATCH($A55,'元データ'!$A$2:$A$534,0),MATCH(D$1,'元データ'!$A$2:$M$2,0))</f>
        <v>83532</v>
      </c>
      <c r="E55" s="336">
        <v>77607</v>
      </c>
      <c r="F55" s="337"/>
      <c r="G55" s="335">
        <f>INDEX('元データ'!$A$2:$M$534,MATCH($A55,'元データ'!$A$2:$A$534,0),MATCH(G$1,'元データ'!$A$2:$M$2,0))</f>
        <v>13526</v>
      </c>
      <c r="H55" s="336">
        <v>15219</v>
      </c>
      <c r="I55" s="337"/>
      <c r="J55" s="335">
        <f>INDEX('元データ'!$A$2:$M$534,MATCH($A55,'元データ'!$A$2:$A$534,0),MATCH(J$1,'元データ'!$A$2:$M$2,0))</f>
        <v>50268</v>
      </c>
      <c r="K55" s="336">
        <v>53736</v>
      </c>
      <c r="L55" s="337"/>
      <c r="M55" s="335">
        <f>INDEX('元データ'!$A$2:$M$534,MATCH($A55,'元データ'!$A$2:$A$534,0),MATCH(M$1,'元データ'!$A$2:$M$2,0))</f>
        <v>8716</v>
      </c>
      <c r="N55" s="336">
        <v>8910</v>
      </c>
      <c r="O55" s="337"/>
      <c r="P55" s="335">
        <f>INDEX('元データ'!$A$2:$M$534,MATCH($A55,'元データ'!$A$2:$A$534,0),MATCH(P$1,'元データ'!$A$2:$M$2,0))</f>
        <v>14691</v>
      </c>
      <c r="Q55" s="336">
        <v>14069</v>
      </c>
      <c r="R55" s="337"/>
      <c r="S55" s="335">
        <f>INDEX('元データ'!$A$2:$M$534,MATCH($A55,'元データ'!$A$2:$A$534,0),MATCH(S$1,'元データ'!$A$2:$M$2,0))</f>
        <v>9007</v>
      </c>
      <c r="T55" s="336">
        <v>7319</v>
      </c>
      <c r="U55" s="337"/>
      <c r="V55" s="335">
        <f>INDEX('元データ'!$A$2:$M$534,MATCH($A55,'元データ'!$A$2:$A$534,0),MATCH(V$1,'元データ'!$A$2:$M$2,0))</f>
        <v>1600</v>
      </c>
      <c r="W55" s="336">
        <v>4035</v>
      </c>
      <c r="X55" s="337"/>
      <c r="Y55" s="335">
        <f>INDEX('元データ'!$A$2:$M$534,MATCH($A55,'元データ'!$A$2:$A$534,0),MATCH(Y$1,'元データ'!$A$2:$M$2,0))</f>
        <v>0</v>
      </c>
      <c r="Z55" s="336"/>
      <c r="AA55" s="337"/>
      <c r="AB55" s="335">
        <f>INDEX('元データ'!$A$2:$M$534,MATCH($A55,'元データ'!$A$2:$A$534,0),MATCH(AB$1,'元データ'!$A$2:$M$2,0))</f>
        <v>13077</v>
      </c>
      <c r="AC55" s="336">
        <v>12723</v>
      </c>
      <c r="AD55" s="337"/>
      <c r="AE55" s="335">
        <f>INDEX('元データ'!$A$2:$M$534,MATCH($A55,'元データ'!$A$2:$A$534,0),MATCH(AE$1,'元データ'!$A$2:$M$2,0))</f>
        <v>25189</v>
      </c>
      <c r="AF55" s="336">
        <v>23769</v>
      </c>
      <c r="AG55" s="337"/>
    </row>
    <row r="56" spans="1:33" ht="13.5" customHeight="1">
      <c r="A56" s="596"/>
      <c r="B56" s="338"/>
      <c r="C56" s="331" t="s">
        <v>13</v>
      </c>
      <c r="D56" s="597">
        <f>D57*1000/D50</f>
        <v>19856.65109417261</v>
      </c>
      <c r="E56" s="598">
        <v>18979.070333414456</v>
      </c>
      <c r="F56" s="332">
        <v>21525</v>
      </c>
      <c r="G56" s="597">
        <f>G57*1000/G50</f>
        <v>17448.09688581315</v>
      </c>
      <c r="H56" s="598">
        <v>19129.858657243818</v>
      </c>
      <c r="I56" s="332">
        <v>16821</v>
      </c>
      <c r="J56" s="597">
        <f>J57*1000/J50</f>
        <v>17053.08310991957</v>
      </c>
      <c r="K56" s="598">
        <v>16446.120689655174</v>
      </c>
      <c r="L56" s="332">
        <v>20955</v>
      </c>
      <c r="M56" s="597">
        <f>M57*1000/M50</f>
        <v>16730.35439137134</v>
      </c>
      <c r="N56" s="598">
        <v>16866.97602474865</v>
      </c>
      <c r="O56" s="332">
        <v>16821</v>
      </c>
      <c r="P56" s="597">
        <f>P57*1000/P50</f>
        <v>17636.363636363636</v>
      </c>
      <c r="Q56" s="598">
        <v>17867.333333333332</v>
      </c>
      <c r="R56" s="332">
        <v>20955</v>
      </c>
      <c r="S56" s="597">
        <f>S57*1000/S50</f>
        <v>20164.99282639885</v>
      </c>
      <c r="T56" s="598">
        <v>20702.095808383234</v>
      </c>
      <c r="U56" s="332">
        <v>16821</v>
      </c>
      <c r="V56" s="597">
        <f>V57*1000/V50</f>
        <v>23865.013774104682</v>
      </c>
      <c r="W56" s="598">
        <v>19797.222222222223</v>
      </c>
      <c r="X56" s="332">
        <v>12290</v>
      </c>
      <c r="Y56" s="597" t="e">
        <f>Y57*1000/Y50</f>
        <v>#DIV/0!</v>
      </c>
      <c r="Z56" s="598" t="e">
        <v>#DIV/0!</v>
      </c>
      <c r="AA56" s="332">
        <v>16887</v>
      </c>
      <c r="AB56" s="597">
        <f>AB57*1000/AB50</f>
        <v>15919.928825622776</v>
      </c>
      <c r="AC56" s="598">
        <v>14586.206896551725</v>
      </c>
      <c r="AD56" s="332">
        <v>16887</v>
      </c>
      <c r="AE56" s="597">
        <f>AE57*1000/AE50</f>
        <v>27046.376811594204</v>
      </c>
      <c r="AF56" s="598">
        <v>26343.023255813954</v>
      </c>
      <c r="AG56" s="332">
        <v>16821</v>
      </c>
    </row>
    <row r="57" spans="1:33" s="600" customFormat="1" ht="13.5" customHeight="1" hidden="1">
      <c r="A57" s="599" t="s">
        <v>1214</v>
      </c>
      <c r="B57" s="345"/>
      <c r="C57" s="334"/>
      <c r="D57" s="335">
        <f>INDEX('元データ'!$A$2:$M$534,MATCH($A57,'元データ'!$A$2:$A$534,0),MATCH(D$1,'元データ'!$A$2:$M$2,0))</f>
        <v>80757</v>
      </c>
      <c r="E57" s="336">
        <v>77985</v>
      </c>
      <c r="F57" s="337"/>
      <c r="G57" s="335">
        <f>INDEX('元データ'!$A$2:$M$534,MATCH($A57,'元データ'!$A$2:$A$534,0),MATCH(G$1,'元データ'!$A$2:$M$2,0))</f>
        <v>20170</v>
      </c>
      <c r="H57" s="336">
        <v>21655</v>
      </c>
      <c r="I57" s="337"/>
      <c r="J57" s="335">
        <f>INDEX('元データ'!$A$2:$M$534,MATCH($A57,'元データ'!$A$2:$A$534,0),MATCH(J$1,'元データ'!$A$2:$M$2,0))</f>
        <v>31804</v>
      </c>
      <c r="K57" s="336">
        <v>30524</v>
      </c>
      <c r="L57" s="337"/>
      <c r="M57" s="335">
        <f>INDEX('元データ'!$A$2:$M$534,MATCH($A57,'元データ'!$A$2:$A$534,0),MATCH(M$1,'元データ'!$A$2:$M$2,0))</f>
        <v>21716</v>
      </c>
      <c r="N57" s="336">
        <v>21809</v>
      </c>
      <c r="O57" s="337"/>
      <c r="P57" s="335">
        <f>INDEX('元データ'!$A$2:$M$534,MATCH($A57,'元データ'!$A$2:$A$534,0),MATCH(P$1,'元データ'!$A$2:$M$2,0))</f>
        <v>27354</v>
      </c>
      <c r="Q57" s="336">
        <v>26801</v>
      </c>
      <c r="R57" s="337"/>
      <c r="S57" s="335">
        <f>INDEX('元データ'!$A$2:$M$534,MATCH($A57,'元データ'!$A$2:$A$534,0),MATCH(S$1,'元データ'!$A$2:$M$2,0))</f>
        <v>14055</v>
      </c>
      <c r="T57" s="336">
        <v>13829</v>
      </c>
      <c r="U57" s="337"/>
      <c r="V57" s="335">
        <f>INDEX('元データ'!$A$2:$M$534,MATCH($A57,'元データ'!$A$2:$A$534,0),MATCH(V$1,'元データ'!$A$2:$M$2,0))</f>
        <v>8663</v>
      </c>
      <c r="W57" s="336">
        <v>7127</v>
      </c>
      <c r="X57" s="337"/>
      <c r="Y57" s="335">
        <f>INDEX('元データ'!$A$2:$M$534,MATCH($A57,'元データ'!$A$2:$A$534,0),MATCH(Y$1,'元データ'!$A$2:$M$2,0))</f>
        <v>0</v>
      </c>
      <c r="Z57" s="336"/>
      <c r="AA57" s="337"/>
      <c r="AB57" s="335">
        <f>INDEX('元データ'!$A$2:$M$534,MATCH($A57,'元データ'!$A$2:$A$534,0),MATCH(AB$1,'元データ'!$A$2:$M$2,0))</f>
        <v>8947</v>
      </c>
      <c r="AC57" s="336">
        <v>8037</v>
      </c>
      <c r="AD57" s="337"/>
      <c r="AE57" s="335">
        <f>INDEX('元データ'!$A$2:$M$534,MATCH($A57,'元データ'!$A$2:$A$534,0),MATCH(AE$1,'元データ'!$A$2:$M$2,0))</f>
        <v>27993</v>
      </c>
      <c r="AF57" s="336">
        <v>27186</v>
      </c>
      <c r="AG57" s="337"/>
    </row>
    <row r="58" spans="1:33" ht="13.5" customHeight="1">
      <c r="A58" s="596"/>
      <c r="B58" s="338" t="s">
        <v>6</v>
      </c>
      <c r="C58" s="331" t="s">
        <v>14</v>
      </c>
      <c r="D58" s="597">
        <f>D59*1000/D50</f>
        <v>95303.66363412834</v>
      </c>
      <c r="E58" s="598">
        <v>94205.40277439766</v>
      </c>
      <c r="F58" s="332">
        <v>100109</v>
      </c>
      <c r="G58" s="597">
        <f>G59*1000/G50</f>
        <v>111211.93771626298</v>
      </c>
      <c r="H58" s="598">
        <v>108773.851590106</v>
      </c>
      <c r="I58" s="332">
        <v>101038</v>
      </c>
      <c r="J58" s="597">
        <f>J59*1000/J50</f>
        <v>85687.93565683646</v>
      </c>
      <c r="K58" s="598">
        <v>86391.16379310345</v>
      </c>
      <c r="L58" s="332">
        <v>97689</v>
      </c>
      <c r="M58" s="597">
        <f>M59*1000/M50</f>
        <v>109256.54853620955</v>
      </c>
      <c r="N58" s="598">
        <v>106204.17633410673</v>
      </c>
      <c r="O58" s="332">
        <v>101038</v>
      </c>
      <c r="P58" s="597">
        <f>P59*1000/P50</f>
        <v>104307.54352030948</v>
      </c>
      <c r="Q58" s="598">
        <v>103577.33333333333</v>
      </c>
      <c r="R58" s="332">
        <v>97689</v>
      </c>
      <c r="S58" s="597">
        <f>S59*1000/S50</f>
        <v>90728.83787661407</v>
      </c>
      <c r="T58" s="598">
        <v>92001.49700598803</v>
      </c>
      <c r="U58" s="332">
        <v>101038</v>
      </c>
      <c r="V58" s="597">
        <f>V59*1000/V50</f>
        <v>98936.6391184573</v>
      </c>
      <c r="W58" s="598">
        <v>93213.88888888889</v>
      </c>
      <c r="X58" s="332">
        <v>105976</v>
      </c>
      <c r="Y58" s="597" t="e">
        <f>Y59*1000/Y50</f>
        <v>#DIV/0!</v>
      </c>
      <c r="Z58" s="598" t="e">
        <v>#DIV/0!</v>
      </c>
      <c r="AA58" s="332">
        <v>102505</v>
      </c>
      <c r="AB58" s="597">
        <f>AB59*1000/AB50</f>
        <v>95959.07473309609</v>
      </c>
      <c r="AC58" s="598">
        <v>97181.48820326678</v>
      </c>
      <c r="AD58" s="332">
        <v>102505</v>
      </c>
      <c r="AE58" s="597">
        <f>AE59*1000/AE50</f>
        <v>107123.67149758454</v>
      </c>
      <c r="AF58" s="598">
        <v>103864.34108527131</v>
      </c>
      <c r="AG58" s="332">
        <v>101038</v>
      </c>
    </row>
    <row r="59" spans="1:33" s="600" customFormat="1" ht="13.5" customHeight="1" hidden="1">
      <c r="A59" s="599" t="s">
        <v>1215</v>
      </c>
      <c r="B59" s="345"/>
      <c r="C59" s="334"/>
      <c r="D59" s="335">
        <f>INDEX('元データ'!$A$2:$M$534,MATCH($A59,'元データ'!$A$2:$A$534,0),MATCH(D$1,'元データ'!$A$2:$M$2,0))</f>
        <v>387600</v>
      </c>
      <c r="E59" s="336">
        <v>387090</v>
      </c>
      <c r="F59" s="337"/>
      <c r="G59" s="335">
        <f>INDEX('元データ'!$A$2:$M$534,MATCH($A59,'元データ'!$A$2:$A$534,0),MATCH(G$1,'元データ'!$A$2:$M$2,0))</f>
        <v>128561</v>
      </c>
      <c r="H59" s="336">
        <v>123132</v>
      </c>
      <c r="I59" s="337"/>
      <c r="J59" s="335">
        <f>INDEX('元データ'!$A$2:$M$534,MATCH($A59,'元データ'!$A$2:$A$534,0),MATCH(J$1,'元データ'!$A$2:$M$2,0))</f>
        <v>159808</v>
      </c>
      <c r="K59" s="336">
        <v>160342</v>
      </c>
      <c r="L59" s="337"/>
      <c r="M59" s="335">
        <f>INDEX('元データ'!$A$2:$M$534,MATCH($A59,'元データ'!$A$2:$A$534,0),MATCH(M$1,'元データ'!$A$2:$M$2,0))</f>
        <v>141815</v>
      </c>
      <c r="N59" s="336">
        <v>137322</v>
      </c>
      <c r="O59" s="337"/>
      <c r="P59" s="335">
        <f>INDEX('元データ'!$A$2:$M$534,MATCH($A59,'元データ'!$A$2:$A$534,0),MATCH(P$1,'元データ'!$A$2:$M$2,0))</f>
        <v>161781</v>
      </c>
      <c r="Q59" s="336">
        <v>155366</v>
      </c>
      <c r="R59" s="337"/>
      <c r="S59" s="335">
        <f>INDEX('元データ'!$A$2:$M$534,MATCH($A59,'元データ'!$A$2:$A$534,0),MATCH(S$1,'元データ'!$A$2:$M$2,0))</f>
        <v>63238</v>
      </c>
      <c r="T59" s="336">
        <v>61457</v>
      </c>
      <c r="U59" s="337"/>
      <c r="V59" s="335">
        <f>INDEX('元データ'!$A$2:$M$534,MATCH($A59,'元データ'!$A$2:$A$534,0),MATCH(V$1,'元データ'!$A$2:$M$2,0))</f>
        <v>35914</v>
      </c>
      <c r="W59" s="336">
        <v>33557</v>
      </c>
      <c r="X59" s="337"/>
      <c r="Y59" s="335">
        <f>INDEX('元データ'!$A$2:$M$534,MATCH($A59,'元データ'!$A$2:$A$534,0),MATCH(Y$1,'元データ'!$A$2:$M$2,0))</f>
        <v>0</v>
      </c>
      <c r="Z59" s="336"/>
      <c r="AA59" s="337"/>
      <c r="AB59" s="335">
        <f>INDEX('元データ'!$A$2:$M$534,MATCH($A59,'元データ'!$A$2:$A$534,0),MATCH(AB$1,'元データ'!$A$2:$M$2,0))</f>
        <v>53929</v>
      </c>
      <c r="AC59" s="336">
        <v>53547</v>
      </c>
      <c r="AD59" s="337"/>
      <c r="AE59" s="335">
        <f>INDEX('元データ'!$A$2:$M$534,MATCH($A59,'元データ'!$A$2:$A$534,0),MATCH(AE$1,'元データ'!$A$2:$M$2,0))</f>
        <v>110873</v>
      </c>
      <c r="AF59" s="336">
        <v>107188</v>
      </c>
      <c r="AG59" s="337"/>
    </row>
    <row r="60" spans="1:33" ht="13.5" customHeight="1">
      <c r="A60" s="596"/>
      <c r="B60" s="338"/>
      <c r="C60" s="331" t="s">
        <v>15</v>
      </c>
      <c r="D60" s="597">
        <f>D61*1000/D50</f>
        <v>30011.556429800836</v>
      </c>
      <c r="E60" s="598">
        <v>30183.256266731565</v>
      </c>
      <c r="F60" s="332">
        <v>26780</v>
      </c>
      <c r="G60" s="597">
        <f>G61*1000/G50</f>
        <v>25534.602076124567</v>
      </c>
      <c r="H60" s="598">
        <v>27160.77738515901</v>
      </c>
      <c r="I60" s="332">
        <v>27327</v>
      </c>
      <c r="J60" s="597">
        <f>J61*1000/J50</f>
        <v>30960.857908847185</v>
      </c>
      <c r="K60" s="598">
        <v>30104.525862068964</v>
      </c>
      <c r="L60" s="332">
        <v>27650</v>
      </c>
      <c r="M60" s="597">
        <f>M61*1000/M50</f>
        <v>26949.15254237288</v>
      </c>
      <c r="N60" s="598">
        <v>28427.6875483372</v>
      </c>
      <c r="O60" s="332">
        <v>27327</v>
      </c>
      <c r="P60" s="597">
        <f>P61*1000/P50</f>
        <v>22916.18310767247</v>
      </c>
      <c r="Q60" s="598">
        <v>22504</v>
      </c>
      <c r="R60" s="332">
        <v>27650</v>
      </c>
      <c r="S60" s="597">
        <f>S61*1000/S50</f>
        <v>21464.849354375896</v>
      </c>
      <c r="T60" s="598">
        <v>22537.425149700597</v>
      </c>
      <c r="U60" s="332">
        <v>27327</v>
      </c>
      <c r="V60" s="597">
        <f>V61*1000/V50</f>
        <v>28068.87052341598</v>
      </c>
      <c r="W60" s="598">
        <v>23413.88888888889</v>
      </c>
      <c r="X60" s="332">
        <v>30051</v>
      </c>
      <c r="Y60" s="597" t="e">
        <f>Y61*1000/Y50</f>
        <v>#DIV/0!</v>
      </c>
      <c r="Z60" s="598" t="e">
        <v>#DIV/0!</v>
      </c>
      <c r="AA60" s="332">
        <v>29166</v>
      </c>
      <c r="AB60" s="597">
        <f>AB61*1000/AB50</f>
        <v>24297.153024911033</v>
      </c>
      <c r="AC60" s="598">
        <v>22716.87840290381</v>
      </c>
      <c r="AD60" s="332">
        <v>29166</v>
      </c>
      <c r="AE60" s="597">
        <f>AE61*1000/AE50</f>
        <v>25571.014492753624</v>
      </c>
      <c r="AF60" s="598">
        <v>24937.98449612403</v>
      </c>
      <c r="AG60" s="332">
        <v>27327</v>
      </c>
    </row>
    <row r="61" spans="1:33" s="600" customFormat="1" ht="13.5" customHeight="1" hidden="1">
      <c r="A61" s="599" t="s">
        <v>1216</v>
      </c>
      <c r="B61" s="345"/>
      <c r="C61" s="334"/>
      <c r="D61" s="335">
        <f>INDEX('元データ'!$A$2:$M$534,MATCH($A61,'元データ'!$A$2:$A$534,0),MATCH(D$1,'元データ'!$A$2:$M$2,0))</f>
        <v>122057</v>
      </c>
      <c r="E61" s="336">
        <v>124023</v>
      </c>
      <c r="F61" s="337"/>
      <c r="G61" s="335">
        <f>INDEX('元データ'!$A$2:$M$534,MATCH($A61,'元データ'!$A$2:$A$534,0),MATCH(G$1,'元データ'!$A$2:$M$2,0))</f>
        <v>29518</v>
      </c>
      <c r="H61" s="336">
        <v>30746</v>
      </c>
      <c r="I61" s="337"/>
      <c r="J61" s="335">
        <f>INDEX('元データ'!$A$2:$M$534,MATCH($A61,'元データ'!$A$2:$A$534,0),MATCH(J$1,'元データ'!$A$2:$M$2,0))</f>
        <v>57742</v>
      </c>
      <c r="K61" s="336">
        <v>55874</v>
      </c>
      <c r="L61" s="337"/>
      <c r="M61" s="335">
        <f>INDEX('元データ'!$A$2:$M$534,MATCH($A61,'元データ'!$A$2:$A$534,0),MATCH(M$1,'元データ'!$A$2:$M$2,0))</f>
        <v>34980</v>
      </c>
      <c r="N61" s="336">
        <v>36757</v>
      </c>
      <c r="O61" s="337"/>
      <c r="P61" s="335">
        <f>INDEX('元データ'!$A$2:$M$534,MATCH($A61,'元データ'!$A$2:$A$534,0),MATCH(P$1,'元データ'!$A$2:$M$2,0))</f>
        <v>35543</v>
      </c>
      <c r="Q61" s="336">
        <v>33756</v>
      </c>
      <c r="R61" s="337"/>
      <c r="S61" s="335">
        <f>INDEX('元データ'!$A$2:$M$534,MATCH($A61,'元データ'!$A$2:$A$534,0),MATCH(S$1,'元データ'!$A$2:$M$2,0))</f>
        <v>14961</v>
      </c>
      <c r="T61" s="336">
        <v>15055</v>
      </c>
      <c r="U61" s="337"/>
      <c r="V61" s="335">
        <f>INDEX('元データ'!$A$2:$M$534,MATCH($A61,'元データ'!$A$2:$A$534,0),MATCH(V$1,'元データ'!$A$2:$M$2,0))</f>
        <v>10189</v>
      </c>
      <c r="W61" s="336">
        <v>8429</v>
      </c>
      <c r="X61" s="337"/>
      <c r="Y61" s="335">
        <f>INDEX('元データ'!$A$2:$M$534,MATCH($A61,'元データ'!$A$2:$A$534,0),MATCH(Y$1,'元データ'!$A$2:$M$2,0))</f>
        <v>0</v>
      </c>
      <c r="Z61" s="336"/>
      <c r="AA61" s="337"/>
      <c r="AB61" s="335">
        <f>INDEX('元データ'!$A$2:$M$534,MATCH($A61,'元データ'!$A$2:$A$534,0),MATCH(AB$1,'元データ'!$A$2:$M$2,0))</f>
        <v>13655</v>
      </c>
      <c r="AC61" s="336">
        <v>12517</v>
      </c>
      <c r="AD61" s="337"/>
      <c r="AE61" s="335">
        <f>INDEX('元データ'!$A$2:$M$534,MATCH($A61,'元データ'!$A$2:$A$534,0),MATCH(AE$1,'元データ'!$A$2:$M$2,0))</f>
        <v>26466</v>
      </c>
      <c r="AF61" s="336">
        <v>25736</v>
      </c>
      <c r="AG61" s="337"/>
    </row>
    <row r="62" spans="1:33" ht="13.5" customHeight="1">
      <c r="A62" s="596"/>
      <c r="B62" s="338" t="s">
        <v>4</v>
      </c>
      <c r="C62" s="331" t="s">
        <v>16</v>
      </c>
      <c r="D62" s="597">
        <f>D63*1000/D50</f>
        <v>445061.2244897959</v>
      </c>
      <c r="E62" s="598">
        <v>438533.21976149915</v>
      </c>
      <c r="F62" s="332">
        <v>464657</v>
      </c>
      <c r="G62" s="597">
        <f>G63*1000/G50</f>
        <v>497430.79584775085</v>
      </c>
      <c r="H62" s="598">
        <v>492959.3639575972</v>
      </c>
      <c r="I62" s="332">
        <v>458728</v>
      </c>
      <c r="J62" s="597">
        <f>J63*1000/J50</f>
        <v>410793.5656836461</v>
      </c>
      <c r="K62" s="598">
        <v>417882.5431034483</v>
      </c>
      <c r="L62" s="332">
        <v>453417</v>
      </c>
      <c r="M62" s="597">
        <f>M63*1000/M50</f>
        <v>471007.70416024653</v>
      </c>
      <c r="N62" s="598">
        <v>461830.626450116</v>
      </c>
      <c r="O62" s="332">
        <v>458728</v>
      </c>
      <c r="P62" s="597">
        <f>P63*1000/P50</f>
        <v>458705.99613152805</v>
      </c>
      <c r="Q62" s="598">
        <v>456518</v>
      </c>
      <c r="R62" s="332">
        <v>453417</v>
      </c>
      <c r="S62" s="597">
        <f>S63*1000/S50</f>
        <v>435931.13342898135</v>
      </c>
      <c r="T62" s="598">
        <v>447553.89221556886</v>
      </c>
      <c r="U62" s="332">
        <v>458728</v>
      </c>
      <c r="V62" s="597">
        <f>V63*1000/V50</f>
        <v>446746.5564738292</v>
      </c>
      <c r="W62" s="598">
        <v>412236.1111111111</v>
      </c>
      <c r="X62" s="332">
        <v>469600</v>
      </c>
      <c r="Y62" s="597" t="e">
        <f>Y63*1000/Y50</f>
        <v>#DIV/0!</v>
      </c>
      <c r="Z62" s="598" t="e">
        <v>#DIV/0!</v>
      </c>
      <c r="AA62" s="332">
        <v>462748</v>
      </c>
      <c r="AB62" s="597">
        <f>AB63*1000/AB50</f>
        <v>451983.98576512455</v>
      </c>
      <c r="AC62" s="598">
        <v>445836.6606170599</v>
      </c>
      <c r="AD62" s="332">
        <v>462748</v>
      </c>
      <c r="AE62" s="597">
        <f>AE63*1000/AE50</f>
        <v>490542.99516908213</v>
      </c>
      <c r="AF62" s="598">
        <v>477750</v>
      </c>
      <c r="AG62" s="332">
        <v>458728</v>
      </c>
    </row>
    <row r="63" spans="1:33" s="600" customFormat="1" ht="13.5" customHeight="1" hidden="1">
      <c r="A63" s="599" t="s">
        <v>1217</v>
      </c>
      <c r="B63" s="345"/>
      <c r="C63" s="334"/>
      <c r="D63" s="335">
        <f>INDEX('元データ'!$A$2:$M$534,MATCH($A63,'元データ'!$A$2:$A$534,0),MATCH(D$1,'元データ'!$A$2:$M$2,0))</f>
        <v>1810064</v>
      </c>
      <c r="E63" s="336">
        <v>1801933</v>
      </c>
      <c r="F63" s="337"/>
      <c r="G63" s="335">
        <f>INDEX('元データ'!$A$2:$M$534,MATCH($A63,'元データ'!$A$2:$A$534,0),MATCH(G$1,'元データ'!$A$2:$M$2,0))</f>
        <v>575030</v>
      </c>
      <c r="H63" s="336">
        <v>558030</v>
      </c>
      <c r="I63" s="337"/>
      <c r="J63" s="335">
        <f>INDEX('元データ'!$A$2:$M$534,MATCH($A63,'元データ'!$A$2:$A$534,0),MATCH(J$1,'元データ'!$A$2:$M$2,0))</f>
        <v>766130</v>
      </c>
      <c r="K63" s="336">
        <v>775590</v>
      </c>
      <c r="L63" s="337"/>
      <c r="M63" s="335">
        <f>INDEX('元データ'!$A$2:$M$534,MATCH($A63,'元データ'!$A$2:$A$534,0),MATCH(M$1,'元データ'!$A$2:$M$2,0))</f>
        <v>611368</v>
      </c>
      <c r="N63" s="336">
        <v>597147</v>
      </c>
      <c r="O63" s="337"/>
      <c r="P63" s="335">
        <f>INDEX('元データ'!$A$2:$M$534,MATCH($A63,'元データ'!$A$2:$A$534,0),MATCH(P$1,'元データ'!$A$2:$M$2,0))</f>
        <v>711453</v>
      </c>
      <c r="Q63" s="336">
        <v>684777</v>
      </c>
      <c r="R63" s="337"/>
      <c r="S63" s="335">
        <f>INDEX('元データ'!$A$2:$M$534,MATCH($A63,'元データ'!$A$2:$A$534,0),MATCH(S$1,'元データ'!$A$2:$M$2,0))</f>
        <v>303844</v>
      </c>
      <c r="T63" s="336">
        <v>298966</v>
      </c>
      <c r="U63" s="337"/>
      <c r="V63" s="335">
        <f>INDEX('元データ'!$A$2:$M$534,MATCH($A63,'元データ'!$A$2:$A$534,0),MATCH(V$1,'元データ'!$A$2:$M$2,0))</f>
        <v>162169</v>
      </c>
      <c r="W63" s="336">
        <v>148405</v>
      </c>
      <c r="X63" s="337"/>
      <c r="Y63" s="335">
        <f>INDEX('元データ'!$A$2:$M$534,MATCH($A63,'元データ'!$A$2:$A$534,0),MATCH(Y$1,'元データ'!$A$2:$M$2,0))</f>
        <v>0</v>
      </c>
      <c r="Z63" s="336"/>
      <c r="AA63" s="337"/>
      <c r="AB63" s="335">
        <f>INDEX('元データ'!$A$2:$M$534,MATCH($A63,'元データ'!$A$2:$A$534,0),MATCH(AB$1,'元データ'!$A$2:$M$2,0))</f>
        <v>254015</v>
      </c>
      <c r="AC63" s="336">
        <v>245656</v>
      </c>
      <c r="AD63" s="337"/>
      <c r="AE63" s="335">
        <f>INDEX('元データ'!$A$2:$M$534,MATCH($A63,'元データ'!$A$2:$A$534,0),MATCH(AE$1,'元データ'!$A$2:$M$2,0))</f>
        <v>507712</v>
      </c>
      <c r="AF63" s="336">
        <v>493038</v>
      </c>
      <c r="AG63" s="337"/>
    </row>
    <row r="64" spans="1:33" ht="13.5" customHeight="1">
      <c r="A64" s="596"/>
      <c r="B64" s="338"/>
      <c r="C64" s="331" t="s">
        <v>17</v>
      </c>
      <c r="D64" s="601">
        <f>D65/D48</f>
        <v>36.61424332344214</v>
      </c>
      <c r="E64" s="602">
        <v>36.46470588235294</v>
      </c>
      <c r="F64" s="339">
        <v>38</v>
      </c>
      <c r="G64" s="601">
        <f>G65/G48</f>
        <v>44.427083333333336</v>
      </c>
      <c r="H64" s="602">
        <v>43.45263157894737</v>
      </c>
      <c r="I64" s="339">
        <v>41</v>
      </c>
      <c r="J64" s="601">
        <f>J65/J48</f>
        <v>37.86451612903226</v>
      </c>
      <c r="K64" s="602">
        <v>38.16233766233766</v>
      </c>
      <c r="L64" s="339">
        <v>38</v>
      </c>
      <c r="M64" s="601">
        <f>M65/M48</f>
        <v>40.36697247706422</v>
      </c>
      <c r="N64" s="602">
        <v>39.81308411214953</v>
      </c>
      <c r="O64" s="339">
        <v>41</v>
      </c>
      <c r="P64" s="601">
        <f>P65/P48</f>
        <v>40.89922480620155</v>
      </c>
      <c r="Q64" s="602">
        <v>41.15079365079365</v>
      </c>
      <c r="R64" s="339">
        <v>38</v>
      </c>
      <c r="S64" s="601">
        <f>S65/S48</f>
        <v>42.05263157894737</v>
      </c>
      <c r="T64" s="602">
        <v>42.758620689655174</v>
      </c>
      <c r="U64" s="339">
        <v>41</v>
      </c>
      <c r="V64" s="601">
        <f>V65/V48</f>
        <v>43.766666666666666</v>
      </c>
      <c r="W64" s="602">
        <v>41.733333333333334</v>
      </c>
      <c r="X64" s="339">
        <v>44</v>
      </c>
      <c r="Y64" s="601" t="e">
        <f>Y65/Y48</f>
        <v>#DIV/0!</v>
      </c>
      <c r="Z64" s="602" t="e">
        <v>#DIV/0!</v>
      </c>
      <c r="AA64" s="339">
        <v>43</v>
      </c>
      <c r="AB64" s="601">
        <f>AB65/AB48</f>
        <v>40.638297872340424</v>
      </c>
      <c r="AC64" s="602">
        <v>40.80434782608695</v>
      </c>
      <c r="AD64" s="339">
        <v>43</v>
      </c>
      <c r="AE64" s="601">
        <f>AE65/AE48</f>
        <v>39.5</v>
      </c>
      <c r="AF64" s="602">
        <v>39.18604651162791</v>
      </c>
      <c r="AG64" s="339">
        <v>41</v>
      </c>
    </row>
    <row r="65" spans="1:33" s="600" customFormat="1" ht="13.5" customHeight="1" hidden="1">
      <c r="A65" s="599" t="s">
        <v>1218</v>
      </c>
      <c r="B65" s="345"/>
      <c r="C65" s="334"/>
      <c r="D65" s="335">
        <f>INDEX('元データ'!$A$2:$M$534,MATCH($A65,'元データ'!$A$2:$A$534,0),MATCH(D$1,'元データ'!$A$2:$M$2,0))</f>
        <v>12339</v>
      </c>
      <c r="E65" s="336">
        <v>12398</v>
      </c>
      <c r="F65" s="347"/>
      <c r="G65" s="335">
        <f>INDEX('元データ'!$A$2:$M$534,MATCH($A65,'元データ'!$A$2:$A$534,0),MATCH(G$1,'元データ'!$A$2:$M$2,0))</f>
        <v>4265</v>
      </c>
      <c r="H65" s="336">
        <v>4128</v>
      </c>
      <c r="I65" s="347"/>
      <c r="J65" s="335">
        <f>INDEX('元データ'!$A$2:$M$534,MATCH($A65,'元データ'!$A$2:$A$534,0),MATCH(J$1,'元データ'!$A$2:$M$2,0))</f>
        <v>5869</v>
      </c>
      <c r="K65" s="336">
        <v>5877</v>
      </c>
      <c r="L65" s="347"/>
      <c r="M65" s="335">
        <f>INDEX('元データ'!$A$2:$M$534,MATCH($A65,'元データ'!$A$2:$A$534,0),MATCH(M$1,'元データ'!$A$2:$M$2,0))</f>
        <v>4400</v>
      </c>
      <c r="N65" s="336">
        <v>4260</v>
      </c>
      <c r="O65" s="347"/>
      <c r="P65" s="335">
        <f>INDEX('元データ'!$A$2:$M$534,MATCH($A65,'元データ'!$A$2:$A$534,0),MATCH(P$1,'元データ'!$A$2:$M$2,0))</f>
        <v>5276</v>
      </c>
      <c r="Q65" s="336">
        <v>5185</v>
      </c>
      <c r="R65" s="347"/>
      <c r="S65" s="335">
        <f>INDEX('元データ'!$A$2:$M$534,MATCH($A65,'元データ'!$A$2:$A$534,0),MATCH(S$1,'元データ'!$A$2:$M$2,0))</f>
        <v>2397</v>
      </c>
      <c r="T65" s="336">
        <v>2480</v>
      </c>
      <c r="U65" s="347"/>
      <c r="V65" s="335">
        <f>INDEX('元データ'!$A$2:$M$534,MATCH($A65,'元データ'!$A$2:$A$534,0),MATCH(V$1,'元データ'!$A$2:$M$2,0))</f>
        <v>1313</v>
      </c>
      <c r="W65" s="336">
        <v>1252</v>
      </c>
      <c r="X65" s="347"/>
      <c r="Y65" s="335">
        <f>INDEX('元データ'!$A$2:$M$534,MATCH($A65,'元データ'!$A$2:$A$534,0),MATCH(Y$1,'元データ'!$A$2:$M$2,0))</f>
        <v>0</v>
      </c>
      <c r="Z65" s="336"/>
      <c r="AA65" s="347"/>
      <c r="AB65" s="335">
        <f>INDEX('元データ'!$A$2:$M$534,MATCH($A65,'元データ'!$A$2:$A$534,0),MATCH(AB$1,'元データ'!$A$2:$M$2,0))</f>
        <v>1910</v>
      </c>
      <c r="AC65" s="336">
        <v>1877</v>
      </c>
      <c r="AD65" s="347"/>
      <c r="AE65" s="335">
        <f>INDEX('元データ'!$A$2:$M$534,MATCH($A65,'元データ'!$A$2:$A$534,0),MATCH(AE$1,'元データ'!$A$2:$M$2,0))</f>
        <v>3397</v>
      </c>
      <c r="AF65" s="336">
        <v>3370</v>
      </c>
      <c r="AG65" s="347"/>
    </row>
    <row r="66" spans="1:33" ht="13.5" customHeight="1">
      <c r="A66" s="596"/>
      <c r="B66" s="338"/>
      <c r="C66" s="331" t="s">
        <v>18</v>
      </c>
      <c r="D66" s="601">
        <f>D67/D48</f>
        <v>14.724035608308606</v>
      </c>
      <c r="E66" s="602">
        <v>14.188235294117646</v>
      </c>
      <c r="F66" s="339">
        <v>14</v>
      </c>
      <c r="G66" s="601">
        <f>G67/G48</f>
        <v>19.489583333333332</v>
      </c>
      <c r="H66" s="602">
        <v>18.642105263157895</v>
      </c>
      <c r="I66" s="339">
        <v>17</v>
      </c>
      <c r="J66" s="601">
        <f>J67/J48</f>
        <v>14.058064516129033</v>
      </c>
      <c r="K66" s="602">
        <v>14.272727272727273</v>
      </c>
      <c r="L66" s="339">
        <v>14</v>
      </c>
      <c r="M66" s="601">
        <f>M67/M48</f>
        <v>17.605504587155963</v>
      </c>
      <c r="N66" s="602">
        <v>17.55140186915888</v>
      </c>
      <c r="O66" s="339">
        <v>17</v>
      </c>
      <c r="P66" s="601">
        <f>P67/P48</f>
        <v>18.82170542635659</v>
      </c>
      <c r="Q66" s="602">
        <v>18.99206349206349</v>
      </c>
      <c r="R66" s="339">
        <v>14</v>
      </c>
      <c r="S66" s="601">
        <f>S67/S48</f>
        <v>17.63157894736842</v>
      </c>
      <c r="T66" s="602">
        <v>18.74137931034483</v>
      </c>
      <c r="U66" s="339">
        <v>17</v>
      </c>
      <c r="V66" s="601">
        <f>V67/V48</f>
        <v>14.366666666666667</v>
      </c>
      <c r="W66" s="602">
        <v>13.133333333333333</v>
      </c>
      <c r="X66" s="339">
        <v>19</v>
      </c>
      <c r="Y66" s="601" t="e">
        <f>Y67/Y48</f>
        <v>#DIV/0!</v>
      </c>
      <c r="Z66" s="602" t="e">
        <v>#DIV/0!</v>
      </c>
      <c r="AA66" s="339">
        <v>18</v>
      </c>
      <c r="AB66" s="601">
        <f>AB67/AB48</f>
        <v>15.936170212765957</v>
      </c>
      <c r="AC66" s="602">
        <v>17.82608695652174</v>
      </c>
      <c r="AD66" s="339">
        <v>18</v>
      </c>
      <c r="AE66" s="601">
        <f>AE67/AE48</f>
        <v>17.058139534883722</v>
      </c>
      <c r="AF66" s="602">
        <v>15.220930232558139</v>
      </c>
      <c r="AG66" s="339">
        <v>17</v>
      </c>
    </row>
    <row r="67" spans="1:33" s="600" customFormat="1" ht="13.5" customHeight="1" hidden="1">
      <c r="A67" s="599" t="s">
        <v>1219</v>
      </c>
      <c r="B67" s="348"/>
      <c r="C67" s="349"/>
      <c r="D67" s="350">
        <f>INDEX('元データ'!$A$2:$M$534,MATCH($A67,'元データ'!$A$2:$A$534,0),MATCH(D$1,'元データ'!$A$2:$M$2,0))</f>
        <v>4962</v>
      </c>
      <c r="E67" s="520">
        <v>4824</v>
      </c>
      <c r="F67" s="351"/>
      <c r="G67" s="350">
        <f>INDEX('元データ'!$A$2:$M$534,MATCH($A67,'元データ'!$A$2:$A$534,0),MATCH(G$1,'元データ'!$A$2:$M$2,0))</f>
        <v>1871</v>
      </c>
      <c r="H67" s="520">
        <v>1771</v>
      </c>
      <c r="I67" s="351"/>
      <c r="J67" s="350">
        <f>INDEX('元データ'!$A$2:$M$534,MATCH($A67,'元データ'!$A$2:$A$534,0),MATCH(J$1,'元データ'!$A$2:$M$2,0))</f>
        <v>2179</v>
      </c>
      <c r="K67" s="520">
        <v>2198</v>
      </c>
      <c r="L67" s="351"/>
      <c r="M67" s="350">
        <f>INDEX('元データ'!$A$2:$M$534,MATCH($A67,'元データ'!$A$2:$A$534,0),MATCH(M$1,'元データ'!$A$2:$M$2,0))</f>
        <v>1919</v>
      </c>
      <c r="N67" s="520">
        <v>1878</v>
      </c>
      <c r="O67" s="351"/>
      <c r="P67" s="350">
        <f>INDEX('元データ'!$A$2:$M$534,MATCH($A67,'元データ'!$A$2:$A$534,0),MATCH(P$1,'元データ'!$A$2:$M$2,0))</f>
        <v>2428</v>
      </c>
      <c r="Q67" s="520">
        <v>2393</v>
      </c>
      <c r="R67" s="351"/>
      <c r="S67" s="350">
        <f>INDEX('元データ'!$A$2:$M$534,MATCH($A67,'元データ'!$A$2:$A$534,0),MATCH(S$1,'元データ'!$A$2:$M$2,0))</f>
        <v>1005</v>
      </c>
      <c r="T67" s="520">
        <v>1087</v>
      </c>
      <c r="U67" s="351"/>
      <c r="V67" s="350">
        <f>INDEX('元データ'!$A$2:$M$534,MATCH($A67,'元データ'!$A$2:$A$534,0),MATCH(V$1,'元データ'!$A$2:$M$2,0))</f>
        <v>431</v>
      </c>
      <c r="W67" s="520">
        <v>394</v>
      </c>
      <c r="X67" s="351"/>
      <c r="Y67" s="350">
        <f>INDEX('元データ'!$A$2:$M$534,MATCH($A67,'元データ'!$A$2:$A$534,0),MATCH(Y$1,'元データ'!$A$2:$M$2,0))</f>
        <v>0</v>
      </c>
      <c r="Z67" s="520"/>
      <c r="AA67" s="351"/>
      <c r="AB67" s="350">
        <f>INDEX('元データ'!$A$2:$M$534,MATCH($A67,'元データ'!$A$2:$A$534,0),MATCH(AB$1,'元データ'!$A$2:$M$2,0))</f>
        <v>749</v>
      </c>
      <c r="AC67" s="520">
        <v>820</v>
      </c>
      <c r="AD67" s="351"/>
      <c r="AE67" s="350">
        <f>INDEX('元データ'!$A$2:$M$534,MATCH($A67,'元データ'!$A$2:$A$534,0),MATCH(AE$1,'元データ'!$A$2:$M$2,0))</f>
        <v>1467</v>
      </c>
      <c r="AF67" s="520">
        <v>1309</v>
      </c>
      <c r="AG67" s="351"/>
    </row>
    <row r="68" spans="1:33" ht="13.5" customHeight="1">
      <c r="A68" s="596" t="s">
        <v>1220</v>
      </c>
      <c r="B68" s="340"/>
      <c r="C68" s="341" t="s">
        <v>9</v>
      </c>
      <c r="D68" s="342">
        <f>INDEX('元データ'!$A$2:$M$534,MATCH($A68,'元データ'!$A$2:$A$534,0),MATCH(D$1,'元データ'!$A$2:$M$2,0))</f>
        <v>0</v>
      </c>
      <c r="E68" s="343">
        <v>1</v>
      </c>
      <c r="F68" s="344"/>
      <c r="G68" s="342">
        <f>INDEX('元データ'!$A$2:$M$534,MATCH($A68,'元データ'!$A$2:$A$534,0),MATCH(G$1,'元データ'!$A$2:$M$2,0))</f>
        <v>1</v>
      </c>
      <c r="H68" s="521">
        <v>1</v>
      </c>
      <c r="I68" s="344"/>
      <c r="J68" s="342">
        <f>INDEX('元データ'!$A$2:$M$534,MATCH($A68,'元データ'!$A$2:$A$534,0),MATCH(J$1,'元データ'!$A$2:$M$2,0))</f>
        <v>5</v>
      </c>
      <c r="K68" s="343">
        <v>7</v>
      </c>
      <c r="L68" s="344"/>
      <c r="M68" s="342">
        <f>INDEX('元データ'!$A$2:$M$534,MATCH($A68,'元データ'!$A$2:$A$534,0),MATCH(M$1,'元データ'!$A$2:$M$2,0))</f>
        <v>7</v>
      </c>
      <c r="N68" s="343">
        <v>7</v>
      </c>
      <c r="O68" s="344"/>
      <c r="P68" s="342">
        <f>INDEX('元データ'!$A$2:$M$534,MATCH($A68,'元データ'!$A$2:$A$534,0),MATCH(P$1,'元データ'!$A$2:$M$2,0))</f>
        <v>3</v>
      </c>
      <c r="Q68" s="343">
        <v>3</v>
      </c>
      <c r="R68" s="344"/>
      <c r="S68" s="342">
        <f>INDEX('元データ'!$A$2:$M$534,MATCH($A68,'元データ'!$A$2:$A$534,0),MATCH(S$1,'元データ'!$A$2:$M$2,0))</f>
        <v>2</v>
      </c>
      <c r="T68" s="343">
        <v>1</v>
      </c>
      <c r="U68" s="344"/>
      <c r="V68" s="342">
        <f>INDEX('元データ'!$A$2:$M$534,MATCH($A68,'元データ'!$A$2:$A$534,0),MATCH(V$1,'元データ'!$A$2:$M$2,0))</f>
        <v>0</v>
      </c>
      <c r="W68" s="343"/>
      <c r="X68" s="344"/>
      <c r="Y68" s="342">
        <f>INDEX('元データ'!$A$2:$M$534,MATCH($A68,'元データ'!$A$2:$A$534,0),MATCH(Y$1,'元データ'!$A$2:$M$2,0))</f>
        <v>0</v>
      </c>
      <c r="Z68" s="343"/>
      <c r="AA68" s="344"/>
      <c r="AB68" s="342">
        <f>INDEX('元データ'!$A$2:$M$534,MATCH($A68,'元データ'!$A$2:$A$534,0),MATCH(AB$1,'元データ'!$A$2:$M$2,0))</f>
        <v>4</v>
      </c>
      <c r="AC68" s="343">
        <v>6</v>
      </c>
      <c r="AD68" s="344"/>
      <c r="AE68" s="342">
        <f>INDEX('元データ'!$A$2:$M$534,MATCH($A68,'元データ'!$A$2:$A$534,0),MATCH(AE$1,'元データ'!$A$2:$M$2,0))</f>
        <v>2</v>
      </c>
      <c r="AF68" s="343">
        <v>2</v>
      </c>
      <c r="AG68" s="344"/>
    </row>
    <row r="69" spans="1:33" ht="13.5" customHeight="1">
      <c r="A69" s="596"/>
      <c r="B69" s="330" t="s">
        <v>24</v>
      </c>
      <c r="C69" s="331" t="s">
        <v>10</v>
      </c>
      <c r="D69" s="597" t="e">
        <f>D71*1000/D70</f>
        <v>#DIV/0!</v>
      </c>
      <c r="E69" s="598">
        <v>437916.6666666667</v>
      </c>
      <c r="F69" s="332">
        <v>352764</v>
      </c>
      <c r="G69" s="597">
        <f>G71*1000/G70</f>
        <v>362833.3333333333</v>
      </c>
      <c r="H69" s="603">
        <v>358250</v>
      </c>
      <c r="I69" s="332">
        <v>325152</v>
      </c>
      <c r="J69" s="597">
        <f>J71*1000/J70</f>
        <v>287057.14285714284</v>
      </c>
      <c r="K69" s="598">
        <v>309321.4285714286</v>
      </c>
      <c r="L69" s="332">
        <v>351811</v>
      </c>
      <c r="M69" s="597">
        <f>M71*1000/M70</f>
        <v>242511.90476190476</v>
      </c>
      <c r="N69" s="598">
        <v>257892.85714285713</v>
      </c>
      <c r="O69" s="332">
        <v>325152</v>
      </c>
      <c r="P69" s="597">
        <f>P71*1000/P70</f>
        <v>354555.55555555556</v>
      </c>
      <c r="Q69" s="598">
        <v>352444.44444444444</v>
      </c>
      <c r="R69" s="332">
        <v>351811</v>
      </c>
      <c r="S69" s="597">
        <f>S71*1000/S70</f>
        <v>189000</v>
      </c>
      <c r="T69" s="598">
        <v>166111.11111111112</v>
      </c>
      <c r="U69" s="332">
        <v>325152</v>
      </c>
      <c r="V69" s="597" t="e">
        <f>V71*1000/V70</f>
        <v>#DIV/0!</v>
      </c>
      <c r="W69" s="598" t="e">
        <v>#DIV/0!</v>
      </c>
      <c r="X69" s="332">
        <v>329759</v>
      </c>
      <c r="Y69" s="597" t="e">
        <f>Y71*1000/Y70</f>
        <v>#DIV/0!</v>
      </c>
      <c r="Z69" s="598" t="e">
        <v>#DIV/0!</v>
      </c>
      <c r="AA69" s="332">
        <v>319311</v>
      </c>
      <c r="AB69" s="597">
        <f>AB71*1000/AB70</f>
        <v>293811.320754717</v>
      </c>
      <c r="AC69" s="598">
        <v>324486.1111111111</v>
      </c>
      <c r="AD69" s="332">
        <v>319311</v>
      </c>
      <c r="AE69" s="597">
        <f>AE71*1000/AE70</f>
        <v>421208.3333333333</v>
      </c>
      <c r="AF69" s="598">
        <v>408041.6666666667</v>
      </c>
      <c r="AG69" s="332">
        <v>325152</v>
      </c>
    </row>
    <row r="70" spans="1:33" s="600" customFormat="1" ht="13.5" customHeight="1" hidden="1">
      <c r="A70" s="599" t="s">
        <v>1221</v>
      </c>
      <c r="B70" s="333"/>
      <c r="C70" s="334"/>
      <c r="D70" s="335">
        <f>INDEX('元データ'!$A$2:$M$534,MATCH($A70,'元データ'!$A$2:$A$534,0),MATCH(D$1,'元データ'!$A$2:$M$2,0))</f>
        <v>0</v>
      </c>
      <c r="E70" s="336">
        <v>12</v>
      </c>
      <c r="F70" s="337"/>
      <c r="G70" s="335">
        <f>INDEX('元データ'!$A$2:$M$534,MATCH($A70,'元データ'!$A$2:$A$534,0),MATCH(G$1,'元データ'!$A$2:$M$2,0))</f>
        <v>12</v>
      </c>
      <c r="H70" s="522">
        <v>12</v>
      </c>
      <c r="I70" s="337"/>
      <c r="J70" s="335">
        <f>INDEX('元データ'!$A$2:$M$534,MATCH($A70,'元データ'!$A$2:$A$534,0),MATCH(J$1,'元データ'!$A$2:$M$2,0))</f>
        <v>70</v>
      </c>
      <c r="K70" s="336">
        <v>84</v>
      </c>
      <c r="L70" s="337"/>
      <c r="M70" s="335">
        <f>INDEX('元データ'!$A$2:$M$534,MATCH($A70,'元データ'!$A$2:$A$534,0),MATCH(M$1,'元データ'!$A$2:$M$2,0))</f>
        <v>84</v>
      </c>
      <c r="N70" s="336">
        <v>84</v>
      </c>
      <c r="O70" s="337"/>
      <c r="P70" s="335">
        <f>INDEX('元データ'!$A$2:$M$534,MATCH($A70,'元データ'!$A$2:$A$534,0),MATCH(P$1,'元データ'!$A$2:$M$2,0))</f>
        <v>36</v>
      </c>
      <c r="Q70" s="336">
        <v>36</v>
      </c>
      <c r="R70" s="337"/>
      <c r="S70" s="335">
        <f>INDEX('元データ'!$A$2:$M$534,MATCH($A70,'元データ'!$A$2:$A$534,0),MATCH(S$1,'元データ'!$A$2:$M$2,0))</f>
        <v>20</v>
      </c>
      <c r="T70" s="336">
        <v>18</v>
      </c>
      <c r="U70" s="337"/>
      <c r="V70" s="335">
        <f>INDEX('元データ'!$A$2:$M$534,MATCH($A70,'元データ'!$A$2:$A$534,0),MATCH(V$1,'元データ'!$A$2:$M$2,0))</f>
        <v>0</v>
      </c>
      <c r="W70" s="336"/>
      <c r="X70" s="337"/>
      <c r="Y70" s="335">
        <f>INDEX('元データ'!$A$2:$M$534,MATCH($A70,'元データ'!$A$2:$A$534,0),MATCH(Y$1,'元データ'!$A$2:$M$2,0))</f>
        <v>0</v>
      </c>
      <c r="Z70" s="336"/>
      <c r="AA70" s="337"/>
      <c r="AB70" s="335">
        <f>INDEX('元データ'!$A$2:$M$534,MATCH($A70,'元データ'!$A$2:$A$534,0),MATCH(AB$1,'元データ'!$A$2:$M$2,0))</f>
        <v>53</v>
      </c>
      <c r="AC70" s="336">
        <v>72</v>
      </c>
      <c r="AD70" s="337"/>
      <c r="AE70" s="335">
        <f>INDEX('元データ'!$A$2:$M$534,MATCH($A70,'元データ'!$A$2:$A$534,0),MATCH(AE$1,'元データ'!$A$2:$M$2,0))</f>
        <v>24</v>
      </c>
      <c r="AF70" s="336">
        <v>24</v>
      </c>
      <c r="AG70" s="337"/>
    </row>
    <row r="71" spans="1:33" s="600" customFormat="1" ht="13.5" customHeight="1" hidden="1">
      <c r="A71" s="599" t="s">
        <v>1222</v>
      </c>
      <c r="B71" s="333"/>
      <c r="C71" s="334"/>
      <c r="D71" s="335">
        <f>INDEX('元データ'!$A$2:$M$534,MATCH($A71,'元データ'!$A$2:$A$534,0),MATCH(D$1,'元データ'!$A$2:$M$2,0))</f>
        <v>0</v>
      </c>
      <c r="E71" s="336">
        <v>5255</v>
      </c>
      <c r="F71" s="337"/>
      <c r="G71" s="335">
        <f>INDEX('元データ'!$A$2:$M$534,MATCH($A71,'元データ'!$A$2:$A$534,0),MATCH(G$1,'元データ'!$A$2:$M$2,0))</f>
        <v>4354</v>
      </c>
      <c r="H71" s="522">
        <v>4299</v>
      </c>
      <c r="I71" s="337"/>
      <c r="J71" s="335">
        <f>INDEX('元データ'!$A$2:$M$534,MATCH($A71,'元データ'!$A$2:$A$534,0),MATCH(J$1,'元データ'!$A$2:$M$2,0))</f>
        <v>20094</v>
      </c>
      <c r="K71" s="336">
        <v>25983</v>
      </c>
      <c r="L71" s="337"/>
      <c r="M71" s="335">
        <f>INDEX('元データ'!$A$2:$M$534,MATCH($A71,'元データ'!$A$2:$A$534,0),MATCH(M$1,'元データ'!$A$2:$M$2,0))</f>
        <v>20371</v>
      </c>
      <c r="N71" s="336">
        <v>21663</v>
      </c>
      <c r="O71" s="337"/>
      <c r="P71" s="335">
        <f>INDEX('元データ'!$A$2:$M$534,MATCH($A71,'元データ'!$A$2:$A$534,0),MATCH(P$1,'元データ'!$A$2:$M$2,0))</f>
        <v>12764</v>
      </c>
      <c r="Q71" s="336">
        <v>12688</v>
      </c>
      <c r="R71" s="337"/>
      <c r="S71" s="335">
        <f>INDEX('元データ'!$A$2:$M$534,MATCH($A71,'元データ'!$A$2:$A$534,0),MATCH(S$1,'元データ'!$A$2:$M$2,0))</f>
        <v>3780</v>
      </c>
      <c r="T71" s="336">
        <v>2990</v>
      </c>
      <c r="U71" s="337"/>
      <c r="V71" s="335">
        <f>INDEX('元データ'!$A$2:$M$534,MATCH($A71,'元データ'!$A$2:$A$534,0),MATCH(V$1,'元データ'!$A$2:$M$2,0))</f>
        <v>0</v>
      </c>
      <c r="W71" s="336"/>
      <c r="X71" s="337"/>
      <c r="Y71" s="335">
        <f>INDEX('元データ'!$A$2:$M$534,MATCH($A71,'元データ'!$A$2:$A$534,0),MATCH(Y$1,'元データ'!$A$2:$M$2,0))</f>
        <v>0</v>
      </c>
      <c r="Z71" s="336"/>
      <c r="AA71" s="337"/>
      <c r="AB71" s="335">
        <f>INDEX('元データ'!$A$2:$M$534,MATCH($A71,'元データ'!$A$2:$A$534,0),MATCH(AB$1,'元データ'!$A$2:$M$2,0))</f>
        <v>15572</v>
      </c>
      <c r="AC71" s="336">
        <v>23363</v>
      </c>
      <c r="AD71" s="337"/>
      <c r="AE71" s="335">
        <f>INDEX('元データ'!$A$2:$M$534,MATCH($A71,'元データ'!$A$2:$A$534,0),MATCH(AE$1,'元データ'!$A$2:$M$2,0))</f>
        <v>10109</v>
      </c>
      <c r="AF71" s="336">
        <v>9793</v>
      </c>
      <c r="AG71" s="337"/>
    </row>
    <row r="72" spans="1:33" ht="13.5" customHeight="1">
      <c r="A72" s="596"/>
      <c r="B72" s="338" t="s">
        <v>7</v>
      </c>
      <c r="C72" s="331" t="s">
        <v>11</v>
      </c>
      <c r="D72" s="597" t="e">
        <f>D73*1000/D70</f>
        <v>#DIV/0!</v>
      </c>
      <c r="E72" s="598">
        <v>239583.33333333334</v>
      </c>
      <c r="F72" s="332">
        <v>191171</v>
      </c>
      <c r="G72" s="597">
        <f>G73*1000/G70</f>
        <v>198916.66666666666</v>
      </c>
      <c r="H72" s="603">
        <v>173250</v>
      </c>
      <c r="I72" s="332">
        <v>167577</v>
      </c>
      <c r="J72" s="597">
        <f>J73*1000/J70</f>
        <v>162871.42857142858</v>
      </c>
      <c r="K72" s="598">
        <v>180928.57142857142</v>
      </c>
      <c r="L72" s="332">
        <v>190716</v>
      </c>
      <c r="M72" s="597">
        <f>M73*1000/M70</f>
        <v>125047.61904761905</v>
      </c>
      <c r="N72" s="598">
        <v>143226.19047619047</v>
      </c>
      <c r="O72" s="332">
        <v>167577</v>
      </c>
      <c r="P72" s="597">
        <f>P73*1000/P70</f>
        <v>180500</v>
      </c>
      <c r="Q72" s="598">
        <v>178888.88888888888</v>
      </c>
      <c r="R72" s="332">
        <v>190716</v>
      </c>
      <c r="S72" s="597">
        <f>S73*1000/S70</f>
        <v>100150</v>
      </c>
      <c r="T72" s="598">
        <v>106166.66666666667</v>
      </c>
      <c r="U72" s="332">
        <v>167577</v>
      </c>
      <c r="V72" s="597" t="e">
        <f>V73*1000/V70</f>
        <v>#DIV/0!</v>
      </c>
      <c r="W72" s="598" t="e">
        <v>#DIV/0!</v>
      </c>
      <c r="X72" s="332">
        <v>157807</v>
      </c>
      <c r="Y72" s="597" t="e">
        <f>Y73*1000/Y70</f>
        <v>#DIV/0!</v>
      </c>
      <c r="Z72" s="598" t="e">
        <v>#DIV/0!</v>
      </c>
      <c r="AA72" s="332">
        <v>159322</v>
      </c>
      <c r="AB72" s="597">
        <f>AB73*1000/AB70</f>
        <v>151339.62264150943</v>
      </c>
      <c r="AC72" s="598">
        <v>178583.33333333334</v>
      </c>
      <c r="AD72" s="332">
        <v>159322</v>
      </c>
      <c r="AE72" s="597">
        <f>AE73*1000/AE70</f>
        <v>331500</v>
      </c>
      <c r="AF72" s="598">
        <v>272875</v>
      </c>
      <c r="AG72" s="332">
        <v>167577</v>
      </c>
    </row>
    <row r="73" spans="1:33" s="600" customFormat="1" ht="13.5" customHeight="1" hidden="1">
      <c r="A73" s="599" t="s">
        <v>1223</v>
      </c>
      <c r="B73" s="345"/>
      <c r="C73" s="334"/>
      <c r="D73" s="335">
        <f>INDEX('元データ'!$A$2:$M$534,MATCH($A73,'元データ'!$A$2:$A$534,0),MATCH(D$1,'元データ'!$A$2:$M$2,0))</f>
        <v>0</v>
      </c>
      <c r="E73" s="336">
        <v>2875</v>
      </c>
      <c r="F73" s="337"/>
      <c r="G73" s="335">
        <f>INDEX('元データ'!$A$2:$M$534,MATCH($A73,'元データ'!$A$2:$A$534,0),MATCH(G$1,'元データ'!$A$2:$M$2,0))</f>
        <v>2387</v>
      </c>
      <c r="H73" s="522">
        <v>2079</v>
      </c>
      <c r="I73" s="337"/>
      <c r="J73" s="335">
        <f>INDEX('元データ'!$A$2:$M$534,MATCH($A73,'元データ'!$A$2:$A$534,0),MATCH(J$1,'元データ'!$A$2:$M$2,0))</f>
        <v>11401</v>
      </c>
      <c r="K73" s="336">
        <v>15198</v>
      </c>
      <c r="L73" s="337"/>
      <c r="M73" s="335">
        <f>INDEX('元データ'!$A$2:$M$534,MATCH($A73,'元データ'!$A$2:$A$534,0),MATCH(M$1,'元データ'!$A$2:$M$2,0))</f>
        <v>10504</v>
      </c>
      <c r="N73" s="336">
        <v>12031</v>
      </c>
      <c r="O73" s="337"/>
      <c r="P73" s="335">
        <f>INDEX('元データ'!$A$2:$M$534,MATCH($A73,'元データ'!$A$2:$A$534,0),MATCH(P$1,'元データ'!$A$2:$M$2,0))</f>
        <v>6498</v>
      </c>
      <c r="Q73" s="336">
        <v>6440</v>
      </c>
      <c r="R73" s="337"/>
      <c r="S73" s="335">
        <f>INDEX('元データ'!$A$2:$M$534,MATCH($A73,'元データ'!$A$2:$A$534,0),MATCH(S$1,'元データ'!$A$2:$M$2,0))</f>
        <v>2003</v>
      </c>
      <c r="T73" s="336">
        <v>1911</v>
      </c>
      <c r="U73" s="337"/>
      <c r="V73" s="335">
        <f>INDEX('元データ'!$A$2:$M$534,MATCH($A73,'元データ'!$A$2:$A$534,0),MATCH(V$1,'元データ'!$A$2:$M$2,0))</f>
        <v>0</v>
      </c>
      <c r="W73" s="336"/>
      <c r="X73" s="337"/>
      <c r="Y73" s="335">
        <f>INDEX('元データ'!$A$2:$M$534,MATCH($A73,'元データ'!$A$2:$A$534,0),MATCH(Y$1,'元データ'!$A$2:$M$2,0))</f>
        <v>0</v>
      </c>
      <c r="Z73" s="336"/>
      <c r="AA73" s="337"/>
      <c r="AB73" s="335">
        <f>INDEX('元データ'!$A$2:$M$534,MATCH($A73,'元データ'!$A$2:$A$534,0),MATCH(AB$1,'元データ'!$A$2:$M$2,0))</f>
        <v>8021</v>
      </c>
      <c r="AC73" s="336">
        <v>12858</v>
      </c>
      <c r="AD73" s="337"/>
      <c r="AE73" s="335">
        <f>INDEX('元データ'!$A$2:$M$534,MATCH($A73,'元データ'!$A$2:$A$534,0),MATCH(AE$1,'元データ'!$A$2:$M$2,0))</f>
        <v>7956</v>
      </c>
      <c r="AF73" s="336">
        <v>6549</v>
      </c>
      <c r="AG73" s="337"/>
    </row>
    <row r="74" spans="1:33" ht="15" customHeight="1">
      <c r="A74" s="596"/>
      <c r="B74" s="338"/>
      <c r="C74" s="331" t="s">
        <v>12</v>
      </c>
      <c r="D74" s="597" t="e">
        <f>D75*1000/D70</f>
        <v>#DIV/0!</v>
      </c>
      <c r="E74" s="598">
        <v>32166.666666666668</v>
      </c>
      <c r="F74" s="332">
        <v>22424</v>
      </c>
      <c r="G74" s="597">
        <f>G75*1000/G70</f>
        <v>2083.3333333333335</v>
      </c>
      <c r="H74" s="603">
        <v>2916.6666666666665</v>
      </c>
      <c r="I74" s="332">
        <v>14363</v>
      </c>
      <c r="J74" s="597">
        <f>J75*1000/J70</f>
        <v>35500</v>
      </c>
      <c r="K74" s="598">
        <v>48273.80952380953</v>
      </c>
      <c r="L74" s="332">
        <v>22673</v>
      </c>
      <c r="M74" s="597">
        <f>M75*1000/M70</f>
        <v>4785.714285714285</v>
      </c>
      <c r="N74" s="598">
        <v>7285.714285714285</v>
      </c>
      <c r="O74" s="332">
        <v>14363</v>
      </c>
      <c r="P74" s="597">
        <f>P75*1000/P70</f>
        <v>7472.222222222223</v>
      </c>
      <c r="Q74" s="598">
        <v>8138.888888888889</v>
      </c>
      <c r="R74" s="332">
        <v>22673</v>
      </c>
      <c r="S74" s="597">
        <f>S75*1000/S70</f>
        <v>8350</v>
      </c>
      <c r="T74" s="598">
        <v>7611.111111111111</v>
      </c>
      <c r="U74" s="332">
        <v>14363</v>
      </c>
      <c r="V74" s="597" t="e">
        <f>V75*1000/V70</f>
        <v>#DIV/0!</v>
      </c>
      <c r="W74" s="598" t="e">
        <v>#DIV/0!</v>
      </c>
      <c r="X74" s="332">
        <v>8264</v>
      </c>
      <c r="Y74" s="597" t="e">
        <f>Y75*1000/Y70</f>
        <v>#DIV/0!</v>
      </c>
      <c r="Z74" s="598" t="e">
        <v>#DIV/0!</v>
      </c>
      <c r="AA74" s="332">
        <v>9450</v>
      </c>
      <c r="AB74" s="597">
        <f>AB75*1000/AB70</f>
        <v>24283.01886792453</v>
      </c>
      <c r="AC74" s="598">
        <v>31583.333333333332</v>
      </c>
      <c r="AD74" s="332">
        <v>9450</v>
      </c>
      <c r="AE74" s="597">
        <f>AE75*1000/AE70</f>
        <v>84666.66666666667</v>
      </c>
      <c r="AF74" s="598">
        <v>50833.333333333336</v>
      </c>
      <c r="AG74" s="332">
        <v>14363</v>
      </c>
    </row>
    <row r="75" spans="1:33" s="600" customFormat="1" ht="13.5" customHeight="1" hidden="1">
      <c r="A75" s="599" t="s">
        <v>1224</v>
      </c>
      <c r="B75" s="345"/>
      <c r="C75" s="334"/>
      <c r="D75" s="335">
        <f>INDEX('元データ'!$A$2:$M$534,MATCH($A75,'元データ'!$A$2:$A$534,0),MATCH(D$1,'元データ'!$A$2:$M$2,0))</f>
        <v>0</v>
      </c>
      <c r="E75" s="336">
        <v>386</v>
      </c>
      <c r="F75" s="337"/>
      <c r="G75" s="335">
        <f>INDEX('元データ'!$A$2:$M$534,MATCH($A75,'元データ'!$A$2:$A$534,0),MATCH(G$1,'元データ'!$A$2:$M$2,0))</f>
        <v>25</v>
      </c>
      <c r="H75" s="522">
        <v>35</v>
      </c>
      <c r="I75" s="337"/>
      <c r="J75" s="335">
        <f>INDEX('元データ'!$A$2:$M$534,MATCH($A75,'元データ'!$A$2:$A$534,0),MATCH(J$1,'元データ'!$A$2:$M$2,0))</f>
        <v>2485</v>
      </c>
      <c r="K75" s="336">
        <v>4055</v>
      </c>
      <c r="L75" s="337"/>
      <c r="M75" s="335">
        <f>INDEX('元データ'!$A$2:$M$534,MATCH($A75,'元データ'!$A$2:$A$534,0),MATCH(M$1,'元データ'!$A$2:$M$2,0))</f>
        <v>402</v>
      </c>
      <c r="N75" s="336">
        <v>612</v>
      </c>
      <c r="O75" s="337"/>
      <c r="P75" s="335">
        <f>INDEX('元データ'!$A$2:$M$534,MATCH($A75,'元データ'!$A$2:$A$534,0),MATCH(P$1,'元データ'!$A$2:$M$2,0))</f>
        <v>269</v>
      </c>
      <c r="Q75" s="336">
        <v>293</v>
      </c>
      <c r="R75" s="337"/>
      <c r="S75" s="335">
        <f>INDEX('元データ'!$A$2:$M$534,MATCH($A75,'元データ'!$A$2:$A$534,0),MATCH(S$1,'元データ'!$A$2:$M$2,0))</f>
        <v>167</v>
      </c>
      <c r="T75" s="336">
        <v>137</v>
      </c>
      <c r="U75" s="337"/>
      <c r="V75" s="335">
        <f>INDEX('元データ'!$A$2:$M$534,MATCH($A75,'元データ'!$A$2:$A$534,0),MATCH(V$1,'元データ'!$A$2:$M$2,0))</f>
        <v>0</v>
      </c>
      <c r="W75" s="336"/>
      <c r="X75" s="337"/>
      <c r="Y75" s="335">
        <f>INDEX('元データ'!$A$2:$M$534,MATCH($A75,'元データ'!$A$2:$A$534,0),MATCH(Y$1,'元データ'!$A$2:$M$2,0))</f>
        <v>0</v>
      </c>
      <c r="Z75" s="336"/>
      <c r="AA75" s="337"/>
      <c r="AB75" s="335">
        <f>INDEX('元データ'!$A$2:$M$534,MATCH($A75,'元データ'!$A$2:$A$534,0),MATCH(AB$1,'元データ'!$A$2:$M$2,0))</f>
        <v>1287</v>
      </c>
      <c r="AC75" s="336">
        <v>2274</v>
      </c>
      <c r="AD75" s="337"/>
      <c r="AE75" s="335">
        <f>INDEX('元データ'!$A$2:$M$534,MATCH($A75,'元データ'!$A$2:$A$534,0),MATCH(AE$1,'元データ'!$A$2:$M$2,0))</f>
        <v>2032</v>
      </c>
      <c r="AF75" s="336">
        <v>1220</v>
      </c>
      <c r="AG75" s="337"/>
    </row>
    <row r="76" spans="1:33" ht="13.5" customHeight="1">
      <c r="A76" s="596"/>
      <c r="B76" s="338" t="s">
        <v>5</v>
      </c>
      <c r="C76" s="331" t="s">
        <v>13</v>
      </c>
      <c r="D76" s="597" t="e">
        <f>D77*1000/D70</f>
        <v>#DIV/0!</v>
      </c>
      <c r="E76" s="598">
        <v>25416.666666666668</v>
      </c>
      <c r="F76" s="332">
        <v>21731</v>
      </c>
      <c r="G76" s="597">
        <f>G77*1000/G70</f>
        <v>42166.666666666664</v>
      </c>
      <c r="H76" s="603">
        <v>24750</v>
      </c>
      <c r="I76" s="332">
        <v>18059</v>
      </c>
      <c r="J76" s="597">
        <f>J77*1000/J70</f>
        <v>13528.57142857143</v>
      </c>
      <c r="K76" s="598">
        <v>14119.047619047618</v>
      </c>
      <c r="L76" s="332">
        <v>21544</v>
      </c>
      <c r="M76" s="597">
        <f>M77*1000/M70</f>
        <v>18785.714285714286</v>
      </c>
      <c r="N76" s="598">
        <v>19214.285714285714</v>
      </c>
      <c r="O76" s="332">
        <v>18059</v>
      </c>
      <c r="P76" s="597">
        <f>P77*1000/P70</f>
        <v>25333.333333333332</v>
      </c>
      <c r="Q76" s="598">
        <v>26305.555555555555</v>
      </c>
      <c r="R76" s="332">
        <v>21544</v>
      </c>
      <c r="S76" s="597">
        <f>S77*1000/S70</f>
        <v>26500</v>
      </c>
      <c r="T76" s="598">
        <v>26833.333333333332</v>
      </c>
      <c r="U76" s="332">
        <v>18059</v>
      </c>
      <c r="V76" s="597" t="e">
        <f>V77*1000/V70</f>
        <v>#DIV/0!</v>
      </c>
      <c r="W76" s="598" t="e">
        <v>#DIV/0!</v>
      </c>
      <c r="X76" s="332">
        <v>11796</v>
      </c>
      <c r="Y76" s="597" t="e">
        <f>Y77*1000/Y70</f>
        <v>#DIV/0!</v>
      </c>
      <c r="Z76" s="598" t="e">
        <v>#DIV/0!</v>
      </c>
      <c r="AA76" s="332">
        <v>17622</v>
      </c>
      <c r="AB76" s="597">
        <f>AB77*1000/AB70</f>
        <v>18867.924528301886</v>
      </c>
      <c r="AC76" s="598">
        <v>19888.88888888889</v>
      </c>
      <c r="AD76" s="332">
        <v>17622</v>
      </c>
      <c r="AE76" s="597">
        <f>AE77*1000/AE70</f>
        <v>38833.333333333336</v>
      </c>
      <c r="AF76" s="598">
        <v>38458.333333333336</v>
      </c>
      <c r="AG76" s="332">
        <v>18059</v>
      </c>
    </row>
    <row r="77" spans="1:33" s="600" customFormat="1" ht="13.5" customHeight="1" hidden="1">
      <c r="A77" s="599" t="s">
        <v>1225</v>
      </c>
      <c r="B77" s="345"/>
      <c r="C77" s="334"/>
      <c r="D77" s="335">
        <f>INDEX('元データ'!$A$2:$M$534,MATCH($A77,'元データ'!$A$2:$A$534,0),MATCH(D$1,'元データ'!$A$2:$M$2,0))</f>
        <v>0</v>
      </c>
      <c r="E77" s="336">
        <v>305</v>
      </c>
      <c r="F77" s="337"/>
      <c r="G77" s="335">
        <f>INDEX('元データ'!$A$2:$M$534,MATCH($A77,'元データ'!$A$2:$A$534,0),MATCH(G$1,'元データ'!$A$2:$M$2,0))</f>
        <v>506</v>
      </c>
      <c r="H77" s="522">
        <v>297</v>
      </c>
      <c r="I77" s="337"/>
      <c r="J77" s="335">
        <f>INDEX('元データ'!$A$2:$M$534,MATCH($A77,'元データ'!$A$2:$A$534,0),MATCH(J$1,'元データ'!$A$2:$M$2,0))</f>
        <v>947</v>
      </c>
      <c r="K77" s="336">
        <v>1186</v>
      </c>
      <c r="L77" s="337"/>
      <c r="M77" s="335">
        <f>INDEX('元データ'!$A$2:$M$534,MATCH($A77,'元データ'!$A$2:$A$534,0),MATCH(M$1,'元データ'!$A$2:$M$2,0))</f>
        <v>1578</v>
      </c>
      <c r="N77" s="336">
        <v>1614</v>
      </c>
      <c r="O77" s="337"/>
      <c r="P77" s="335">
        <f>INDEX('元データ'!$A$2:$M$534,MATCH($A77,'元データ'!$A$2:$A$534,0),MATCH(P$1,'元データ'!$A$2:$M$2,0))</f>
        <v>912</v>
      </c>
      <c r="Q77" s="336">
        <v>947</v>
      </c>
      <c r="R77" s="337"/>
      <c r="S77" s="335">
        <f>INDEX('元データ'!$A$2:$M$534,MATCH($A77,'元データ'!$A$2:$A$534,0),MATCH(S$1,'元データ'!$A$2:$M$2,0))</f>
        <v>530</v>
      </c>
      <c r="T77" s="336">
        <v>483</v>
      </c>
      <c r="U77" s="337"/>
      <c r="V77" s="335">
        <f>INDEX('元データ'!$A$2:$M$534,MATCH($A77,'元データ'!$A$2:$A$534,0),MATCH(V$1,'元データ'!$A$2:$M$2,0))</f>
        <v>0</v>
      </c>
      <c r="W77" s="336"/>
      <c r="X77" s="337"/>
      <c r="Y77" s="335">
        <f>INDEX('元データ'!$A$2:$M$534,MATCH($A77,'元データ'!$A$2:$A$534,0),MATCH(Y$1,'元データ'!$A$2:$M$2,0))</f>
        <v>0</v>
      </c>
      <c r="Z77" s="336"/>
      <c r="AA77" s="337"/>
      <c r="AB77" s="335">
        <f>INDEX('元データ'!$A$2:$M$534,MATCH($A77,'元データ'!$A$2:$A$534,0),MATCH(AB$1,'元データ'!$A$2:$M$2,0))</f>
        <v>1000</v>
      </c>
      <c r="AC77" s="336">
        <v>1432</v>
      </c>
      <c r="AD77" s="337"/>
      <c r="AE77" s="335">
        <f>INDEX('元データ'!$A$2:$M$534,MATCH($A77,'元データ'!$A$2:$A$534,0),MATCH(AE$1,'元データ'!$A$2:$M$2,0))</f>
        <v>932</v>
      </c>
      <c r="AF77" s="336">
        <v>923</v>
      </c>
      <c r="AG77" s="337"/>
    </row>
    <row r="78" spans="1:33" ht="13.5" customHeight="1">
      <c r="A78" s="596"/>
      <c r="B78" s="338"/>
      <c r="C78" s="331" t="s">
        <v>14</v>
      </c>
      <c r="D78" s="597" t="e">
        <f>D79*1000/D70</f>
        <v>#DIV/0!</v>
      </c>
      <c r="E78" s="598">
        <v>157166.66666666666</v>
      </c>
      <c r="F78" s="332">
        <v>119821</v>
      </c>
      <c r="G78" s="597">
        <f>G79*1000/G70</f>
        <v>120000</v>
      </c>
      <c r="H78" s="603">
        <v>118416.66666666667</v>
      </c>
      <c r="I78" s="332">
        <v>110290</v>
      </c>
      <c r="J78" s="597">
        <f>J79*1000/J70</f>
        <v>98185.71428571429</v>
      </c>
      <c r="K78" s="598">
        <v>101023.80952380953</v>
      </c>
      <c r="L78" s="332">
        <v>120861</v>
      </c>
      <c r="M78" s="597">
        <f>M79*1000/M70</f>
        <v>83309.52380952382</v>
      </c>
      <c r="N78" s="598">
        <v>93130.95238095238</v>
      </c>
      <c r="O78" s="332">
        <v>110290</v>
      </c>
      <c r="P78" s="597">
        <f>P79*1000/P70</f>
        <v>129416.66666666667</v>
      </c>
      <c r="Q78" s="598">
        <v>126000</v>
      </c>
      <c r="R78" s="332">
        <v>120861</v>
      </c>
      <c r="S78" s="597">
        <f>S79*1000/S70</f>
        <v>47150</v>
      </c>
      <c r="T78" s="598">
        <v>60888.88888888889</v>
      </c>
      <c r="U78" s="332">
        <v>110290</v>
      </c>
      <c r="V78" s="597" t="e">
        <f>V79*1000/V70</f>
        <v>#DIV/0!</v>
      </c>
      <c r="W78" s="598" t="e">
        <v>#DIV/0!</v>
      </c>
      <c r="X78" s="332">
        <v>110129</v>
      </c>
      <c r="Y78" s="597" t="e">
        <f>Y79*1000/Y70</f>
        <v>#DIV/0!</v>
      </c>
      <c r="Z78" s="598" t="e">
        <v>#DIV/0!</v>
      </c>
      <c r="AA78" s="332">
        <v>107625</v>
      </c>
      <c r="AB78" s="597">
        <f>AB79*1000/AB70</f>
        <v>89471.69811320755</v>
      </c>
      <c r="AC78" s="598">
        <v>106916.66666666667</v>
      </c>
      <c r="AD78" s="332">
        <v>107625</v>
      </c>
      <c r="AE78" s="597">
        <f>AE79*1000/AE70</f>
        <v>152416.66666666666</v>
      </c>
      <c r="AF78" s="598">
        <v>152958.33333333334</v>
      </c>
      <c r="AG78" s="332">
        <v>110290</v>
      </c>
    </row>
    <row r="79" spans="1:33" s="600" customFormat="1" ht="13.5" customHeight="1" hidden="1">
      <c r="A79" s="599" t="s">
        <v>1226</v>
      </c>
      <c r="B79" s="345"/>
      <c r="C79" s="334"/>
      <c r="D79" s="335">
        <f>INDEX('元データ'!$A$2:$M$534,MATCH($A79,'元データ'!$A$2:$A$534,0),MATCH(D$1,'元データ'!$A$2:$M$2,0))</f>
        <v>0</v>
      </c>
      <c r="E79" s="336">
        <v>1886</v>
      </c>
      <c r="F79" s="337"/>
      <c r="G79" s="335">
        <f>INDEX('元データ'!$A$2:$M$534,MATCH($A79,'元データ'!$A$2:$A$534,0),MATCH(G$1,'元データ'!$A$2:$M$2,0))</f>
        <v>1440</v>
      </c>
      <c r="H79" s="522">
        <v>1421</v>
      </c>
      <c r="I79" s="337"/>
      <c r="J79" s="335">
        <f>INDEX('元データ'!$A$2:$M$534,MATCH($A79,'元データ'!$A$2:$A$534,0),MATCH(J$1,'元データ'!$A$2:$M$2,0))</f>
        <v>6873</v>
      </c>
      <c r="K79" s="336">
        <v>8486</v>
      </c>
      <c r="L79" s="337"/>
      <c r="M79" s="335">
        <f>INDEX('元データ'!$A$2:$M$534,MATCH($A79,'元データ'!$A$2:$A$534,0),MATCH(M$1,'元データ'!$A$2:$M$2,0))</f>
        <v>6998</v>
      </c>
      <c r="N79" s="336">
        <v>7823</v>
      </c>
      <c r="O79" s="337"/>
      <c r="P79" s="335">
        <f>INDEX('元データ'!$A$2:$M$534,MATCH($A79,'元データ'!$A$2:$A$534,0),MATCH(P$1,'元データ'!$A$2:$M$2,0))</f>
        <v>4659</v>
      </c>
      <c r="Q79" s="336">
        <v>4536</v>
      </c>
      <c r="R79" s="337"/>
      <c r="S79" s="335">
        <f>INDEX('元データ'!$A$2:$M$534,MATCH($A79,'元データ'!$A$2:$A$534,0),MATCH(S$1,'元データ'!$A$2:$M$2,0))</f>
        <v>943</v>
      </c>
      <c r="T79" s="336">
        <v>1096</v>
      </c>
      <c r="U79" s="337"/>
      <c r="V79" s="335">
        <f>INDEX('元データ'!$A$2:$M$534,MATCH($A79,'元データ'!$A$2:$A$534,0),MATCH(V$1,'元データ'!$A$2:$M$2,0))</f>
        <v>0</v>
      </c>
      <c r="W79" s="336"/>
      <c r="X79" s="337"/>
      <c r="Y79" s="335">
        <f>INDEX('元データ'!$A$2:$M$534,MATCH($A79,'元データ'!$A$2:$A$534,0),MATCH(Y$1,'元データ'!$A$2:$M$2,0))</f>
        <v>0</v>
      </c>
      <c r="Z79" s="336"/>
      <c r="AA79" s="337"/>
      <c r="AB79" s="335">
        <f>INDEX('元データ'!$A$2:$M$534,MATCH($A79,'元データ'!$A$2:$A$534,0),MATCH(AB$1,'元データ'!$A$2:$M$2,0))</f>
        <v>4742</v>
      </c>
      <c r="AC79" s="336">
        <v>7698</v>
      </c>
      <c r="AD79" s="337"/>
      <c r="AE79" s="335">
        <f>INDEX('元データ'!$A$2:$M$534,MATCH($A79,'元データ'!$A$2:$A$534,0),MATCH(AE$1,'元データ'!$A$2:$M$2,0))</f>
        <v>3658</v>
      </c>
      <c r="AF79" s="336">
        <v>3671</v>
      </c>
      <c r="AG79" s="337"/>
    </row>
    <row r="80" spans="1:33" ht="13.5" customHeight="1">
      <c r="A80" s="596"/>
      <c r="B80" s="338" t="s">
        <v>6</v>
      </c>
      <c r="C80" s="331" t="s">
        <v>15</v>
      </c>
      <c r="D80" s="597" t="e">
        <f>D81*1000/D70</f>
        <v>#DIV/0!</v>
      </c>
      <c r="E80" s="598">
        <v>24833.333333333332</v>
      </c>
      <c r="F80" s="332">
        <v>27195</v>
      </c>
      <c r="G80" s="597">
        <f>G81*1000/G70</f>
        <v>34666.666666666664</v>
      </c>
      <c r="H80" s="603">
        <v>27166.666666666668</v>
      </c>
      <c r="I80" s="332">
        <v>24865</v>
      </c>
      <c r="J80" s="597">
        <f>J81*1000/J70</f>
        <v>15657.142857142857</v>
      </c>
      <c r="K80" s="598">
        <v>17511.904761904763</v>
      </c>
      <c r="L80" s="332">
        <v>25639</v>
      </c>
      <c r="M80" s="597">
        <f>M81*1000/M70</f>
        <v>18166.666666666668</v>
      </c>
      <c r="N80" s="598">
        <v>23595.238095238095</v>
      </c>
      <c r="O80" s="332">
        <v>24865</v>
      </c>
      <c r="P80" s="597">
        <f>P81*1000/P70</f>
        <v>18277.777777777777</v>
      </c>
      <c r="Q80" s="598">
        <v>18444.444444444445</v>
      </c>
      <c r="R80" s="332">
        <v>25639</v>
      </c>
      <c r="S80" s="597">
        <f>S81*1000/S70</f>
        <v>18150</v>
      </c>
      <c r="T80" s="598">
        <v>10833.333333333334</v>
      </c>
      <c r="U80" s="332">
        <v>24865</v>
      </c>
      <c r="V80" s="597" t="e">
        <f>V81*1000/V70</f>
        <v>#DIV/0!</v>
      </c>
      <c r="W80" s="598" t="e">
        <v>#DIV/0!</v>
      </c>
      <c r="X80" s="332">
        <v>27618</v>
      </c>
      <c r="Y80" s="597" t="e">
        <f>Y81*1000/Y70</f>
        <v>#DIV/0!</v>
      </c>
      <c r="Z80" s="598" t="e">
        <v>#DIV/0!</v>
      </c>
      <c r="AA80" s="332">
        <v>24625</v>
      </c>
      <c r="AB80" s="597">
        <f>AB81*1000/AB70</f>
        <v>18716.98113207547</v>
      </c>
      <c r="AC80" s="598">
        <v>20194.444444444445</v>
      </c>
      <c r="AD80" s="332">
        <v>24625</v>
      </c>
      <c r="AE80" s="597">
        <f>AE81*1000/AE70</f>
        <v>55583.333333333336</v>
      </c>
      <c r="AF80" s="598">
        <v>30625</v>
      </c>
      <c r="AG80" s="332">
        <v>24865</v>
      </c>
    </row>
    <row r="81" spans="1:33" s="600" customFormat="1" ht="13.5" customHeight="1" hidden="1">
      <c r="A81" s="599" t="s">
        <v>1227</v>
      </c>
      <c r="B81" s="345"/>
      <c r="C81" s="334"/>
      <c r="D81" s="335">
        <f>INDEX('元データ'!$A$2:$M$534,MATCH($A81,'元データ'!$A$2:$A$534,0),MATCH(D$1,'元データ'!$A$2:$M$2,0))</f>
        <v>0</v>
      </c>
      <c r="E81" s="336">
        <v>298</v>
      </c>
      <c r="F81" s="337"/>
      <c r="G81" s="335">
        <f>INDEX('元データ'!$A$2:$M$534,MATCH($A81,'元データ'!$A$2:$A$534,0),MATCH(G$1,'元データ'!$A$2:$M$2,0))</f>
        <v>416</v>
      </c>
      <c r="H81" s="522">
        <v>326</v>
      </c>
      <c r="I81" s="337"/>
      <c r="J81" s="335">
        <f>INDEX('元データ'!$A$2:$M$534,MATCH($A81,'元データ'!$A$2:$A$534,0),MATCH(J$1,'元データ'!$A$2:$M$2,0))</f>
        <v>1096</v>
      </c>
      <c r="K81" s="336">
        <v>1471</v>
      </c>
      <c r="L81" s="337"/>
      <c r="M81" s="335">
        <f>INDEX('元データ'!$A$2:$M$534,MATCH($A81,'元データ'!$A$2:$A$534,0),MATCH(M$1,'元データ'!$A$2:$M$2,0))</f>
        <v>1526</v>
      </c>
      <c r="N81" s="336">
        <v>1982</v>
      </c>
      <c r="O81" s="337"/>
      <c r="P81" s="335">
        <f>INDEX('元データ'!$A$2:$M$534,MATCH($A81,'元データ'!$A$2:$A$534,0),MATCH(P$1,'元データ'!$A$2:$M$2,0))</f>
        <v>658</v>
      </c>
      <c r="Q81" s="336">
        <v>664</v>
      </c>
      <c r="R81" s="337"/>
      <c r="S81" s="335">
        <f>INDEX('元データ'!$A$2:$M$534,MATCH($A81,'元データ'!$A$2:$A$534,0),MATCH(S$1,'元データ'!$A$2:$M$2,0))</f>
        <v>363</v>
      </c>
      <c r="T81" s="336">
        <v>195</v>
      </c>
      <c r="U81" s="337"/>
      <c r="V81" s="335">
        <f>INDEX('元データ'!$A$2:$M$534,MATCH($A81,'元データ'!$A$2:$A$534,0),MATCH(V$1,'元データ'!$A$2:$M$2,0))</f>
        <v>0</v>
      </c>
      <c r="W81" s="336"/>
      <c r="X81" s="337"/>
      <c r="Y81" s="335">
        <f>INDEX('元データ'!$A$2:$M$534,MATCH($A81,'元データ'!$A$2:$A$534,0),MATCH(Y$1,'元データ'!$A$2:$M$2,0))</f>
        <v>0</v>
      </c>
      <c r="Z81" s="336"/>
      <c r="AA81" s="337"/>
      <c r="AB81" s="335">
        <f>INDEX('元データ'!$A$2:$M$534,MATCH($A81,'元データ'!$A$2:$A$534,0),MATCH(AB$1,'元データ'!$A$2:$M$2,0))</f>
        <v>992</v>
      </c>
      <c r="AC81" s="336">
        <v>1454</v>
      </c>
      <c r="AD81" s="337"/>
      <c r="AE81" s="335">
        <f>INDEX('元データ'!$A$2:$M$534,MATCH($A81,'元データ'!$A$2:$A$534,0),MATCH(AE$1,'元データ'!$A$2:$M$2,0))</f>
        <v>1334</v>
      </c>
      <c r="AF81" s="336">
        <v>735</v>
      </c>
      <c r="AG81" s="337"/>
    </row>
    <row r="82" spans="1:33" ht="13.5" customHeight="1">
      <c r="A82" s="596"/>
      <c r="B82" s="338"/>
      <c r="C82" s="331" t="s">
        <v>16</v>
      </c>
      <c r="D82" s="597" t="e">
        <f>D83*1000/D70</f>
        <v>#DIV/0!</v>
      </c>
      <c r="E82" s="598">
        <v>677500</v>
      </c>
      <c r="F82" s="332">
        <v>543936</v>
      </c>
      <c r="G82" s="597">
        <f>G83*1000/G70</f>
        <v>561750</v>
      </c>
      <c r="H82" s="603">
        <v>531500</v>
      </c>
      <c r="I82" s="332">
        <v>492729</v>
      </c>
      <c r="J82" s="597">
        <f>J83*1000/J70</f>
        <v>449928.5714285714</v>
      </c>
      <c r="K82" s="598">
        <v>490250</v>
      </c>
      <c r="L82" s="332">
        <v>542527</v>
      </c>
      <c r="M82" s="597">
        <f>M83*1000/M70</f>
        <v>367559.5238095238</v>
      </c>
      <c r="N82" s="598">
        <v>401119.04761904763</v>
      </c>
      <c r="O82" s="332">
        <v>492729</v>
      </c>
      <c r="P82" s="597">
        <f>P83*1000/P70</f>
        <v>535055.5555555555</v>
      </c>
      <c r="Q82" s="598">
        <v>531333.3333333334</v>
      </c>
      <c r="R82" s="332">
        <v>542527</v>
      </c>
      <c r="S82" s="597">
        <f>S83*1000/S70</f>
        <v>289150</v>
      </c>
      <c r="T82" s="598">
        <v>272277.77777777775</v>
      </c>
      <c r="U82" s="332">
        <v>492729</v>
      </c>
      <c r="V82" s="597" t="e">
        <f>V83*1000/V70</f>
        <v>#DIV/0!</v>
      </c>
      <c r="W82" s="598" t="e">
        <v>#DIV/0!</v>
      </c>
      <c r="X82" s="332">
        <v>487567</v>
      </c>
      <c r="Y82" s="597" t="e">
        <f>Y83*1000/Y70</f>
        <v>#DIV/0!</v>
      </c>
      <c r="Z82" s="598" t="e">
        <v>#DIV/0!</v>
      </c>
      <c r="AA82" s="332">
        <v>478633</v>
      </c>
      <c r="AB82" s="597">
        <f>AB83*1000/AB70</f>
        <v>445150.9433962264</v>
      </c>
      <c r="AC82" s="598">
        <v>503069.44444444444</v>
      </c>
      <c r="AD82" s="332">
        <v>478633</v>
      </c>
      <c r="AE82" s="597">
        <f>AE83*1000/AE70</f>
        <v>752708.3333333334</v>
      </c>
      <c r="AF82" s="598">
        <v>680916.6666666666</v>
      </c>
      <c r="AG82" s="332">
        <v>492729</v>
      </c>
    </row>
    <row r="83" spans="1:33" s="600" customFormat="1" ht="13.5" customHeight="1" hidden="1">
      <c r="A83" s="599" t="s">
        <v>1228</v>
      </c>
      <c r="B83" s="345"/>
      <c r="C83" s="334"/>
      <c r="D83" s="335">
        <f>INDEX('元データ'!$A$2:$M$534,MATCH($A83,'元データ'!$A$2:$A$534,0),MATCH(D$1,'元データ'!$A$2:$M$2,0))</f>
        <v>0</v>
      </c>
      <c r="E83" s="336">
        <v>8130</v>
      </c>
      <c r="F83" s="337"/>
      <c r="G83" s="335">
        <f>INDEX('元データ'!$A$2:$M$534,MATCH($A83,'元データ'!$A$2:$A$534,0),MATCH(G$1,'元データ'!$A$2:$M$2,0))</f>
        <v>6741</v>
      </c>
      <c r="H83" s="522">
        <v>6378</v>
      </c>
      <c r="I83" s="337"/>
      <c r="J83" s="335">
        <f>INDEX('元データ'!$A$2:$M$534,MATCH($A83,'元データ'!$A$2:$A$534,0),MATCH(J$1,'元データ'!$A$2:$M$2,0))</f>
        <v>31495</v>
      </c>
      <c r="K83" s="336">
        <v>41181</v>
      </c>
      <c r="L83" s="337"/>
      <c r="M83" s="335">
        <f>INDEX('元データ'!$A$2:$M$534,MATCH($A83,'元データ'!$A$2:$A$534,0),MATCH(M$1,'元データ'!$A$2:$M$2,0))</f>
        <v>30875</v>
      </c>
      <c r="N83" s="336">
        <v>33694</v>
      </c>
      <c r="O83" s="337"/>
      <c r="P83" s="335">
        <f>INDEX('元データ'!$A$2:$M$534,MATCH($A83,'元データ'!$A$2:$A$534,0),MATCH(P$1,'元データ'!$A$2:$M$2,0))</f>
        <v>19262</v>
      </c>
      <c r="Q83" s="336">
        <v>19128</v>
      </c>
      <c r="R83" s="337"/>
      <c r="S83" s="335">
        <f>INDEX('元データ'!$A$2:$M$534,MATCH($A83,'元データ'!$A$2:$A$534,0),MATCH(S$1,'元データ'!$A$2:$M$2,0))</f>
        <v>5783</v>
      </c>
      <c r="T83" s="336">
        <v>4901</v>
      </c>
      <c r="U83" s="337"/>
      <c r="V83" s="335">
        <f>INDEX('元データ'!$A$2:$M$534,MATCH($A83,'元データ'!$A$2:$A$534,0),MATCH(V$1,'元データ'!$A$2:$M$2,0))</f>
        <v>0</v>
      </c>
      <c r="W83" s="336"/>
      <c r="X83" s="337"/>
      <c r="Y83" s="335">
        <f>INDEX('元データ'!$A$2:$M$534,MATCH($A83,'元データ'!$A$2:$A$534,0),MATCH(Y$1,'元データ'!$A$2:$M$2,0))</f>
        <v>0</v>
      </c>
      <c r="Z83" s="336"/>
      <c r="AA83" s="337"/>
      <c r="AB83" s="335">
        <f>INDEX('元データ'!$A$2:$M$534,MATCH($A83,'元データ'!$A$2:$A$534,0),MATCH(AB$1,'元データ'!$A$2:$M$2,0))</f>
        <v>23593</v>
      </c>
      <c r="AC83" s="336">
        <v>36221</v>
      </c>
      <c r="AD83" s="337"/>
      <c r="AE83" s="335">
        <f>INDEX('元データ'!$A$2:$M$534,MATCH($A83,'元データ'!$A$2:$A$534,0),MATCH(AE$1,'元データ'!$A$2:$M$2,0))</f>
        <v>18065</v>
      </c>
      <c r="AF83" s="336">
        <v>16342</v>
      </c>
      <c r="AG83" s="337"/>
    </row>
    <row r="84" spans="1:33" ht="13.5" customHeight="1">
      <c r="A84" s="596"/>
      <c r="B84" s="338" t="s">
        <v>4</v>
      </c>
      <c r="C84" s="331" t="s">
        <v>17</v>
      </c>
      <c r="D84" s="601" t="e">
        <f>D85/D68</f>
        <v>#DIV/0!</v>
      </c>
      <c r="E84" s="602">
        <v>60</v>
      </c>
      <c r="F84" s="339">
        <v>53</v>
      </c>
      <c r="G84" s="601">
        <f>G85/G68</f>
        <v>45</v>
      </c>
      <c r="H84" s="604">
        <v>44</v>
      </c>
      <c r="I84" s="339">
        <v>50</v>
      </c>
      <c r="J84" s="601">
        <f>J85/J68</f>
        <v>52.4</v>
      </c>
      <c r="K84" s="602">
        <v>52.42857142857143</v>
      </c>
      <c r="L84" s="339">
        <v>52</v>
      </c>
      <c r="M84" s="601">
        <f>M85/M68</f>
        <v>47</v>
      </c>
      <c r="N84" s="602">
        <v>47.285714285714285</v>
      </c>
      <c r="O84" s="339">
        <v>50</v>
      </c>
      <c r="P84" s="601">
        <f>P85/P68</f>
        <v>50</v>
      </c>
      <c r="Q84" s="602">
        <v>49</v>
      </c>
      <c r="R84" s="339">
        <v>52</v>
      </c>
      <c r="S84" s="601">
        <f>S85/S68</f>
        <v>33.5</v>
      </c>
      <c r="T84" s="602">
        <v>38</v>
      </c>
      <c r="U84" s="339">
        <v>50</v>
      </c>
      <c r="V84" s="601" t="e">
        <f>V85/V68</f>
        <v>#DIV/0!</v>
      </c>
      <c r="W84" s="602" t="e">
        <v>#DIV/0!</v>
      </c>
      <c r="X84" s="339">
        <v>51</v>
      </c>
      <c r="Y84" s="601" t="e">
        <f>Y85/Y68</f>
        <v>#DIV/0!</v>
      </c>
      <c r="Z84" s="602" t="e">
        <v>#DIV/0!</v>
      </c>
      <c r="AA84" s="339">
        <v>51</v>
      </c>
      <c r="AB84" s="601">
        <f>AB85/AB68</f>
        <v>49.5</v>
      </c>
      <c r="AC84" s="602">
        <v>49.5</v>
      </c>
      <c r="AD84" s="339">
        <v>51</v>
      </c>
      <c r="AE84" s="601">
        <f>AE85/AE68</f>
        <v>56.5</v>
      </c>
      <c r="AF84" s="602">
        <v>56.5</v>
      </c>
      <c r="AG84" s="339">
        <v>50</v>
      </c>
    </row>
    <row r="85" spans="1:33" s="600" customFormat="1" ht="13.5" customHeight="1" hidden="1">
      <c r="A85" s="599" t="s">
        <v>1229</v>
      </c>
      <c r="B85" s="345"/>
      <c r="C85" s="334"/>
      <c r="D85" s="335">
        <f>INDEX('元データ'!$A$2:$M$534,MATCH($A85,'元データ'!$A$2:$A$534,0),MATCH(D$1,'元データ'!$A$2:$M$2,0))</f>
        <v>0</v>
      </c>
      <c r="E85" s="336">
        <v>60</v>
      </c>
      <c r="F85" s="347"/>
      <c r="G85" s="335">
        <f>INDEX('元データ'!$A$2:$M$534,MATCH($A85,'元データ'!$A$2:$A$534,0),MATCH(G$1,'元データ'!$A$2:$M$2,0))</f>
        <v>45</v>
      </c>
      <c r="H85" s="522">
        <v>44</v>
      </c>
      <c r="I85" s="347"/>
      <c r="J85" s="335">
        <f>INDEX('元データ'!$A$2:$M$534,MATCH($A85,'元データ'!$A$2:$A$534,0),MATCH(J$1,'元データ'!$A$2:$M$2,0))</f>
        <v>262</v>
      </c>
      <c r="K85" s="336">
        <v>367</v>
      </c>
      <c r="L85" s="347"/>
      <c r="M85" s="335">
        <f>INDEX('元データ'!$A$2:$M$534,MATCH($A85,'元データ'!$A$2:$A$534,0),MATCH(M$1,'元データ'!$A$2:$M$2,0))</f>
        <v>329</v>
      </c>
      <c r="N85" s="336">
        <v>331</v>
      </c>
      <c r="O85" s="347"/>
      <c r="P85" s="335">
        <f>INDEX('元データ'!$A$2:$M$534,MATCH($A85,'元データ'!$A$2:$A$534,0),MATCH(P$1,'元データ'!$A$2:$M$2,0))</f>
        <v>150</v>
      </c>
      <c r="Q85" s="336">
        <v>147</v>
      </c>
      <c r="R85" s="347"/>
      <c r="S85" s="335">
        <f>INDEX('元データ'!$A$2:$M$534,MATCH($A85,'元データ'!$A$2:$A$534,0),MATCH(S$1,'元データ'!$A$2:$M$2,0))</f>
        <v>67</v>
      </c>
      <c r="T85" s="336">
        <v>38</v>
      </c>
      <c r="U85" s="347"/>
      <c r="V85" s="335">
        <f>INDEX('元データ'!$A$2:$M$534,MATCH($A85,'元データ'!$A$2:$A$534,0),MATCH(V$1,'元データ'!$A$2:$M$2,0))</f>
        <v>0</v>
      </c>
      <c r="W85" s="336"/>
      <c r="X85" s="347"/>
      <c r="Y85" s="335">
        <f>INDEX('元データ'!$A$2:$M$534,MATCH($A85,'元データ'!$A$2:$A$534,0),MATCH(Y$1,'元データ'!$A$2:$M$2,0))</f>
        <v>0</v>
      </c>
      <c r="Z85" s="336"/>
      <c r="AA85" s="347"/>
      <c r="AB85" s="335">
        <f>INDEX('元データ'!$A$2:$M$534,MATCH($A85,'元データ'!$A$2:$A$534,0),MATCH(AB$1,'元データ'!$A$2:$M$2,0))</f>
        <v>198</v>
      </c>
      <c r="AC85" s="336">
        <v>297</v>
      </c>
      <c r="AD85" s="347"/>
      <c r="AE85" s="335">
        <f>INDEX('元データ'!$A$2:$M$534,MATCH($A85,'元データ'!$A$2:$A$534,0),MATCH(AE$1,'元データ'!$A$2:$M$2,0))</f>
        <v>113</v>
      </c>
      <c r="AF85" s="336">
        <v>113</v>
      </c>
      <c r="AG85" s="347"/>
    </row>
    <row r="86" spans="1:33" ht="13.5" customHeight="1">
      <c r="A86" s="596"/>
      <c r="B86" s="338"/>
      <c r="C86" s="331" t="s">
        <v>18</v>
      </c>
      <c r="D86" s="601" t="e">
        <f>D87/D68</f>
        <v>#DIV/0!</v>
      </c>
      <c r="E86" s="602">
        <v>40</v>
      </c>
      <c r="F86" s="339">
        <v>31</v>
      </c>
      <c r="G86" s="601">
        <f>G87/G68</f>
        <v>26</v>
      </c>
      <c r="H86" s="604">
        <v>25</v>
      </c>
      <c r="I86" s="339">
        <v>28</v>
      </c>
      <c r="J86" s="601">
        <f>J87/J68</f>
        <v>29.4</v>
      </c>
      <c r="K86" s="602">
        <v>30.285714285714285</v>
      </c>
      <c r="L86" s="339">
        <v>31</v>
      </c>
      <c r="M86" s="601">
        <f>M87/M68</f>
        <v>14.714285714285714</v>
      </c>
      <c r="N86" s="602">
        <v>19.714285714285715</v>
      </c>
      <c r="O86" s="339">
        <v>28</v>
      </c>
      <c r="P86" s="601">
        <f>P87/P68</f>
        <v>32</v>
      </c>
      <c r="Q86" s="602">
        <v>31</v>
      </c>
      <c r="R86" s="339">
        <v>31</v>
      </c>
      <c r="S86" s="601">
        <f>S87/S68</f>
        <v>5</v>
      </c>
      <c r="T86" s="602">
        <v>2</v>
      </c>
      <c r="U86" s="339">
        <v>28</v>
      </c>
      <c r="V86" s="601" t="e">
        <f>V87/V68</f>
        <v>#DIV/0!</v>
      </c>
      <c r="W86" s="602" t="e">
        <v>#DIV/0!</v>
      </c>
      <c r="X86" s="339">
        <v>28</v>
      </c>
      <c r="Y86" s="601" t="e">
        <f>Y87/Y68</f>
        <v>#DIV/0!</v>
      </c>
      <c r="Z86" s="602" t="e">
        <v>#DIV/0!</v>
      </c>
      <c r="AA86" s="339">
        <v>28</v>
      </c>
      <c r="AB86" s="601">
        <f>AB87/AB68</f>
        <v>27.25</v>
      </c>
      <c r="AC86" s="602">
        <v>29.333333333333332</v>
      </c>
      <c r="AD86" s="339">
        <v>28</v>
      </c>
      <c r="AE86" s="601">
        <f>AE87/AE68</f>
        <v>37</v>
      </c>
      <c r="AF86" s="602">
        <v>35</v>
      </c>
      <c r="AG86" s="339">
        <v>28</v>
      </c>
    </row>
    <row r="87" spans="1:33" s="600" customFormat="1" ht="13.5" customHeight="1" hidden="1">
      <c r="A87" s="599" t="s">
        <v>1230</v>
      </c>
      <c r="B87" s="345"/>
      <c r="C87" s="334"/>
      <c r="D87" s="335">
        <f>INDEX('元データ'!$A$2:$M$534,MATCH($A87,'元データ'!$A$2:$A$534,0),MATCH(D$1,'元データ'!$A$2:$M$2,0))</f>
        <v>0</v>
      </c>
      <c r="E87" s="336">
        <v>40</v>
      </c>
      <c r="F87" s="347"/>
      <c r="G87" s="335">
        <f>INDEX('元データ'!$A$2:$M$534,MATCH($A87,'元データ'!$A$2:$A$534,0),MATCH(G$1,'元データ'!$A$2:$M$2,0))</f>
        <v>26</v>
      </c>
      <c r="H87" s="522">
        <v>25</v>
      </c>
      <c r="I87" s="347"/>
      <c r="J87" s="335">
        <f>INDEX('元データ'!$A$2:$M$534,MATCH($A87,'元データ'!$A$2:$A$534,0),MATCH(J$1,'元データ'!$A$2:$M$2,0))</f>
        <v>147</v>
      </c>
      <c r="K87" s="336">
        <v>212</v>
      </c>
      <c r="L87" s="347"/>
      <c r="M87" s="335">
        <f>INDEX('元データ'!$A$2:$M$534,MATCH($A87,'元データ'!$A$2:$A$534,0),MATCH(M$1,'元データ'!$A$2:$M$2,0))</f>
        <v>103</v>
      </c>
      <c r="N87" s="336">
        <v>138</v>
      </c>
      <c r="O87" s="347"/>
      <c r="P87" s="335">
        <f>INDEX('元データ'!$A$2:$M$534,MATCH($A87,'元データ'!$A$2:$A$534,0),MATCH(P$1,'元データ'!$A$2:$M$2,0))</f>
        <v>96</v>
      </c>
      <c r="Q87" s="336">
        <v>93</v>
      </c>
      <c r="R87" s="347"/>
      <c r="S87" s="335">
        <f>INDEX('元データ'!$A$2:$M$534,MATCH($A87,'元データ'!$A$2:$A$534,0),MATCH(S$1,'元データ'!$A$2:$M$2,0))</f>
        <v>10</v>
      </c>
      <c r="T87" s="336">
        <v>2</v>
      </c>
      <c r="U87" s="347"/>
      <c r="V87" s="335">
        <f>INDEX('元データ'!$A$2:$M$534,MATCH($A87,'元データ'!$A$2:$A$534,0),MATCH(V$1,'元データ'!$A$2:$M$2,0))</f>
        <v>0</v>
      </c>
      <c r="W87" s="336"/>
      <c r="X87" s="347"/>
      <c r="Y87" s="335">
        <f>INDEX('元データ'!$A$2:$M$534,MATCH($A87,'元データ'!$A$2:$A$534,0),MATCH(Y$1,'元データ'!$A$2:$M$2,0))</f>
        <v>0</v>
      </c>
      <c r="Z87" s="336"/>
      <c r="AA87" s="347"/>
      <c r="AB87" s="335">
        <f>INDEX('元データ'!$A$2:$M$534,MATCH($A87,'元データ'!$A$2:$A$534,0),MATCH(AB$1,'元データ'!$A$2:$M$2,0))</f>
        <v>109</v>
      </c>
      <c r="AC87" s="336">
        <v>176</v>
      </c>
      <c r="AD87" s="347"/>
      <c r="AE87" s="335">
        <f>INDEX('元データ'!$A$2:$M$534,MATCH($A87,'元データ'!$A$2:$A$534,0),MATCH(AE$1,'元データ'!$A$2:$M$2,0))</f>
        <v>74</v>
      </c>
      <c r="AF87" s="336">
        <v>70</v>
      </c>
      <c r="AG87" s="347"/>
    </row>
    <row r="88" spans="1:33" ht="13.5" customHeight="1">
      <c r="A88" s="596" t="s">
        <v>1231</v>
      </c>
      <c r="B88" s="340"/>
      <c r="C88" s="341" t="s">
        <v>9</v>
      </c>
      <c r="D88" s="342">
        <f>INDEX('元データ'!$A$2:$M$534,MATCH($A88,'元データ'!$A$2:$A$534,0),MATCH(D$1,'元データ'!$A$2:$M$2,0))</f>
        <v>70</v>
      </c>
      <c r="E88" s="343">
        <v>74</v>
      </c>
      <c r="F88" s="344"/>
      <c r="G88" s="342">
        <f>INDEX('元データ'!$A$2:$M$534,MATCH($A88,'元データ'!$A$2:$A$534,0),MATCH(G$1,'元データ'!$A$2:$M$2,0))</f>
        <v>44</v>
      </c>
      <c r="H88" s="343">
        <v>42</v>
      </c>
      <c r="I88" s="344"/>
      <c r="J88" s="342">
        <f>INDEX('元データ'!$A$2:$M$534,MATCH($A88,'元データ'!$A$2:$A$534,0),MATCH(J$1,'元データ'!$A$2:$M$2,0))</f>
        <v>41</v>
      </c>
      <c r="K88" s="343">
        <v>39</v>
      </c>
      <c r="L88" s="344"/>
      <c r="M88" s="342">
        <f>INDEX('元データ'!$A$2:$M$534,MATCH($A88,'元データ'!$A$2:$A$534,0),MATCH(M$1,'元データ'!$A$2:$M$2,0))</f>
        <v>47</v>
      </c>
      <c r="N88" s="343">
        <v>48</v>
      </c>
      <c r="O88" s="344"/>
      <c r="P88" s="342">
        <f>INDEX('元データ'!$A$2:$M$534,MATCH($A88,'元データ'!$A$2:$A$534,0),MATCH(P$1,'元データ'!$A$2:$M$2,0))</f>
        <v>52</v>
      </c>
      <c r="Q88" s="343">
        <v>51</v>
      </c>
      <c r="R88" s="344"/>
      <c r="S88" s="342">
        <f>INDEX('元データ'!$A$2:$M$534,MATCH($A88,'元データ'!$A$2:$A$534,0),MATCH(S$1,'元データ'!$A$2:$M$2,0))</f>
        <v>20</v>
      </c>
      <c r="T88" s="343">
        <v>19</v>
      </c>
      <c r="U88" s="344"/>
      <c r="V88" s="342">
        <f>INDEX('元データ'!$A$2:$M$534,MATCH($A88,'元データ'!$A$2:$A$534,0),MATCH(V$1,'元データ'!$A$2:$M$2,0))</f>
        <v>10</v>
      </c>
      <c r="W88" s="343">
        <v>9</v>
      </c>
      <c r="X88" s="344"/>
      <c r="Y88" s="342">
        <f>INDEX('元データ'!$A$2:$M$534,MATCH($A88,'元データ'!$A$2:$A$534,0),MATCH(Y$1,'元データ'!$A$2:$M$2,0))</f>
        <v>0</v>
      </c>
      <c r="Z88" s="343"/>
      <c r="AA88" s="344"/>
      <c r="AB88" s="342">
        <f>INDEX('元データ'!$A$2:$M$534,MATCH($A88,'元データ'!$A$2:$A$534,0),MATCH(AB$1,'元データ'!$A$2:$M$2,0))</f>
        <v>20</v>
      </c>
      <c r="AC88" s="343">
        <v>19</v>
      </c>
      <c r="AD88" s="344"/>
      <c r="AE88" s="342">
        <f>INDEX('元データ'!$A$2:$M$534,MATCH($A88,'元データ'!$A$2:$A$534,0),MATCH(AE$1,'元データ'!$A$2:$M$2,0))</f>
        <v>20</v>
      </c>
      <c r="AF88" s="343">
        <v>19</v>
      </c>
      <c r="AG88" s="344"/>
    </row>
    <row r="89" spans="1:33" ht="13.5" customHeight="1">
      <c r="A89" s="596"/>
      <c r="B89" s="330" t="s">
        <v>25</v>
      </c>
      <c r="C89" s="331" t="s">
        <v>10</v>
      </c>
      <c r="D89" s="597">
        <f>D91*1000/D90</f>
        <v>303792.0560747664</v>
      </c>
      <c r="E89" s="598">
        <v>295052.0951302378</v>
      </c>
      <c r="F89" s="332">
        <v>314834</v>
      </c>
      <c r="G89" s="597">
        <f>G91*1000/G90</f>
        <v>294357.95454545453</v>
      </c>
      <c r="H89" s="598">
        <v>282318.7250996016</v>
      </c>
      <c r="I89" s="332">
        <v>302129</v>
      </c>
      <c r="J89" s="597">
        <f>J91*1000/J90</f>
        <v>264780.04073319753</v>
      </c>
      <c r="K89" s="598">
        <v>261744.18604651163</v>
      </c>
      <c r="L89" s="332">
        <v>307671</v>
      </c>
      <c r="M89" s="597">
        <f>M91*1000/M90</f>
        <v>294040.6360424028</v>
      </c>
      <c r="N89" s="598">
        <v>288277.29636048526</v>
      </c>
      <c r="O89" s="332">
        <v>302129</v>
      </c>
      <c r="P89" s="597">
        <f>P91*1000/P90</f>
        <v>298856.4593301435</v>
      </c>
      <c r="Q89" s="598">
        <v>290952.61437908496</v>
      </c>
      <c r="R89" s="332">
        <v>307671</v>
      </c>
      <c r="S89" s="597">
        <f>S91*1000/S90</f>
        <v>276325.9911894273</v>
      </c>
      <c r="T89" s="598">
        <v>272295.358649789</v>
      </c>
      <c r="U89" s="332">
        <v>302129</v>
      </c>
      <c r="V89" s="597">
        <f>V91*1000/V90</f>
        <v>303941.6666666667</v>
      </c>
      <c r="W89" s="598">
        <v>319879.6296296296</v>
      </c>
      <c r="X89" s="332">
        <v>322396</v>
      </c>
      <c r="Y89" s="597" t="e">
        <f>Y91*1000/Y90</f>
        <v>#DIV/0!</v>
      </c>
      <c r="Z89" s="598" t="e">
        <v>#DIV/0!</v>
      </c>
      <c r="AA89" s="332">
        <v>307161</v>
      </c>
      <c r="AB89" s="597">
        <f>AB91*1000/AB90</f>
        <v>308508.3333333333</v>
      </c>
      <c r="AC89" s="598">
        <v>313763.15789473685</v>
      </c>
      <c r="AD89" s="332">
        <v>307161</v>
      </c>
      <c r="AE89" s="597">
        <f>AE91*1000/AE90</f>
        <v>312123.96694214875</v>
      </c>
      <c r="AF89" s="598">
        <v>309570.1754385965</v>
      </c>
      <c r="AG89" s="332">
        <v>302129</v>
      </c>
    </row>
    <row r="90" spans="1:33" s="600" customFormat="1" ht="13.5" customHeight="1" hidden="1">
      <c r="A90" s="599" t="s">
        <v>1232</v>
      </c>
      <c r="B90" s="333"/>
      <c r="C90" s="334"/>
      <c r="D90" s="335">
        <f>INDEX('元データ'!$A$2:$M$534,MATCH($A90,'元データ'!$A$2:$A$534,0),MATCH(D$1,'元データ'!$A$2:$M$2,0))</f>
        <v>856</v>
      </c>
      <c r="E90" s="336">
        <v>883</v>
      </c>
      <c r="F90" s="337"/>
      <c r="G90" s="335">
        <f>INDEX('元データ'!$A$2:$M$534,MATCH($A90,'元データ'!$A$2:$A$534,0),MATCH(G$1,'元データ'!$A$2:$M$2,0))</f>
        <v>528</v>
      </c>
      <c r="H90" s="336">
        <v>502</v>
      </c>
      <c r="I90" s="337"/>
      <c r="J90" s="335">
        <f>INDEX('元データ'!$A$2:$M$534,MATCH($A90,'元データ'!$A$2:$A$534,0),MATCH(J$1,'元データ'!$A$2:$M$2,0))</f>
        <v>491</v>
      </c>
      <c r="K90" s="336">
        <v>473</v>
      </c>
      <c r="L90" s="337"/>
      <c r="M90" s="335">
        <f>INDEX('元データ'!$A$2:$M$534,MATCH($A90,'元データ'!$A$2:$A$534,0),MATCH(M$1,'元データ'!$A$2:$M$2,0))</f>
        <v>566</v>
      </c>
      <c r="N90" s="336">
        <v>577</v>
      </c>
      <c r="O90" s="337"/>
      <c r="P90" s="335">
        <f>INDEX('元データ'!$A$2:$M$534,MATCH($A90,'元データ'!$A$2:$A$534,0),MATCH(P$1,'元データ'!$A$2:$M$2,0))</f>
        <v>627</v>
      </c>
      <c r="Q90" s="336">
        <v>612</v>
      </c>
      <c r="R90" s="337"/>
      <c r="S90" s="335">
        <f>INDEX('元データ'!$A$2:$M$534,MATCH($A90,'元データ'!$A$2:$A$534,0),MATCH(S$1,'元データ'!$A$2:$M$2,0))</f>
        <v>227</v>
      </c>
      <c r="T90" s="336">
        <v>237</v>
      </c>
      <c r="U90" s="337"/>
      <c r="V90" s="335">
        <f>INDEX('元データ'!$A$2:$M$534,MATCH($A90,'元データ'!$A$2:$A$534,0),MATCH(V$1,'元データ'!$A$2:$M$2,0))</f>
        <v>120</v>
      </c>
      <c r="W90" s="336">
        <v>108</v>
      </c>
      <c r="X90" s="337"/>
      <c r="Y90" s="335">
        <f>INDEX('元データ'!$A$2:$M$534,MATCH($A90,'元データ'!$A$2:$A$534,0),MATCH(Y$1,'元データ'!$A$2:$M$2,0))</f>
        <v>0</v>
      </c>
      <c r="Z90" s="336"/>
      <c r="AA90" s="337"/>
      <c r="AB90" s="335">
        <f>INDEX('元データ'!$A$2:$M$534,MATCH($A90,'元データ'!$A$2:$A$534,0),MATCH(AB$1,'元データ'!$A$2:$M$2,0))</f>
        <v>240</v>
      </c>
      <c r="AC90" s="336">
        <v>228</v>
      </c>
      <c r="AD90" s="337"/>
      <c r="AE90" s="335">
        <f>INDEX('元データ'!$A$2:$M$534,MATCH($A90,'元データ'!$A$2:$A$534,0),MATCH(AE$1,'元データ'!$A$2:$M$2,0))</f>
        <v>242</v>
      </c>
      <c r="AF90" s="336">
        <v>228</v>
      </c>
      <c r="AG90" s="337"/>
    </row>
    <row r="91" spans="1:33" s="600" customFormat="1" ht="13.5" customHeight="1" hidden="1">
      <c r="A91" s="599" t="s">
        <v>1233</v>
      </c>
      <c r="B91" s="333"/>
      <c r="C91" s="334"/>
      <c r="D91" s="335">
        <f>INDEX('元データ'!$A$2:$M$534,MATCH($A91,'元データ'!$A$2:$A$534,0),MATCH(D$1,'元データ'!$A$2:$M$2,0))</f>
        <v>260046</v>
      </c>
      <c r="E91" s="336">
        <v>260531</v>
      </c>
      <c r="F91" s="337"/>
      <c r="G91" s="335">
        <f>INDEX('元データ'!$A$2:$M$534,MATCH($A91,'元データ'!$A$2:$A$534,0),MATCH(G$1,'元データ'!$A$2:$M$2,0))</f>
        <v>155421</v>
      </c>
      <c r="H91" s="336">
        <v>141724</v>
      </c>
      <c r="I91" s="337"/>
      <c r="J91" s="335">
        <f>INDEX('元データ'!$A$2:$M$534,MATCH($A91,'元データ'!$A$2:$A$534,0),MATCH(J$1,'元データ'!$A$2:$M$2,0))</f>
        <v>130007</v>
      </c>
      <c r="K91" s="336">
        <v>123805</v>
      </c>
      <c r="L91" s="337"/>
      <c r="M91" s="335">
        <f>INDEX('元データ'!$A$2:$M$534,MATCH($A91,'元データ'!$A$2:$A$534,0),MATCH(M$1,'元データ'!$A$2:$M$2,0))</f>
        <v>166427</v>
      </c>
      <c r="N91" s="336">
        <v>166336</v>
      </c>
      <c r="O91" s="337"/>
      <c r="P91" s="335">
        <f>INDEX('元データ'!$A$2:$M$534,MATCH($A91,'元データ'!$A$2:$A$534,0),MATCH(P$1,'元データ'!$A$2:$M$2,0))</f>
        <v>187383</v>
      </c>
      <c r="Q91" s="336">
        <v>178063</v>
      </c>
      <c r="R91" s="337"/>
      <c r="S91" s="335">
        <f>INDEX('元データ'!$A$2:$M$534,MATCH($A91,'元データ'!$A$2:$A$534,0),MATCH(S$1,'元データ'!$A$2:$M$2,0))</f>
        <v>62726</v>
      </c>
      <c r="T91" s="336">
        <v>64534</v>
      </c>
      <c r="U91" s="337"/>
      <c r="V91" s="335">
        <f>INDEX('元データ'!$A$2:$M$534,MATCH($A91,'元データ'!$A$2:$A$534,0),MATCH(V$1,'元データ'!$A$2:$M$2,0))</f>
        <v>36473</v>
      </c>
      <c r="W91" s="336">
        <v>34547</v>
      </c>
      <c r="X91" s="337"/>
      <c r="Y91" s="335">
        <f>INDEX('元データ'!$A$2:$M$534,MATCH($A91,'元データ'!$A$2:$A$534,0),MATCH(Y$1,'元データ'!$A$2:$M$2,0))</f>
        <v>0</v>
      </c>
      <c r="Z91" s="336"/>
      <c r="AA91" s="337"/>
      <c r="AB91" s="335">
        <f>INDEX('元データ'!$A$2:$M$534,MATCH($A91,'元データ'!$A$2:$A$534,0),MATCH(AB$1,'元データ'!$A$2:$M$2,0))</f>
        <v>74042</v>
      </c>
      <c r="AC91" s="336">
        <v>71538</v>
      </c>
      <c r="AD91" s="337"/>
      <c r="AE91" s="335">
        <f>INDEX('元データ'!$A$2:$M$534,MATCH($A91,'元データ'!$A$2:$A$534,0),MATCH(AE$1,'元データ'!$A$2:$M$2,0))</f>
        <v>75534</v>
      </c>
      <c r="AF91" s="336">
        <v>70582</v>
      </c>
      <c r="AG91" s="337"/>
    </row>
    <row r="92" spans="1:33" ht="13.5" customHeight="1">
      <c r="A92" s="596"/>
      <c r="B92" s="338" t="s">
        <v>549</v>
      </c>
      <c r="C92" s="331" t="s">
        <v>11</v>
      </c>
      <c r="D92" s="597">
        <f>D93*1000/D90</f>
        <v>183817.7570093458</v>
      </c>
      <c r="E92" s="598">
        <v>175703.28425821065</v>
      </c>
      <c r="F92" s="332">
        <v>181304</v>
      </c>
      <c r="G92" s="597">
        <f>G93*1000/G90</f>
        <v>137732.95454545456</v>
      </c>
      <c r="H92" s="598">
        <v>137310.75697211156</v>
      </c>
      <c r="I92" s="332">
        <v>154556</v>
      </c>
      <c r="J92" s="597">
        <f>J93*1000/J90</f>
        <v>153211.81262729125</v>
      </c>
      <c r="K92" s="598">
        <v>150746.3002114165</v>
      </c>
      <c r="L92" s="332">
        <v>177155</v>
      </c>
      <c r="M92" s="597">
        <f>M93*1000/M90</f>
        <v>148558.3038869258</v>
      </c>
      <c r="N92" s="598">
        <v>144883.88214904678</v>
      </c>
      <c r="O92" s="332">
        <v>154556</v>
      </c>
      <c r="P92" s="597">
        <f>P93*1000/P90</f>
        <v>141213.71610845294</v>
      </c>
      <c r="Q92" s="598">
        <v>137893.7908496732</v>
      </c>
      <c r="R92" s="332">
        <v>177155</v>
      </c>
      <c r="S92" s="597">
        <f>S93*1000/S90</f>
        <v>144859.0308370044</v>
      </c>
      <c r="T92" s="598">
        <v>136725.73839662448</v>
      </c>
      <c r="U92" s="332">
        <v>154556</v>
      </c>
      <c r="V92" s="597">
        <f>V93*1000/V90</f>
        <v>142008.33333333334</v>
      </c>
      <c r="W92" s="598">
        <v>169564.8148148148</v>
      </c>
      <c r="X92" s="332">
        <v>148671</v>
      </c>
      <c r="Y92" s="597" t="e">
        <f>Y93*1000/Y90</f>
        <v>#DIV/0!</v>
      </c>
      <c r="Z92" s="598" t="e">
        <v>#DIV/0!</v>
      </c>
      <c r="AA92" s="332">
        <v>147458</v>
      </c>
      <c r="AB92" s="597">
        <f>AB93*1000/AB90</f>
        <v>136708.33333333334</v>
      </c>
      <c r="AC92" s="598">
        <v>142140.35087719298</v>
      </c>
      <c r="AD92" s="332">
        <v>147458</v>
      </c>
      <c r="AE92" s="597">
        <f>AE93*1000/AE90</f>
        <v>176247.93388429753</v>
      </c>
      <c r="AF92" s="598">
        <v>181688.59649122806</v>
      </c>
      <c r="AG92" s="332">
        <v>154556</v>
      </c>
    </row>
    <row r="93" spans="1:33" s="600" customFormat="1" ht="13.5" customHeight="1" hidden="1">
      <c r="A93" s="599" t="s">
        <v>1234</v>
      </c>
      <c r="B93" s="345"/>
      <c r="C93" s="334"/>
      <c r="D93" s="335">
        <f>INDEX('元データ'!$A$2:$M$534,MATCH($A93,'元データ'!$A$2:$A$534,0),MATCH(D$1,'元データ'!$A$2:$M$2,0))</f>
        <v>157348</v>
      </c>
      <c r="E93" s="336">
        <v>155146</v>
      </c>
      <c r="F93" s="337"/>
      <c r="G93" s="335">
        <f>INDEX('元データ'!$A$2:$M$534,MATCH($A93,'元データ'!$A$2:$A$534,0),MATCH(G$1,'元データ'!$A$2:$M$2,0))</f>
        <v>72723</v>
      </c>
      <c r="H93" s="336">
        <v>68930</v>
      </c>
      <c r="I93" s="337"/>
      <c r="J93" s="335">
        <f>INDEX('元データ'!$A$2:$M$534,MATCH($A93,'元データ'!$A$2:$A$534,0),MATCH(J$1,'元データ'!$A$2:$M$2,0))</f>
        <v>75227</v>
      </c>
      <c r="K93" s="336">
        <v>71303</v>
      </c>
      <c r="L93" s="337"/>
      <c r="M93" s="335">
        <f>INDEX('元データ'!$A$2:$M$534,MATCH($A93,'元データ'!$A$2:$A$534,0),MATCH(M$1,'元データ'!$A$2:$M$2,0))</f>
        <v>84084</v>
      </c>
      <c r="N93" s="336">
        <v>83598</v>
      </c>
      <c r="O93" s="337"/>
      <c r="P93" s="335">
        <f>INDEX('元データ'!$A$2:$M$534,MATCH($A93,'元データ'!$A$2:$A$534,0),MATCH(P$1,'元データ'!$A$2:$M$2,0))</f>
        <v>88541</v>
      </c>
      <c r="Q93" s="336">
        <v>84391</v>
      </c>
      <c r="R93" s="337"/>
      <c r="S93" s="335">
        <f>INDEX('元データ'!$A$2:$M$534,MATCH($A93,'元データ'!$A$2:$A$534,0),MATCH(S$1,'元データ'!$A$2:$M$2,0))</f>
        <v>32883</v>
      </c>
      <c r="T93" s="336">
        <v>32404</v>
      </c>
      <c r="U93" s="337"/>
      <c r="V93" s="335">
        <f>INDEX('元データ'!$A$2:$M$534,MATCH($A93,'元データ'!$A$2:$A$534,0),MATCH(V$1,'元データ'!$A$2:$M$2,0))</f>
        <v>17041</v>
      </c>
      <c r="W93" s="336">
        <v>18313</v>
      </c>
      <c r="X93" s="337"/>
      <c r="Y93" s="335">
        <f>INDEX('元データ'!$A$2:$M$534,MATCH($A93,'元データ'!$A$2:$A$534,0),MATCH(Y$1,'元データ'!$A$2:$M$2,0))</f>
        <v>0</v>
      </c>
      <c r="Z93" s="336"/>
      <c r="AA93" s="337"/>
      <c r="AB93" s="335">
        <f>INDEX('元データ'!$A$2:$M$534,MATCH($A93,'元データ'!$A$2:$A$534,0),MATCH(AB$1,'元データ'!$A$2:$M$2,0))</f>
        <v>32810</v>
      </c>
      <c r="AC93" s="336">
        <v>32408</v>
      </c>
      <c r="AD93" s="337"/>
      <c r="AE93" s="335">
        <f>INDEX('元データ'!$A$2:$M$534,MATCH($A93,'元データ'!$A$2:$A$534,0),MATCH(AE$1,'元データ'!$A$2:$M$2,0))</f>
        <v>42652</v>
      </c>
      <c r="AF93" s="336">
        <v>41425</v>
      </c>
      <c r="AG93" s="337"/>
    </row>
    <row r="94" spans="1:33" ht="13.5" customHeight="1">
      <c r="A94" s="596"/>
      <c r="B94" s="338" t="s">
        <v>550</v>
      </c>
      <c r="C94" s="331" t="s">
        <v>12</v>
      </c>
      <c r="D94" s="597">
        <f>D95*1000/D90</f>
        <v>45386.68224299065</v>
      </c>
      <c r="E94" s="598">
        <v>42089.46772366931</v>
      </c>
      <c r="F94" s="332">
        <v>35871</v>
      </c>
      <c r="G94" s="597">
        <f>G95*1000/G90</f>
        <v>15602.272727272728</v>
      </c>
      <c r="H94" s="598">
        <v>19663.34661354582</v>
      </c>
      <c r="I94" s="332">
        <v>21572</v>
      </c>
      <c r="J94" s="597">
        <f>J95*1000/J90</f>
        <v>37224.032586558045</v>
      </c>
      <c r="K94" s="598">
        <v>37807.61099365751</v>
      </c>
      <c r="L94" s="332">
        <v>32375</v>
      </c>
      <c r="M94" s="597">
        <f>M95*1000/M90</f>
        <v>15888.692579505301</v>
      </c>
      <c r="N94" s="598">
        <v>15608.318890814558</v>
      </c>
      <c r="O94" s="332">
        <v>21572</v>
      </c>
      <c r="P94" s="597">
        <f>P95*1000/P90</f>
        <v>17320.574162679426</v>
      </c>
      <c r="Q94" s="598">
        <v>18684.640522875816</v>
      </c>
      <c r="R94" s="332">
        <v>32375</v>
      </c>
      <c r="S94" s="597">
        <f>S95*1000/S90</f>
        <v>12409.691629955947</v>
      </c>
      <c r="T94" s="598">
        <v>11046.413502109704</v>
      </c>
      <c r="U94" s="332">
        <v>21572</v>
      </c>
      <c r="V94" s="597">
        <f>V95*1000/V90</f>
        <v>21258.333333333332</v>
      </c>
      <c r="W94" s="598">
        <v>36842.59259259259</v>
      </c>
      <c r="X94" s="332">
        <v>11148</v>
      </c>
      <c r="Y94" s="597" t="e">
        <f>Y95*1000/Y90</f>
        <v>#DIV/0!</v>
      </c>
      <c r="Z94" s="598" t="e">
        <v>#DIV/0!</v>
      </c>
      <c r="AA94" s="332">
        <v>15145</v>
      </c>
      <c r="AB94" s="597">
        <f>AB95*1000/AB90</f>
        <v>7116.666666666667</v>
      </c>
      <c r="AC94" s="598">
        <v>12293.859649122807</v>
      </c>
      <c r="AD94" s="332">
        <v>15145</v>
      </c>
      <c r="AE94" s="597">
        <f>AE95*1000/AE90</f>
        <v>36276.85950413223</v>
      </c>
      <c r="AF94" s="598">
        <v>40438.59649122807</v>
      </c>
      <c r="AG94" s="332">
        <v>21572</v>
      </c>
    </row>
    <row r="95" spans="1:33" s="600" customFormat="1" ht="13.5" customHeight="1" hidden="1">
      <c r="A95" s="599" t="s">
        <v>1235</v>
      </c>
      <c r="B95" s="345"/>
      <c r="C95" s="334"/>
      <c r="D95" s="335">
        <f>INDEX('元データ'!$A$2:$M$534,MATCH($A95,'元データ'!$A$2:$A$534,0),MATCH(D$1,'元データ'!$A$2:$M$2,0))</f>
        <v>38851</v>
      </c>
      <c r="E95" s="336">
        <v>37165</v>
      </c>
      <c r="F95" s="337"/>
      <c r="G95" s="335">
        <f>INDEX('元データ'!$A$2:$M$534,MATCH($A95,'元データ'!$A$2:$A$534,0),MATCH(G$1,'元データ'!$A$2:$M$2,0))</f>
        <v>8238</v>
      </c>
      <c r="H95" s="336">
        <v>9871</v>
      </c>
      <c r="I95" s="337"/>
      <c r="J95" s="335">
        <f>INDEX('元データ'!$A$2:$M$534,MATCH($A95,'元データ'!$A$2:$A$534,0),MATCH(J$1,'元データ'!$A$2:$M$2,0))</f>
        <v>18277</v>
      </c>
      <c r="K95" s="336">
        <v>17883</v>
      </c>
      <c r="L95" s="337"/>
      <c r="M95" s="335">
        <f>INDEX('元データ'!$A$2:$M$534,MATCH($A95,'元データ'!$A$2:$A$534,0),MATCH(M$1,'元データ'!$A$2:$M$2,0))</f>
        <v>8993</v>
      </c>
      <c r="N95" s="336">
        <v>9006</v>
      </c>
      <c r="O95" s="337"/>
      <c r="P95" s="335">
        <f>INDEX('元データ'!$A$2:$M$534,MATCH($A95,'元データ'!$A$2:$A$534,0),MATCH(P$1,'元データ'!$A$2:$M$2,0))</f>
        <v>10860</v>
      </c>
      <c r="Q95" s="336">
        <v>11435</v>
      </c>
      <c r="R95" s="337"/>
      <c r="S95" s="335">
        <f>INDEX('元データ'!$A$2:$M$534,MATCH($A95,'元データ'!$A$2:$A$534,0),MATCH(S$1,'元データ'!$A$2:$M$2,0))</f>
        <v>2817</v>
      </c>
      <c r="T95" s="336">
        <v>2618</v>
      </c>
      <c r="U95" s="337"/>
      <c r="V95" s="335">
        <f>INDEX('元データ'!$A$2:$M$534,MATCH($A95,'元データ'!$A$2:$A$534,0),MATCH(V$1,'元データ'!$A$2:$M$2,0))</f>
        <v>2551</v>
      </c>
      <c r="W95" s="336">
        <v>3979</v>
      </c>
      <c r="X95" s="337"/>
      <c r="Y95" s="335">
        <f>INDEX('元データ'!$A$2:$M$534,MATCH($A95,'元データ'!$A$2:$A$534,0),MATCH(Y$1,'元データ'!$A$2:$M$2,0))</f>
        <v>0</v>
      </c>
      <c r="Z95" s="336"/>
      <c r="AA95" s="337"/>
      <c r="AB95" s="335">
        <f>INDEX('元データ'!$A$2:$M$534,MATCH($A95,'元データ'!$A$2:$A$534,0),MATCH(AB$1,'元データ'!$A$2:$M$2,0))</f>
        <v>1708</v>
      </c>
      <c r="AC95" s="336">
        <v>2803</v>
      </c>
      <c r="AD95" s="337"/>
      <c r="AE95" s="335">
        <f>INDEX('元データ'!$A$2:$M$534,MATCH($A95,'元データ'!$A$2:$A$534,0),MATCH(AE$1,'元データ'!$A$2:$M$2,0))</f>
        <v>8779</v>
      </c>
      <c r="AF95" s="336">
        <v>9220</v>
      </c>
      <c r="AG95" s="337"/>
    </row>
    <row r="96" spans="1:33" ht="13.5" customHeight="1">
      <c r="A96" s="596"/>
      <c r="B96" s="338" t="s">
        <v>551</v>
      </c>
      <c r="C96" s="331" t="s">
        <v>13</v>
      </c>
      <c r="D96" s="597">
        <f>D97*1000/D90</f>
        <v>1276.8691588785048</v>
      </c>
      <c r="E96" s="598">
        <v>1268.4031710079275</v>
      </c>
      <c r="F96" s="332">
        <v>6371</v>
      </c>
      <c r="G96" s="597">
        <f>G97*1000/G90</f>
        <v>1975.378787878788</v>
      </c>
      <c r="H96" s="598">
        <v>2023.9043824701196</v>
      </c>
      <c r="I96" s="332">
        <v>6367</v>
      </c>
      <c r="J96" s="597">
        <f>J97*1000/J90</f>
        <v>7869.653767820774</v>
      </c>
      <c r="K96" s="598">
        <v>8298.097251585623</v>
      </c>
      <c r="L96" s="332">
        <v>6257</v>
      </c>
      <c r="M96" s="597">
        <f>M97*1000/M90</f>
        <v>6128.975265017668</v>
      </c>
      <c r="N96" s="598">
        <v>7403.812824956673</v>
      </c>
      <c r="O96" s="332">
        <v>6367</v>
      </c>
      <c r="P96" s="597">
        <f>P97*1000/P90</f>
        <v>3181.818181818182</v>
      </c>
      <c r="Q96" s="598">
        <v>3266.3398692810456</v>
      </c>
      <c r="R96" s="332">
        <v>6257</v>
      </c>
      <c r="S96" s="597">
        <f>S97*1000/S90</f>
        <v>22418.502202643172</v>
      </c>
      <c r="T96" s="598">
        <v>20675.105485232067</v>
      </c>
      <c r="U96" s="332">
        <v>6367</v>
      </c>
      <c r="V96" s="597">
        <f>V97*1000/V90</f>
        <v>3266.6666666666665</v>
      </c>
      <c r="W96" s="598">
        <v>1666.6666666666667</v>
      </c>
      <c r="X96" s="332">
        <v>3902</v>
      </c>
      <c r="Y96" s="597" t="e">
        <f>Y97*1000/Y90</f>
        <v>#DIV/0!</v>
      </c>
      <c r="Z96" s="598" t="e">
        <v>#DIV/0!</v>
      </c>
      <c r="AA96" s="332">
        <v>5391</v>
      </c>
      <c r="AB96" s="597">
        <f>AB97*1000/AB90</f>
        <v>10979.166666666666</v>
      </c>
      <c r="AC96" s="598">
        <v>9684.21052631579</v>
      </c>
      <c r="AD96" s="332">
        <v>5391</v>
      </c>
      <c r="AE96" s="597">
        <f>AE97*1000/AE90</f>
        <v>13975.206611570247</v>
      </c>
      <c r="AF96" s="598">
        <v>13276.315789473685</v>
      </c>
      <c r="AG96" s="332">
        <v>6367</v>
      </c>
    </row>
    <row r="97" spans="1:33" s="600" customFormat="1" ht="13.5" customHeight="1" hidden="1">
      <c r="A97" s="599" t="s">
        <v>1236</v>
      </c>
      <c r="B97" s="345"/>
      <c r="C97" s="334"/>
      <c r="D97" s="335">
        <f>INDEX('元データ'!$A$2:$M$534,MATCH($A97,'元データ'!$A$2:$A$534,0),MATCH(D$1,'元データ'!$A$2:$M$2,0))</f>
        <v>1093</v>
      </c>
      <c r="E97" s="336">
        <v>1120</v>
      </c>
      <c r="F97" s="337"/>
      <c r="G97" s="335">
        <f>INDEX('元データ'!$A$2:$M$534,MATCH($A97,'元データ'!$A$2:$A$534,0),MATCH(G$1,'元データ'!$A$2:$M$2,0))</f>
        <v>1043</v>
      </c>
      <c r="H97" s="336">
        <v>1016</v>
      </c>
      <c r="I97" s="337"/>
      <c r="J97" s="335">
        <f>INDEX('元データ'!$A$2:$M$534,MATCH($A97,'元データ'!$A$2:$A$534,0),MATCH(J$1,'元データ'!$A$2:$M$2,0))</f>
        <v>3864</v>
      </c>
      <c r="K97" s="336">
        <v>3925</v>
      </c>
      <c r="L97" s="337"/>
      <c r="M97" s="335">
        <f>INDEX('元データ'!$A$2:$M$534,MATCH($A97,'元データ'!$A$2:$A$534,0),MATCH(M$1,'元データ'!$A$2:$M$2,0))</f>
        <v>3469</v>
      </c>
      <c r="N97" s="336">
        <v>4272</v>
      </c>
      <c r="O97" s="337"/>
      <c r="P97" s="335">
        <f>INDEX('元データ'!$A$2:$M$534,MATCH($A97,'元データ'!$A$2:$A$534,0),MATCH(P$1,'元データ'!$A$2:$M$2,0))</f>
        <v>1995</v>
      </c>
      <c r="Q97" s="336">
        <v>1999</v>
      </c>
      <c r="R97" s="337"/>
      <c r="S97" s="335">
        <f>INDEX('元データ'!$A$2:$M$534,MATCH($A97,'元データ'!$A$2:$A$534,0),MATCH(S$1,'元データ'!$A$2:$M$2,0))</f>
        <v>5089</v>
      </c>
      <c r="T97" s="336">
        <v>4900</v>
      </c>
      <c r="U97" s="337"/>
      <c r="V97" s="335">
        <f>INDEX('元データ'!$A$2:$M$534,MATCH($A97,'元データ'!$A$2:$A$534,0),MATCH(V$1,'元データ'!$A$2:$M$2,0))</f>
        <v>392</v>
      </c>
      <c r="W97" s="336">
        <v>180</v>
      </c>
      <c r="X97" s="337"/>
      <c r="Y97" s="335">
        <f>INDEX('元データ'!$A$2:$M$534,MATCH($A97,'元データ'!$A$2:$A$534,0),MATCH(Y$1,'元データ'!$A$2:$M$2,0))</f>
        <v>0</v>
      </c>
      <c r="Z97" s="336"/>
      <c r="AA97" s="337"/>
      <c r="AB97" s="335">
        <f>INDEX('元データ'!$A$2:$M$534,MATCH($A97,'元データ'!$A$2:$A$534,0),MATCH(AB$1,'元データ'!$A$2:$M$2,0))</f>
        <v>2635</v>
      </c>
      <c r="AC97" s="336">
        <v>2208</v>
      </c>
      <c r="AD97" s="337"/>
      <c r="AE97" s="335">
        <f>INDEX('元データ'!$A$2:$M$534,MATCH($A97,'元データ'!$A$2:$A$534,0),MATCH(AE$1,'元データ'!$A$2:$M$2,0))</f>
        <v>3382</v>
      </c>
      <c r="AF97" s="336">
        <v>3027</v>
      </c>
      <c r="AG97" s="337"/>
    </row>
    <row r="98" spans="1:33" ht="13.5" customHeight="1">
      <c r="A98" s="596"/>
      <c r="B98" s="338" t="s">
        <v>552</v>
      </c>
      <c r="C98" s="331" t="s">
        <v>14</v>
      </c>
      <c r="D98" s="597">
        <f>D99*1000/D90</f>
        <v>104516.35514018692</v>
      </c>
      <c r="E98" s="598">
        <v>100545.86636466591</v>
      </c>
      <c r="F98" s="332">
        <v>108618</v>
      </c>
      <c r="G98" s="597">
        <f>G99*1000/G90</f>
        <v>97589.01515151515</v>
      </c>
      <c r="H98" s="598">
        <v>94294.82071713147</v>
      </c>
      <c r="I98" s="332">
        <v>102171</v>
      </c>
      <c r="J98" s="597">
        <f>J99*1000/J90</f>
        <v>89851.32382892058</v>
      </c>
      <c r="K98" s="598">
        <v>86763.2135306554</v>
      </c>
      <c r="L98" s="332">
        <v>105819</v>
      </c>
      <c r="M98" s="597">
        <f>M99*1000/M90</f>
        <v>102874.55830388692</v>
      </c>
      <c r="N98" s="598">
        <v>97585.78856152513</v>
      </c>
      <c r="O98" s="332">
        <v>102171</v>
      </c>
      <c r="P98" s="597">
        <f>P99*1000/P90</f>
        <v>101945.77352472089</v>
      </c>
      <c r="Q98" s="598">
        <v>97919.93464052287</v>
      </c>
      <c r="R98" s="332">
        <v>105819</v>
      </c>
      <c r="S98" s="597">
        <f>S99*1000/S90</f>
        <v>89555.06607929515</v>
      </c>
      <c r="T98" s="598">
        <v>84755.27426160338</v>
      </c>
      <c r="U98" s="332">
        <v>102171</v>
      </c>
      <c r="V98" s="597">
        <f>V99*1000/V90</f>
        <v>103633.33333333333</v>
      </c>
      <c r="W98" s="598">
        <v>115055.55555555556</v>
      </c>
      <c r="X98" s="332">
        <v>110152</v>
      </c>
      <c r="Y98" s="597" t="e">
        <f>Y99*1000/Y90</f>
        <v>#DIV/0!</v>
      </c>
      <c r="Z98" s="598" t="e">
        <v>#DIV/0!</v>
      </c>
      <c r="AA98" s="332">
        <v>104257</v>
      </c>
      <c r="AB98" s="597">
        <f>AB99*1000/AB90</f>
        <v>101850</v>
      </c>
      <c r="AC98" s="598">
        <v>103574.56140350878</v>
      </c>
      <c r="AD98" s="332">
        <v>104257</v>
      </c>
      <c r="AE98" s="597">
        <f>AE99*1000/AE90</f>
        <v>105958.67768595042</v>
      </c>
      <c r="AF98" s="598">
        <v>110399.12280701754</v>
      </c>
      <c r="AG98" s="332">
        <v>102171</v>
      </c>
    </row>
    <row r="99" spans="1:33" s="600" customFormat="1" ht="13.5" customHeight="1" hidden="1">
      <c r="A99" s="599" t="s">
        <v>1237</v>
      </c>
      <c r="B99" s="345"/>
      <c r="C99" s="334"/>
      <c r="D99" s="335">
        <f>INDEX('元データ'!$A$2:$M$534,MATCH($A99,'元データ'!$A$2:$A$534,0),MATCH(D$1,'元データ'!$A$2:$M$2,0))</f>
        <v>89466</v>
      </c>
      <c r="E99" s="336">
        <v>88782</v>
      </c>
      <c r="F99" s="337"/>
      <c r="G99" s="335">
        <f>INDEX('元データ'!$A$2:$M$534,MATCH($A99,'元データ'!$A$2:$A$534,0),MATCH(G$1,'元データ'!$A$2:$M$2,0))</f>
        <v>51527</v>
      </c>
      <c r="H99" s="336">
        <v>47336</v>
      </c>
      <c r="I99" s="337"/>
      <c r="J99" s="335">
        <f>INDEX('元データ'!$A$2:$M$534,MATCH($A99,'元データ'!$A$2:$A$534,0),MATCH(J$1,'元データ'!$A$2:$M$2,0))</f>
        <v>44117</v>
      </c>
      <c r="K99" s="336">
        <v>41039</v>
      </c>
      <c r="L99" s="337"/>
      <c r="M99" s="335">
        <f>INDEX('元データ'!$A$2:$M$534,MATCH($A99,'元データ'!$A$2:$A$534,0),MATCH(M$1,'元データ'!$A$2:$M$2,0))</f>
        <v>58227</v>
      </c>
      <c r="N99" s="336">
        <v>56307</v>
      </c>
      <c r="O99" s="337"/>
      <c r="P99" s="335">
        <f>INDEX('元データ'!$A$2:$M$534,MATCH($A99,'元データ'!$A$2:$A$534,0),MATCH(P$1,'元データ'!$A$2:$M$2,0))</f>
        <v>63920</v>
      </c>
      <c r="Q99" s="336">
        <v>59927</v>
      </c>
      <c r="R99" s="337"/>
      <c r="S99" s="335">
        <f>INDEX('元データ'!$A$2:$M$534,MATCH($A99,'元データ'!$A$2:$A$534,0),MATCH(S$1,'元データ'!$A$2:$M$2,0))</f>
        <v>20329</v>
      </c>
      <c r="T99" s="336">
        <v>20087</v>
      </c>
      <c r="U99" s="337"/>
      <c r="V99" s="335">
        <f>INDEX('元データ'!$A$2:$M$534,MATCH($A99,'元データ'!$A$2:$A$534,0),MATCH(V$1,'元データ'!$A$2:$M$2,0))</f>
        <v>12436</v>
      </c>
      <c r="W99" s="336">
        <v>12426</v>
      </c>
      <c r="X99" s="337"/>
      <c r="Y99" s="335">
        <f>INDEX('元データ'!$A$2:$M$534,MATCH($A99,'元データ'!$A$2:$A$534,0),MATCH(Y$1,'元データ'!$A$2:$M$2,0))</f>
        <v>0</v>
      </c>
      <c r="Z99" s="336"/>
      <c r="AA99" s="337"/>
      <c r="AB99" s="335">
        <f>INDEX('元データ'!$A$2:$M$534,MATCH($A99,'元データ'!$A$2:$A$534,0),MATCH(AB$1,'元データ'!$A$2:$M$2,0))</f>
        <v>24444</v>
      </c>
      <c r="AC99" s="336">
        <v>23615</v>
      </c>
      <c r="AD99" s="337"/>
      <c r="AE99" s="335">
        <f>INDEX('元データ'!$A$2:$M$534,MATCH($A99,'元データ'!$A$2:$A$534,0),MATCH(AE$1,'元データ'!$A$2:$M$2,0))</f>
        <v>25642</v>
      </c>
      <c r="AF99" s="336">
        <v>25171</v>
      </c>
      <c r="AG99" s="337"/>
    </row>
    <row r="100" spans="1:33" ht="13.5" customHeight="1">
      <c r="A100" s="596"/>
      <c r="B100" s="338" t="s">
        <v>553</v>
      </c>
      <c r="C100" s="331" t="s">
        <v>15</v>
      </c>
      <c r="D100" s="597">
        <f>D101*1000/D90</f>
        <v>32637.850467289718</v>
      </c>
      <c r="E100" s="598">
        <v>31799.546998867496</v>
      </c>
      <c r="F100" s="332">
        <v>30444</v>
      </c>
      <c r="G100" s="597">
        <f>G101*1000/G90</f>
        <v>22566.28787878788</v>
      </c>
      <c r="H100" s="598">
        <v>21328.685258964142</v>
      </c>
      <c r="I100" s="332">
        <v>24447</v>
      </c>
      <c r="J100" s="597">
        <f>J101*1000/J90</f>
        <v>18266.80244399185</v>
      </c>
      <c r="K100" s="598">
        <v>17877.37843551797</v>
      </c>
      <c r="L100" s="332">
        <v>32704</v>
      </c>
      <c r="M100" s="597">
        <f>M101*1000/M90</f>
        <v>23666.0777385159</v>
      </c>
      <c r="N100" s="598">
        <v>24285.961871750435</v>
      </c>
      <c r="O100" s="332">
        <v>24447</v>
      </c>
      <c r="P100" s="597">
        <f>P101*1000/P90</f>
        <v>18765.55023923445</v>
      </c>
      <c r="Q100" s="598">
        <v>18022.875816993463</v>
      </c>
      <c r="R100" s="332">
        <v>32704</v>
      </c>
      <c r="S100" s="597">
        <f>S101*1000/S90</f>
        <v>20475.770925110133</v>
      </c>
      <c r="T100" s="598">
        <v>20248.945147679326</v>
      </c>
      <c r="U100" s="332">
        <v>24447</v>
      </c>
      <c r="V100" s="597">
        <f>V101*1000/V90</f>
        <v>13850</v>
      </c>
      <c r="W100" s="598">
        <v>16000</v>
      </c>
      <c r="X100" s="332">
        <v>23469</v>
      </c>
      <c r="Y100" s="597" t="e">
        <f>Y101*1000/Y90</f>
        <v>#DIV/0!</v>
      </c>
      <c r="Z100" s="598" t="e">
        <v>#DIV/0!</v>
      </c>
      <c r="AA100" s="332">
        <v>22665</v>
      </c>
      <c r="AB100" s="597">
        <f>AB101*1000/AB90</f>
        <v>16762.5</v>
      </c>
      <c r="AC100" s="598">
        <v>16587.719298245614</v>
      </c>
      <c r="AD100" s="332">
        <v>22665</v>
      </c>
      <c r="AE100" s="597">
        <f>AE101*1000/AE90</f>
        <v>20037.19008264463</v>
      </c>
      <c r="AF100" s="598">
        <v>17574.56140350877</v>
      </c>
      <c r="AG100" s="332">
        <v>24447</v>
      </c>
    </row>
    <row r="101" spans="1:33" s="600" customFormat="1" ht="12.75" customHeight="1" hidden="1">
      <c r="A101" s="599" t="s">
        <v>1238</v>
      </c>
      <c r="B101" s="345"/>
      <c r="C101" s="334"/>
      <c r="D101" s="335">
        <f>INDEX('元データ'!$A$2:$M$534,MATCH($A101,'元データ'!$A$2:$A$534,0),MATCH(D$1,'元データ'!$A$2:$M$2,0))</f>
        <v>27938</v>
      </c>
      <c r="E101" s="336">
        <v>28079</v>
      </c>
      <c r="F101" s="337"/>
      <c r="G101" s="335">
        <f>INDEX('元データ'!$A$2:$M$534,MATCH($A101,'元データ'!$A$2:$A$534,0),MATCH(G$1,'元データ'!$A$2:$M$2,0))</f>
        <v>11915</v>
      </c>
      <c r="H101" s="336">
        <v>10707</v>
      </c>
      <c r="I101" s="337"/>
      <c r="J101" s="335">
        <f>INDEX('元データ'!$A$2:$M$534,MATCH($A101,'元データ'!$A$2:$A$534,0),MATCH(J$1,'元データ'!$A$2:$M$2,0))</f>
        <v>8969</v>
      </c>
      <c r="K101" s="336">
        <v>8456</v>
      </c>
      <c r="L101" s="337"/>
      <c r="M101" s="335">
        <f>INDEX('元データ'!$A$2:$M$534,MATCH($A101,'元データ'!$A$2:$A$534,0),MATCH(M$1,'元データ'!$A$2:$M$2,0))</f>
        <v>13395</v>
      </c>
      <c r="N101" s="336">
        <v>14013</v>
      </c>
      <c r="O101" s="337"/>
      <c r="P101" s="335">
        <f>INDEX('元データ'!$A$2:$M$534,MATCH($A101,'元データ'!$A$2:$A$534,0),MATCH(P$1,'元データ'!$A$2:$M$2,0))</f>
        <v>11766</v>
      </c>
      <c r="Q101" s="336">
        <v>11030</v>
      </c>
      <c r="R101" s="337"/>
      <c r="S101" s="335">
        <f>INDEX('元データ'!$A$2:$M$534,MATCH($A101,'元データ'!$A$2:$A$534,0),MATCH(S$1,'元データ'!$A$2:$M$2,0))</f>
        <v>4648</v>
      </c>
      <c r="T101" s="336">
        <v>4799</v>
      </c>
      <c r="U101" s="337"/>
      <c r="V101" s="335">
        <f>INDEX('元データ'!$A$2:$M$534,MATCH($A101,'元データ'!$A$2:$A$534,0),MATCH(V$1,'元データ'!$A$2:$M$2,0))</f>
        <v>1662</v>
      </c>
      <c r="W101" s="336">
        <v>1728</v>
      </c>
      <c r="X101" s="337"/>
      <c r="Y101" s="335">
        <f>INDEX('元データ'!$A$2:$M$534,MATCH($A101,'元データ'!$A$2:$A$534,0),MATCH(Y$1,'元データ'!$A$2:$M$2,0))</f>
        <v>0</v>
      </c>
      <c r="Z101" s="336"/>
      <c r="AA101" s="337"/>
      <c r="AB101" s="335">
        <f>INDEX('元データ'!$A$2:$M$534,MATCH($A101,'元データ'!$A$2:$A$534,0),MATCH(AB$1,'元データ'!$A$2:$M$2,0))</f>
        <v>4023</v>
      </c>
      <c r="AC101" s="336">
        <v>3782</v>
      </c>
      <c r="AD101" s="337"/>
      <c r="AE101" s="335">
        <f>INDEX('元データ'!$A$2:$M$534,MATCH($A101,'元データ'!$A$2:$A$534,0),MATCH(AE$1,'元データ'!$A$2:$M$2,0))</f>
        <v>4849</v>
      </c>
      <c r="AF101" s="336">
        <v>4007</v>
      </c>
      <c r="AG101" s="337"/>
    </row>
    <row r="102" spans="1:33" ht="13.5" customHeight="1">
      <c r="A102" s="596"/>
      <c r="B102" s="338"/>
      <c r="C102" s="331" t="s">
        <v>16</v>
      </c>
      <c r="D102" s="597">
        <f>D103*1000/D90</f>
        <v>487609.81308411213</v>
      </c>
      <c r="E102" s="598">
        <v>470755.3793884485</v>
      </c>
      <c r="F102" s="332">
        <v>496138</v>
      </c>
      <c r="G102" s="597">
        <f>G103*1000/G90</f>
        <v>432090.9090909091</v>
      </c>
      <c r="H102" s="598">
        <v>419629.48207171314</v>
      </c>
      <c r="I102" s="332">
        <v>456685</v>
      </c>
      <c r="J102" s="597">
        <f>J103*1000/J90</f>
        <v>417991.8533604888</v>
      </c>
      <c r="K102" s="598">
        <v>412490.48625792813</v>
      </c>
      <c r="L102" s="332">
        <v>484826</v>
      </c>
      <c r="M102" s="597">
        <f>M103*1000/M90</f>
        <v>442598.9399293286</v>
      </c>
      <c r="N102" s="598">
        <v>433161.17850953207</v>
      </c>
      <c r="O102" s="332">
        <v>456685</v>
      </c>
      <c r="P102" s="597">
        <f>P103*1000/P90</f>
        <v>440070.1754385965</v>
      </c>
      <c r="Q102" s="598">
        <v>428846.4052287582</v>
      </c>
      <c r="R102" s="332">
        <v>484826</v>
      </c>
      <c r="S102" s="597">
        <f>S103*1000/S90</f>
        <v>421185.02202643175</v>
      </c>
      <c r="T102" s="598">
        <v>409021.0970464135</v>
      </c>
      <c r="U102" s="332">
        <v>456685</v>
      </c>
      <c r="V102" s="597">
        <f>V103*1000/V90</f>
        <v>445950</v>
      </c>
      <c r="W102" s="598">
        <v>489444.44444444444</v>
      </c>
      <c r="X102" s="332">
        <v>471066</v>
      </c>
      <c r="Y102" s="597" t="e">
        <f>Y103*1000/Y90</f>
        <v>#DIV/0!</v>
      </c>
      <c r="Z102" s="598" t="e">
        <v>#DIV/0!</v>
      </c>
      <c r="AA102" s="332">
        <v>454618</v>
      </c>
      <c r="AB102" s="597">
        <f>AB103*1000/AB90</f>
        <v>445216.6666666667</v>
      </c>
      <c r="AC102" s="598">
        <v>455903.50877192983</v>
      </c>
      <c r="AD102" s="332">
        <v>454618</v>
      </c>
      <c r="AE102" s="597">
        <f>AE103*1000/AE90</f>
        <v>488371.9008264463</v>
      </c>
      <c r="AF102" s="598">
        <v>491258.77192982455</v>
      </c>
      <c r="AG102" s="332">
        <v>456685</v>
      </c>
    </row>
    <row r="103" spans="1:33" s="600" customFormat="1" ht="12.75" customHeight="1" hidden="1">
      <c r="A103" s="599" t="s">
        <v>1239</v>
      </c>
      <c r="B103" s="345"/>
      <c r="C103" s="334"/>
      <c r="D103" s="335">
        <f>INDEX('元データ'!$A$2:$M$534,MATCH($A103,'元データ'!$A$2:$A$534,0),MATCH(D$1,'元データ'!$A$2:$M$2,0))</f>
        <v>417394</v>
      </c>
      <c r="E103" s="336">
        <v>415677</v>
      </c>
      <c r="F103" s="337"/>
      <c r="G103" s="335">
        <f>INDEX('元データ'!$A$2:$M$534,MATCH($A103,'元データ'!$A$2:$A$534,0),MATCH(G$1,'元データ'!$A$2:$M$2,0))</f>
        <v>228144</v>
      </c>
      <c r="H103" s="336">
        <v>210654</v>
      </c>
      <c r="I103" s="337"/>
      <c r="J103" s="335">
        <f>INDEX('元データ'!$A$2:$M$534,MATCH($A103,'元データ'!$A$2:$A$534,0),MATCH(J$1,'元データ'!$A$2:$M$2,0))</f>
        <v>205234</v>
      </c>
      <c r="K103" s="336">
        <v>195108</v>
      </c>
      <c r="L103" s="337"/>
      <c r="M103" s="335">
        <f>INDEX('元データ'!$A$2:$M$534,MATCH($A103,'元データ'!$A$2:$A$534,0),MATCH(M$1,'元データ'!$A$2:$M$2,0))</f>
        <v>250511</v>
      </c>
      <c r="N103" s="336">
        <v>249934</v>
      </c>
      <c r="O103" s="337"/>
      <c r="P103" s="335">
        <f>INDEX('元データ'!$A$2:$M$534,MATCH($A103,'元データ'!$A$2:$A$534,0),MATCH(P$1,'元データ'!$A$2:$M$2,0))</f>
        <v>275924</v>
      </c>
      <c r="Q103" s="336">
        <v>262454</v>
      </c>
      <c r="R103" s="337"/>
      <c r="S103" s="335">
        <f>INDEX('元データ'!$A$2:$M$534,MATCH($A103,'元データ'!$A$2:$A$534,0),MATCH(S$1,'元データ'!$A$2:$M$2,0))</f>
        <v>95609</v>
      </c>
      <c r="T103" s="336">
        <v>96938</v>
      </c>
      <c r="U103" s="337"/>
      <c r="V103" s="335">
        <f>INDEX('元データ'!$A$2:$M$534,MATCH($A103,'元データ'!$A$2:$A$534,0),MATCH(V$1,'元データ'!$A$2:$M$2,0))</f>
        <v>53514</v>
      </c>
      <c r="W103" s="336">
        <v>52860</v>
      </c>
      <c r="X103" s="337"/>
      <c r="Y103" s="335">
        <f>INDEX('元データ'!$A$2:$M$534,MATCH($A103,'元データ'!$A$2:$A$534,0),MATCH(Y$1,'元データ'!$A$2:$M$2,0))</f>
        <v>0</v>
      </c>
      <c r="Z103" s="336"/>
      <c r="AA103" s="337"/>
      <c r="AB103" s="335">
        <f>INDEX('元データ'!$A$2:$M$534,MATCH($A103,'元データ'!$A$2:$A$534,0),MATCH(AB$1,'元データ'!$A$2:$M$2,0))</f>
        <v>106852</v>
      </c>
      <c r="AC103" s="336">
        <v>103946</v>
      </c>
      <c r="AD103" s="337"/>
      <c r="AE103" s="335">
        <f>INDEX('元データ'!$A$2:$M$534,MATCH($A103,'元データ'!$A$2:$A$534,0),MATCH(AE$1,'元データ'!$A$2:$M$2,0))</f>
        <v>118186</v>
      </c>
      <c r="AF103" s="336">
        <v>112007</v>
      </c>
      <c r="AG103" s="337"/>
    </row>
    <row r="104" spans="1:33" ht="13.5" customHeight="1">
      <c r="A104" s="596"/>
      <c r="B104" s="338"/>
      <c r="C104" s="331" t="s">
        <v>17</v>
      </c>
      <c r="D104" s="601">
        <f>D105/D88</f>
        <v>39.74285714285714</v>
      </c>
      <c r="E104" s="602">
        <v>38.54054054054054</v>
      </c>
      <c r="F104" s="339">
        <v>40</v>
      </c>
      <c r="G104" s="601">
        <f>G105/G88</f>
        <v>39.36363636363637</v>
      </c>
      <c r="H104" s="602">
        <v>38.92857142857143</v>
      </c>
      <c r="I104" s="339">
        <v>40</v>
      </c>
      <c r="J104" s="601">
        <f>J105/J88</f>
        <v>37.048780487804876</v>
      </c>
      <c r="K104" s="602">
        <v>36.69230769230769</v>
      </c>
      <c r="L104" s="339">
        <v>40</v>
      </c>
      <c r="M104" s="601">
        <f>M105/M88</f>
        <v>38.723404255319146</v>
      </c>
      <c r="N104" s="602">
        <v>37.75</v>
      </c>
      <c r="O104" s="339">
        <v>40</v>
      </c>
      <c r="P104" s="601">
        <f>P105/P88</f>
        <v>38.55769230769231</v>
      </c>
      <c r="Q104" s="602">
        <v>38.11764705882353</v>
      </c>
      <c r="R104" s="339">
        <v>40</v>
      </c>
      <c r="S104" s="601">
        <f>S105/S88</f>
        <v>41.8</v>
      </c>
      <c r="T104" s="602">
        <v>40.05263157894737</v>
      </c>
      <c r="U104" s="339">
        <v>40</v>
      </c>
      <c r="V104" s="601">
        <f>V105/V88</f>
        <v>43.3</v>
      </c>
      <c r="W104" s="602">
        <v>43.888888888888886</v>
      </c>
      <c r="X104" s="339">
        <v>44</v>
      </c>
      <c r="Y104" s="601" t="e">
        <f>Y105/Y88</f>
        <v>#DIV/0!</v>
      </c>
      <c r="Z104" s="602" t="e">
        <v>#DIV/0!</v>
      </c>
      <c r="AA104" s="339">
        <v>42</v>
      </c>
      <c r="AB104" s="601">
        <f>AB105/AB88</f>
        <v>45</v>
      </c>
      <c r="AC104" s="602">
        <v>44.26315789473684</v>
      </c>
      <c r="AD104" s="339">
        <v>42</v>
      </c>
      <c r="AE104" s="601">
        <f>AE105/AE88</f>
        <v>37.5</v>
      </c>
      <c r="AF104" s="602">
        <v>40.421052631578945</v>
      </c>
      <c r="AG104" s="339">
        <v>40</v>
      </c>
    </row>
    <row r="105" spans="1:33" s="600" customFormat="1" ht="13.5" customHeight="1" hidden="1">
      <c r="A105" s="599" t="s">
        <v>1240</v>
      </c>
      <c r="B105" s="345"/>
      <c r="C105" s="334"/>
      <c r="D105" s="335">
        <f>INDEX('元データ'!$A$2:$M$534,MATCH($A105,'元データ'!$A$2:$A$534,0),MATCH(D$1,'元データ'!$A$2:$M$2,0))</f>
        <v>2782</v>
      </c>
      <c r="E105" s="336">
        <v>2852</v>
      </c>
      <c r="F105" s="347"/>
      <c r="G105" s="335">
        <f>INDEX('元データ'!$A$2:$M$534,MATCH($A105,'元データ'!$A$2:$A$534,0),MATCH(G$1,'元データ'!$A$2:$M$2,0))</f>
        <v>1732</v>
      </c>
      <c r="H105" s="336">
        <v>1635</v>
      </c>
      <c r="I105" s="347"/>
      <c r="J105" s="335">
        <f>INDEX('元データ'!$A$2:$M$534,MATCH($A105,'元データ'!$A$2:$A$534,0),MATCH(J$1,'元データ'!$A$2:$M$2,0))</f>
        <v>1519</v>
      </c>
      <c r="K105" s="336">
        <v>1431</v>
      </c>
      <c r="L105" s="347"/>
      <c r="M105" s="335">
        <f>INDEX('元データ'!$A$2:$M$534,MATCH($A105,'元データ'!$A$2:$A$534,0),MATCH(M$1,'元データ'!$A$2:$M$2,0))</f>
        <v>1820</v>
      </c>
      <c r="N105" s="336">
        <v>1812</v>
      </c>
      <c r="O105" s="347"/>
      <c r="P105" s="335">
        <f>INDEX('元データ'!$A$2:$M$534,MATCH($A105,'元データ'!$A$2:$A$534,0),MATCH(P$1,'元データ'!$A$2:$M$2,0))</f>
        <v>2005</v>
      </c>
      <c r="Q105" s="336">
        <v>1944</v>
      </c>
      <c r="R105" s="347"/>
      <c r="S105" s="335">
        <f>INDEX('元データ'!$A$2:$M$534,MATCH($A105,'元データ'!$A$2:$A$534,0),MATCH(S$1,'元データ'!$A$2:$M$2,0))</f>
        <v>836</v>
      </c>
      <c r="T105" s="336">
        <v>761</v>
      </c>
      <c r="U105" s="347"/>
      <c r="V105" s="335">
        <f>INDEX('元データ'!$A$2:$M$534,MATCH($A105,'元データ'!$A$2:$A$534,0),MATCH(V$1,'元データ'!$A$2:$M$2,0))</f>
        <v>433</v>
      </c>
      <c r="W105" s="336">
        <v>395</v>
      </c>
      <c r="X105" s="347"/>
      <c r="Y105" s="335">
        <f>INDEX('元データ'!$A$2:$M$534,MATCH($A105,'元データ'!$A$2:$A$534,0),MATCH(Y$1,'元データ'!$A$2:$M$2,0))</f>
        <v>0</v>
      </c>
      <c r="Z105" s="336"/>
      <c r="AA105" s="347"/>
      <c r="AB105" s="335">
        <f>INDEX('元データ'!$A$2:$M$534,MATCH($A105,'元データ'!$A$2:$A$534,0),MATCH(AB$1,'元データ'!$A$2:$M$2,0))</f>
        <v>900</v>
      </c>
      <c r="AC105" s="336">
        <v>841</v>
      </c>
      <c r="AD105" s="347"/>
      <c r="AE105" s="335">
        <f>INDEX('元データ'!$A$2:$M$534,MATCH($A105,'元データ'!$A$2:$A$534,0),MATCH(AE$1,'元データ'!$A$2:$M$2,0))</f>
        <v>750</v>
      </c>
      <c r="AF105" s="336">
        <v>768</v>
      </c>
      <c r="AG105" s="347"/>
    </row>
    <row r="106" spans="1:33" ht="13.5" customHeight="1">
      <c r="A106" s="596"/>
      <c r="B106" s="338"/>
      <c r="C106" s="331" t="s">
        <v>18</v>
      </c>
      <c r="D106" s="601">
        <f>D107/D88</f>
        <v>16.885714285714286</v>
      </c>
      <c r="E106" s="602">
        <v>15.364864864864865</v>
      </c>
      <c r="F106" s="339">
        <v>16</v>
      </c>
      <c r="G106" s="601">
        <f>G107/G88</f>
        <v>14.045454545454545</v>
      </c>
      <c r="H106" s="602">
        <v>13.523809523809524</v>
      </c>
      <c r="I106" s="339">
        <v>17</v>
      </c>
      <c r="J106" s="601">
        <f>J107/J88</f>
        <v>14.317073170731707</v>
      </c>
      <c r="K106" s="602">
        <v>13.948717948717949</v>
      </c>
      <c r="L106" s="339">
        <v>16</v>
      </c>
      <c r="M106" s="601">
        <f>M107/M88</f>
        <v>16.361702127659573</v>
      </c>
      <c r="N106" s="602">
        <v>15.333333333333334</v>
      </c>
      <c r="O106" s="339">
        <v>17</v>
      </c>
      <c r="P106" s="601">
        <f>P107/P88</f>
        <v>15.596153846153847</v>
      </c>
      <c r="Q106" s="602">
        <v>15.019607843137255</v>
      </c>
      <c r="R106" s="339">
        <v>16</v>
      </c>
      <c r="S106" s="601">
        <f>S107/S88</f>
        <v>15.15</v>
      </c>
      <c r="T106" s="602">
        <v>14.421052631578947</v>
      </c>
      <c r="U106" s="339">
        <v>17</v>
      </c>
      <c r="V106" s="601">
        <f>V107/V88</f>
        <v>18.6</v>
      </c>
      <c r="W106" s="602">
        <v>21.11111111111111</v>
      </c>
      <c r="X106" s="339">
        <v>20</v>
      </c>
      <c r="Y106" s="601" t="e">
        <f>Y107/Y88</f>
        <v>#DIV/0!</v>
      </c>
      <c r="Z106" s="602" t="e">
        <v>#DIV/0!</v>
      </c>
      <c r="AA106" s="339">
        <v>18</v>
      </c>
      <c r="AB106" s="601">
        <f>AB107/AB88</f>
        <v>19.75</v>
      </c>
      <c r="AC106" s="602">
        <v>22.63157894736842</v>
      </c>
      <c r="AD106" s="339">
        <v>18</v>
      </c>
      <c r="AE106" s="601">
        <f>AE107/AE88</f>
        <v>16.35</v>
      </c>
      <c r="AF106" s="602">
        <v>20</v>
      </c>
      <c r="AG106" s="339">
        <v>17</v>
      </c>
    </row>
    <row r="107" spans="1:33" s="605" customFormat="1" ht="13.5" customHeight="1" hidden="1">
      <c r="A107" s="599" t="s">
        <v>1241</v>
      </c>
      <c r="B107" s="345"/>
      <c r="C107" s="334"/>
      <c r="D107" s="335">
        <f>INDEX('元データ'!$A$2:$M$534,MATCH($A107,'元データ'!$A$2:$A$534,0),MATCH(D$1,'元データ'!$A$2:$M$2,0))</f>
        <v>1182</v>
      </c>
      <c r="E107" s="336">
        <v>1137</v>
      </c>
      <c r="F107" s="347"/>
      <c r="G107" s="335">
        <f>INDEX('元データ'!$A$2:$M$534,MATCH($A107,'元データ'!$A$2:$A$534,0),MATCH(G$1,'元データ'!$A$2:$M$2,0))</f>
        <v>618</v>
      </c>
      <c r="H107" s="336">
        <v>568</v>
      </c>
      <c r="I107" s="347"/>
      <c r="J107" s="335">
        <f>INDEX('元データ'!$A$2:$M$534,MATCH($A107,'元データ'!$A$2:$A$534,0),MATCH(J$1,'元データ'!$A$2:$M$2,0))</f>
        <v>587</v>
      </c>
      <c r="K107" s="336">
        <v>544</v>
      </c>
      <c r="L107" s="347"/>
      <c r="M107" s="335">
        <f>INDEX('元データ'!$A$2:$M$534,MATCH($A107,'元データ'!$A$2:$A$534,0),MATCH(M$1,'元データ'!$A$2:$M$2,0))</f>
        <v>769</v>
      </c>
      <c r="N107" s="336">
        <v>736</v>
      </c>
      <c r="O107" s="347"/>
      <c r="P107" s="335">
        <f>INDEX('元データ'!$A$2:$M$534,MATCH($A107,'元データ'!$A$2:$A$534,0),MATCH(P$1,'元データ'!$A$2:$M$2,0))</f>
        <v>811</v>
      </c>
      <c r="Q107" s="336">
        <v>766</v>
      </c>
      <c r="R107" s="347"/>
      <c r="S107" s="335">
        <f>INDEX('元データ'!$A$2:$M$534,MATCH($A107,'元データ'!$A$2:$A$534,0),MATCH(S$1,'元データ'!$A$2:$M$2,0))</f>
        <v>303</v>
      </c>
      <c r="T107" s="336">
        <v>274</v>
      </c>
      <c r="U107" s="347"/>
      <c r="V107" s="335">
        <f>INDEX('元データ'!$A$2:$M$534,MATCH($A107,'元データ'!$A$2:$A$534,0),MATCH(V$1,'元データ'!$A$2:$M$2,0))</f>
        <v>186</v>
      </c>
      <c r="W107" s="336">
        <v>190</v>
      </c>
      <c r="X107" s="347"/>
      <c r="Y107" s="335">
        <f>INDEX('元データ'!$A$2:$M$534,MATCH($A107,'元データ'!$A$2:$A$534,0),MATCH(Y$1,'元データ'!$A$2:$M$2,0))</f>
        <v>0</v>
      </c>
      <c r="Z107" s="336"/>
      <c r="AA107" s="347"/>
      <c r="AB107" s="335">
        <f>INDEX('元データ'!$A$2:$M$534,MATCH($A107,'元データ'!$A$2:$A$534,0),MATCH(AB$1,'元データ'!$A$2:$M$2,0))</f>
        <v>395</v>
      </c>
      <c r="AC107" s="336">
        <v>430</v>
      </c>
      <c r="AD107" s="347"/>
      <c r="AE107" s="335">
        <f>INDEX('元データ'!$A$2:$M$534,MATCH($A107,'元データ'!$A$2:$A$534,0),MATCH(AE$1,'元データ'!$A$2:$M$2,0))</f>
        <v>327</v>
      </c>
      <c r="AF107" s="336">
        <v>380</v>
      </c>
      <c r="AG107" s="347"/>
    </row>
    <row r="108" spans="1:33" ht="13.5" customHeight="1">
      <c r="A108" s="596" t="s">
        <v>1242</v>
      </c>
      <c r="B108" s="340"/>
      <c r="C108" s="341" t="s">
        <v>9</v>
      </c>
      <c r="D108" s="342">
        <f>INDEX('元データ'!$A$2:$M$534,MATCH($A108,'元データ'!$A$2:$A$534,0),MATCH(D$1,'元データ'!$A$2:$M$2,0))</f>
        <v>508</v>
      </c>
      <c r="E108" s="343">
        <v>517</v>
      </c>
      <c r="F108" s="344"/>
      <c r="G108" s="342">
        <f>INDEX('元データ'!$A$2:$M$534,MATCH($A108,'元データ'!$A$2:$A$534,0),MATCH(G$1,'元データ'!$A$2:$M$2,0))</f>
        <v>168</v>
      </c>
      <c r="H108" s="343">
        <v>166</v>
      </c>
      <c r="I108" s="344"/>
      <c r="J108" s="342">
        <f>INDEX('元データ'!$A$2:$M$534,MATCH($A108,'元データ'!$A$2:$A$534,0),MATCH(J$1,'元データ'!$A$2:$M$2,0))</f>
        <v>248</v>
      </c>
      <c r="K108" s="343">
        <v>249</v>
      </c>
      <c r="L108" s="344"/>
      <c r="M108" s="342">
        <f>INDEX('元データ'!$A$2:$M$534,MATCH($A108,'元データ'!$A$2:$A$534,0),MATCH(M$1,'元データ'!$A$2:$M$2,0))</f>
        <v>191</v>
      </c>
      <c r="N108" s="343">
        <v>189</v>
      </c>
      <c r="O108" s="344"/>
      <c r="P108" s="342">
        <f>INDEX('元データ'!$A$2:$M$534,MATCH($A108,'元データ'!$A$2:$A$534,0),MATCH(P$1,'元データ'!$A$2:$M$2,0))</f>
        <v>239</v>
      </c>
      <c r="Q108" s="343">
        <v>237</v>
      </c>
      <c r="R108" s="344"/>
      <c r="S108" s="342">
        <f>INDEX('元データ'!$A$2:$M$534,MATCH($A108,'元データ'!$A$2:$A$534,0),MATCH(S$1,'元データ'!$A$2:$M$2,0))</f>
        <v>97</v>
      </c>
      <c r="T108" s="343">
        <v>96</v>
      </c>
      <c r="U108" s="344"/>
      <c r="V108" s="342">
        <f>INDEX('元データ'!$A$2:$M$534,MATCH($A108,'元データ'!$A$2:$A$534,0),MATCH(V$1,'元データ'!$A$2:$M$2,0))</f>
        <v>53</v>
      </c>
      <c r="W108" s="343">
        <v>51</v>
      </c>
      <c r="X108" s="344"/>
      <c r="Y108" s="342">
        <f>INDEX('元データ'!$A$2:$M$534,MATCH($A108,'元データ'!$A$2:$A$534,0),MATCH(Y$1,'元データ'!$A$2:$M$2,0))</f>
        <v>3</v>
      </c>
      <c r="Z108" s="343">
        <v>3</v>
      </c>
      <c r="AA108" s="344"/>
      <c r="AB108" s="342">
        <f>INDEX('元データ'!$A$2:$M$534,MATCH($A108,'元データ'!$A$2:$A$534,0),MATCH(AB$1,'元データ'!$A$2:$M$2,0))</f>
        <v>93</v>
      </c>
      <c r="AC108" s="343">
        <v>93</v>
      </c>
      <c r="AD108" s="344"/>
      <c r="AE108" s="342">
        <f>INDEX('元データ'!$A$2:$M$534,MATCH($A108,'元データ'!$A$2:$A$534,0),MATCH(AE$1,'元データ'!$A$2:$M$2,0))</f>
        <v>138</v>
      </c>
      <c r="AF108" s="343">
        <v>136</v>
      </c>
      <c r="AG108" s="344"/>
    </row>
    <row r="109" spans="1:33" ht="13.5" customHeight="1">
      <c r="A109" s="596"/>
      <c r="B109" s="330" t="s">
        <v>26</v>
      </c>
      <c r="C109" s="331" t="s">
        <v>10</v>
      </c>
      <c r="D109" s="597">
        <f>D111*1000/D110</f>
        <v>323679.64169381105</v>
      </c>
      <c r="E109" s="598">
        <v>320811.37242268043</v>
      </c>
      <c r="F109" s="332">
        <v>332089</v>
      </c>
      <c r="G109" s="597">
        <f>G111*1000/G110</f>
        <v>347132.40418118465</v>
      </c>
      <c r="H109" s="598">
        <v>347064.0120967742</v>
      </c>
      <c r="I109" s="332">
        <v>328189</v>
      </c>
      <c r="J109" s="597">
        <f>J111*1000/J110</f>
        <v>282380.5546274641</v>
      </c>
      <c r="K109" s="598">
        <v>289152.6157947351</v>
      </c>
      <c r="L109" s="332">
        <v>326011</v>
      </c>
      <c r="M109" s="597">
        <f>M111*1000/M110</f>
        <v>330195.8041958042</v>
      </c>
      <c r="N109" s="598">
        <v>323393.34209373634</v>
      </c>
      <c r="O109" s="332">
        <v>328189</v>
      </c>
      <c r="P109" s="597">
        <f>P111*1000/P110</f>
        <v>337040.235865418</v>
      </c>
      <c r="Q109" s="598">
        <v>341256.41927541327</v>
      </c>
      <c r="R109" s="332">
        <v>326011</v>
      </c>
      <c r="S109" s="597">
        <f>S111*1000/S110</f>
        <v>315193.7445699392</v>
      </c>
      <c r="T109" s="598">
        <v>321209.46538124455</v>
      </c>
      <c r="U109" s="332">
        <v>328189</v>
      </c>
      <c r="V109" s="597">
        <f>V111*1000/V110</f>
        <v>328966.9811320755</v>
      </c>
      <c r="W109" s="598">
        <v>314671.56862745096</v>
      </c>
      <c r="X109" s="332">
        <v>356519</v>
      </c>
      <c r="Y109" s="597">
        <f>Y111*1000/Y110</f>
        <v>388611.1111111111</v>
      </c>
      <c r="Z109" s="598">
        <v>401083.3333333333</v>
      </c>
      <c r="AA109" s="332">
        <v>338519</v>
      </c>
      <c r="AB109" s="597">
        <f>AB111*1000/AB110</f>
        <v>318116.0714285714</v>
      </c>
      <c r="AC109" s="598">
        <v>324538.11659192824</v>
      </c>
      <c r="AD109" s="332">
        <v>338519</v>
      </c>
      <c r="AE109" s="597">
        <f>AE111*1000/AE110</f>
        <v>342769.41601444915</v>
      </c>
      <c r="AF109" s="598">
        <v>337190.5637254902</v>
      </c>
      <c r="AG109" s="332">
        <v>328189</v>
      </c>
    </row>
    <row r="110" spans="1:33" s="600" customFormat="1" ht="13.5" customHeight="1" hidden="1">
      <c r="A110" s="599" t="s">
        <v>1243</v>
      </c>
      <c r="B110" s="333"/>
      <c r="C110" s="334"/>
      <c r="D110" s="335">
        <f>INDEX('元データ'!$A$2:$M$534,MATCH($A110,'元データ'!$A$2:$A$534,0),MATCH(D$1,'元データ'!$A$2:$M$2,0))</f>
        <v>6140</v>
      </c>
      <c r="E110" s="336">
        <v>6208</v>
      </c>
      <c r="F110" s="337"/>
      <c r="G110" s="335">
        <f>INDEX('元データ'!$A$2:$M$534,MATCH($A110,'元データ'!$A$2:$A$534,0),MATCH(G$1,'元データ'!$A$2:$M$2,0))</f>
        <v>2009</v>
      </c>
      <c r="H110" s="336">
        <v>1984</v>
      </c>
      <c r="I110" s="337"/>
      <c r="J110" s="335">
        <f>INDEX('元データ'!$A$2:$M$534,MATCH($A110,'元データ'!$A$2:$A$534,0),MATCH(J$1,'元データ'!$A$2:$M$2,0))</f>
        <v>2993</v>
      </c>
      <c r="K110" s="336">
        <v>3001</v>
      </c>
      <c r="L110" s="337"/>
      <c r="M110" s="335">
        <f>INDEX('元データ'!$A$2:$M$534,MATCH($A110,'元データ'!$A$2:$A$534,0),MATCH(M$1,'元データ'!$A$2:$M$2,0))</f>
        <v>2288</v>
      </c>
      <c r="N110" s="336">
        <v>2283</v>
      </c>
      <c r="O110" s="337"/>
      <c r="P110" s="335">
        <f>INDEX('元データ'!$A$2:$M$534,MATCH($A110,'元データ'!$A$2:$A$534,0),MATCH(P$1,'元データ'!$A$2:$M$2,0))</f>
        <v>2883</v>
      </c>
      <c r="Q110" s="336">
        <v>2843</v>
      </c>
      <c r="R110" s="337"/>
      <c r="S110" s="335">
        <f>INDEX('元データ'!$A$2:$M$534,MATCH($A110,'元データ'!$A$2:$A$534,0),MATCH(S$1,'元データ'!$A$2:$M$2,0))</f>
        <v>1151</v>
      </c>
      <c r="T110" s="336">
        <v>1141</v>
      </c>
      <c r="U110" s="337"/>
      <c r="V110" s="335">
        <f>INDEX('元データ'!$A$2:$M$534,MATCH($A110,'元データ'!$A$2:$A$534,0),MATCH(V$1,'元データ'!$A$2:$M$2,0))</f>
        <v>636</v>
      </c>
      <c r="W110" s="336">
        <v>612</v>
      </c>
      <c r="X110" s="337"/>
      <c r="Y110" s="335">
        <f>INDEX('元データ'!$A$2:$M$534,MATCH($A110,'元データ'!$A$2:$A$534,0),MATCH(Y$1,'元データ'!$A$2:$M$2,0))</f>
        <v>36</v>
      </c>
      <c r="Z110" s="336">
        <v>36</v>
      </c>
      <c r="AA110" s="337"/>
      <c r="AB110" s="335">
        <f>INDEX('元データ'!$A$2:$M$534,MATCH($A110,'元データ'!$A$2:$A$534,0),MATCH(AB$1,'元データ'!$A$2:$M$2,0))</f>
        <v>1120</v>
      </c>
      <c r="AC110" s="336">
        <v>1115</v>
      </c>
      <c r="AD110" s="337"/>
      <c r="AE110" s="335">
        <f>INDEX('元データ'!$A$2:$M$534,MATCH($A110,'元データ'!$A$2:$A$534,0),MATCH(AE$1,'元データ'!$A$2:$M$2,0))</f>
        <v>1661</v>
      </c>
      <c r="AF110" s="336">
        <v>1632</v>
      </c>
      <c r="AG110" s="337"/>
    </row>
    <row r="111" spans="1:33" s="600" customFormat="1" ht="13.5" customHeight="1" hidden="1">
      <c r="A111" s="599" t="s">
        <v>1244</v>
      </c>
      <c r="B111" s="333"/>
      <c r="C111" s="334"/>
      <c r="D111" s="335">
        <f>INDEX('元データ'!$A$2:$M$534,MATCH($A111,'元データ'!$A$2:$A$534,0),MATCH(D$1,'元データ'!$A$2:$M$2,0))</f>
        <v>1987393</v>
      </c>
      <c r="E111" s="336">
        <v>1991597</v>
      </c>
      <c r="F111" s="337"/>
      <c r="G111" s="335">
        <f>INDEX('元データ'!$A$2:$M$534,MATCH($A111,'元データ'!$A$2:$A$534,0),MATCH(G$1,'元データ'!$A$2:$M$2,0))</f>
        <v>697389</v>
      </c>
      <c r="H111" s="336">
        <v>688575</v>
      </c>
      <c r="I111" s="337"/>
      <c r="J111" s="335">
        <f>INDEX('元データ'!$A$2:$M$534,MATCH($A111,'元データ'!$A$2:$A$534,0),MATCH(J$1,'元データ'!$A$2:$M$2,0))</f>
        <v>845165</v>
      </c>
      <c r="K111" s="336">
        <v>867747</v>
      </c>
      <c r="L111" s="337"/>
      <c r="M111" s="335">
        <f>INDEX('元データ'!$A$2:$M$534,MATCH($A111,'元データ'!$A$2:$A$534,0),MATCH(M$1,'元データ'!$A$2:$M$2,0))</f>
        <v>755488</v>
      </c>
      <c r="N111" s="336">
        <v>738307</v>
      </c>
      <c r="O111" s="337"/>
      <c r="P111" s="335">
        <f>INDEX('元データ'!$A$2:$M$534,MATCH($A111,'元データ'!$A$2:$A$534,0),MATCH(P$1,'元データ'!$A$2:$M$2,0))</f>
        <v>971687</v>
      </c>
      <c r="Q111" s="336">
        <v>970192</v>
      </c>
      <c r="R111" s="337"/>
      <c r="S111" s="335">
        <f>INDEX('元データ'!$A$2:$M$534,MATCH($A111,'元データ'!$A$2:$A$534,0),MATCH(S$1,'元データ'!$A$2:$M$2,0))</f>
        <v>362788</v>
      </c>
      <c r="T111" s="336">
        <v>366500</v>
      </c>
      <c r="U111" s="337"/>
      <c r="V111" s="335">
        <f>INDEX('元データ'!$A$2:$M$534,MATCH($A111,'元データ'!$A$2:$A$534,0),MATCH(V$1,'元データ'!$A$2:$M$2,0))</f>
        <v>209223</v>
      </c>
      <c r="W111" s="336">
        <v>192579</v>
      </c>
      <c r="X111" s="337"/>
      <c r="Y111" s="335">
        <f>INDEX('元データ'!$A$2:$M$534,MATCH($A111,'元データ'!$A$2:$A$534,0),MATCH(Y$1,'元データ'!$A$2:$M$2,0))</f>
        <v>13990</v>
      </c>
      <c r="Z111" s="336">
        <v>14439</v>
      </c>
      <c r="AA111" s="337"/>
      <c r="AB111" s="335">
        <f>INDEX('元データ'!$A$2:$M$534,MATCH($A111,'元データ'!$A$2:$A$534,0),MATCH(AB$1,'元データ'!$A$2:$M$2,0))</f>
        <v>356290</v>
      </c>
      <c r="AC111" s="336">
        <v>361860</v>
      </c>
      <c r="AD111" s="337"/>
      <c r="AE111" s="335">
        <f>INDEX('元データ'!$A$2:$M$534,MATCH($A111,'元データ'!$A$2:$A$534,0),MATCH(AE$1,'元データ'!$A$2:$M$2,0))</f>
        <v>569340</v>
      </c>
      <c r="AF111" s="336">
        <v>550295</v>
      </c>
      <c r="AG111" s="337"/>
    </row>
    <row r="112" spans="1:33" ht="13.5" customHeight="1">
      <c r="A112" s="596"/>
      <c r="B112" s="338"/>
      <c r="C112" s="331" t="s">
        <v>11</v>
      </c>
      <c r="D112" s="597">
        <f>D113*1000/D110</f>
        <v>252080.2931596091</v>
      </c>
      <c r="E112" s="598">
        <v>250440.3994845361</v>
      </c>
      <c r="F112" s="332">
        <v>254591</v>
      </c>
      <c r="G112" s="597">
        <f>G113*1000/G110</f>
        <v>210005.47536087607</v>
      </c>
      <c r="H112" s="598">
        <v>222434.4758064516</v>
      </c>
      <c r="I112" s="332">
        <v>223036</v>
      </c>
      <c r="J112" s="597">
        <f>J113*1000/J110</f>
        <v>216592.38222519212</v>
      </c>
      <c r="K112" s="598">
        <v>220337.22092635787</v>
      </c>
      <c r="L112" s="332">
        <v>247577</v>
      </c>
      <c r="M112" s="597">
        <f>M113*1000/M110</f>
        <v>200947.55244755244</v>
      </c>
      <c r="N112" s="598">
        <v>199800.26281208935</v>
      </c>
      <c r="O112" s="332">
        <v>223036</v>
      </c>
      <c r="P112" s="597">
        <f>P113*1000/P110</f>
        <v>196253.55532431495</v>
      </c>
      <c r="Q112" s="598">
        <v>193107.2810411537</v>
      </c>
      <c r="R112" s="332">
        <v>247577</v>
      </c>
      <c r="S112" s="597">
        <f>S113*1000/S110</f>
        <v>209602.95395308427</v>
      </c>
      <c r="T112" s="598">
        <v>209220.85889570552</v>
      </c>
      <c r="U112" s="332">
        <v>223036</v>
      </c>
      <c r="V112" s="597">
        <f>V113*1000/V110</f>
        <v>226267.29559748428</v>
      </c>
      <c r="W112" s="598">
        <v>221027.77777777778</v>
      </c>
      <c r="X112" s="332">
        <v>238198</v>
      </c>
      <c r="Y112" s="597">
        <f>Y113*1000/Y110</f>
        <v>171194.44444444444</v>
      </c>
      <c r="Z112" s="598">
        <v>175305.55555555556</v>
      </c>
      <c r="AA112" s="332">
        <v>219546</v>
      </c>
      <c r="AB112" s="597">
        <f>AB113*1000/AB110</f>
        <v>223791.9642857143</v>
      </c>
      <c r="AC112" s="598">
        <v>231972.19730941704</v>
      </c>
      <c r="AD112" s="332">
        <v>219546</v>
      </c>
      <c r="AE112" s="597">
        <f>AE113*1000/AE110</f>
        <v>293232.39012642985</v>
      </c>
      <c r="AF112" s="598">
        <v>280802.0833333333</v>
      </c>
      <c r="AG112" s="332">
        <v>223036</v>
      </c>
    </row>
    <row r="113" spans="1:33" s="600" customFormat="1" ht="13.5" customHeight="1" hidden="1">
      <c r="A113" s="599" t="s">
        <v>1245</v>
      </c>
      <c r="B113" s="345"/>
      <c r="C113" s="334"/>
      <c r="D113" s="335">
        <f>INDEX('元データ'!$A$2:$M$534,MATCH($A113,'元データ'!$A$2:$A$534,0),MATCH(D$1,'元データ'!$A$2:$M$2,0))</f>
        <v>1547773</v>
      </c>
      <c r="E113" s="336">
        <v>1554734</v>
      </c>
      <c r="F113" s="337"/>
      <c r="G113" s="335">
        <f>INDEX('元データ'!$A$2:$M$534,MATCH($A113,'元データ'!$A$2:$A$534,0),MATCH(G$1,'元データ'!$A$2:$M$2,0))</f>
        <v>421901</v>
      </c>
      <c r="H113" s="336">
        <v>441310</v>
      </c>
      <c r="I113" s="337"/>
      <c r="J113" s="335">
        <f>INDEX('元データ'!$A$2:$M$534,MATCH($A113,'元データ'!$A$2:$A$534,0),MATCH(J$1,'元データ'!$A$2:$M$2,0))</f>
        <v>648261</v>
      </c>
      <c r="K113" s="336">
        <v>661232</v>
      </c>
      <c r="L113" s="337"/>
      <c r="M113" s="335">
        <f>INDEX('元データ'!$A$2:$M$534,MATCH($A113,'元データ'!$A$2:$A$534,0),MATCH(M$1,'元データ'!$A$2:$M$2,0))</f>
        <v>459768</v>
      </c>
      <c r="N113" s="336">
        <v>456144</v>
      </c>
      <c r="O113" s="337"/>
      <c r="P113" s="335">
        <f>INDEX('元データ'!$A$2:$M$534,MATCH($A113,'元データ'!$A$2:$A$534,0),MATCH(P$1,'元データ'!$A$2:$M$2,0))</f>
        <v>565799</v>
      </c>
      <c r="Q113" s="336">
        <v>549004</v>
      </c>
      <c r="R113" s="337"/>
      <c r="S113" s="335">
        <f>INDEX('元データ'!$A$2:$M$534,MATCH($A113,'元データ'!$A$2:$A$534,0),MATCH(S$1,'元データ'!$A$2:$M$2,0))</f>
        <v>241253</v>
      </c>
      <c r="T113" s="336">
        <v>238721</v>
      </c>
      <c r="U113" s="337"/>
      <c r="V113" s="335">
        <f>INDEX('元データ'!$A$2:$M$534,MATCH($A113,'元データ'!$A$2:$A$534,0),MATCH(V$1,'元データ'!$A$2:$M$2,0))</f>
        <v>143906</v>
      </c>
      <c r="W113" s="336">
        <v>135269</v>
      </c>
      <c r="X113" s="337"/>
      <c r="Y113" s="335">
        <f>INDEX('元データ'!$A$2:$M$534,MATCH($A113,'元データ'!$A$2:$A$534,0),MATCH(Y$1,'元データ'!$A$2:$M$2,0))</f>
        <v>6163</v>
      </c>
      <c r="Z113" s="336">
        <v>6311</v>
      </c>
      <c r="AA113" s="337"/>
      <c r="AB113" s="335">
        <f>INDEX('元データ'!$A$2:$M$534,MATCH($A113,'元データ'!$A$2:$A$534,0),MATCH(AB$1,'元データ'!$A$2:$M$2,0))</f>
        <v>250647</v>
      </c>
      <c r="AC113" s="336">
        <v>258649</v>
      </c>
      <c r="AD113" s="337"/>
      <c r="AE113" s="335">
        <f>INDEX('元データ'!$A$2:$M$534,MATCH($A113,'元データ'!$A$2:$A$534,0),MATCH(AE$1,'元データ'!$A$2:$M$2,0))</f>
        <v>487059</v>
      </c>
      <c r="AF113" s="336">
        <v>458269</v>
      </c>
      <c r="AG113" s="337"/>
    </row>
    <row r="114" spans="1:33" ht="13.5" customHeight="1">
      <c r="A114" s="596"/>
      <c r="B114" s="338" t="s">
        <v>8</v>
      </c>
      <c r="C114" s="331" t="s">
        <v>12</v>
      </c>
      <c r="D114" s="597">
        <f>D115*1000/D110</f>
        <v>35166.12377850163</v>
      </c>
      <c r="E114" s="598">
        <v>34898.67912371134</v>
      </c>
      <c r="F114" s="332">
        <v>40270</v>
      </c>
      <c r="G114" s="597">
        <f>G115*1000/G110</f>
        <v>15319.064211050274</v>
      </c>
      <c r="H114" s="598">
        <v>16097.782258064517</v>
      </c>
      <c r="I114" s="332">
        <v>20889</v>
      </c>
      <c r="J114" s="597">
        <f>J115*1000/J110</f>
        <v>26548.613431339792</v>
      </c>
      <c r="K114" s="598">
        <v>27349.883372209264</v>
      </c>
      <c r="L114" s="332">
        <v>37724</v>
      </c>
      <c r="M114" s="597">
        <f>M115*1000/M110</f>
        <v>9499.125874125873</v>
      </c>
      <c r="N114" s="598">
        <v>9611.91414805081</v>
      </c>
      <c r="O114" s="332">
        <v>20889</v>
      </c>
      <c r="P114" s="597">
        <f>P115*1000/P110</f>
        <v>11517.516475893166</v>
      </c>
      <c r="Q114" s="598">
        <v>11901.864227928245</v>
      </c>
      <c r="R114" s="332">
        <v>37724</v>
      </c>
      <c r="S114" s="597">
        <f>S115*1000/S110</f>
        <v>10874.891398783666</v>
      </c>
      <c r="T114" s="598">
        <v>9100.788781770378</v>
      </c>
      <c r="U114" s="332">
        <v>20889</v>
      </c>
      <c r="V114" s="597">
        <f>V115*1000/V110</f>
        <v>14584.905660377359</v>
      </c>
      <c r="W114" s="598">
        <v>17743.46405228758</v>
      </c>
      <c r="X114" s="332">
        <v>10932</v>
      </c>
      <c r="Y114" s="597">
        <f>Y115*1000/Y110</f>
        <v>12166.666666666666</v>
      </c>
      <c r="Z114" s="598">
        <v>16083.333333333334</v>
      </c>
      <c r="AA114" s="332">
        <v>12685</v>
      </c>
      <c r="AB114" s="597">
        <f>AB115*1000/AB110</f>
        <v>16977.678571428572</v>
      </c>
      <c r="AC114" s="598">
        <v>18554.2600896861</v>
      </c>
      <c r="AD114" s="332">
        <v>12685</v>
      </c>
      <c r="AE114" s="597">
        <f>AE115*1000/AE110</f>
        <v>25658.639373871163</v>
      </c>
      <c r="AF114" s="598">
        <v>24853.553921568626</v>
      </c>
      <c r="AG114" s="332">
        <v>20889</v>
      </c>
    </row>
    <row r="115" spans="1:33" s="600" customFormat="1" ht="13.5" customHeight="1" hidden="1">
      <c r="A115" s="599" t="s">
        <v>1246</v>
      </c>
      <c r="B115" s="345"/>
      <c r="C115" s="334"/>
      <c r="D115" s="335">
        <f>INDEX('元データ'!$A$2:$M$534,MATCH($A115,'元データ'!$A$2:$A$534,0),MATCH(D$1,'元データ'!$A$2:$M$2,0))</f>
        <v>215920</v>
      </c>
      <c r="E115" s="336">
        <v>216651</v>
      </c>
      <c r="F115" s="337"/>
      <c r="G115" s="335">
        <f>INDEX('元データ'!$A$2:$M$534,MATCH($A115,'元データ'!$A$2:$A$534,0),MATCH(G$1,'元データ'!$A$2:$M$2,0))</f>
        <v>30776</v>
      </c>
      <c r="H115" s="336">
        <v>31938</v>
      </c>
      <c r="I115" s="337"/>
      <c r="J115" s="335">
        <f>INDEX('元データ'!$A$2:$M$534,MATCH($A115,'元データ'!$A$2:$A$534,0),MATCH(J$1,'元データ'!$A$2:$M$2,0))</f>
        <v>79460</v>
      </c>
      <c r="K115" s="336">
        <v>82077</v>
      </c>
      <c r="L115" s="337"/>
      <c r="M115" s="335">
        <f>INDEX('元データ'!$A$2:$M$534,MATCH($A115,'元データ'!$A$2:$A$534,0),MATCH(M$1,'元データ'!$A$2:$M$2,0))</f>
        <v>21734</v>
      </c>
      <c r="N115" s="336">
        <v>21944</v>
      </c>
      <c r="O115" s="337"/>
      <c r="P115" s="335">
        <f>INDEX('元データ'!$A$2:$M$534,MATCH($A115,'元データ'!$A$2:$A$534,0),MATCH(P$1,'元データ'!$A$2:$M$2,0))</f>
        <v>33205</v>
      </c>
      <c r="Q115" s="336">
        <v>33837</v>
      </c>
      <c r="R115" s="337"/>
      <c r="S115" s="335">
        <f>INDEX('元データ'!$A$2:$M$534,MATCH($A115,'元データ'!$A$2:$A$534,0),MATCH(S$1,'元データ'!$A$2:$M$2,0))</f>
        <v>12517</v>
      </c>
      <c r="T115" s="336">
        <v>10384</v>
      </c>
      <c r="U115" s="337"/>
      <c r="V115" s="335">
        <f>INDEX('元データ'!$A$2:$M$534,MATCH($A115,'元データ'!$A$2:$A$534,0),MATCH(V$1,'元データ'!$A$2:$M$2,0))</f>
        <v>9276</v>
      </c>
      <c r="W115" s="336">
        <v>10859</v>
      </c>
      <c r="X115" s="337"/>
      <c r="Y115" s="335">
        <f>INDEX('元データ'!$A$2:$M$534,MATCH($A115,'元データ'!$A$2:$A$534,0),MATCH(Y$1,'元データ'!$A$2:$M$2,0))</f>
        <v>438</v>
      </c>
      <c r="Z115" s="336">
        <v>579</v>
      </c>
      <c r="AA115" s="337"/>
      <c r="AB115" s="335">
        <f>INDEX('元データ'!$A$2:$M$534,MATCH($A115,'元データ'!$A$2:$A$534,0),MATCH(AB$1,'元データ'!$A$2:$M$2,0))</f>
        <v>19015</v>
      </c>
      <c r="AC115" s="336">
        <v>20688</v>
      </c>
      <c r="AD115" s="337"/>
      <c r="AE115" s="335">
        <f>INDEX('元データ'!$A$2:$M$534,MATCH($A115,'元データ'!$A$2:$A$534,0),MATCH(AE$1,'元データ'!$A$2:$M$2,0))</f>
        <v>42619</v>
      </c>
      <c r="AF115" s="336">
        <v>40561</v>
      </c>
      <c r="AG115" s="337"/>
    </row>
    <row r="116" spans="1:33" ht="13.5" customHeight="1">
      <c r="A116" s="596"/>
      <c r="B116" s="338"/>
      <c r="C116" s="331" t="s">
        <v>13</v>
      </c>
      <c r="D116" s="597">
        <f>D117*1000/D110</f>
        <v>36948.69706840391</v>
      </c>
      <c r="E116" s="598">
        <v>36318.782216494845</v>
      </c>
      <c r="F116" s="332">
        <v>43053</v>
      </c>
      <c r="G116" s="597">
        <f>G117*1000/G110</f>
        <v>10810.851169736186</v>
      </c>
      <c r="H116" s="598">
        <v>11576.612903225807</v>
      </c>
      <c r="I116" s="332">
        <v>38790</v>
      </c>
      <c r="J116" s="597">
        <f>J117*1000/J110</f>
        <v>33195.790177079856</v>
      </c>
      <c r="K116" s="598">
        <v>33094.635121626125</v>
      </c>
      <c r="L116" s="332">
        <v>42558</v>
      </c>
      <c r="M116" s="597">
        <f>M117*1000/M110</f>
        <v>21803.321678321678</v>
      </c>
      <c r="N116" s="598">
        <v>22368.81296539641</v>
      </c>
      <c r="O116" s="332">
        <v>38790</v>
      </c>
      <c r="P116" s="597">
        <f>P117*1000/P110</f>
        <v>27540.75615678113</v>
      </c>
      <c r="Q116" s="598">
        <v>27883.573689764333</v>
      </c>
      <c r="R116" s="332">
        <v>42558</v>
      </c>
      <c r="S116" s="597">
        <f>S117*1000/S110</f>
        <v>67366.63770634231</v>
      </c>
      <c r="T116" s="598">
        <v>68375.10955302366</v>
      </c>
      <c r="U116" s="332">
        <v>38790</v>
      </c>
      <c r="V116" s="597">
        <f>V117*1000/V110</f>
        <v>37820.75471698113</v>
      </c>
      <c r="W116" s="598">
        <v>28843.13725490196</v>
      </c>
      <c r="X116" s="332">
        <v>40356</v>
      </c>
      <c r="Y116" s="597">
        <f>Y117*1000/Y110</f>
        <v>0</v>
      </c>
      <c r="Z116" s="598">
        <v>0</v>
      </c>
      <c r="AA116" s="332">
        <v>37254</v>
      </c>
      <c r="AB116" s="597">
        <f>AB117*1000/AB110</f>
        <v>41226.78571428572</v>
      </c>
      <c r="AC116" s="598">
        <v>39331.83856502242</v>
      </c>
      <c r="AD116" s="332">
        <v>37254</v>
      </c>
      <c r="AE116" s="597">
        <f>AE117*1000/AE110</f>
        <v>70896.447922938</v>
      </c>
      <c r="AF116" s="598">
        <v>66131.74019607843</v>
      </c>
      <c r="AG116" s="332">
        <v>38790</v>
      </c>
    </row>
    <row r="117" spans="1:33" s="600" customFormat="1" ht="13.5" customHeight="1" hidden="1">
      <c r="A117" s="599" t="s">
        <v>1247</v>
      </c>
      <c r="B117" s="345"/>
      <c r="C117" s="334"/>
      <c r="D117" s="335">
        <f>INDEX('元データ'!$A$2:$M$534,MATCH($A117,'元データ'!$A$2:$A$534,0),MATCH(D$1,'元データ'!$A$2:$M$2,0))</f>
        <v>226865</v>
      </c>
      <c r="E117" s="336">
        <v>225467</v>
      </c>
      <c r="F117" s="337"/>
      <c r="G117" s="335">
        <f>INDEX('元データ'!$A$2:$M$534,MATCH($A117,'元データ'!$A$2:$A$534,0),MATCH(G$1,'元データ'!$A$2:$M$2,0))</f>
        <v>21719</v>
      </c>
      <c r="H117" s="336">
        <v>22968</v>
      </c>
      <c r="I117" s="337"/>
      <c r="J117" s="335">
        <f>INDEX('元データ'!$A$2:$M$534,MATCH($A117,'元データ'!$A$2:$A$534,0),MATCH(J$1,'元データ'!$A$2:$M$2,0))</f>
        <v>99355</v>
      </c>
      <c r="K117" s="336">
        <v>99317</v>
      </c>
      <c r="L117" s="337"/>
      <c r="M117" s="335">
        <f>INDEX('元データ'!$A$2:$M$534,MATCH($A117,'元データ'!$A$2:$A$534,0),MATCH(M$1,'元データ'!$A$2:$M$2,0))</f>
        <v>49886</v>
      </c>
      <c r="N117" s="336">
        <v>51068</v>
      </c>
      <c r="O117" s="337"/>
      <c r="P117" s="335">
        <f>INDEX('元データ'!$A$2:$M$534,MATCH($A117,'元データ'!$A$2:$A$534,0),MATCH(P$1,'元データ'!$A$2:$M$2,0))</f>
        <v>79400</v>
      </c>
      <c r="Q117" s="336">
        <v>79273</v>
      </c>
      <c r="R117" s="337"/>
      <c r="S117" s="335">
        <f>INDEX('元データ'!$A$2:$M$534,MATCH($A117,'元データ'!$A$2:$A$534,0),MATCH(S$1,'元データ'!$A$2:$M$2,0))</f>
        <v>77539</v>
      </c>
      <c r="T117" s="336">
        <v>78016</v>
      </c>
      <c r="U117" s="337"/>
      <c r="V117" s="335">
        <f>INDEX('元データ'!$A$2:$M$534,MATCH($A117,'元データ'!$A$2:$A$534,0),MATCH(V$1,'元データ'!$A$2:$M$2,0))</f>
        <v>24054</v>
      </c>
      <c r="W117" s="336">
        <v>17652</v>
      </c>
      <c r="X117" s="337"/>
      <c r="Y117" s="335">
        <f>INDEX('元データ'!$A$2:$M$534,MATCH($A117,'元データ'!$A$2:$A$534,0),MATCH(Y$1,'元データ'!$A$2:$M$2,0))</f>
        <v>0</v>
      </c>
      <c r="Z117" s="336"/>
      <c r="AA117" s="337"/>
      <c r="AB117" s="335">
        <f>INDEX('元データ'!$A$2:$M$534,MATCH($A117,'元データ'!$A$2:$A$534,0),MATCH(AB$1,'元データ'!$A$2:$M$2,0))</f>
        <v>46174</v>
      </c>
      <c r="AC117" s="336">
        <v>43855</v>
      </c>
      <c r="AD117" s="337"/>
      <c r="AE117" s="335">
        <f>INDEX('元データ'!$A$2:$M$534,MATCH($A117,'元データ'!$A$2:$A$534,0),MATCH(AE$1,'元データ'!$A$2:$M$2,0))</f>
        <v>117759</v>
      </c>
      <c r="AF117" s="336">
        <v>107927</v>
      </c>
      <c r="AG117" s="337"/>
    </row>
    <row r="118" spans="1:33" ht="13.5" customHeight="1">
      <c r="A118" s="596"/>
      <c r="B118" s="338" t="s">
        <v>187</v>
      </c>
      <c r="C118" s="331" t="s">
        <v>14</v>
      </c>
      <c r="D118" s="597">
        <f>D119*1000/D110</f>
        <v>110681.59609120521</v>
      </c>
      <c r="E118" s="598">
        <v>109978.89819587629</v>
      </c>
      <c r="F118" s="332">
        <v>115571</v>
      </c>
      <c r="G118" s="597">
        <f>G119*1000/G110</f>
        <v>116884.0219014435</v>
      </c>
      <c r="H118" s="598">
        <v>117286.79435483871</v>
      </c>
      <c r="I118" s="332">
        <v>112063</v>
      </c>
      <c r="J118" s="597">
        <f>J119*1000/J110</f>
        <v>98425.32576010692</v>
      </c>
      <c r="K118" s="598">
        <v>99182.27257580806</v>
      </c>
      <c r="L118" s="332">
        <v>112916</v>
      </c>
      <c r="M118" s="597">
        <f>M119*1000/M110</f>
        <v>115680.94405594406</v>
      </c>
      <c r="N118" s="598">
        <v>112861.58563293911</v>
      </c>
      <c r="O118" s="332">
        <v>112063</v>
      </c>
      <c r="P118" s="597">
        <f>P119*1000/P110</f>
        <v>113019.42421089143</v>
      </c>
      <c r="Q118" s="598">
        <v>110314.8083010904</v>
      </c>
      <c r="R118" s="332">
        <v>112916</v>
      </c>
      <c r="S118" s="597">
        <f>S119*1000/S110</f>
        <v>101532.58036490009</v>
      </c>
      <c r="T118" s="598">
        <v>101978.0893952673</v>
      </c>
      <c r="U118" s="332">
        <v>112063</v>
      </c>
      <c r="V118" s="597">
        <f>V119*1000/V110</f>
        <v>111322.32704402515</v>
      </c>
      <c r="W118" s="598">
        <v>111647.05882352941</v>
      </c>
      <c r="X118" s="332">
        <v>121321</v>
      </c>
      <c r="Y118" s="597">
        <f>Y119*1000/Y110</f>
        <v>141805.55555555556</v>
      </c>
      <c r="Z118" s="598">
        <v>141805.55555555556</v>
      </c>
      <c r="AA118" s="332">
        <v>115699</v>
      </c>
      <c r="AB118" s="597">
        <f>AB119*1000/AB110</f>
        <v>105191.96428571429</v>
      </c>
      <c r="AC118" s="598">
        <v>109087.89237668162</v>
      </c>
      <c r="AD118" s="332">
        <v>115699</v>
      </c>
      <c r="AE118" s="597">
        <f>AE119*1000/AE110</f>
        <v>124045.75556893437</v>
      </c>
      <c r="AF118" s="598">
        <v>120865.19607843137</v>
      </c>
      <c r="AG118" s="332">
        <v>112063</v>
      </c>
    </row>
    <row r="119" spans="1:33" s="600" customFormat="1" ht="13.5" customHeight="1" hidden="1">
      <c r="A119" s="599" t="s">
        <v>1248</v>
      </c>
      <c r="B119" s="345"/>
      <c r="C119" s="334"/>
      <c r="D119" s="335">
        <f>INDEX('元データ'!$A$2:$M$534,MATCH($A119,'元データ'!$A$2:$A$534,0),MATCH(D$1,'元データ'!$A$2:$M$2,0))</f>
        <v>679585</v>
      </c>
      <c r="E119" s="336">
        <v>682749</v>
      </c>
      <c r="F119" s="337"/>
      <c r="G119" s="335">
        <f>INDEX('元データ'!$A$2:$M$534,MATCH($A119,'元データ'!$A$2:$A$534,0),MATCH(G$1,'元データ'!$A$2:$M$2,0))</f>
        <v>234820</v>
      </c>
      <c r="H119" s="336">
        <v>232697</v>
      </c>
      <c r="I119" s="337"/>
      <c r="J119" s="335">
        <f>INDEX('元データ'!$A$2:$M$534,MATCH($A119,'元データ'!$A$2:$A$534,0),MATCH(J$1,'元データ'!$A$2:$M$2,0))</f>
        <v>294587</v>
      </c>
      <c r="K119" s="336">
        <v>297646</v>
      </c>
      <c r="L119" s="337"/>
      <c r="M119" s="335">
        <f>INDEX('元データ'!$A$2:$M$534,MATCH($A119,'元データ'!$A$2:$A$534,0),MATCH(M$1,'元データ'!$A$2:$M$2,0))</f>
        <v>264678</v>
      </c>
      <c r="N119" s="336">
        <v>257663</v>
      </c>
      <c r="O119" s="337"/>
      <c r="P119" s="335">
        <f>INDEX('元データ'!$A$2:$M$534,MATCH($A119,'元データ'!$A$2:$A$534,0),MATCH(P$1,'元データ'!$A$2:$M$2,0))</f>
        <v>325835</v>
      </c>
      <c r="Q119" s="336">
        <v>313625</v>
      </c>
      <c r="R119" s="337"/>
      <c r="S119" s="335">
        <f>INDEX('元データ'!$A$2:$M$534,MATCH($A119,'元データ'!$A$2:$A$534,0),MATCH(S$1,'元データ'!$A$2:$M$2,0))</f>
        <v>116864</v>
      </c>
      <c r="T119" s="336">
        <v>116357</v>
      </c>
      <c r="U119" s="337"/>
      <c r="V119" s="335">
        <f>INDEX('元データ'!$A$2:$M$534,MATCH($A119,'元データ'!$A$2:$A$534,0),MATCH(V$1,'元データ'!$A$2:$M$2,0))</f>
        <v>70801</v>
      </c>
      <c r="W119" s="336">
        <v>68328</v>
      </c>
      <c r="X119" s="337"/>
      <c r="Y119" s="335">
        <f>INDEX('元データ'!$A$2:$M$534,MATCH($A119,'元データ'!$A$2:$A$534,0),MATCH(Y$1,'元データ'!$A$2:$M$2,0))</f>
        <v>5105</v>
      </c>
      <c r="Z119" s="336">
        <v>5105</v>
      </c>
      <c r="AA119" s="337"/>
      <c r="AB119" s="335">
        <f>INDEX('元データ'!$A$2:$M$534,MATCH($A119,'元データ'!$A$2:$A$534,0),MATCH(AB$1,'元データ'!$A$2:$M$2,0))</f>
        <v>117815</v>
      </c>
      <c r="AC119" s="336">
        <v>121633</v>
      </c>
      <c r="AD119" s="337"/>
      <c r="AE119" s="335">
        <f>INDEX('元データ'!$A$2:$M$534,MATCH($A119,'元データ'!$A$2:$A$534,0),MATCH(AE$1,'元データ'!$A$2:$M$2,0))</f>
        <v>206040</v>
      </c>
      <c r="AF119" s="336">
        <v>197252</v>
      </c>
      <c r="AG119" s="337"/>
    </row>
    <row r="120" spans="1:33" ht="13.5" customHeight="1">
      <c r="A120" s="596"/>
      <c r="B120" s="338"/>
      <c r="C120" s="331" t="s">
        <v>15</v>
      </c>
      <c r="D120" s="597">
        <f>D121*1000/D110</f>
        <v>69283.87622149837</v>
      </c>
      <c r="E120" s="598">
        <v>69244.0399484536</v>
      </c>
      <c r="F120" s="332">
        <v>55697</v>
      </c>
      <c r="G120" s="597">
        <f>G121*1000/G110</f>
        <v>66991.53807864609</v>
      </c>
      <c r="H120" s="598">
        <v>77473.28629032258</v>
      </c>
      <c r="I120" s="332">
        <v>51295</v>
      </c>
      <c r="J120" s="597">
        <f>J121*1000/J110</f>
        <v>58422.652856665554</v>
      </c>
      <c r="K120" s="598">
        <v>60710.42985671443</v>
      </c>
      <c r="L120" s="332">
        <v>54379</v>
      </c>
      <c r="M120" s="597">
        <f>M121*1000/M110</f>
        <v>53964.16083916084</v>
      </c>
      <c r="N120" s="598">
        <v>54957.95006570302</v>
      </c>
      <c r="O120" s="332">
        <v>51295</v>
      </c>
      <c r="P120" s="597">
        <f>P121*1000/P110</f>
        <v>44175.85848074922</v>
      </c>
      <c r="Q120" s="598">
        <v>43007.03482237073</v>
      </c>
      <c r="R120" s="332">
        <v>54379</v>
      </c>
      <c r="S120" s="597">
        <f>S121*1000/S110</f>
        <v>29828.844483058212</v>
      </c>
      <c r="T120" s="598">
        <v>29766.87116564417</v>
      </c>
      <c r="U120" s="332">
        <v>51295</v>
      </c>
      <c r="V120" s="597">
        <f>V121*1000/V110</f>
        <v>62539.30817610063</v>
      </c>
      <c r="W120" s="598">
        <v>62794.117647058825</v>
      </c>
      <c r="X120" s="332">
        <v>65589</v>
      </c>
      <c r="Y120" s="597">
        <f>Y121*1000/Y110</f>
        <v>17222.222222222223</v>
      </c>
      <c r="Z120" s="598">
        <v>17416.666666666668</v>
      </c>
      <c r="AA120" s="332">
        <v>53908</v>
      </c>
      <c r="AB120" s="597">
        <f>AB121*1000/AB110</f>
        <v>60395.53571428572</v>
      </c>
      <c r="AC120" s="598">
        <v>64998.206278026904</v>
      </c>
      <c r="AD120" s="332">
        <v>53908</v>
      </c>
      <c r="AE120" s="597">
        <f>AE121*1000/AE110</f>
        <v>72631.54726068633</v>
      </c>
      <c r="AF120" s="598">
        <v>68951.5931372549</v>
      </c>
      <c r="AG120" s="332">
        <v>51295</v>
      </c>
    </row>
    <row r="121" spans="1:33" s="600" customFormat="1" ht="13.5" customHeight="1" hidden="1">
      <c r="A121" s="599" t="s">
        <v>1249</v>
      </c>
      <c r="B121" s="345"/>
      <c r="C121" s="334"/>
      <c r="D121" s="335">
        <f>INDEX('元データ'!$A$2:$M$534,MATCH($A121,'元データ'!$A$2:$A$534,0),MATCH(D$1,'元データ'!$A$2:$M$2,0))</f>
        <v>425403</v>
      </c>
      <c r="E121" s="336">
        <v>429867</v>
      </c>
      <c r="F121" s="337"/>
      <c r="G121" s="335">
        <f>INDEX('元データ'!$A$2:$M$534,MATCH($A121,'元データ'!$A$2:$A$534,0),MATCH(G$1,'元データ'!$A$2:$M$2,0))</f>
        <v>134586</v>
      </c>
      <c r="H121" s="336">
        <v>153707</v>
      </c>
      <c r="I121" s="337"/>
      <c r="J121" s="335">
        <f>INDEX('元データ'!$A$2:$M$534,MATCH($A121,'元データ'!$A$2:$A$534,0),MATCH(J$1,'元データ'!$A$2:$M$2,0))</f>
        <v>174859</v>
      </c>
      <c r="K121" s="336">
        <v>182192</v>
      </c>
      <c r="L121" s="337"/>
      <c r="M121" s="335">
        <f>INDEX('元データ'!$A$2:$M$534,MATCH($A121,'元データ'!$A$2:$A$534,0),MATCH(M$1,'元データ'!$A$2:$M$2,0))</f>
        <v>123470</v>
      </c>
      <c r="N121" s="336">
        <v>125469</v>
      </c>
      <c r="O121" s="337"/>
      <c r="P121" s="335">
        <f>INDEX('元データ'!$A$2:$M$534,MATCH($A121,'元データ'!$A$2:$A$534,0),MATCH(P$1,'元データ'!$A$2:$M$2,0))</f>
        <v>127359</v>
      </c>
      <c r="Q121" s="336">
        <v>122269</v>
      </c>
      <c r="R121" s="337"/>
      <c r="S121" s="335">
        <f>INDEX('元データ'!$A$2:$M$534,MATCH($A121,'元データ'!$A$2:$A$534,0),MATCH(S$1,'元データ'!$A$2:$M$2,0))</f>
        <v>34333</v>
      </c>
      <c r="T121" s="336">
        <v>33964</v>
      </c>
      <c r="U121" s="337"/>
      <c r="V121" s="335">
        <f>INDEX('元データ'!$A$2:$M$534,MATCH($A121,'元データ'!$A$2:$A$534,0),MATCH(V$1,'元データ'!$A$2:$M$2,0))</f>
        <v>39775</v>
      </c>
      <c r="W121" s="336">
        <v>38430</v>
      </c>
      <c r="X121" s="337"/>
      <c r="Y121" s="335">
        <f>INDEX('元データ'!$A$2:$M$534,MATCH($A121,'元データ'!$A$2:$A$534,0),MATCH(Y$1,'元データ'!$A$2:$M$2,0))</f>
        <v>620</v>
      </c>
      <c r="Z121" s="336">
        <v>627</v>
      </c>
      <c r="AA121" s="337"/>
      <c r="AB121" s="335">
        <f>INDEX('元データ'!$A$2:$M$534,MATCH($A121,'元データ'!$A$2:$A$534,0),MATCH(AB$1,'元データ'!$A$2:$M$2,0))</f>
        <v>67643</v>
      </c>
      <c r="AC121" s="336">
        <v>72473</v>
      </c>
      <c r="AD121" s="337"/>
      <c r="AE121" s="335">
        <f>INDEX('元データ'!$A$2:$M$534,MATCH($A121,'元データ'!$A$2:$A$534,0),MATCH(AE$1,'元データ'!$A$2:$M$2,0))</f>
        <v>120641</v>
      </c>
      <c r="AF121" s="336">
        <v>112529</v>
      </c>
      <c r="AG121" s="337"/>
    </row>
    <row r="122" spans="1:33" ht="13.5" customHeight="1">
      <c r="A122" s="596"/>
      <c r="B122" s="338" t="s">
        <v>188</v>
      </c>
      <c r="C122" s="331" t="s">
        <v>16</v>
      </c>
      <c r="D122" s="597">
        <f>D123*1000/D110</f>
        <v>575759.9348534202</v>
      </c>
      <c r="E122" s="598">
        <v>571251.7719072165</v>
      </c>
      <c r="F122" s="332">
        <v>586680</v>
      </c>
      <c r="G122" s="597">
        <f>G123*1000/G110</f>
        <v>557137.8795420608</v>
      </c>
      <c r="H122" s="598">
        <v>569498.4879032258</v>
      </c>
      <c r="I122" s="332">
        <v>551225</v>
      </c>
      <c r="J122" s="597">
        <f>J123*1000/J110</f>
        <v>498972.9368526562</v>
      </c>
      <c r="K122" s="598">
        <v>509489.836721093</v>
      </c>
      <c r="L122" s="332">
        <v>573588</v>
      </c>
      <c r="M122" s="597">
        <f>M123*1000/M110</f>
        <v>531143.3566433566</v>
      </c>
      <c r="N122" s="598">
        <v>523193.6049058257</v>
      </c>
      <c r="O122" s="332">
        <v>551225</v>
      </c>
      <c r="P122" s="597">
        <f>P123*1000/P110</f>
        <v>533293.791189733</v>
      </c>
      <c r="Q122" s="598">
        <v>534363.700316567</v>
      </c>
      <c r="R122" s="332">
        <v>573588</v>
      </c>
      <c r="S122" s="597">
        <f>S123*1000/S110</f>
        <v>524796.6985230235</v>
      </c>
      <c r="T122" s="598">
        <v>530430.3242769501</v>
      </c>
      <c r="U122" s="332">
        <v>551225</v>
      </c>
      <c r="V122" s="597">
        <f>V123*1000/V110</f>
        <v>555234.2767295598</v>
      </c>
      <c r="W122" s="598">
        <v>535699.3464052287</v>
      </c>
      <c r="X122" s="332">
        <v>594717</v>
      </c>
      <c r="Y122" s="597">
        <f>Y123*1000/Y110</f>
        <v>559805.5555555555</v>
      </c>
      <c r="Z122" s="598">
        <v>576388.8888888889</v>
      </c>
      <c r="AA122" s="332">
        <v>558065</v>
      </c>
      <c r="AB122" s="597">
        <f>AB123*1000/AB110</f>
        <v>541908.0357142857</v>
      </c>
      <c r="AC122" s="598">
        <v>556510.3139013452</v>
      </c>
      <c r="AD122" s="332">
        <v>558065</v>
      </c>
      <c r="AE122" s="597">
        <f>AE123*1000/AE110</f>
        <v>636001.8061408789</v>
      </c>
      <c r="AF122" s="598">
        <v>617992.6470588235</v>
      </c>
      <c r="AG122" s="332">
        <v>551225</v>
      </c>
    </row>
    <row r="123" spans="1:33" s="600" customFormat="1" ht="13.5" customHeight="1" hidden="1">
      <c r="A123" s="599" t="s">
        <v>1250</v>
      </c>
      <c r="B123" s="345"/>
      <c r="C123" s="334"/>
      <c r="D123" s="335">
        <f>INDEX('元データ'!$A$2:$M$534,MATCH($A123,'元データ'!$A$2:$A$534,0),MATCH(D$1,'元データ'!$A$2:$M$2,0))</f>
        <v>3535166</v>
      </c>
      <c r="E123" s="336">
        <v>3546331</v>
      </c>
      <c r="F123" s="337"/>
      <c r="G123" s="335">
        <f>INDEX('元データ'!$A$2:$M$534,MATCH($A123,'元データ'!$A$2:$A$534,0),MATCH(G$1,'元データ'!$A$2:$M$2,0))</f>
        <v>1119290</v>
      </c>
      <c r="H123" s="336">
        <v>1129885</v>
      </c>
      <c r="I123" s="337"/>
      <c r="J123" s="335">
        <f>INDEX('元データ'!$A$2:$M$534,MATCH($A123,'元データ'!$A$2:$A$534,0),MATCH(J$1,'元データ'!$A$2:$M$2,0))</f>
        <v>1493426</v>
      </c>
      <c r="K123" s="336">
        <v>1528979</v>
      </c>
      <c r="L123" s="337"/>
      <c r="M123" s="335">
        <f>INDEX('元データ'!$A$2:$M$534,MATCH($A123,'元データ'!$A$2:$A$534,0),MATCH(M$1,'元データ'!$A$2:$M$2,0))</f>
        <v>1215256</v>
      </c>
      <c r="N123" s="336">
        <v>1194451</v>
      </c>
      <c r="O123" s="337"/>
      <c r="P123" s="335">
        <f>INDEX('元データ'!$A$2:$M$534,MATCH($A123,'元データ'!$A$2:$A$534,0),MATCH(P$1,'元データ'!$A$2:$M$2,0))</f>
        <v>1537486</v>
      </c>
      <c r="Q123" s="336">
        <v>1519196</v>
      </c>
      <c r="R123" s="337"/>
      <c r="S123" s="335">
        <f>INDEX('元データ'!$A$2:$M$534,MATCH($A123,'元データ'!$A$2:$A$534,0),MATCH(S$1,'元データ'!$A$2:$M$2,0))</f>
        <v>604041</v>
      </c>
      <c r="T123" s="336">
        <v>605221</v>
      </c>
      <c r="U123" s="337"/>
      <c r="V123" s="335">
        <f>INDEX('元データ'!$A$2:$M$534,MATCH($A123,'元データ'!$A$2:$A$534,0),MATCH(V$1,'元データ'!$A$2:$M$2,0))</f>
        <v>353129</v>
      </c>
      <c r="W123" s="336">
        <v>327848</v>
      </c>
      <c r="X123" s="337"/>
      <c r="Y123" s="335">
        <f>INDEX('元データ'!$A$2:$M$534,MATCH($A123,'元データ'!$A$2:$A$534,0),MATCH(Y$1,'元データ'!$A$2:$M$2,0))</f>
        <v>20153</v>
      </c>
      <c r="Z123" s="336">
        <v>20750</v>
      </c>
      <c r="AA123" s="337"/>
      <c r="AB123" s="335">
        <f>INDEX('元データ'!$A$2:$M$534,MATCH($A123,'元データ'!$A$2:$A$534,0),MATCH(AB$1,'元データ'!$A$2:$M$2,0))</f>
        <v>606937</v>
      </c>
      <c r="AC123" s="336">
        <v>620509</v>
      </c>
      <c r="AD123" s="337"/>
      <c r="AE123" s="335">
        <f>INDEX('元データ'!$A$2:$M$534,MATCH($A123,'元データ'!$A$2:$A$534,0),MATCH(AE$1,'元データ'!$A$2:$M$2,0))</f>
        <v>1056399</v>
      </c>
      <c r="AF123" s="336">
        <v>1008564</v>
      </c>
      <c r="AG123" s="337"/>
    </row>
    <row r="124" spans="1:33" ht="13.5" customHeight="1">
      <c r="A124" s="596"/>
      <c r="B124" s="338"/>
      <c r="C124" s="331" t="s">
        <v>17</v>
      </c>
      <c r="D124" s="601">
        <f>D125/D108</f>
        <v>38.95472440944882</v>
      </c>
      <c r="E124" s="602">
        <v>38.67698259187621</v>
      </c>
      <c r="F124" s="339">
        <v>40</v>
      </c>
      <c r="G124" s="601">
        <f>G125/G108</f>
        <v>43.601190476190474</v>
      </c>
      <c r="H124" s="602">
        <v>42.903614457831324</v>
      </c>
      <c r="I124" s="339">
        <v>42</v>
      </c>
      <c r="J124" s="601">
        <f>J125/J108</f>
        <v>39.98790322580645</v>
      </c>
      <c r="K124" s="602">
        <v>40.497991967871485</v>
      </c>
      <c r="L124" s="339">
        <v>40</v>
      </c>
      <c r="M124" s="601">
        <f>M125/M108</f>
        <v>41.60732984293194</v>
      </c>
      <c r="N124" s="602">
        <v>40.91005291005291</v>
      </c>
      <c r="O124" s="339">
        <v>42</v>
      </c>
      <c r="P124" s="601">
        <f>P125/P108</f>
        <v>41.64435146443515</v>
      </c>
      <c r="Q124" s="602">
        <v>41.77215189873418</v>
      </c>
      <c r="R124" s="339">
        <v>40</v>
      </c>
      <c r="S124" s="601">
        <f>S125/S108</f>
        <v>42.824742268041234</v>
      </c>
      <c r="T124" s="602">
        <v>42.979166666666664</v>
      </c>
      <c r="U124" s="339">
        <v>42</v>
      </c>
      <c r="V124" s="601">
        <f>V125/V108</f>
        <v>45.924528301886795</v>
      </c>
      <c r="W124" s="602">
        <v>44.03921568627451</v>
      </c>
      <c r="X124" s="339">
        <v>45</v>
      </c>
      <c r="Y124" s="601">
        <f>Y125/Y108</f>
        <v>48.333333333333336</v>
      </c>
      <c r="Z124" s="602">
        <v>47.333333333333336</v>
      </c>
      <c r="AA124" s="339">
        <v>44</v>
      </c>
      <c r="AB124" s="601">
        <f>AB125/AB108</f>
        <v>42.774193548387096</v>
      </c>
      <c r="AC124" s="602">
        <v>42.11827956989247</v>
      </c>
      <c r="AD124" s="339">
        <v>44</v>
      </c>
      <c r="AE124" s="601">
        <f>AE125/AE108</f>
        <v>40.57971014492754</v>
      </c>
      <c r="AF124" s="602">
        <v>40.1985294117647</v>
      </c>
      <c r="AG124" s="339">
        <v>42</v>
      </c>
    </row>
    <row r="125" spans="1:33" s="600" customFormat="1" ht="13.5" customHeight="1" hidden="1">
      <c r="A125" s="599" t="s">
        <v>1251</v>
      </c>
      <c r="B125" s="345"/>
      <c r="C125" s="334"/>
      <c r="D125" s="335">
        <f>INDEX('元データ'!$A$2:$M$534,MATCH($A125,'元データ'!$A$2:$A$534,0),MATCH(D$1,'元データ'!$A$2:$M$2,0))</f>
        <v>19789</v>
      </c>
      <c r="E125" s="336">
        <v>19996</v>
      </c>
      <c r="F125" s="347"/>
      <c r="G125" s="335">
        <f>INDEX('元データ'!$A$2:$M$534,MATCH($A125,'元データ'!$A$2:$A$534,0),MATCH(G$1,'元データ'!$A$2:$M$2,0))</f>
        <v>7325</v>
      </c>
      <c r="H125" s="336">
        <v>7122</v>
      </c>
      <c r="I125" s="347"/>
      <c r="J125" s="335">
        <f>INDEX('元データ'!$A$2:$M$534,MATCH($A125,'元データ'!$A$2:$A$534,0),MATCH(J$1,'元データ'!$A$2:$M$2,0))</f>
        <v>9917</v>
      </c>
      <c r="K125" s="336">
        <v>10084</v>
      </c>
      <c r="L125" s="347"/>
      <c r="M125" s="335">
        <f>INDEX('元データ'!$A$2:$M$534,MATCH($A125,'元データ'!$A$2:$A$534,0),MATCH(M$1,'元データ'!$A$2:$M$2,0))</f>
        <v>7947</v>
      </c>
      <c r="N125" s="336">
        <v>7732</v>
      </c>
      <c r="O125" s="347"/>
      <c r="P125" s="335">
        <f>INDEX('元データ'!$A$2:$M$534,MATCH($A125,'元データ'!$A$2:$A$534,0),MATCH(P$1,'元データ'!$A$2:$M$2,0))</f>
        <v>9953</v>
      </c>
      <c r="Q125" s="336">
        <v>9900</v>
      </c>
      <c r="R125" s="347"/>
      <c r="S125" s="335">
        <f>INDEX('元データ'!$A$2:$M$534,MATCH($A125,'元データ'!$A$2:$A$534,0),MATCH(S$1,'元データ'!$A$2:$M$2,0))</f>
        <v>4154</v>
      </c>
      <c r="T125" s="336">
        <v>4126</v>
      </c>
      <c r="U125" s="347"/>
      <c r="V125" s="335">
        <f>INDEX('元データ'!$A$2:$M$534,MATCH($A125,'元データ'!$A$2:$A$534,0),MATCH(V$1,'元データ'!$A$2:$M$2,0))</f>
        <v>2434</v>
      </c>
      <c r="W125" s="336">
        <v>2246</v>
      </c>
      <c r="X125" s="347"/>
      <c r="Y125" s="335">
        <f>INDEX('元データ'!$A$2:$M$534,MATCH($A125,'元データ'!$A$2:$A$534,0),MATCH(Y$1,'元データ'!$A$2:$M$2,0))</f>
        <v>145</v>
      </c>
      <c r="Z125" s="336">
        <v>142</v>
      </c>
      <c r="AA125" s="347"/>
      <c r="AB125" s="335">
        <f>INDEX('元データ'!$A$2:$M$534,MATCH($A125,'元データ'!$A$2:$A$534,0),MATCH(AB$1,'元データ'!$A$2:$M$2,0))</f>
        <v>3978</v>
      </c>
      <c r="AC125" s="336">
        <v>3917</v>
      </c>
      <c r="AD125" s="347"/>
      <c r="AE125" s="335">
        <f>INDEX('元データ'!$A$2:$M$534,MATCH($A125,'元データ'!$A$2:$A$534,0),MATCH(AE$1,'元データ'!$A$2:$M$2,0))</f>
        <v>5600</v>
      </c>
      <c r="AF125" s="336">
        <v>5467</v>
      </c>
      <c r="AG125" s="347"/>
    </row>
    <row r="126" spans="1:33" ht="13.5" customHeight="1">
      <c r="A126" s="596"/>
      <c r="B126" s="352"/>
      <c r="C126" s="353" t="s">
        <v>18</v>
      </c>
      <c r="D126" s="606">
        <f>D127/D108</f>
        <v>16.51771653543307</v>
      </c>
      <c r="E126" s="607">
        <v>15.9284332688588</v>
      </c>
      <c r="F126" s="354">
        <v>15</v>
      </c>
      <c r="G126" s="606">
        <f>G127/G108</f>
        <v>18.422619047619047</v>
      </c>
      <c r="H126" s="607">
        <v>17.795180722891565</v>
      </c>
      <c r="I126" s="354">
        <v>18</v>
      </c>
      <c r="J126" s="606">
        <f>J127/J108</f>
        <v>16.411290322580644</v>
      </c>
      <c r="K126" s="607">
        <v>16.771084337349397</v>
      </c>
      <c r="L126" s="354">
        <v>15</v>
      </c>
      <c r="M126" s="606">
        <f>M127/M108</f>
        <v>18.25130890052356</v>
      </c>
      <c r="N126" s="607">
        <v>18.333333333333332</v>
      </c>
      <c r="O126" s="354">
        <v>18</v>
      </c>
      <c r="P126" s="606">
        <f>P127/P108</f>
        <v>18.98326359832636</v>
      </c>
      <c r="Q126" s="607">
        <v>19.029535864978904</v>
      </c>
      <c r="R126" s="354">
        <v>15</v>
      </c>
      <c r="S126" s="606">
        <f>S127/S108</f>
        <v>17.628865979381445</v>
      </c>
      <c r="T126" s="607">
        <v>18.145833333333332</v>
      </c>
      <c r="U126" s="354">
        <v>18</v>
      </c>
      <c r="V126" s="606">
        <f>V127/V108</f>
        <v>16.660377358490567</v>
      </c>
      <c r="W126" s="607">
        <v>15.745098039215685</v>
      </c>
      <c r="X126" s="354">
        <v>21</v>
      </c>
      <c r="Y126" s="606">
        <f>Y127/Y108</f>
        <v>27.333333333333332</v>
      </c>
      <c r="Z126" s="607">
        <v>26.333333333333332</v>
      </c>
      <c r="AA126" s="354">
        <v>20</v>
      </c>
      <c r="AB126" s="606">
        <f>AB127/AB108</f>
        <v>16.9247311827957</v>
      </c>
      <c r="AC126" s="607">
        <v>19.365591397849464</v>
      </c>
      <c r="AD126" s="354">
        <v>20</v>
      </c>
      <c r="AE126" s="606">
        <f>AE127/AE108</f>
        <v>16.891304347826086</v>
      </c>
      <c r="AF126" s="607">
        <v>17.154411764705884</v>
      </c>
      <c r="AG126" s="354">
        <v>18</v>
      </c>
    </row>
    <row r="127" spans="1:33" s="600" customFormat="1" ht="13.5" customHeight="1" hidden="1">
      <c r="A127" s="599" t="s">
        <v>1252</v>
      </c>
      <c r="B127" s="355"/>
      <c r="C127" s="356"/>
      <c r="D127" s="336">
        <f>INDEX('元データ'!$A$2:$M$534,MATCH($A127,'元データ'!$A$2:$A$534,0),MATCH(D$1,'元データ'!$A$2:$M$2,0))</f>
        <v>8391</v>
      </c>
      <c r="E127" s="336">
        <v>8235</v>
      </c>
      <c r="F127" s="346"/>
      <c r="G127" s="336">
        <f>INDEX('元データ'!$A$2:$M$534,MATCH($A127,'元データ'!$A$2:$A$534,0),MATCH(G$1,'元データ'!$A$2:$M$2,0))</f>
        <v>3095</v>
      </c>
      <c r="H127" s="336">
        <v>2954</v>
      </c>
      <c r="I127" s="346"/>
      <c r="J127" s="336">
        <f>INDEX('元データ'!$A$2:$M$534,MATCH($A127,'元データ'!$A$2:$A$534,0),MATCH(J$1,'元データ'!$A$2:$M$2,0))</f>
        <v>4070</v>
      </c>
      <c r="K127" s="336">
        <v>4176</v>
      </c>
      <c r="L127" s="346"/>
      <c r="M127" s="336">
        <f>INDEX('元データ'!$A$2:$M$534,MATCH($A127,'元データ'!$A$2:$A$534,0),MATCH(M$1,'元データ'!$A$2:$M$2,0))</f>
        <v>3486</v>
      </c>
      <c r="N127" s="336">
        <v>3465</v>
      </c>
      <c r="O127" s="346"/>
      <c r="P127" s="336">
        <f>INDEX('元データ'!$A$2:$M$534,MATCH($A127,'元データ'!$A$2:$A$534,0),MATCH(P$1,'元データ'!$A$2:$M$2,0))</f>
        <v>4537</v>
      </c>
      <c r="Q127" s="336">
        <v>4510</v>
      </c>
      <c r="R127" s="346"/>
      <c r="S127" s="336">
        <f>INDEX('元データ'!$A$2:$M$534,MATCH($A127,'元データ'!$A$2:$A$534,0),MATCH(S$1,'元データ'!$A$2:$M$2,0))</f>
        <v>1710</v>
      </c>
      <c r="T127" s="336">
        <v>1742</v>
      </c>
      <c r="U127" s="346"/>
      <c r="V127" s="336">
        <f>INDEX('元データ'!$A$2:$M$534,MATCH($A127,'元データ'!$A$2:$A$534,0),MATCH(V$1,'元データ'!$A$2:$M$2,0))</f>
        <v>883</v>
      </c>
      <c r="W127" s="336">
        <v>803</v>
      </c>
      <c r="X127" s="346"/>
      <c r="Y127" s="336">
        <f>INDEX('元データ'!$A$2:$M$534,MATCH($A127,'元データ'!$A$2:$A$534,0),MATCH(Y$1,'元データ'!$A$2:$M$2,0))</f>
        <v>82</v>
      </c>
      <c r="Z127" s="336">
        <v>79</v>
      </c>
      <c r="AA127" s="346"/>
      <c r="AB127" s="336">
        <f>INDEX('元データ'!$A$2:$M$534,MATCH($A127,'元データ'!$A$2:$A$534,0),MATCH(AB$1,'元データ'!$A$2:$M$2,0))</f>
        <v>1574</v>
      </c>
      <c r="AC127" s="336">
        <v>1801</v>
      </c>
      <c r="AD127" s="346"/>
      <c r="AE127" s="336">
        <f>INDEX('元データ'!$A$2:$M$534,MATCH($A127,'元データ'!$A$2:$A$534,0),MATCH(AE$1,'元データ'!$A$2:$M$2,0))</f>
        <v>2331</v>
      </c>
      <c r="AF127" s="336">
        <v>2333</v>
      </c>
      <c r="AG127" s="346"/>
    </row>
    <row r="128" ht="13.5" customHeight="1">
      <c r="C128" s="593"/>
    </row>
    <row r="129" ht="13.5" customHeight="1">
      <c r="D129" s="535" t="s">
        <v>1253</v>
      </c>
    </row>
  </sheetData>
  <sheetProtection/>
  <autoFilter ref="A1:A129"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3" r:id="rId3"/>
  <headerFooter alignWithMargins="0">
    <oddHeader>&amp;C&amp;14法適第４表　病院事業会計決算の状況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6"/>
  <sheetViews>
    <sheetView showGridLines="0" zoomScale="85" zoomScaleNormal="85" zoomScaleSheetLayoutView="55" workbookViewId="0" topLeftCell="B3">
      <selection activeCell="B3" sqref="B3"/>
    </sheetView>
  </sheetViews>
  <sheetFormatPr defaultColWidth="8.796875" defaultRowHeight="13.5" customHeight="1"/>
  <cols>
    <col min="1" max="1" width="0" style="537" hidden="1" customWidth="1"/>
    <col min="2" max="2" width="4.09765625" style="537" customWidth="1"/>
    <col min="3" max="3" width="21.8984375" style="537" customWidth="1"/>
    <col min="4" max="4" width="8.69921875" style="537" customWidth="1"/>
    <col min="5" max="5" width="12.5" style="537" bestFit="1" customWidth="1"/>
    <col min="6" max="49" width="11.59765625" style="537" customWidth="1"/>
    <col min="50" max="16384" width="9" style="537" customWidth="1"/>
  </cols>
  <sheetData>
    <row r="1" spans="6:49" ht="13.5" customHeight="1" hidden="1">
      <c r="F1" s="91">
        <v>322016</v>
      </c>
      <c r="G1" s="91"/>
      <c r="H1" s="532"/>
      <c r="I1" s="532"/>
      <c r="J1" s="91">
        <v>322032</v>
      </c>
      <c r="K1" s="91"/>
      <c r="M1" s="532"/>
      <c r="N1" s="91">
        <v>322059</v>
      </c>
      <c r="O1" s="91"/>
      <c r="P1" s="532"/>
      <c r="Q1" s="532"/>
      <c r="R1" s="91">
        <v>322067</v>
      </c>
      <c r="S1" s="91"/>
      <c r="U1" s="532"/>
      <c r="V1" s="91">
        <v>322091</v>
      </c>
      <c r="W1" s="91"/>
      <c r="X1" s="532"/>
      <c r="Y1" s="532"/>
      <c r="Z1" s="91">
        <v>323438</v>
      </c>
      <c r="AA1" s="91"/>
      <c r="AC1" s="532"/>
      <c r="AD1" s="91">
        <v>323861</v>
      </c>
      <c r="AE1" s="91"/>
      <c r="AG1" s="532"/>
      <c r="AH1" s="91">
        <v>325015</v>
      </c>
      <c r="AI1" s="91"/>
      <c r="AJ1" s="532"/>
      <c r="AK1" s="532"/>
      <c r="AL1" s="91">
        <v>328871</v>
      </c>
      <c r="AM1" s="91"/>
      <c r="AN1" s="532"/>
      <c r="AO1" s="532"/>
      <c r="AP1" s="91" t="s">
        <v>1012</v>
      </c>
      <c r="AQ1" s="91"/>
      <c r="AR1" s="532"/>
      <c r="AS1" s="91"/>
      <c r="AT1" s="91" t="s">
        <v>1013</v>
      </c>
      <c r="AU1" s="91"/>
      <c r="AV1" s="532"/>
      <c r="AW1" s="91"/>
    </row>
    <row r="2" spans="6:49" ht="13.5" customHeight="1" hidden="1">
      <c r="F2" s="566">
        <v>1</v>
      </c>
      <c r="G2" s="566"/>
      <c r="H2" s="532"/>
      <c r="I2" s="532"/>
      <c r="J2" s="566">
        <v>1</v>
      </c>
      <c r="K2" s="566"/>
      <c r="L2" s="532"/>
      <c r="M2" s="532"/>
      <c r="N2" s="566">
        <v>1</v>
      </c>
      <c r="O2" s="566"/>
      <c r="P2" s="532"/>
      <c r="Q2" s="532"/>
      <c r="R2" s="566">
        <v>1</v>
      </c>
      <c r="S2" s="566"/>
      <c r="T2" s="532"/>
      <c r="U2" s="532"/>
      <c r="V2" s="566">
        <v>1</v>
      </c>
      <c r="W2" s="566"/>
      <c r="X2" s="532"/>
      <c r="Y2" s="532"/>
      <c r="Z2" s="566">
        <v>1</v>
      </c>
      <c r="AA2" s="566"/>
      <c r="AB2" s="532"/>
      <c r="AC2" s="532"/>
      <c r="AD2" s="566">
        <v>1</v>
      </c>
      <c r="AE2" s="566"/>
      <c r="AF2" s="532"/>
      <c r="AG2" s="532"/>
      <c r="AH2" s="566">
        <v>1</v>
      </c>
      <c r="AI2" s="566"/>
      <c r="AJ2" s="532"/>
      <c r="AK2" s="532"/>
      <c r="AL2" s="566">
        <v>1</v>
      </c>
      <c r="AM2" s="566"/>
      <c r="AN2" s="532"/>
      <c r="AO2" s="532"/>
      <c r="AP2" s="566">
        <v>1</v>
      </c>
      <c r="AQ2" s="566"/>
      <c r="AR2" s="532"/>
      <c r="AS2" s="566"/>
      <c r="AT2" s="566">
        <v>2</v>
      </c>
      <c r="AU2" s="566"/>
      <c r="AV2" s="532"/>
      <c r="AW2" s="566"/>
    </row>
    <row r="3" ht="13.5" customHeight="1">
      <c r="B3" s="536" t="s">
        <v>1093</v>
      </c>
    </row>
    <row r="5" spans="2:37" ht="13.5" customHeight="1">
      <c r="B5" s="538" t="s">
        <v>31</v>
      </c>
      <c r="C5" s="538"/>
      <c r="D5" s="538"/>
      <c r="E5" s="538"/>
      <c r="F5" s="567"/>
      <c r="G5" s="567"/>
      <c r="H5" s="567"/>
      <c r="I5" s="567"/>
      <c r="AH5" s="567"/>
      <c r="AI5" s="567"/>
      <c r="AJ5" s="567"/>
      <c r="AK5" s="567"/>
    </row>
    <row r="6" spans="2:49" s="532" customFormat="1" ht="13.5" customHeight="1">
      <c r="B6" s="311"/>
      <c r="C6" s="357"/>
      <c r="D6" s="357"/>
      <c r="E6" s="312" t="s">
        <v>325</v>
      </c>
      <c r="F6" s="313" t="s">
        <v>318</v>
      </c>
      <c r="G6" s="314"/>
      <c r="H6" s="314"/>
      <c r="I6" s="315" t="s">
        <v>1086</v>
      </c>
      <c r="J6" s="313" t="s">
        <v>528</v>
      </c>
      <c r="K6" s="314"/>
      <c r="L6" s="314"/>
      <c r="M6" s="316" t="s">
        <v>1086</v>
      </c>
      <c r="N6" s="314" t="s">
        <v>319</v>
      </c>
      <c r="O6" s="314"/>
      <c r="P6" s="314"/>
      <c r="Q6" s="315" t="s">
        <v>1086</v>
      </c>
      <c r="R6" s="313" t="s">
        <v>529</v>
      </c>
      <c r="S6" s="314"/>
      <c r="T6" s="314"/>
      <c r="U6" s="316" t="s">
        <v>1086</v>
      </c>
      <c r="V6" s="317" t="s">
        <v>571</v>
      </c>
      <c r="W6" s="317"/>
      <c r="X6" s="317"/>
      <c r="Y6" s="315" t="s">
        <v>1086</v>
      </c>
      <c r="Z6" s="313" t="s">
        <v>530</v>
      </c>
      <c r="AA6" s="314"/>
      <c r="AB6" s="314"/>
      <c r="AC6" s="315" t="s">
        <v>1086</v>
      </c>
      <c r="AD6" s="313" t="s">
        <v>531</v>
      </c>
      <c r="AE6" s="314"/>
      <c r="AF6" s="314"/>
      <c r="AG6" s="315" t="s">
        <v>1086</v>
      </c>
      <c r="AH6" s="313" t="s">
        <v>570</v>
      </c>
      <c r="AI6" s="314"/>
      <c r="AJ6" s="314"/>
      <c r="AK6" s="315" t="s">
        <v>1086</v>
      </c>
      <c r="AL6" s="318" t="s">
        <v>527</v>
      </c>
      <c r="AM6" s="317"/>
      <c r="AN6" s="358"/>
      <c r="AO6" s="316" t="s">
        <v>1086</v>
      </c>
      <c r="AP6" s="314" t="s">
        <v>533</v>
      </c>
      <c r="AQ6" s="314"/>
      <c r="AR6" s="314"/>
      <c r="AS6" s="315" t="s">
        <v>1086</v>
      </c>
      <c r="AT6" s="313" t="s">
        <v>532</v>
      </c>
      <c r="AU6" s="314"/>
      <c r="AV6" s="314"/>
      <c r="AW6" s="316" t="s">
        <v>1086</v>
      </c>
    </row>
    <row r="7" spans="2:49" s="532" customFormat="1" ht="13.5" customHeight="1">
      <c r="B7" s="359" t="s">
        <v>20</v>
      </c>
      <c r="C7" s="360"/>
      <c r="D7" s="360"/>
      <c r="E7" s="361"/>
      <c r="F7" s="321">
        <v>25</v>
      </c>
      <c r="G7" s="322">
        <v>24</v>
      </c>
      <c r="H7" s="322">
        <v>23</v>
      </c>
      <c r="I7" s="323" t="s">
        <v>1084</v>
      </c>
      <c r="J7" s="321">
        <v>25</v>
      </c>
      <c r="K7" s="322">
        <v>24</v>
      </c>
      <c r="L7" s="322">
        <v>23</v>
      </c>
      <c r="M7" s="324" t="s">
        <v>1085</v>
      </c>
      <c r="N7" s="321">
        <v>25</v>
      </c>
      <c r="O7" s="322">
        <v>24</v>
      </c>
      <c r="P7" s="322">
        <v>23</v>
      </c>
      <c r="Q7" s="324" t="s">
        <v>1089</v>
      </c>
      <c r="R7" s="321">
        <v>25</v>
      </c>
      <c r="S7" s="322">
        <v>24</v>
      </c>
      <c r="T7" s="322">
        <v>23</v>
      </c>
      <c r="U7" s="324" t="s">
        <v>1085</v>
      </c>
      <c r="V7" s="321">
        <v>25</v>
      </c>
      <c r="W7" s="322">
        <v>24</v>
      </c>
      <c r="X7" s="322">
        <v>23</v>
      </c>
      <c r="Y7" s="324" t="s">
        <v>1089</v>
      </c>
      <c r="Z7" s="321">
        <v>25</v>
      </c>
      <c r="AA7" s="322">
        <v>24</v>
      </c>
      <c r="AB7" s="322">
        <v>23</v>
      </c>
      <c r="AC7" s="324" t="s">
        <v>1085</v>
      </c>
      <c r="AD7" s="321">
        <v>25</v>
      </c>
      <c r="AE7" s="322">
        <v>24</v>
      </c>
      <c r="AF7" s="322">
        <v>23</v>
      </c>
      <c r="AG7" s="324" t="s">
        <v>1087</v>
      </c>
      <c r="AH7" s="321">
        <v>25</v>
      </c>
      <c r="AI7" s="322">
        <v>24</v>
      </c>
      <c r="AJ7" s="322">
        <v>23</v>
      </c>
      <c r="AK7" s="324" t="s">
        <v>1088</v>
      </c>
      <c r="AL7" s="321">
        <v>25</v>
      </c>
      <c r="AM7" s="322">
        <v>24</v>
      </c>
      <c r="AN7" s="322">
        <v>23</v>
      </c>
      <c r="AO7" s="324" t="s">
        <v>1088</v>
      </c>
      <c r="AP7" s="321">
        <v>25</v>
      </c>
      <c r="AQ7" s="322">
        <v>24</v>
      </c>
      <c r="AR7" s="322">
        <v>23</v>
      </c>
      <c r="AS7" s="324" t="s">
        <v>1085</v>
      </c>
      <c r="AT7" s="321">
        <v>25</v>
      </c>
      <c r="AU7" s="322">
        <v>24</v>
      </c>
      <c r="AV7" s="322">
        <v>23</v>
      </c>
      <c r="AW7" s="324" t="s">
        <v>1087</v>
      </c>
    </row>
    <row r="8" spans="2:49" ht="13.5" customHeight="1">
      <c r="B8" s="362" t="s">
        <v>326</v>
      </c>
      <c r="C8" s="363"/>
      <c r="D8" s="364" t="s">
        <v>327</v>
      </c>
      <c r="E8" s="365"/>
      <c r="F8" s="568">
        <f>IF(F10=0,0,+F9/F10*100)</f>
        <v>83.85603266596418</v>
      </c>
      <c r="G8" s="366">
        <v>80.24433614330874</v>
      </c>
      <c r="H8" s="366">
        <v>82.35471836906262</v>
      </c>
      <c r="I8" s="366">
        <v>77.7</v>
      </c>
      <c r="J8" s="568">
        <f>IF(J10=0,0,+J9/J10*100)</f>
        <v>78.04491659677569</v>
      </c>
      <c r="K8" s="366">
        <v>81.03997763488957</v>
      </c>
      <c r="L8" s="366">
        <v>74.1094240991454</v>
      </c>
      <c r="M8" s="367">
        <v>67.9</v>
      </c>
      <c r="N8" s="568">
        <f>IF(N10=0,0,+N9/N10*100)</f>
        <v>49.60176125244619</v>
      </c>
      <c r="O8" s="366">
        <v>48.00195694716243</v>
      </c>
      <c r="P8" s="366">
        <v>43.490437158469945</v>
      </c>
      <c r="Q8" s="366">
        <v>72.5</v>
      </c>
      <c r="R8" s="568">
        <f>IF(R10=0,0,+R9/R10*100)</f>
        <v>72.38501315431371</v>
      </c>
      <c r="S8" s="366">
        <v>76.10632314252018</v>
      </c>
      <c r="T8" s="366">
        <v>80.90507726269315</v>
      </c>
      <c r="U8" s="367">
        <v>67.9</v>
      </c>
      <c r="V8" s="568">
        <f>IF(V10=0,0,+V9/V10*100)</f>
        <v>91.22736972533903</v>
      </c>
      <c r="W8" s="366">
        <v>90.52798237764164</v>
      </c>
      <c r="X8" s="366">
        <v>90.60603564269435</v>
      </c>
      <c r="Y8" s="366">
        <v>72.5</v>
      </c>
      <c r="Z8" s="568">
        <f>IF(Z10=0,0,+Z9/Z10*100)</f>
        <v>80.31870282359519</v>
      </c>
      <c r="AA8" s="366">
        <v>79.1305563321219</v>
      </c>
      <c r="AB8" s="366">
        <v>74.28905988624959</v>
      </c>
      <c r="AC8" s="367">
        <v>67.9</v>
      </c>
      <c r="AD8" s="568">
        <f>IF(AD10=0,0,+AD9/AD10*100)</f>
        <v>46.06164383561644</v>
      </c>
      <c r="AE8" s="366">
        <v>57.38584474885845</v>
      </c>
      <c r="AF8" s="366">
        <v>72.56944444444444</v>
      </c>
      <c r="AG8" s="367">
        <v>66.6</v>
      </c>
      <c r="AH8" s="568">
        <f>IF(AH10=0,0,+AH9/AH10*100)</f>
        <v>70.8986301369863</v>
      </c>
      <c r="AI8" s="366">
        <v>68.8931506849315</v>
      </c>
      <c r="AJ8" s="366">
        <v>71.97267759562843</v>
      </c>
      <c r="AK8" s="366">
        <v>69.3</v>
      </c>
      <c r="AL8" s="568">
        <f>IF(AL10=0,0,+AL9/AL10*100)</f>
        <v>68.4931506849315</v>
      </c>
      <c r="AM8" s="366">
        <v>68.89851831143416</v>
      </c>
      <c r="AN8" s="366">
        <v>65.86093453774953</v>
      </c>
      <c r="AO8" s="367">
        <v>69.3</v>
      </c>
      <c r="AP8" s="568">
        <f>IF(AP10=0,0,+AP9/AP10*100)</f>
        <v>77.16393195845251</v>
      </c>
      <c r="AQ8" s="366">
        <v>69.2386722866175</v>
      </c>
      <c r="AR8" s="366">
        <v>76.50535939470366</v>
      </c>
      <c r="AS8" s="367">
        <v>67.9</v>
      </c>
      <c r="AT8" s="568">
        <f>IF(AT10=0,0,+AT9/AT10*100)</f>
        <v>96.95890410958904</v>
      </c>
      <c r="AU8" s="366">
        <v>95.68493150684931</v>
      </c>
      <c r="AV8" s="366">
        <v>92.96448087431693</v>
      </c>
      <c r="AW8" s="367">
        <v>66.6</v>
      </c>
    </row>
    <row r="9" spans="1:49" s="541" customFormat="1" ht="13.5" customHeight="1" hidden="1">
      <c r="A9" s="541" t="s">
        <v>1126</v>
      </c>
      <c r="B9" s="368"/>
      <c r="C9" s="369"/>
      <c r="D9" s="370"/>
      <c r="E9" s="371"/>
      <c r="F9" s="372">
        <f>INDEX('元データ'!$A$2:$M$537,MATCH($A9,'元データ'!$A$2:$A$537,0),MATCH(F$1,'元データ'!$A$2:$M$2,0))</f>
        <v>127327</v>
      </c>
      <c r="G9" s="373">
        <v>121843</v>
      </c>
      <c r="H9" s="373">
        <v>125390</v>
      </c>
      <c r="I9" s="373"/>
      <c r="J9" s="372">
        <f>INDEX('元データ'!$A$2:$M$537,MATCH($A9,'元データ'!$A$2:$A$537,0),MATCH(J$1,'元データ'!$A$2:$M$2,0))</f>
        <v>41875</v>
      </c>
      <c r="K9" s="373">
        <v>43482</v>
      </c>
      <c r="L9" s="373">
        <v>50470</v>
      </c>
      <c r="M9" s="374"/>
      <c r="N9" s="372">
        <f>INDEX('元データ'!$A$2:$M$537,MATCH($A9,'元データ'!$A$2:$A$537,0),MATCH(N$1,'元データ'!$A$2:$M$2,0))</f>
        <v>50693</v>
      </c>
      <c r="O9" s="373">
        <v>49058</v>
      </c>
      <c r="P9" s="373">
        <v>44569</v>
      </c>
      <c r="Q9" s="373"/>
      <c r="R9" s="372">
        <f>INDEX('元データ'!$A$2:$M$537,MATCH($A9,'元データ'!$A$2:$A$537,0),MATCH(R$1,'元データ'!$A$2:$M$2,0))</f>
        <v>39895</v>
      </c>
      <c r="S9" s="373">
        <v>41946</v>
      </c>
      <c r="T9" s="373">
        <v>44713</v>
      </c>
      <c r="U9" s="374"/>
      <c r="V9" s="372">
        <f>INDEX('元データ'!$A$2:$M$537,MATCH($A9,'元データ'!$A$2:$A$537,0),MATCH(V$1,'元データ'!$A$2:$M$2,0))</f>
        <v>66263</v>
      </c>
      <c r="W9" s="373">
        <v>65755</v>
      </c>
      <c r="X9" s="373">
        <v>65992</v>
      </c>
      <c r="Y9" s="373"/>
      <c r="Z9" s="372">
        <f>INDEX('元データ'!$A$2:$M$537,MATCH($A9,'元データ'!$A$2:$A$537,0),MATCH(Z$1,'元データ'!$A$2:$M$2,0))</f>
        <v>28730</v>
      </c>
      <c r="AA9" s="373">
        <v>28305</v>
      </c>
      <c r="AB9" s="373">
        <v>26646</v>
      </c>
      <c r="AC9" s="374"/>
      <c r="AD9" s="372">
        <f>INDEX('元データ'!$A$2:$M$537,MATCH($A9,'元データ'!$A$2:$A$537,0),MATCH(AD$1,'元データ'!$A$2:$M$2,0))</f>
        <v>8070</v>
      </c>
      <c r="AE9" s="373">
        <v>10054</v>
      </c>
      <c r="AF9" s="373">
        <v>12749</v>
      </c>
      <c r="AG9" s="374"/>
      <c r="AH9" s="372">
        <f>INDEX('元データ'!$A$2:$M$537,MATCH($A9,'元データ'!$A$2:$A$537,0),MATCH(AH$1,'元データ'!$A$2:$M$2,0))</f>
        <v>12939</v>
      </c>
      <c r="AI9" s="373">
        <v>12573</v>
      </c>
      <c r="AJ9" s="373">
        <v>13171</v>
      </c>
      <c r="AK9" s="373"/>
      <c r="AL9" s="372">
        <f>INDEX('元データ'!$A$2:$M$537,MATCH($A9,'元データ'!$A$2:$A$537,0),MATCH(AL$1,'元データ'!$A$2:$M$2,0))</f>
        <v>24500</v>
      </c>
      <c r="AM9" s="373">
        <v>24645</v>
      </c>
      <c r="AN9" s="373">
        <v>23623</v>
      </c>
      <c r="AO9" s="374"/>
      <c r="AP9" s="372">
        <f>INDEX('元データ'!$A$2:$M$537,MATCH($A9,'元データ'!$A$2:$A$537,0),MATCH(AP$1,'元データ'!$A$2:$M$2,0))</f>
        <v>25630</v>
      </c>
      <c r="AQ9" s="373">
        <v>26283</v>
      </c>
      <c r="AR9" s="373">
        <v>29121</v>
      </c>
      <c r="AS9" s="374"/>
      <c r="AT9" s="372">
        <f>INDEX('元データ'!$A$2:$M$537,MATCH($A9,'元データ'!$A$2:$A$537,0),MATCH(AT$1,'元データ'!$A$2:$M$2,0))</f>
        <v>7078</v>
      </c>
      <c r="AU9" s="373">
        <v>6985</v>
      </c>
      <c r="AV9" s="373">
        <v>6805</v>
      </c>
      <c r="AW9" s="374"/>
    </row>
    <row r="10" spans="1:49" s="541" customFormat="1" ht="13.5" customHeight="1" hidden="1">
      <c r="A10" s="541" t="s">
        <v>1127</v>
      </c>
      <c r="B10" s="368"/>
      <c r="C10" s="369"/>
      <c r="D10" s="370"/>
      <c r="E10" s="371"/>
      <c r="F10" s="372">
        <f>INDEX('元データ'!$A$2:$M$537,MATCH($A10,'元データ'!$A$2:$A$537,0),MATCH(F$1,'元データ'!$A$2:$M$2,0))</f>
        <v>151840</v>
      </c>
      <c r="G10" s="373">
        <v>151840</v>
      </c>
      <c r="H10" s="373">
        <v>152256</v>
      </c>
      <c r="I10" s="373"/>
      <c r="J10" s="372">
        <f>INDEX('元データ'!$A$2:$M$537,MATCH($A10,'元データ'!$A$2:$A$537,0),MATCH(J$1,'元データ'!$A$2:$M$2,0))</f>
        <v>53655</v>
      </c>
      <c r="K10" s="373">
        <v>53655</v>
      </c>
      <c r="L10" s="373">
        <v>68102</v>
      </c>
      <c r="M10" s="374"/>
      <c r="N10" s="372">
        <f>INDEX('元データ'!$A$2:$M$537,MATCH($A10,'元データ'!$A$2:$A$537,0),MATCH(N$1,'元データ'!$A$2:$M$2,0))</f>
        <v>102200</v>
      </c>
      <c r="O10" s="373">
        <v>102200</v>
      </c>
      <c r="P10" s="373">
        <v>102480</v>
      </c>
      <c r="Q10" s="373"/>
      <c r="R10" s="372">
        <f>INDEX('元データ'!$A$2:$M$537,MATCH($A10,'元データ'!$A$2:$A$537,0),MATCH(R$1,'元データ'!$A$2:$M$2,0))</f>
        <v>55115</v>
      </c>
      <c r="S10" s="373">
        <v>55115</v>
      </c>
      <c r="T10" s="373">
        <v>55266</v>
      </c>
      <c r="U10" s="374"/>
      <c r="V10" s="372">
        <f>INDEX('元データ'!$A$2:$M$537,MATCH($A10,'元データ'!$A$2:$A$537,0),MATCH(V$1,'元データ'!$A$2:$M$2,0))</f>
        <v>72635</v>
      </c>
      <c r="W10" s="373">
        <v>72635</v>
      </c>
      <c r="X10" s="373">
        <v>72834</v>
      </c>
      <c r="Y10" s="373"/>
      <c r="Z10" s="372">
        <f>INDEX('元データ'!$A$2:$M$537,MATCH($A10,'元データ'!$A$2:$A$537,0),MATCH(Z$1,'元データ'!$A$2:$M$2,0))</f>
        <v>35770</v>
      </c>
      <c r="AA10" s="373">
        <v>35770</v>
      </c>
      <c r="AB10" s="373">
        <v>35868</v>
      </c>
      <c r="AC10" s="374"/>
      <c r="AD10" s="372">
        <f>INDEX('元データ'!$A$2:$M$537,MATCH($A10,'元データ'!$A$2:$A$537,0),MATCH(AD$1,'元データ'!$A$2:$M$2,0))</f>
        <v>17520</v>
      </c>
      <c r="AE10" s="373">
        <v>17520</v>
      </c>
      <c r="AF10" s="373">
        <v>17568</v>
      </c>
      <c r="AG10" s="374"/>
      <c r="AH10" s="372">
        <f>INDEX('元データ'!$A$2:$M$537,MATCH($A10,'元データ'!$A$2:$A$537,0),MATCH(AH$1,'元データ'!$A$2:$M$2,0))</f>
        <v>18250</v>
      </c>
      <c r="AI10" s="373">
        <v>18250</v>
      </c>
      <c r="AJ10" s="373">
        <v>18300</v>
      </c>
      <c r="AK10" s="373"/>
      <c r="AL10" s="372">
        <f>INDEX('元データ'!$A$2:$M$537,MATCH($A10,'元データ'!$A$2:$A$537,0),MATCH(AL$1,'元データ'!$A$2:$M$2,0))</f>
        <v>35770</v>
      </c>
      <c r="AM10" s="373">
        <v>35770</v>
      </c>
      <c r="AN10" s="373">
        <v>35868</v>
      </c>
      <c r="AO10" s="374"/>
      <c r="AP10" s="372">
        <f>INDEX('元データ'!$A$2:$M$537,MATCH($A10,'元データ'!$A$2:$A$537,0),MATCH(AP$1,'元データ'!$A$2:$M$2,0))</f>
        <v>33215</v>
      </c>
      <c r="AQ10" s="373">
        <v>37960</v>
      </c>
      <c r="AR10" s="373">
        <v>38064</v>
      </c>
      <c r="AS10" s="374"/>
      <c r="AT10" s="372">
        <f>INDEX('元データ'!$A$2:$M$537,MATCH($A10,'元データ'!$A$2:$A$537,0),MATCH(AT$1,'元データ'!$A$2:$M$2,0))</f>
        <v>7300</v>
      </c>
      <c r="AU10" s="373">
        <v>7300</v>
      </c>
      <c r="AV10" s="373">
        <v>7320</v>
      </c>
      <c r="AW10" s="374"/>
    </row>
    <row r="11" spans="2:49" ht="13.5" customHeight="1">
      <c r="B11" s="375"/>
      <c r="C11" s="376"/>
      <c r="D11" s="377" t="s">
        <v>324</v>
      </c>
      <c r="E11" s="378"/>
      <c r="F11" s="569">
        <f>IF(F13=0,0,+F12/F13*100)</f>
        <v>0</v>
      </c>
      <c r="G11" s="379">
        <v>0</v>
      </c>
      <c r="H11" s="379">
        <v>0</v>
      </c>
      <c r="I11" s="379">
        <v>85.9</v>
      </c>
      <c r="J11" s="569">
        <f>IF(J13=0,0,+J12/J13*100)</f>
        <v>80.90621707060063</v>
      </c>
      <c r="K11" s="379">
        <v>70.22128556375131</v>
      </c>
      <c r="L11" s="379">
        <v>46.17497886728656</v>
      </c>
      <c r="M11" s="380">
        <v>79.9</v>
      </c>
      <c r="N11" s="569">
        <f>IF(N13=0,0,+N12/N13*100)</f>
        <v>70.57534246575342</v>
      </c>
      <c r="O11" s="379">
        <v>72.83686176836862</v>
      </c>
      <c r="P11" s="379">
        <v>72.49875807252857</v>
      </c>
      <c r="Q11" s="379">
        <v>63.5</v>
      </c>
      <c r="R11" s="569">
        <f>IF(R13=0,0,+R12/R13*100)</f>
        <v>82.51141552511415</v>
      </c>
      <c r="S11" s="379">
        <v>85.95890410958904</v>
      </c>
      <c r="T11" s="379">
        <v>87.05031876138433</v>
      </c>
      <c r="U11" s="380">
        <v>79.9</v>
      </c>
      <c r="V11" s="569">
        <f>IF(V13=0,0,+V12/V13*100)</f>
        <v>90.99402880224798</v>
      </c>
      <c r="W11" s="379">
        <v>92.1952932911837</v>
      </c>
      <c r="X11" s="379">
        <v>92.62645369202747</v>
      </c>
      <c r="Y11" s="379">
        <v>63.5</v>
      </c>
      <c r="Z11" s="569">
        <f>IF(Z13=0,0,+Z12/Z13*100)</f>
        <v>84.78538812785388</v>
      </c>
      <c r="AA11" s="379">
        <v>82.31050228310502</v>
      </c>
      <c r="AB11" s="379">
        <v>80.68306010928961</v>
      </c>
      <c r="AC11" s="380">
        <v>79.9</v>
      </c>
      <c r="AD11" s="569">
        <f>IF(AD13=0,0,+AD12/AD13*100)</f>
        <v>0</v>
      </c>
      <c r="AE11" s="379">
        <v>0</v>
      </c>
      <c r="AF11" s="379">
        <v>0</v>
      </c>
      <c r="AG11" s="380">
        <v>68.5</v>
      </c>
      <c r="AH11" s="569">
        <f>IF(AH13=0,0,+AH12/AH13*100)</f>
        <v>0</v>
      </c>
      <c r="AI11" s="379">
        <v>0</v>
      </c>
      <c r="AJ11" s="379">
        <v>0</v>
      </c>
      <c r="AK11" s="379">
        <v>72</v>
      </c>
      <c r="AL11" s="569">
        <f>IF(AL13=0,0,+AL12/AL13*100)</f>
        <v>0</v>
      </c>
      <c r="AM11" s="379">
        <v>0</v>
      </c>
      <c r="AN11" s="379">
        <v>0</v>
      </c>
      <c r="AO11" s="380">
        <v>72</v>
      </c>
      <c r="AP11" s="569">
        <f>IF(AP13=0,0,+AP12/AP13*100)</f>
        <v>0</v>
      </c>
      <c r="AQ11" s="379">
        <v>0</v>
      </c>
      <c r="AR11" s="379">
        <v>0</v>
      </c>
      <c r="AS11" s="380">
        <v>79.9</v>
      </c>
      <c r="AT11" s="569">
        <f>IF(AT13=0,0,+AT12/AT13*100)</f>
        <v>80.55936073059361</v>
      </c>
      <c r="AU11" s="379">
        <v>69.71461187214612</v>
      </c>
      <c r="AV11" s="379">
        <v>78.5860655737705</v>
      </c>
      <c r="AW11" s="380">
        <v>68.5</v>
      </c>
    </row>
    <row r="12" spans="1:49" s="541" customFormat="1" ht="13.5" customHeight="1" hidden="1">
      <c r="A12" s="541" t="s">
        <v>1128</v>
      </c>
      <c r="B12" s="368"/>
      <c r="C12" s="369"/>
      <c r="D12" s="381"/>
      <c r="E12" s="371"/>
      <c r="F12" s="372">
        <f>INDEX('元データ'!$A$2:$M$537,MATCH($A12,'元データ'!$A$2:$A$537,0),MATCH(F$1,'元データ'!$A$2:$M$2,0))</f>
        <v>0</v>
      </c>
      <c r="G12" s="373"/>
      <c r="H12" s="373"/>
      <c r="I12" s="373"/>
      <c r="J12" s="372">
        <f>INDEX('元データ'!$A$2:$M$537,MATCH($A12,'元データ'!$A$2:$A$537,0),MATCH(J$1,'元データ'!$A$2:$M$2,0))</f>
        <v>15356</v>
      </c>
      <c r="K12" s="373">
        <v>13328</v>
      </c>
      <c r="L12" s="373">
        <v>2185</v>
      </c>
      <c r="M12" s="374"/>
      <c r="N12" s="372">
        <f>INDEX('元データ'!$A$2:$M$537,MATCH($A12,'元データ'!$A$2:$A$537,0),MATCH(N$1,'元データ'!$A$2:$M$2,0))</f>
        <v>14168</v>
      </c>
      <c r="O12" s="373">
        <v>14622</v>
      </c>
      <c r="P12" s="373">
        <v>14594</v>
      </c>
      <c r="Q12" s="373"/>
      <c r="R12" s="372">
        <f>INDEX('元データ'!$A$2:$M$537,MATCH($A12,'元データ'!$A$2:$A$537,0),MATCH(R$1,'元データ'!$A$2:$M$2,0))</f>
        <v>14456</v>
      </c>
      <c r="S12" s="373">
        <v>15060</v>
      </c>
      <c r="T12" s="373">
        <v>15293</v>
      </c>
      <c r="U12" s="374"/>
      <c r="V12" s="372">
        <f>INDEX('元データ'!$A$2:$M$537,MATCH($A12,'元データ'!$A$2:$A$537,0),MATCH(V$1,'元データ'!$A$2:$M$2,0))</f>
        <v>25906</v>
      </c>
      <c r="W12" s="373">
        <v>26248</v>
      </c>
      <c r="X12" s="373">
        <v>26443</v>
      </c>
      <c r="Y12" s="373"/>
      <c r="Z12" s="372">
        <f>INDEX('元データ'!$A$2:$M$537,MATCH($A12,'元データ'!$A$2:$A$537,0),MATCH(Z$1,'元データ'!$A$2:$M$2,0))</f>
        <v>18568</v>
      </c>
      <c r="AA12" s="373">
        <v>18026</v>
      </c>
      <c r="AB12" s="373">
        <v>17718</v>
      </c>
      <c r="AC12" s="374"/>
      <c r="AD12" s="372">
        <f>INDEX('元データ'!$A$2:$M$537,MATCH($A12,'元データ'!$A$2:$A$537,0),MATCH(AD$1,'元データ'!$A$2:$M$2,0))</f>
        <v>0</v>
      </c>
      <c r="AE12" s="373"/>
      <c r="AF12" s="373"/>
      <c r="AG12" s="374"/>
      <c r="AH12" s="372">
        <f>INDEX('元データ'!$A$2:$M$537,MATCH($A12,'元データ'!$A$2:$A$537,0),MATCH(AH$1,'元データ'!$A$2:$M$2,0))</f>
        <v>0</v>
      </c>
      <c r="AI12" s="373"/>
      <c r="AJ12" s="373"/>
      <c r="AK12" s="373"/>
      <c r="AL12" s="372">
        <f>INDEX('元データ'!$A$2:$M$537,MATCH($A12,'元データ'!$A$2:$A$537,0),MATCH(AL$1,'元データ'!$A$2:$M$2,0))</f>
        <v>0</v>
      </c>
      <c r="AM12" s="373"/>
      <c r="AN12" s="373"/>
      <c r="AO12" s="374"/>
      <c r="AP12" s="372">
        <f>INDEX('元データ'!$A$2:$M$537,MATCH($A12,'元データ'!$A$2:$A$537,0),MATCH(AP$1,'元データ'!$A$2:$M$2,0))</f>
        <v>0</v>
      </c>
      <c r="AQ12" s="373"/>
      <c r="AR12" s="373"/>
      <c r="AS12" s="374"/>
      <c r="AT12" s="372">
        <f>INDEX('元データ'!$A$2:$M$537,MATCH($A12,'元データ'!$A$2:$A$537,0),MATCH(AT$1,'元データ'!$A$2:$M$2,0))</f>
        <v>7057</v>
      </c>
      <c r="AU12" s="373">
        <v>6107</v>
      </c>
      <c r="AV12" s="373">
        <v>6903</v>
      </c>
      <c r="AW12" s="374"/>
    </row>
    <row r="13" spans="1:49" s="541" customFormat="1" ht="13.5" customHeight="1" hidden="1">
      <c r="A13" s="541" t="s">
        <v>1129</v>
      </c>
      <c r="B13" s="368"/>
      <c r="C13" s="369"/>
      <c r="D13" s="381"/>
      <c r="E13" s="371"/>
      <c r="F13" s="372">
        <f>INDEX('元データ'!$A$2:$M$537,MATCH($A13,'元データ'!$A$2:$A$537,0),MATCH(F$1,'元データ'!$A$2:$M$2,0))</f>
        <v>0</v>
      </c>
      <c r="G13" s="373"/>
      <c r="H13" s="373"/>
      <c r="I13" s="373"/>
      <c r="J13" s="372">
        <f>INDEX('元データ'!$A$2:$M$537,MATCH($A13,'元データ'!$A$2:$A$537,0),MATCH(J$1,'元データ'!$A$2:$M$2,0))</f>
        <v>18980</v>
      </c>
      <c r="K13" s="373">
        <v>18980</v>
      </c>
      <c r="L13" s="373">
        <v>4732</v>
      </c>
      <c r="M13" s="374"/>
      <c r="N13" s="372">
        <f>INDEX('元データ'!$A$2:$M$537,MATCH($A13,'元データ'!$A$2:$A$537,0),MATCH(N$1,'元データ'!$A$2:$M$2,0))</f>
        <v>20075</v>
      </c>
      <c r="O13" s="373">
        <v>20075</v>
      </c>
      <c r="P13" s="373">
        <v>20130</v>
      </c>
      <c r="Q13" s="373"/>
      <c r="R13" s="372">
        <f>INDEX('元データ'!$A$2:$M$537,MATCH($A13,'元データ'!$A$2:$A$537,0),MATCH(R$1,'元データ'!$A$2:$M$2,0))</f>
        <v>17520</v>
      </c>
      <c r="S13" s="373">
        <v>17520</v>
      </c>
      <c r="T13" s="373">
        <v>17568</v>
      </c>
      <c r="U13" s="374"/>
      <c r="V13" s="372">
        <f>INDEX('元データ'!$A$2:$M$537,MATCH($A13,'元データ'!$A$2:$A$537,0),MATCH(V$1,'元データ'!$A$2:$M$2,0))</f>
        <v>28470</v>
      </c>
      <c r="W13" s="373">
        <v>28470</v>
      </c>
      <c r="X13" s="373">
        <v>28548</v>
      </c>
      <c r="Y13" s="373"/>
      <c r="Z13" s="372">
        <f>INDEX('元データ'!$A$2:$M$537,MATCH($A13,'元データ'!$A$2:$A$537,0),MATCH(Z$1,'元データ'!$A$2:$M$2,0))</f>
        <v>21900</v>
      </c>
      <c r="AA13" s="373">
        <v>21900</v>
      </c>
      <c r="AB13" s="373">
        <v>21960</v>
      </c>
      <c r="AC13" s="374"/>
      <c r="AD13" s="372">
        <f>INDEX('元データ'!$A$2:$M$537,MATCH($A13,'元データ'!$A$2:$A$537,0),MATCH(AD$1,'元データ'!$A$2:$M$2,0))</f>
        <v>0</v>
      </c>
      <c r="AE13" s="373"/>
      <c r="AF13" s="373"/>
      <c r="AG13" s="374"/>
      <c r="AH13" s="372">
        <f>INDEX('元データ'!$A$2:$M$537,MATCH($A13,'元データ'!$A$2:$A$537,0),MATCH(AH$1,'元データ'!$A$2:$M$2,0))</f>
        <v>17885</v>
      </c>
      <c r="AI13" s="373">
        <v>17885</v>
      </c>
      <c r="AJ13" s="373">
        <v>17934</v>
      </c>
      <c r="AK13" s="373"/>
      <c r="AL13" s="372">
        <f>INDEX('元データ'!$A$2:$M$537,MATCH($A13,'元データ'!$A$2:$A$537,0),MATCH(AL$1,'元データ'!$A$2:$M$2,0))</f>
        <v>0</v>
      </c>
      <c r="AM13" s="373"/>
      <c r="AN13" s="373"/>
      <c r="AO13" s="374"/>
      <c r="AP13" s="372">
        <f>INDEX('元データ'!$A$2:$M$537,MATCH($A13,'元データ'!$A$2:$A$537,0),MATCH(AP$1,'元データ'!$A$2:$M$2,0))</f>
        <v>0</v>
      </c>
      <c r="AQ13" s="373"/>
      <c r="AR13" s="373"/>
      <c r="AS13" s="374"/>
      <c r="AT13" s="372">
        <f>INDEX('元データ'!$A$2:$M$537,MATCH($A13,'元データ'!$A$2:$A$537,0),MATCH(AT$1,'元データ'!$A$2:$M$2,0))</f>
        <v>8760</v>
      </c>
      <c r="AU13" s="373">
        <v>8760</v>
      </c>
      <c r="AV13" s="373">
        <v>8784</v>
      </c>
      <c r="AW13" s="374"/>
    </row>
    <row r="14" spans="2:49" ht="13.5" customHeight="1">
      <c r="B14" s="375"/>
      <c r="C14" s="376"/>
      <c r="D14" s="382" t="s">
        <v>459</v>
      </c>
      <c r="E14" s="378"/>
      <c r="F14" s="569">
        <f>IF(F16=0,0,+F15/F16*100)</f>
        <v>0</v>
      </c>
      <c r="G14" s="379">
        <v>0</v>
      </c>
      <c r="H14" s="379">
        <v>0</v>
      </c>
      <c r="I14" s="379">
        <v>15.2</v>
      </c>
      <c r="J14" s="569">
        <f>IF(J16=0,0,+J15/J16*100)</f>
        <v>0</v>
      </c>
      <c r="K14" s="379">
        <v>0</v>
      </c>
      <c r="L14" s="379">
        <v>0</v>
      </c>
      <c r="M14" s="380">
        <v>15.8</v>
      </c>
      <c r="N14" s="569">
        <f>IF(N16=0,0,+N15/N16*100)</f>
        <v>0</v>
      </c>
      <c r="O14" s="379">
        <v>0</v>
      </c>
      <c r="P14" s="379">
        <v>0</v>
      </c>
      <c r="Q14" s="379">
        <v>19</v>
      </c>
      <c r="R14" s="569">
        <f>IF(R16=0,0,+R15/R16*100)</f>
        <v>0</v>
      </c>
      <c r="S14" s="379">
        <v>0</v>
      </c>
      <c r="T14" s="379">
        <v>0</v>
      </c>
      <c r="U14" s="380">
        <v>15.8</v>
      </c>
      <c r="V14" s="569">
        <f>IF(V16=0,0,+V15/V16*100)</f>
        <v>0</v>
      </c>
      <c r="W14" s="379">
        <v>0</v>
      </c>
      <c r="X14" s="379">
        <v>0</v>
      </c>
      <c r="Y14" s="379">
        <v>19</v>
      </c>
      <c r="Z14" s="569">
        <f>IF(Z16=0,0,+Z15/Z16*100)</f>
        <v>0</v>
      </c>
      <c r="AA14" s="379">
        <v>0</v>
      </c>
      <c r="AB14" s="379">
        <v>0</v>
      </c>
      <c r="AC14" s="380">
        <v>15.8</v>
      </c>
      <c r="AD14" s="569">
        <f>IF(AD16=0,0,+AD15/AD16*100)</f>
        <v>0</v>
      </c>
      <c r="AE14" s="379">
        <v>0</v>
      </c>
      <c r="AF14" s="379">
        <v>0</v>
      </c>
      <c r="AG14" s="380" t="s">
        <v>1092</v>
      </c>
      <c r="AH14" s="569">
        <f>IF(AH16=0,0,+AH15/AH16*100)</f>
        <v>0</v>
      </c>
      <c r="AI14" s="379">
        <v>0</v>
      </c>
      <c r="AJ14" s="379">
        <v>0</v>
      </c>
      <c r="AK14" s="379">
        <v>9.6</v>
      </c>
      <c r="AL14" s="569">
        <f>IF(AL16=0,0,+AL15/AL16*100)</f>
        <v>0</v>
      </c>
      <c r="AM14" s="379">
        <v>0</v>
      </c>
      <c r="AN14" s="379">
        <v>0</v>
      </c>
      <c r="AO14" s="380">
        <v>9.6</v>
      </c>
      <c r="AP14" s="569">
        <f>IF(AP16=0,0,+AP15/AP16*100)</f>
        <v>0</v>
      </c>
      <c r="AQ14" s="379">
        <v>0</v>
      </c>
      <c r="AR14" s="379">
        <v>0</v>
      </c>
      <c r="AS14" s="380">
        <v>15.8</v>
      </c>
      <c r="AT14" s="569">
        <f>IF(AT16=0,0,+AT15/AT16*100)</f>
        <v>0</v>
      </c>
      <c r="AU14" s="379">
        <v>0</v>
      </c>
      <c r="AV14" s="379">
        <v>0</v>
      </c>
      <c r="AW14" s="380" t="s">
        <v>1092</v>
      </c>
    </row>
    <row r="15" spans="1:49" s="541" customFormat="1" ht="13.5" customHeight="1" hidden="1">
      <c r="A15" s="541" t="s">
        <v>1130</v>
      </c>
      <c r="B15" s="368"/>
      <c r="C15" s="369"/>
      <c r="D15" s="370"/>
      <c r="E15" s="371"/>
      <c r="F15" s="372">
        <f>INDEX('元データ'!$A$2:$M$537,MATCH($A15,'元データ'!$A$2:$A$537,0),MATCH(F$1,'元データ'!$A$2:$M$2,0))</f>
        <v>0</v>
      </c>
      <c r="G15" s="373"/>
      <c r="H15" s="373"/>
      <c r="I15" s="373"/>
      <c r="J15" s="372">
        <f>INDEX('元データ'!$A$2:$M$537,MATCH($A15,'元データ'!$A$2:$A$537,0),MATCH(J$1,'元データ'!$A$2:$M$2,0))</f>
        <v>0</v>
      </c>
      <c r="K15" s="373"/>
      <c r="L15" s="373"/>
      <c r="M15" s="374"/>
      <c r="N15" s="372">
        <f>INDEX('元データ'!$A$2:$M$537,MATCH($A15,'元データ'!$A$2:$A$537,0),MATCH(N$1,'元データ'!$A$2:$M$2,0))</f>
        <v>0</v>
      </c>
      <c r="O15" s="373"/>
      <c r="P15" s="373"/>
      <c r="Q15" s="373"/>
      <c r="R15" s="372">
        <f>INDEX('元データ'!$A$2:$M$537,MATCH($A15,'元データ'!$A$2:$A$537,0),MATCH(R$1,'元データ'!$A$2:$M$2,0))</f>
        <v>0</v>
      </c>
      <c r="S15" s="373"/>
      <c r="T15" s="373"/>
      <c r="U15" s="374"/>
      <c r="V15" s="372">
        <f>INDEX('元データ'!$A$2:$M$537,MATCH($A15,'元データ'!$A$2:$A$537,0),MATCH(V$1,'元データ'!$A$2:$M$2,0))</f>
        <v>0</v>
      </c>
      <c r="W15" s="373"/>
      <c r="X15" s="373"/>
      <c r="Y15" s="373"/>
      <c r="Z15" s="372">
        <f>INDEX('元データ'!$A$2:$M$537,MATCH($A15,'元データ'!$A$2:$A$537,0),MATCH(Z$1,'元データ'!$A$2:$M$2,0))</f>
        <v>0</v>
      </c>
      <c r="AA15" s="373"/>
      <c r="AB15" s="373"/>
      <c r="AC15" s="374"/>
      <c r="AD15" s="372">
        <f>INDEX('元データ'!$A$2:$M$537,MATCH($A15,'元データ'!$A$2:$A$537,0),MATCH(AD$1,'元データ'!$A$2:$M$2,0))</f>
        <v>0</v>
      </c>
      <c r="AE15" s="373"/>
      <c r="AF15" s="373"/>
      <c r="AG15" s="374"/>
      <c r="AH15" s="372">
        <f>INDEX('元データ'!$A$2:$M$537,MATCH($A15,'元データ'!$A$2:$A$537,0),MATCH(AH$1,'元データ'!$A$2:$M$2,0))</f>
        <v>0</v>
      </c>
      <c r="AI15" s="373"/>
      <c r="AJ15" s="373"/>
      <c r="AK15" s="373"/>
      <c r="AL15" s="372">
        <f>INDEX('元データ'!$A$2:$M$537,MATCH($A15,'元データ'!$A$2:$A$537,0),MATCH(AL$1,'元データ'!$A$2:$M$2,0))</f>
        <v>0</v>
      </c>
      <c r="AM15" s="373"/>
      <c r="AN15" s="373"/>
      <c r="AO15" s="374"/>
      <c r="AP15" s="372">
        <f>INDEX('元データ'!$A$2:$M$537,MATCH($A15,'元データ'!$A$2:$A$537,0),MATCH(AP$1,'元データ'!$A$2:$M$2,0))</f>
        <v>0</v>
      </c>
      <c r="AQ15" s="373"/>
      <c r="AR15" s="373"/>
      <c r="AS15" s="374"/>
      <c r="AT15" s="372">
        <f>INDEX('元データ'!$A$2:$M$537,MATCH($A15,'元データ'!$A$2:$A$537,0),MATCH(AT$1,'元データ'!$A$2:$M$2,0))</f>
        <v>0</v>
      </c>
      <c r="AU15" s="373"/>
      <c r="AV15" s="373"/>
      <c r="AW15" s="374"/>
    </row>
    <row r="16" spans="1:49" s="541" customFormat="1" ht="13.5" customHeight="1" hidden="1">
      <c r="A16" s="541" t="s">
        <v>1131</v>
      </c>
      <c r="B16" s="368"/>
      <c r="C16" s="369"/>
      <c r="D16" s="370"/>
      <c r="E16" s="371"/>
      <c r="F16" s="372">
        <f>INDEX('元データ'!$A$2:$M$537,MATCH($A16,'元データ'!$A$2:$A$537,0),MATCH(F$1,'元データ'!$A$2:$M$2,0))</f>
        <v>0</v>
      </c>
      <c r="G16" s="373"/>
      <c r="H16" s="373"/>
      <c r="I16" s="373"/>
      <c r="J16" s="372">
        <f>INDEX('元データ'!$A$2:$M$537,MATCH($A16,'元データ'!$A$2:$A$537,0),MATCH(J$1,'元データ'!$A$2:$M$2,0))</f>
        <v>0</v>
      </c>
      <c r="K16" s="373"/>
      <c r="L16" s="373"/>
      <c r="M16" s="374"/>
      <c r="N16" s="372">
        <f>INDEX('元データ'!$A$2:$M$537,MATCH($A16,'元データ'!$A$2:$A$537,0),MATCH(N$1,'元データ'!$A$2:$M$2,0))</f>
        <v>0</v>
      </c>
      <c r="O16" s="373"/>
      <c r="P16" s="373"/>
      <c r="Q16" s="373"/>
      <c r="R16" s="372">
        <f>INDEX('元データ'!$A$2:$M$537,MATCH($A16,'元データ'!$A$2:$A$537,0),MATCH(R$1,'元データ'!$A$2:$M$2,0))</f>
        <v>0</v>
      </c>
      <c r="S16" s="373"/>
      <c r="T16" s="373"/>
      <c r="U16" s="374"/>
      <c r="V16" s="372">
        <f>INDEX('元データ'!$A$2:$M$537,MATCH($A16,'元データ'!$A$2:$A$537,0),MATCH(V$1,'元データ'!$A$2:$M$2,0))</f>
        <v>0</v>
      </c>
      <c r="W16" s="373"/>
      <c r="X16" s="373"/>
      <c r="Y16" s="373"/>
      <c r="Z16" s="372">
        <f>INDEX('元データ'!$A$2:$M$537,MATCH($A16,'元データ'!$A$2:$A$537,0),MATCH(Z$1,'元データ'!$A$2:$M$2,0))</f>
        <v>0</v>
      </c>
      <c r="AA16" s="373"/>
      <c r="AB16" s="373"/>
      <c r="AC16" s="374"/>
      <c r="AD16" s="372">
        <f>INDEX('元データ'!$A$2:$M$537,MATCH($A16,'元データ'!$A$2:$A$537,0),MATCH(AD$1,'元データ'!$A$2:$M$2,0))</f>
        <v>0</v>
      </c>
      <c r="AE16" s="373"/>
      <c r="AF16" s="373"/>
      <c r="AG16" s="374"/>
      <c r="AH16" s="372">
        <f>INDEX('元データ'!$A$2:$M$537,MATCH($A16,'元データ'!$A$2:$A$537,0),MATCH(AH$1,'元データ'!$A$2:$M$2,0))</f>
        <v>0</v>
      </c>
      <c r="AI16" s="373"/>
      <c r="AJ16" s="373"/>
      <c r="AK16" s="373"/>
      <c r="AL16" s="372">
        <f>INDEX('元データ'!$A$2:$M$537,MATCH($A16,'元データ'!$A$2:$A$537,0),MATCH(AL$1,'元データ'!$A$2:$M$2,0))</f>
        <v>0</v>
      </c>
      <c r="AM16" s="373"/>
      <c r="AN16" s="373"/>
      <c r="AO16" s="374"/>
      <c r="AP16" s="372">
        <f>INDEX('元データ'!$A$2:$M$537,MATCH($A16,'元データ'!$A$2:$A$537,0),MATCH(AP$1,'元データ'!$A$2:$M$2,0))</f>
        <v>0</v>
      </c>
      <c r="AQ16" s="373"/>
      <c r="AR16" s="373"/>
      <c r="AS16" s="374"/>
      <c r="AT16" s="372">
        <f>INDEX('元データ'!$A$2:$M$537,MATCH($A16,'元データ'!$A$2:$A$537,0),MATCH(AT$1,'元データ'!$A$2:$M$2,0))</f>
        <v>0</v>
      </c>
      <c r="AU16" s="373"/>
      <c r="AV16" s="373"/>
      <c r="AW16" s="374"/>
    </row>
    <row r="17" spans="2:49" ht="13.5" customHeight="1">
      <c r="B17" s="375"/>
      <c r="C17" s="383"/>
      <c r="D17" s="384" t="s">
        <v>460</v>
      </c>
      <c r="E17" s="378"/>
      <c r="F17" s="569">
        <f>IF(F19=0,0,+F18/F19*100)</f>
        <v>72.92602739726027</v>
      </c>
      <c r="G17" s="379">
        <v>80.65753424657535</v>
      </c>
      <c r="H17" s="379">
        <v>80.11475409836065</v>
      </c>
      <c r="I17" s="379">
        <v>63.9</v>
      </c>
      <c r="J17" s="569">
        <f>IF(J19=0,0,+J18/J19*100)</f>
        <v>0</v>
      </c>
      <c r="K17" s="379">
        <v>0</v>
      </c>
      <c r="L17" s="379">
        <v>0</v>
      </c>
      <c r="M17" s="380">
        <v>59.6</v>
      </c>
      <c r="N17" s="569">
        <f>IF(N19=0,0,+N18/N19*100)</f>
        <v>0</v>
      </c>
      <c r="O17" s="379">
        <v>0</v>
      </c>
      <c r="P17" s="379">
        <v>0</v>
      </c>
      <c r="Q17" s="379">
        <v>56.4</v>
      </c>
      <c r="R17" s="569">
        <f>IF(R19=0,0,+R18/R19*100)</f>
        <v>0</v>
      </c>
      <c r="S17" s="379">
        <v>0</v>
      </c>
      <c r="T17" s="379">
        <v>0</v>
      </c>
      <c r="U17" s="380">
        <v>59.6</v>
      </c>
      <c r="V17" s="569">
        <f>IF(V19=0,0,+V18/V19*100)</f>
        <v>0</v>
      </c>
      <c r="W17" s="379">
        <v>0</v>
      </c>
      <c r="X17" s="379">
        <v>0</v>
      </c>
      <c r="Y17" s="379">
        <v>56.4</v>
      </c>
      <c r="Z17" s="569">
        <f>IF(Z19=0,0,+Z18/Z19*100)</f>
        <v>0</v>
      </c>
      <c r="AA17" s="379">
        <v>0</v>
      </c>
      <c r="AB17" s="379">
        <v>0</v>
      </c>
      <c r="AC17" s="380">
        <v>59.6</v>
      </c>
      <c r="AD17" s="569">
        <f>IF(AD19=0,0,+AD18/AD19*100)</f>
        <v>0</v>
      </c>
      <c r="AE17" s="379">
        <v>0</v>
      </c>
      <c r="AF17" s="379">
        <v>0</v>
      </c>
      <c r="AG17" s="487" t="s">
        <v>1092</v>
      </c>
      <c r="AH17" s="569">
        <f>IF(AH19=0,0,+AH18/AH19*100)</f>
        <v>0</v>
      </c>
      <c r="AI17" s="379">
        <v>0</v>
      </c>
      <c r="AJ17" s="379">
        <v>0</v>
      </c>
      <c r="AK17" s="379" t="s">
        <v>1092</v>
      </c>
      <c r="AL17" s="569">
        <f>IF(AL19=0,0,+AL18/AL19*100)</f>
        <v>0</v>
      </c>
      <c r="AM17" s="379">
        <v>0</v>
      </c>
      <c r="AN17" s="379">
        <v>0</v>
      </c>
      <c r="AO17" s="487" t="s">
        <v>1092</v>
      </c>
      <c r="AP17" s="569">
        <f>IF(AP19=0,0,+AP18/AP19*100)</f>
        <v>82.15442092154422</v>
      </c>
      <c r="AQ17" s="379">
        <v>61.007827788649706</v>
      </c>
      <c r="AR17" s="379">
        <v>65.89578454332553</v>
      </c>
      <c r="AS17" s="380">
        <v>59.6</v>
      </c>
      <c r="AT17" s="569">
        <f>IF(AT19=0,0,+AT18/AT19*100)</f>
        <v>0</v>
      </c>
      <c r="AU17" s="379">
        <v>0</v>
      </c>
      <c r="AV17" s="379">
        <v>0</v>
      </c>
      <c r="AW17" s="487" t="s">
        <v>1092</v>
      </c>
    </row>
    <row r="18" spans="1:49" s="541" customFormat="1" ht="13.5" customHeight="1" hidden="1">
      <c r="A18" s="541" t="s">
        <v>1132</v>
      </c>
      <c r="B18" s="368"/>
      <c r="C18" s="385"/>
      <c r="D18" s="386"/>
      <c r="E18" s="371"/>
      <c r="F18" s="372">
        <f>INDEX('元データ'!$A$2:$M$537,MATCH($A18,'元データ'!$A$2:$A$537,0),MATCH(F$1,'元データ'!$A$2:$M$2,0))</f>
        <v>13309</v>
      </c>
      <c r="G18" s="373">
        <v>14720</v>
      </c>
      <c r="H18" s="373">
        <v>14661</v>
      </c>
      <c r="I18" s="373"/>
      <c r="J18" s="372">
        <f>INDEX('元データ'!$A$2:$M$537,MATCH($A18,'元データ'!$A$2:$A$537,0),MATCH(J$1,'元データ'!$A$2:$M$2,0))</f>
        <v>0</v>
      </c>
      <c r="K18" s="373"/>
      <c r="L18" s="373"/>
      <c r="M18" s="374"/>
      <c r="N18" s="372">
        <f>INDEX('元データ'!$A$2:$M$537,MATCH($A18,'元データ'!$A$2:$A$537,0),MATCH(N$1,'元データ'!$A$2:$M$2,0))</f>
        <v>0</v>
      </c>
      <c r="O18" s="373"/>
      <c r="P18" s="373"/>
      <c r="Q18" s="373"/>
      <c r="R18" s="372">
        <f>INDEX('元データ'!$A$2:$M$537,MATCH($A18,'元データ'!$A$2:$A$537,0),MATCH(R$1,'元データ'!$A$2:$M$2,0))</f>
        <v>0</v>
      </c>
      <c r="S18" s="373"/>
      <c r="T18" s="373"/>
      <c r="U18" s="374"/>
      <c r="V18" s="372">
        <f>INDEX('元データ'!$A$2:$M$537,MATCH($A18,'元データ'!$A$2:$A$537,0),MATCH(V$1,'元データ'!$A$2:$M$2,0))</f>
        <v>0</v>
      </c>
      <c r="W18" s="373"/>
      <c r="X18" s="373"/>
      <c r="Y18" s="373"/>
      <c r="Z18" s="372">
        <f>INDEX('元データ'!$A$2:$M$537,MATCH($A18,'元データ'!$A$2:$A$537,0),MATCH(Z$1,'元データ'!$A$2:$M$2,0))</f>
        <v>0</v>
      </c>
      <c r="AA18" s="373"/>
      <c r="AB18" s="373"/>
      <c r="AC18" s="374"/>
      <c r="AD18" s="372">
        <f>INDEX('元データ'!$A$2:$M$537,MATCH($A18,'元データ'!$A$2:$A$537,0),MATCH(AD$1,'元データ'!$A$2:$M$2,0))</f>
        <v>0</v>
      </c>
      <c r="AE18" s="373"/>
      <c r="AF18" s="373"/>
      <c r="AG18" s="488"/>
      <c r="AH18" s="372">
        <f>INDEX('元データ'!$A$2:$M$537,MATCH($A18,'元データ'!$A$2:$A$537,0),MATCH(AH$1,'元データ'!$A$2:$M$2,0))</f>
        <v>0</v>
      </c>
      <c r="AI18" s="373"/>
      <c r="AJ18" s="373"/>
      <c r="AK18" s="373"/>
      <c r="AL18" s="372">
        <f>INDEX('元データ'!$A$2:$M$537,MATCH($A18,'元データ'!$A$2:$A$537,0),MATCH(AL$1,'元データ'!$A$2:$M$2,0))</f>
        <v>0</v>
      </c>
      <c r="AM18" s="373"/>
      <c r="AN18" s="373"/>
      <c r="AO18" s="374"/>
      <c r="AP18" s="372">
        <f>INDEX('元データ'!$A$2:$M$537,MATCH($A18,'元データ'!$A$2:$A$537,0),MATCH(AP$1,'元データ'!$A$2:$M$2,0))</f>
        <v>6597</v>
      </c>
      <c r="AQ18" s="373">
        <v>6235</v>
      </c>
      <c r="AR18" s="373">
        <v>6753</v>
      </c>
      <c r="AS18" s="374"/>
      <c r="AT18" s="372">
        <f>INDEX('元データ'!$A$2:$M$537,MATCH($A18,'元データ'!$A$2:$A$537,0),MATCH(AT$1,'元データ'!$A$2:$M$2,0))</f>
        <v>0</v>
      </c>
      <c r="AU18" s="373"/>
      <c r="AV18" s="373"/>
      <c r="AW18" s="488"/>
    </row>
    <row r="19" spans="1:49" s="541" customFormat="1" ht="13.5" customHeight="1" hidden="1">
      <c r="A19" s="541" t="s">
        <v>1133</v>
      </c>
      <c r="B19" s="368"/>
      <c r="C19" s="385"/>
      <c r="D19" s="386"/>
      <c r="E19" s="371"/>
      <c r="F19" s="372">
        <f>INDEX('元データ'!$A$2:$M$537,MATCH($A19,'元データ'!$A$2:$A$537,0),MATCH(F$1,'元データ'!$A$2:$M$2,0))</f>
        <v>18250</v>
      </c>
      <c r="G19" s="373">
        <v>18250</v>
      </c>
      <c r="H19" s="373">
        <v>18300</v>
      </c>
      <c r="I19" s="373"/>
      <c r="J19" s="372">
        <f>INDEX('元データ'!$A$2:$M$537,MATCH($A19,'元データ'!$A$2:$A$537,0),MATCH(J$1,'元データ'!$A$2:$M$2,0))</f>
        <v>0</v>
      </c>
      <c r="K19" s="373"/>
      <c r="L19" s="373"/>
      <c r="M19" s="374"/>
      <c r="N19" s="372">
        <f>INDEX('元データ'!$A$2:$M$537,MATCH($A19,'元データ'!$A$2:$A$537,0),MATCH(N$1,'元データ'!$A$2:$M$2,0))</f>
        <v>0</v>
      </c>
      <c r="O19" s="373"/>
      <c r="P19" s="373"/>
      <c r="Q19" s="373"/>
      <c r="R19" s="372">
        <f>INDEX('元データ'!$A$2:$M$537,MATCH($A19,'元データ'!$A$2:$A$537,0),MATCH(R$1,'元データ'!$A$2:$M$2,0))</f>
        <v>0</v>
      </c>
      <c r="S19" s="373"/>
      <c r="T19" s="373"/>
      <c r="U19" s="374"/>
      <c r="V19" s="372">
        <f>INDEX('元データ'!$A$2:$M$537,MATCH($A19,'元データ'!$A$2:$A$537,0),MATCH(V$1,'元データ'!$A$2:$M$2,0))</f>
        <v>0</v>
      </c>
      <c r="W19" s="373"/>
      <c r="X19" s="373"/>
      <c r="Y19" s="373"/>
      <c r="Z19" s="372">
        <f>INDEX('元データ'!$A$2:$M$537,MATCH($A19,'元データ'!$A$2:$A$537,0),MATCH(Z$1,'元データ'!$A$2:$M$2,0))</f>
        <v>0</v>
      </c>
      <c r="AA19" s="373"/>
      <c r="AB19" s="373"/>
      <c r="AC19" s="374"/>
      <c r="AD19" s="372">
        <f>INDEX('元データ'!$A$2:$M$537,MATCH($A19,'元データ'!$A$2:$A$537,0),MATCH(AD$1,'元データ'!$A$2:$M$2,0))</f>
        <v>0</v>
      </c>
      <c r="AE19" s="373"/>
      <c r="AF19" s="373"/>
      <c r="AG19" s="488"/>
      <c r="AH19" s="372">
        <f>INDEX('元データ'!$A$2:$M$537,MATCH($A19,'元データ'!$A$2:$A$537,0),MATCH(AH$1,'元データ'!$A$2:$M$2,0))</f>
        <v>0</v>
      </c>
      <c r="AI19" s="373"/>
      <c r="AJ19" s="373"/>
      <c r="AK19" s="373"/>
      <c r="AL19" s="372">
        <f>INDEX('元データ'!$A$2:$M$537,MATCH($A19,'元データ'!$A$2:$A$537,0),MATCH(AL$1,'元データ'!$A$2:$M$2,0))</f>
        <v>0</v>
      </c>
      <c r="AM19" s="373"/>
      <c r="AN19" s="373"/>
      <c r="AO19" s="374"/>
      <c r="AP19" s="372">
        <f>INDEX('元データ'!$A$2:$M$537,MATCH($A19,'元データ'!$A$2:$A$537,0),MATCH(AP$1,'元データ'!$A$2:$M$2,0))</f>
        <v>8030</v>
      </c>
      <c r="AQ19" s="373">
        <v>10220</v>
      </c>
      <c r="AR19" s="373">
        <v>10248</v>
      </c>
      <c r="AS19" s="374"/>
      <c r="AT19" s="372">
        <f>INDEX('元データ'!$A$2:$M$537,MATCH($A19,'元データ'!$A$2:$A$537,0),MATCH(AT$1,'元データ'!$A$2:$M$2,0))</f>
        <v>0</v>
      </c>
      <c r="AU19" s="373"/>
      <c r="AV19" s="373"/>
      <c r="AW19" s="488"/>
    </row>
    <row r="20" spans="2:49" ht="13.5" customHeight="1">
      <c r="B20" s="375"/>
      <c r="C20" s="376"/>
      <c r="D20" s="382" t="s">
        <v>461</v>
      </c>
      <c r="E20" s="378"/>
      <c r="F20" s="569">
        <f>IF(F22=0,0,+F21/F22*100)</f>
        <v>0.3424657534246575</v>
      </c>
      <c r="G20" s="379">
        <v>0.7534246575342466</v>
      </c>
      <c r="H20" s="379">
        <v>0.8879781420765027</v>
      </c>
      <c r="I20" s="379">
        <v>0.2</v>
      </c>
      <c r="J20" s="569">
        <f>IF(J22=0,0,+J21/J22*100)</f>
        <v>0</v>
      </c>
      <c r="K20" s="379">
        <v>0</v>
      </c>
      <c r="L20" s="379">
        <v>0</v>
      </c>
      <c r="M20" s="380">
        <v>0</v>
      </c>
      <c r="N20" s="569">
        <f>IF(N22=0,0,+N21/N22*100)</f>
        <v>0</v>
      </c>
      <c r="O20" s="379">
        <v>0</v>
      </c>
      <c r="P20" s="379">
        <v>0</v>
      </c>
      <c r="Q20" s="379">
        <v>0.3</v>
      </c>
      <c r="R20" s="569">
        <f>IF(R22=0,0,+R21/R22*100)</f>
        <v>0</v>
      </c>
      <c r="S20" s="379">
        <v>0</v>
      </c>
      <c r="T20" s="379">
        <v>0</v>
      </c>
      <c r="U20" s="380">
        <v>0</v>
      </c>
      <c r="V20" s="569">
        <f>IF(V22=0,0,+V21/V22*100)</f>
        <v>0</v>
      </c>
      <c r="W20" s="379">
        <v>0</v>
      </c>
      <c r="X20" s="379">
        <v>0</v>
      </c>
      <c r="Y20" s="379">
        <v>0.3</v>
      </c>
      <c r="Z20" s="569">
        <f>IF(Z22=0,0,+Z21/Z22*100)</f>
        <v>0</v>
      </c>
      <c r="AA20" s="379">
        <v>0</v>
      </c>
      <c r="AB20" s="379">
        <v>0</v>
      </c>
      <c r="AC20" s="380">
        <v>0</v>
      </c>
      <c r="AD20" s="569">
        <f>IF(AD22=0,0,+AD21/AD22*100)</f>
        <v>0</v>
      </c>
      <c r="AE20" s="379">
        <v>0</v>
      </c>
      <c r="AF20" s="379">
        <v>0</v>
      </c>
      <c r="AG20" s="487" t="s">
        <v>1092</v>
      </c>
      <c r="AH20" s="569">
        <f>IF(AH22=0,0,+AH21/AH22*100)</f>
        <v>0</v>
      </c>
      <c r="AI20" s="379">
        <v>0</v>
      </c>
      <c r="AJ20" s="379">
        <v>0</v>
      </c>
      <c r="AK20" s="379" t="s">
        <v>1092</v>
      </c>
      <c r="AL20" s="569">
        <f>IF(AL22=0,0,+AL21/AL22*100)</f>
        <v>0</v>
      </c>
      <c r="AM20" s="379">
        <v>0</v>
      </c>
      <c r="AN20" s="379">
        <v>0</v>
      </c>
      <c r="AO20" s="380" t="s">
        <v>1092</v>
      </c>
      <c r="AP20" s="569">
        <f>IF(AP22=0,0,+AP21/AP22*100)</f>
        <v>0</v>
      </c>
      <c r="AQ20" s="379">
        <v>0</v>
      </c>
      <c r="AR20" s="379">
        <v>0</v>
      </c>
      <c r="AS20" s="380">
        <v>0</v>
      </c>
      <c r="AT20" s="569">
        <f>IF(AT22=0,0,+AT21/AT22*100)</f>
        <v>0</v>
      </c>
      <c r="AU20" s="379">
        <v>0</v>
      </c>
      <c r="AV20" s="379">
        <v>0</v>
      </c>
      <c r="AW20" s="487" t="s">
        <v>1092</v>
      </c>
    </row>
    <row r="21" spans="1:49" s="541" customFormat="1" ht="13.5" customHeight="1" hidden="1">
      <c r="A21" s="541" t="s">
        <v>1134</v>
      </c>
      <c r="B21" s="368"/>
      <c r="C21" s="369"/>
      <c r="D21" s="370"/>
      <c r="E21" s="371"/>
      <c r="F21" s="372">
        <f>INDEX('元データ'!$A$2:$M$537,MATCH($A21,'元データ'!$A$2:$A$537,0),MATCH(F$1,'元データ'!$A$2:$M$2,0))</f>
        <v>5</v>
      </c>
      <c r="G21" s="373">
        <v>11</v>
      </c>
      <c r="H21" s="373">
        <v>13</v>
      </c>
      <c r="I21" s="373"/>
      <c r="J21" s="372">
        <f>INDEX('元データ'!$A$2:$M$537,MATCH($A21,'元データ'!$A$2:$A$537,0),MATCH(J$1,'元データ'!$A$2:$M$2,0))</f>
        <v>0</v>
      </c>
      <c r="K21" s="373"/>
      <c r="L21" s="373"/>
      <c r="M21" s="374"/>
      <c r="N21" s="372">
        <f>INDEX('元データ'!$A$2:$M$537,MATCH($A21,'元データ'!$A$2:$A$537,0),MATCH(N$1,'元データ'!$A$2:$M$2,0))</f>
        <v>0</v>
      </c>
      <c r="O21" s="373"/>
      <c r="P21" s="373"/>
      <c r="Q21" s="373"/>
      <c r="R21" s="372">
        <f>INDEX('元データ'!$A$2:$M$537,MATCH($A21,'元データ'!$A$2:$A$537,0),MATCH(R$1,'元データ'!$A$2:$M$2,0))</f>
        <v>0</v>
      </c>
      <c r="S21" s="373"/>
      <c r="T21" s="373"/>
      <c r="U21" s="374"/>
      <c r="V21" s="372">
        <f>INDEX('元データ'!$A$2:$M$537,MATCH($A21,'元データ'!$A$2:$A$537,0),MATCH(V$1,'元データ'!$A$2:$M$2,0))</f>
        <v>0</v>
      </c>
      <c r="W21" s="373"/>
      <c r="X21" s="373"/>
      <c r="Y21" s="373"/>
      <c r="Z21" s="372">
        <f>INDEX('元データ'!$A$2:$M$537,MATCH($A21,'元データ'!$A$2:$A$537,0),MATCH(Z$1,'元データ'!$A$2:$M$2,0))</f>
        <v>0</v>
      </c>
      <c r="AA21" s="373"/>
      <c r="AB21" s="373"/>
      <c r="AC21" s="374"/>
      <c r="AD21" s="372">
        <f>INDEX('元データ'!$A$2:$M$537,MATCH($A21,'元データ'!$A$2:$A$537,0),MATCH(AD$1,'元データ'!$A$2:$M$2,0))</f>
        <v>0</v>
      </c>
      <c r="AE21" s="373"/>
      <c r="AF21" s="373"/>
      <c r="AG21" s="374"/>
      <c r="AH21" s="372">
        <f>INDEX('元データ'!$A$2:$M$537,MATCH($A21,'元データ'!$A$2:$A$537,0),MATCH(AH$1,'元データ'!$A$2:$M$2,0))</f>
        <v>0</v>
      </c>
      <c r="AI21" s="373"/>
      <c r="AJ21" s="373"/>
      <c r="AK21" s="373"/>
      <c r="AL21" s="372">
        <f>INDEX('元データ'!$A$2:$M$537,MATCH($A21,'元データ'!$A$2:$A$537,0),MATCH(AL$1,'元データ'!$A$2:$M$2,0))</f>
        <v>0</v>
      </c>
      <c r="AM21" s="373"/>
      <c r="AN21" s="373"/>
      <c r="AO21" s="374"/>
      <c r="AP21" s="372">
        <f>INDEX('元データ'!$A$2:$M$537,MATCH($A21,'元データ'!$A$2:$A$537,0),MATCH(AP$1,'元データ'!$A$2:$M$2,0))</f>
        <v>0</v>
      </c>
      <c r="AQ21" s="373"/>
      <c r="AR21" s="373"/>
      <c r="AS21" s="374"/>
      <c r="AT21" s="372">
        <f>INDEX('元データ'!$A$2:$M$537,MATCH($A21,'元データ'!$A$2:$A$537,0),MATCH(AT$1,'元データ'!$A$2:$M$2,0))</f>
        <v>0</v>
      </c>
      <c r="AU21" s="373"/>
      <c r="AV21" s="373"/>
      <c r="AW21" s="374"/>
    </row>
    <row r="22" spans="1:49" s="541" customFormat="1" ht="13.5" customHeight="1" hidden="1">
      <c r="A22" s="541" t="s">
        <v>1135</v>
      </c>
      <c r="B22" s="368"/>
      <c r="C22" s="369"/>
      <c r="D22" s="370"/>
      <c r="E22" s="371"/>
      <c r="F22" s="372">
        <f>INDEX('元データ'!$A$2:$M$537,MATCH($A22,'元データ'!$A$2:$A$537,0),MATCH(F$1,'元データ'!$A$2:$M$2,0))</f>
        <v>1460</v>
      </c>
      <c r="G22" s="373">
        <v>1460</v>
      </c>
      <c r="H22" s="373">
        <v>1464</v>
      </c>
      <c r="I22" s="373"/>
      <c r="J22" s="372">
        <f>INDEX('元データ'!$A$2:$M$537,MATCH($A22,'元データ'!$A$2:$A$537,0),MATCH(J$1,'元データ'!$A$2:$M$2,0))</f>
        <v>0</v>
      </c>
      <c r="K22" s="373"/>
      <c r="L22" s="373"/>
      <c r="M22" s="374"/>
      <c r="N22" s="372">
        <f>INDEX('元データ'!$A$2:$M$537,MATCH($A22,'元データ'!$A$2:$A$537,0),MATCH(N$1,'元データ'!$A$2:$M$2,0))</f>
        <v>1460</v>
      </c>
      <c r="O22" s="373">
        <v>1460</v>
      </c>
      <c r="P22" s="373">
        <v>1464</v>
      </c>
      <c r="Q22" s="373"/>
      <c r="R22" s="372">
        <f>INDEX('元データ'!$A$2:$M$537,MATCH($A22,'元データ'!$A$2:$A$537,0),MATCH(R$1,'元データ'!$A$2:$M$2,0))</f>
        <v>0</v>
      </c>
      <c r="S22" s="373"/>
      <c r="T22" s="373"/>
      <c r="U22" s="374"/>
      <c r="V22" s="372">
        <f>INDEX('元データ'!$A$2:$M$537,MATCH($A22,'元データ'!$A$2:$A$537,0),MATCH(V$1,'元データ'!$A$2:$M$2,0))</f>
        <v>1460</v>
      </c>
      <c r="W22" s="373">
        <v>1460</v>
      </c>
      <c r="X22" s="373">
        <v>1464</v>
      </c>
      <c r="Y22" s="373"/>
      <c r="Z22" s="372">
        <f>INDEX('元データ'!$A$2:$M$537,MATCH($A22,'元データ'!$A$2:$A$537,0),MATCH(Z$1,'元データ'!$A$2:$M$2,0))</f>
        <v>0</v>
      </c>
      <c r="AA22" s="373"/>
      <c r="AB22" s="373"/>
      <c r="AC22" s="374"/>
      <c r="AD22" s="372">
        <f>INDEX('元データ'!$A$2:$M$537,MATCH($A22,'元データ'!$A$2:$A$537,0),MATCH(AD$1,'元データ'!$A$2:$M$2,0))</f>
        <v>0</v>
      </c>
      <c r="AE22" s="373"/>
      <c r="AF22" s="373"/>
      <c r="AG22" s="374"/>
      <c r="AH22" s="372">
        <f>INDEX('元データ'!$A$2:$M$537,MATCH($A22,'元データ'!$A$2:$A$537,0),MATCH(AH$1,'元データ'!$A$2:$M$2,0))</f>
        <v>0</v>
      </c>
      <c r="AI22" s="373"/>
      <c r="AJ22" s="373"/>
      <c r="AK22" s="373"/>
      <c r="AL22" s="372">
        <f>INDEX('元データ'!$A$2:$M$537,MATCH($A22,'元データ'!$A$2:$A$537,0),MATCH(AL$1,'元データ'!$A$2:$M$2,0))</f>
        <v>0</v>
      </c>
      <c r="AM22" s="373"/>
      <c r="AN22" s="373"/>
      <c r="AO22" s="374"/>
      <c r="AP22" s="372">
        <f>INDEX('元データ'!$A$2:$M$537,MATCH($A22,'元データ'!$A$2:$A$537,0),MATCH(AP$1,'元データ'!$A$2:$M$2,0))</f>
        <v>730</v>
      </c>
      <c r="AQ22" s="373">
        <v>730</v>
      </c>
      <c r="AR22" s="373">
        <v>732</v>
      </c>
      <c r="AS22" s="374"/>
      <c r="AT22" s="372">
        <f>INDEX('元データ'!$A$2:$M$537,MATCH($A22,'元データ'!$A$2:$A$537,0),MATCH(AT$1,'元データ'!$A$2:$M$2,0))</f>
        <v>0</v>
      </c>
      <c r="AU22" s="373"/>
      <c r="AV22" s="373"/>
      <c r="AW22" s="374"/>
    </row>
    <row r="23" spans="2:49" ht="13.5" customHeight="1">
      <c r="B23" s="375"/>
      <c r="C23" s="383"/>
      <c r="D23" s="384" t="s">
        <v>462</v>
      </c>
      <c r="E23" s="378"/>
      <c r="F23" s="569">
        <f>IF(F25=0,0,+F24/F25*100)</f>
        <v>81.98251238705917</v>
      </c>
      <c r="G23" s="379">
        <v>79.61177499271349</v>
      </c>
      <c r="H23" s="379">
        <v>81.42309033833274</v>
      </c>
      <c r="I23" s="379">
        <v>76.1</v>
      </c>
      <c r="J23" s="569">
        <f>IF(J25=0,0,+J24/J25*100)</f>
        <v>78.7925931024988</v>
      </c>
      <c r="K23" s="379">
        <v>78.21298272182831</v>
      </c>
      <c r="L23" s="379">
        <v>72.2945327731554</v>
      </c>
      <c r="M23" s="380">
        <v>68.9</v>
      </c>
      <c r="N23" s="569">
        <f>IF(N25=0,0,+N24/N25*100)</f>
        <v>52.41928314543177</v>
      </c>
      <c r="O23" s="379">
        <v>51.46482401907302</v>
      </c>
      <c r="P23" s="379">
        <v>47.68364040814353</v>
      </c>
      <c r="Q23" s="379">
        <v>70.6</v>
      </c>
      <c r="R23" s="569">
        <f>IF(R25=0,0,+R24/R25*100)</f>
        <v>74.82756246988367</v>
      </c>
      <c r="S23" s="379">
        <v>78.48282508432574</v>
      </c>
      <c r="T23" s="379">
        <v>82.38734656891012</v>
      </c>
      <c r="U23" s="380">
        <v>68.9</v>
      </c>
      <c r="V23" s="569">
        <f>IF(V25=0,0,+V24/V25*100)</f>
        <v>89.86398869009896</v>
      </c>
      <c r="W23" s="379">
        <v>89.70214010627407</v>
      </c>
      <c r="X23" s="379">
        <v>89.87709779670575</v>
      </c>
      <c r="Y23" s="379">
        <v>70.6</v>
      </c>
      <c r="Z23" s="569">
        <f>IF(Z25=0,0,+Z24/Z25*100)</f>
        <v>82.01491243280735</v>
      </c>
      <c r="AA23" s="379">
        <v>80.33813074388763</v>
      </c>
      <c r="AB23" s="379">
        <v>76.71716123677112</v>
      </c>
      <c r="AC23" s="380">
        <v>68.9</v>
      </c>
      <c r="AD23" s="569">
        <f>IF(AD25=0,0,+AD24/AD25*100)</f>
        <v>46.06164383561644</v>
      </c>
      <c r="AE23" s="379">
        <v>57.38584474885845</v>
      </c>
      <c r="AF23" s="379">
        <v>72.56944444444444</v>
      </c>
      <c r="AG23" s="380">
        <v>66.9</v>
      </c>
      <c r="AH23" s="569">
        <f>IF(AH25=0,0,+AH24/AH25*100)</f>
        <v>35.807388958073886</v>
      </c>
      <c r="AI23" s="379">
        <v>34.794520547945204</v>
      </c>
      <c r="AJ23" s="379">
        <v>36.3498371695093</v>
      </c>
      <c r="AK23" s="379">
        <v>69.5</v>
      </c>
      <c r="AL23" s="569">
        <f>IF(AL25=0,0,+AL24/AL25*100)</f>
        <v>68.4931506849315</v>
      </c>
      <c r="AM23" s="379">
        <v>68.89851831143416</v>
      </c>
      <c r="AN23" s="379">
        <v>65.86093453774953</v>
      </c>
      <c r="AO23" s="380">
        <v>69.5</v>
      </c>
      <c r="AP23" s="569">
        <f>IF(AP25=0,0,+AP24/AP25*100)</f>
        <v>76.77665276950566</v>
      </c>
      <c r="AQ23" s="379">
        <v>66.485381312615</v>
      </c>
      <c r="AR23" s="379">
        <v>73.14656227061414</v>
      </c>
      <c r="AS23" s="380">
        <v>68.9</v>
      </c>
      <c r="AT23" s="569">
        <f>IF(AT25=0,0,+AT24/AT25*100)</f>
        <v>88.01369863013699</v>
      </c>
      <c r="AU23" s="379">
        <v>81.51930261519303</v>
      </c>
      <c r="AV23" s="379">
        <v>85.1217088922007</v>
      </c>
      <c r="AW23" s="380">
        <v>66.9</v>
      </c>
    </row>
    <row r="24" spans="1:49" s="541" customFormat="1" ht="13.5" customHeight="1" hidden="1">
      <c r="A24" s="541" t="s">
        <v>1136</v>
      </c>
      <c r="B24" s="368"/>
      <c r="C24" s="386"/>
      <c r="D24" s="386"/>
      <c r="E24" s="371"/>
      <c r="F24" s="372">
        <f>INDEX('元データ'!$A$2:$M$537,MATCH($A24,'元データ'!$A$2:$A$537,0),MATCH(F$1,'元データ'!$A$2:$M$2,0))</f>
        <v>140641</v>
      </c>
      <c r="G24" s="373">
        <v>136574</v>
      </c>
      <c r="H24" s="373">
        <v>140064</v>
      </c>
      <c r="I24" s="373"/>
      <c r="J24" s="372">
        <f>INDEX('元データ'!$A$2:$M$537,MATCH($A24,'元データ'!$A$2:$A$537,0),MATCH(J$1,'元データ'!$A$2:$M$2,0))</f>
        <v>57231</v>
      </c>
      <c r="K24" s="373">
        <v>56810</v>
      </c>
      <c r="L24" s="373">
        <v>52655</v>
      </c>
      <c r="M24" s="374"/>
      <c r="N24" s="372">
        <f>INDEX('元データ'!$A$2:$M$537,MATCH($A24,'元データ'!$A$2:$A$537,0),MATCH(N$1,'元データ'!$A$2:$M$2,0))</f>
        <v>64861</v>
      </c>
      <c r="O24" s="373">
        <v>63680</v>
      </c>
      <c r="P24" s="373">
        <v>59163</v>
      </c>
      <c r="Q24" s="373"/>
      <c r="R24" s="372">
        <f>INDEX('元データ'!$A$2:$M$537,MATCH($A24,'元データ'!$A$2:$A$537,0),MATCH(R$1,'元データ'!$A$2:$M$2,0))</f>
        <v>54351</v>
      </c>
      <c r="S24" s="373">
        <v>57006</v>
      </c>
      <c r="T24" s="373">
        <v>60006</v>
      </c>
      <c r="U24" s="374"/>
      <c r="V24" s="372">
        <f>INDEX('元データ'!$A$2:$M$537,MATCH($A24,'元データ'!$A$2:$A$537,0),MATCH(V$1,'元データ'!$A$2:$M$2,0))</f>
        <v>92169</v>
      </c>
      <c r="W24" s="373">
        <v>92003</v>
      </c>
      <c r="X24" s="373">
        <v>92435</v>
      </c>
      <c r="Y24" s="373"/>
      <c r="Z24" s="372">
        <f>INDEX('元データ'!$A$2:$M$537,MATCH($A24,'元データ'!$A$2:$A$537,0),MATCH(Z$1,'元データ'!$A$2:$M$2,0))</f>
        <v>47298</v>
      </c>
      <c r="AA24" s="373">
        <v>46331</v>
      </c>
      <c r="AB24" s="373">
        <v>44364</v>
      </c>
      <c r="AC24" s="374"/>
      <c r="AD24" s="372">
        <f>INDEX('元データ'!$A$2:$M$537,MATCH($A24,'元データ'!$A$2:$A$537,0),MATCH(AD$1,'元データ'!$A$2:$M$2,0))</f>
        <v>8070</v>
      </c>
      <c r="AE24" s="373">
        <v>10054</v>
      </c>
      <c r="AF24" s="373">
        <v>12749</v>
      </c>
      <c r="AG24" s="374"/>
      <c r="AH24" s="372">
        <f>INDEX('元データ'!$A$2:$M$537,MATCH($A24,'元データ'!$A$2:$A$537,0),MATCH(AH$1,'元データ'!$A$2:$M$2,0))</f>
        <v>12939</v>
      </c>
      <c r="AI24" s="373">
        <v>12573</v>
      </c>
      <c r="AJ24" s="373">
        <v>13171</v>
      </c>
      <c r="AK24" s="373"/>
      <c r="AL24" s="372">
        <f>INDEX('元データ'!$A$2:$M$537,MATCH($A24,'元データ'!$A$2:$A$537,0),MATCH(AL$1,'元データ'!$A$2:$M$2,0))</f>
        <v>24500</v>
      </c>
      <c r="AM24" s="373">
        <v>24645</v>
      </c>
      <c r="AN24" s="373">
        <v>23623</v>
      </c>
      <c r="AO24" s="374"/>
      <c r="AP24" s="372">
        <f>INDEX('元データ'!$A$2:$M$537,MATCH($A24,'元データ'!$A$2:$A$537,0),MATCH(AP$1,'元データ'!$A$2:$M$2,0))</f>
        <v>32227</v>
      </c>
      <c r="AQ24" s="373">
        <v>32518</v>
      </c>
      <c r="AR24" s="373">
        <v>35874</v>
      </c>
      <c r="AS24" s="374"/>
      <c r="AT24" s="372">
        <f>INDEX('元データ'!$A$2:$M$537,MATCH($A24,'元データ'!$A$2:$A$537,0),MATCH(AT$1,'元データ'!$A$2:$M$2,0))</f>
        <v>14135</v>
      </c>
      <c r="AU24" s="373">
        <v>13092</v>
      </c>
      <c r="AV24" s="373">
        <v>13708</v>
      </c>
      <c r="AW24" s="374"/>
    </row>
    <row r="25" spans="1:49" s="541" customFormat="1" ht="13.5" customHeight="1" hidden="1">
      <c r="A25" s="541" t="s">
        <v>1137</v>
      </c>
      <c r="B25" s="368"/>
      <c r="C25" s="386"/>
      <c r="D25" s="386"/>
      <c r="E25" s="371"/>
      <c r="F25" s="372">
        <f>INDEX('元データ'!$A$2:$M$537,MATCH($A25,'元データ'!$A$2:$A$537,0),MATCH(F$1,'元データ'!$A$2:$M$2,0))</f>
        <v>171550</v>
      </c>
      <c r="G25" s="373">
        <v>171550</v>
      </c>
      <c r="H25" s="373">
        <v>172020</v>
      </c>
      <c r="I25" s="373"/>
      <c r="J25" s="372">
        <f>INDEX('元データ'!$A$2:$M$537,MATCH($A25,'元データ'!$A$2:$A$537,0),MATCH(J$1,'元データ'!$A$2:$M$2,0))</f>
        <v>72635</v>
      </c>
      <c r="K25" s="373">
        <v>72635</v>
      </c>
      <c r="L25" s="373">
        <v>72834</v>
      </c>
      <c r="M25" s="374"/>
      <c r="N25" s="372">
        <f>INDEX('元データ'!$A$2:$M$537,MATCH($A25,'元データ'!$A$2:$A$537,0),MATCH(N$1,'元データ'!$A$2:$M$2,0))</f>
        <v>123735</v>
      </c>
      <c r="O25" s="373">
        <v>123735</v>
      </c>
      <c r="P25" s="373">
        <v>124074</v>
      </c>
      <c r="Q25" s="373"/>
      <c r="R25" s="372">
        <f>INDEX('元データ'!$A$2:$M$537,MATCH($A25,'元データ'!$A$2:$A$537,0),MATCH(R$1,'元データ'!$A$2:$M$2,0))</f>
        <v>72635</v>
      </c>
      <c r="S25" s="373">
        <v>72635</v>
      </c>
      <c r="T25" s="373">
        <v>72834</v>
      </c>
      <c r="U25" s="374"/>
      <c r="V25" s="372">
        <f>INDEX('元データ'!$A$2:$M$537,MATCH($A25,'元データ'!$A$2:$A$537,0),MATCH(V$1,'元データ'!$A$2:$M$2,0))</f>
        <v>102565</v>
      </c>
      <c r="W25" s="373">
        <v>102565</v>
      </c>
      <c r="X25" s="373">
        <v>102846</v>
      </c>
      <c r="Y25" s="373"/>
      <c r="Z25" s="372">
        <f>INDEX('元データ'!$A$2:$M$537,MATCH($A25,'元データ'!$A$2:$A$537,0),MATCH(Z$1,'元データ'!$A$2:$M$2,0))</f>
        <v>57670</v>
      </c>
      <c r="AA25" s="373">
        <v>57670</v>
      </c>
      <c r="AB25" s="373">
        <v>57828</v>
      </c>
      <c r="AC25" s="374"/>
      <c r="AD25" s="372">
        <f>INDEX('元データ'!$A$2:$M$537,MATCH($A25,'元データ'!$A$2:$A$537,0),MATCH(AD$1,'元データ'!$A$2:$M$2,0))</f>
        <v>17520</v>
      </c>
      <c r="AE25" s="373">
        <v>17520</v>
      </c>
      <c r="AF25" s="373">
        <v>17568</v>
      </c>
      <c r="AG25" s="374"/>
      <c r="AH25" s="372">
        <f>INDEX('元データ'!$A$2:$M$537,MATCH($A25,'元データ'!$A$2:$A$537,0),MATCH(AH$1,'元データ'!$A$2:$M$2,0))</f>
        <v>36135</v>
      </c>
      <c r="AI25" s="373">
        <v>36135</v>
      </c>
      <c r="AJ25" s="373">
        <v>36234</v>
      </c>
      <c r="AK25" s="373"/>
      <c r="AL25" s="372">
        <f>INDEX('元データ'!$A$2:$M$537,MATCH($A25,'元データ'!$A$2:$A$537,0),MATCH(AL$1,'元データ'!$A$2:$M$2,0))</f>
        <v>35770</v>
      </c>
      <c r="AM25" s="373">
        <v>35770</v>
      </c>
      <c r="AN25" s="373">
        <v>35868</v>
      </c>
      <c r="AO25" s="374"/>
      <c r="AP25" s="372">
        <f>INDEX('元データ'!$A$2:$M$537,MATCH($A25,'元データ'!$A$2:$A$537,0),MATCH(AP$1,'元データ'!$A$2:$M$2,0))</f>
        <v>41975</v>
      </c>
      <c r="AQ25" s="373">
        <v>48910</v>
      </c>
      <c r="AR25" s="373">
        <v>49044</v>
      </c>
      <c r="AS25" s="374"/>
      <c r="AT25" s="372">
        <f>INDEX('元データ'!$A$2:$M$537,MATCH($A25,'元データ'!$A$2:$A$537,0),MATCH(AT$1,'元データ'!$A$2:$M$2,0))</f>
        <v>16060</v>
      </c>
      <c r="AU25" s="373">
        <v>16060</v>
      </c>
      <c r="AV25" s="373">
        <v>16104</v>
      </c>
      <c r="AW25" s="374"/>
    </row>
    <row r="26" spans="2:49" ht="13.5" customHeight="1">
      <c r="B26" s="387"/>
      <c r="C26" s="364" t="s">
        <v>328</v>
      </c>
      <c r="D26" s="364" t="s">
        <v>329</v>
      </c>
      <c r="E26" s="365"/>
      <c r="F26" s="568">
        <f>+'施設及び業務概況'!E52</f>
        <v>385.31780821917806</v>
      </c>
      <c r="G26" s="366">
        <v>385.31780821917806</v>
      </c>
      <c r="H26" s="366">
        <v>382.6885245901639</v>
      </c>
      <c r="I26" s="366">
        <v>333</v>
      </c>
      <c r="J26" s="568">
        <f>+'施設及び業務概況'!I52</f>
        <v>156.7972602739726</v>
      </c>
      <c r="K26" s="366">
        <v>156.7972602739726</v>
      </c>
      <c r="L26" s="366">
        <v>143.86612021857923</v>
      </c>
      <c r="M26" s="367">
        <v>102</v>
      </c>
      <c r="N26" s="568">
        <f>+'施設及び業務概況'!M52</f>
        <v>177.7013698630137</v>
      </c>
      <c r="O26" s="366">
        <v>177.7013698630137</v>
      </c>
      <c r="P26" s="366">
        <v>161.64754098360655</v>
      </c>
      <c r="Q26" s="366">
        <v>235</v>
      </c>
      <c r="R26" s="568">
        <f>+'施設及び業務概況'!Q52</f>
        <v>148.90684931506848</v>
      </c>
      <c r="S26" s="366">
        <v>148.90684931506848</v>
      </c>
      <c r="T26" s="366">
        <v>163.95081967213116</v>
      </c>
      <c r="U26" s="367">
        <v>102</v>
      </c>
      <c r="V26" s="568">
        <f>+'施設及び業務概況'!U52</f>
        <v>252.51780821917808</v>
      </c>
      <c r="W26" s="366">
        <v>252.51780821917808</v>
      </c>
      <c r="X26" s="366">
        <v>252.55464480874318</v>
      </c>
      <c r="Y26" s="366">
        <v>235</v>
      </c>
      <c r="Z26" s="568">
        <f>+'施設及び業務概況'!Y52</f>
        <v>129.58356164383562</v>
      </c>
      <c r="AA26" s="366">
        <v>129.58356164383562</v>
      </c>
      <c r="AB26" s="366">
        <v>121.21311475409836</v>
      </c>
      <c r="AC26" s="367">
        <v>102</v>
      </c>
      <c r="AD26" s="568">
        <f>+'施設及び業務概況'!AC52</f>
        <v>22.10958904109589</v>
      </c>
      <c r="AE26" s="366">
        <v>22.10958904109589</v>
      </c>
      <c r="AF26" s="366">
        <v>34.833333333333336</v>
      </c>
      <c r="AG26" s="367">
        <v>27</v>
      </c>
      <c r="AH26" s="568">
        <f>+'施設及び業務概況'!AG52</f>
        <v>35.44931506849315</v>
      </c>
      <c r="AI26" s="366">
        <v>35.44931506849315</v>
      </c>
      <c r="AJ26" s="366">
        <v>35.986338797814206</v>
      </c>
      <c r="AK26" s="366">
        <v>49</v>
      </c>
      <c r="AL26" s="568">
        <f>+'施設及び業務概況'!AK52</f>
        <v>67.12328767123287</v>
      </c>
      <c r="AM26" s="366">
        <v>67.12328767123287</v>
      </c>
      <c r="AN26" s="366">
        <v>64.54371584699453</v>
      </c>
      <c r="AO26" s="367">
        <v>49</v>
      </c>
      <c r="AP26" s="568">
        <f>+'施設及び業務概況'!AO52</f>
        <v>88.2931506849315</v>
      </c>
      <c r="AQ26" s="366">
        <v>88.2931506849315</v>
      </c>
      <c r="AR26" s="366">
        <v>98.01639344262296</v>
      </c>
      <c r="AS26" s="367">
        <v>102</v>
      </c>
      <c r="AT26" s="568">
        <f>+'施設及び業務概況'!AS52</f>
        <v>38.726027397260275</v>
      </c>
      <c r="AU26" s="366">
        <v>38.726027397260275</v>
      </c>
      <c r="AV26" s="366">
        <v>37.45355191256831</v>
      </c>
      <c r="AW26" s="367">
        <v>27</v>
      </c>
    </row>
    <row r="27" spans="2:49" ht="13.5" customHeight="1">
      <c r="B27" s="388" t="s">
        <v>330</v>
      </c>
      <c r="C27" s="377" t="s">
        <v>331</v>
      </c>
      <c r="D27" s="384" t="s">
        <v>332</v>
      </c>
      <c r="E27" s="389"/>
      <c r="F27" s="570">
        <f>+'施設及び業務概況'!E55</f>
        <v>838.2786885245902</v>
      </c>
      <c r="G27" s="390">
        <v>838.2786885245902</v>
      </c>
      <c r="H27" s="390">
        <v>897.1434426229508</v>
      </c>
      <c r="I27" s="390">
        <v>848</v>
      </c>
      <c r="J27" s="570">
        <f>+'施設及び業務概況'!I55</f>
        <v>295.9344262295082</v>
      </c>
      <c r="K27" s="390">
        <v>295.9344262295082</v>
      </c>
      <c r="L27" s="390">
        <v>294.9917695473251</v>
      </c>
      <c r="M27" s="391">
        <v>272</v>
      </c>
      <c r="N27" s="570">
        <f>+'施設及び業務概況'!M55</f>
        <v>381.0450819672131</v>
      </c>
      <c r="O27" s="390">
        <v>381.0450819672131</v>
      </c>
      <c r="P27" s="390">
        <v>408.0204918032787</v>
      </c>
      <c r="Q27" s="390">
        <v>574</v>
      </c>
      <c r="R27" s="570">
        <f>+'施設及び業務概況'!Q55</f>
        <v>290.20576131687244</v>
      </c>
      <c r="S27" s="390">
        <v>290.20576131687244</v>
      </c>
      <c r="T27" s="390">
        <v>291.7663934426229</v>
      </c>
      <c r="U27" s="391">
        <v>272</v>
      </c>
      <c r="V27" s="570">
        <f>+'施設及び業務概況'!U55</f>
        <v>426.91803278688525</v>
      </c>
      <c r="W27" s="390">
        <v>426.91803278688525</v>
      </c>
      <c r="X27" s="390">
        <v>425.82377049180326</v>
      </c>
      <c r="Y27" s="390">
        <v>574</v>
      </c>
      <c r="Z27" s="570">
        <f>+'施設及び業務概況'!Y55</f>
        <v>158.4139344262295</v>
      </c>
      <c r="AA27" s="390">
        <v>158.4139344262295</v>
      </c>
      <c r="AB27" s="390">
        <v>160.1844262295082</v>
      </c>
      <c r="AC27" s="391">
        <v>272</v>
      </c>
      <c r="AD27" s="570">
        <f>+'施設及び業務概況'!AC55</f>
        <v>172.36885245901638</v>
      </c>
      <c r="AE27" s="390">
        <v>172.36885245901638</v>
      </c>
      <c r="AF27" s="390">
        <v>197.13168724279836</v>
      </c>
      <c r="AG27" s="391">
        <v>101</v>
      </c>
      <c r="AH27" s="570">
        <f>+'施設及び業務概況'!AG55</f>
        <v>98.13991769547324</v>
      </c>
      <c r="AI27" s="390">
        <v>98.13991769547324</v>
      </c>
      <c r="AJ27" s="390">
        <v>113.4139344262295</v>
      </c>
      <c r="AK27" s="390">
        <v>143</v>
      </c>
      <c r="AL27" s="570">
        <f>+'施設及び業務概況'!AK55</f>
        <v>202.25409836065575</v>
      </c>
      <c r="AM27" s="390">
        <v>202.25409836065575</v>
      </c>
      <c r="AN27" s="390">
        <v>213.0983606557377</v>
      </c>
      <c r="AO27" s="391">
        <v>143</v>
      </c>
      <c r="AP27" s="570">
        <f>+'施設及び業務概況'!AO55</f>
        <v>452.53688524590166</v>
      </c>
      <c r="AQ27" s="390">
        <v>452.53688524590166</v>
      </c>
      <c r="AR27" s="390">
        <v>429.0532786885246</v>
      </c>
      <c r="AS27" s="391">
        <v>272</v>
      </c>
      <c r="AT27" s="570">
        <f>+'施設及び業務概況'!AS55</f>
        <v>128.1576763485477</v>
      </c>
      <c r="AU27" s="390">
        <v>128.1576763485477</v>
      </c>
      <c r="AV27" s="390">
        <v>118.38842975206612</v>
      </c>
      <c r="AW27" s="391">
        <v>101</v>
      </c>
    </row>
    <row r="28" spans="2:49" ht="13.5" customHeight="1">
      <c r="B28" s="392" t="s">
        <v>333</v>
      </c>
      <c r="C28" s="393" t="s">
        <v>334</v>
      </c>
      <c r="D28" s="394"/>
      <c r="E28" s="378"/>
      <c r="F28" s="569">
        <f>+'施設及び業務概況'!E57/'施設及び業務概況'!E54*100</f>
        <v>145.43411949573738</v>
      </c>
      <c r="G28" s="379">
        <v>145.43411949573738</v>
      </c>
      <c r="H28" s="379">
        <v>156.28783984464246</v>
      </c>
      <c r="I28" s="379">
        <v>172.6</v>
      </c>
      <c r="J28" s="569">
        <f>+'施設及び業務概況'!I57/'施設及び業務概況'!I54*100</f>
        <v>126.16938372560327</v>
      </c>
      <c r="K28" s="379">
        <v>126.16938372560327</v>
      </c>
      <c r="L28" s="379">
        <v>136.13711898205298</v>
      </c>
      <c r="M28" s="380">
        <v>188.6</v>
      </c>
      <c r="N28" s="569">
        <f>+'施設及び業務概況'!M57/'施設及び業務概況'!M54*100</f>
        <v>143.34499930620865</v>
      </c>
      <c r="O28" s="379">
        <v>143.34499930620865</v>
      </c>
      <c r="P28" s="379">
        <v>168.27578047090242</v>
      </c>
      <c r="Q28" s="379">
        <v>167.2</v>
      </c>
      <c r="R28" s="569">
        <f>+'施設及び業務概況'!Q57/'施設及び業務概況'!Q54*100</f>
        <v>129.7492226453975</v>
      </c>
      <c r="S28" s="379">
        <v>129.7492226453975</v>
      </c>
      <c r="T28" s="379">
        <v>118.63980268639803</v>
      </c>
      <c r="U28" s="380">
        <v>188.6</v>
      </c>
      <c r="V28" s="569">
        <f>+'施設及び業務概況'!U57/'施設及び業務概況'!U54*100</f>
        <v>113.01847692825136</v>
      </c>
      <c r="W28" s="379">
        <v>113.01847692825136</v>
      </c>
      <c r="X28" s="379">
        <v>112.40439227565315</v>
      </c>
      <c r="Y28" s="379">
        <v>167.2</v>
      </c>
      <c r="Z28" s="569">
        <f>+'施設及び業務概況'!Y57/'施設及び業務概況'!Y54*100</f>
        <v>81.72227155482261</v>
      </c>
      <c r="AA28" s="379">
        <v>81.72227155482261</v>
      </c>
      <c r="AB28" s="379">
        <v>88.10071228924353</v>
      </c>
      <c r="AC28" s="380">
        <v>188.6</v>
      </c>
      <c r="AD28" s="569">
        <f>+'施設及び業務概況'!AC57/'施設及び業務概況'!AC54*100</f>
        <v>521.1648079306073</v>
      </c>
      <c r="AE28" s="379">
        <v>521.1648079306073</v>
      </c>
      <c r="AF28" s="379">
        <v>375.739273668523</v>
      </c>
      <c r="AG28" s="380">
        <v>272.1</v>
      </c>
      <c r="AH28" s="569">
        <f>+'施設及び業務概況'!AG57/'施設及び業務概況'!AG54*100</f>
        <v>184.31099775871397</v>
      </c>
      <c r="AI28" s="379">
        <v>184.31099775871397</v>
      </c>
      <c r="AJ28" s="379">
        <v>210.1055348872523</v>
      </c>
      <c r="AK28" s="379">
        <v>203.9</v>
      </c>
      <c r="AL28" s="569">
        <f>+'施設及び業務概況'!AK57/'施設及び業務概況'!AK54*100</f>
        <v>201.42857142857142</v>
      </c>
      <c r="AM28" s="379">
        <v>201.42857142857142</v>
      </c>
      <c r="AN28" s="379">
        <v>220.1075223299327</v>
      </c>
      <c r="AO28" s="380">
        <v>203.9</v>
      </c>
      <c r="AP28" s="569">
        <f>+'施設及び業務概況'!AO57/'施設及び業務概況'!AO54*100</f>
        <v>342.62885158407545</v>
      </c>
      <c r="AQ28" s="379">
        <v>342.62885158407545</v>
      </c>
      <c r="AR28" s="379">
        <v>291.8241623459887</v>
      </c>
      <c r="AS28" s="380">
        <v>188.6</v>
      </c>
      <c r="AT28" s="569">
        <f>+'施設及び業務概況'!AS57/'施設及び業務概況'!AS54*100</f>
        <v>218.50725150336046</v>
      </c>
      <c r="AU28" s="379">
        <v>218.50725150336046</v>
      </c>
      <c r="AV28" s="379">
        <v>209.00204260285963</v>
      </c>
      <c r="AW28" s="380">
        <v>272.1</v>
      </c>
    </row>
    <row r="29" spans="2:49" ht="13.5" customHeight="1">
      <c r="B29" s="392" t="s">
        <v>335</v>
      </c>
      <c r="C29" s="377" t="s">
        <v>336</v>
      </c>
      <c r="D29" s="384" t="s">
        <v>337</v>
      </c>
      <c r="E29" s="395" t="s">
        <v>329</v>
      </c>
      <c r="F29" s="571">
        <f>IF(F30=0,0,+'施設及び業務概況'!E54/F30)</f>
        <v>3.9721241562402914</v>
      </c>
      <c r="G29" s="396">
        <v>4.4193376068376065</v>
      </c>
      <c r="H29" s="396">
        <v>4.63573177996955</v>
      </c>
      <c r="I29" s="396">
        <v>4.4</v>
      </c>
      <c r="J29" s="571">
        <f>IF(J30=0,0,+'施設及び業務概況'!I54/J30)</f>
        <v>9.78642270861833</v>
      </c>
      <c r="K29" s="396">
        <v>9.133578040217044</v>
      </c>
      <c r="L29" s="396">
        <v>9.409399571122231</v>
      </c>
      <c r="M29" s="397">
        <v>7.5</v>
      </c>
      <c r="N29" s="571">
        <f>IF(N30=0,0,+'施設及び業務概況'!M54/N30)</f>
        <v>8.461969993476842</v>
      </c>
      <c r="O29" s="396">
        <v>8.07733499377335</v>
      </c>
      <c r="P29" s="396">
        <v>7.3962995374421805</v>
      </c>
      <c r="Q29" s="396">
        <v>5</v>
      </c>
      <c r="R29" s="571">
        <f>IF(R30=0,0,+'施設及び業務概況'!Q54/R30)</f>
        <v>9.0479440652572</v>
      </c>
      <c r="S29" s="396">
        <v>8.759226430298147</v>
      </c>
      <c r="T29" s="396">
        <v>9.011262952395255</v>
      </c>
      <c r="U29" s="397">
        <v>7.5</v>
      </c>
      <c r="V29" s="571">
        <f>IF(V30=0,0,+'施設及び業務概況'!U54/V30)</f>
        <v>11.02631893767197</v>
      </c>
      <c r="W29" s="396">
        <v>10.434620174346202</v>
      </c>
      <c r="X29" s="396">
        <v>10.392961547110412</v>
      </c>
      <c r="Y29" s="396">
        <v>5</v>
      </c>
      <c r="Z29" s="571">
        <f>IF(Z30=0,0,+'施設及び業務概況'!Y54/Z30)</f>
        <v>11.558651026392962</v>
      </c>
      <c r="AA29" s="396">
        <v>10.574111334674715</v>
      </c>
      <c r="AB29" s="396">
        <v>10.560342775529636</v>
      </c>
      <c r="AC29" s="397">
        <v>7.5</v>
      </c>
      <c r="AD29" s="571">
        <f>IF(AD30=0,0,+'施設及び業務概況'!AC54/AD30)</f>
        <v>2.541732283464567</v>
      </c>
      <c r="AE29" s="396">
        <v>2.887298747763864</v>
      </c>
      <c r="AF29" s="396">
        <v>4.567896811178789</v>
      </c>
      <c r="AG29" s="397">
        <v>6.4</v>
      </c>
      <c r="AH29" s="571">
        <f>IF(AH30=0,0,+'施設及び業務概況'!AG54/AH30)</f>
        <v>6.971443965517241</v>
      </c>
      <c r="AI29" s="396">
        <v>6.138045540796964</v>
      </c>
      <c r="AJ29" s="396">
        <v>6.645307769929365</v>
      </c>
      <c r="AK29" s="396">
        <v>8.7</v>
      </c>
      <c r="AL29" s="571">
        <f>IF(AL30=0,0,+'施設及び業務概況'!AK54/AL30)</f>
        <v>6.655800054333062</v>
      </c>
      <c r="AM29" s="396">
        <v>5.680500811500116</v>
      </c>
      <c r="AN29" s="396">
        <v>6.244514935236585</v>
      </c>
      <c r="AO29" s="397">
        <v>8.7</v>
      </c>
      <c r="AP29" s="571">
        <f>IF(AP30=0,0,+'施設及び業務概況'!AO54/AP30)</f>
        <v>4.93220079583716</v>
      </c>
      <c r="AQ29" s="396">
        <v>5.297008547008547</v>
      </c>
      <c r="AR29" s="396">
        <v>5.6334798994974875</v>
      </c>
      <c r="AS29" s="397">
        <v>7.5</v>
      </c>
      <c r="AT29" s="571">
        <f>IF(AT30=0,0,+'施設及び業務概況'!AS54/AT30)</f>
        <v>0</v>
      </c>
      <c r="AU29" s="396">
        <v>0</v>
      </c>
      <c r="AV29" s="396">
        <v>0</v>
      </c>
      <c r="AW29" s="397">
        <v>6.4</v>
      </c>
    </row>
    <row r="30" spans="1:49" s="541" customFormat="1" ht="13.5" customHeight="1" hidden="1">
      <c r="A30" s="541" t="s">
        <v>1138</v>
      </c>
      <c r="B30" s="398"/>
      <c r="C30" s="381"/>
      <c r="D30" s="386"/>
      <c r="E30" s="371"/>
      <c r="F30" s="372">
        <f>INDEX('元データ'!$A$2:$M$537,MATCH($A30,'元データ'!$A$2:$A$537,0),MATCH(F$1,'元データ'!$A$2:$M$2,0))</f>
        <v>35407</v>
      </c>
      <c r="G30" s="373">
        <v>31824</v>
      </c>
      <c r="H30" s="373">
        <v>30214</v>
      </c>
      <c r="I30" s="373"/>
      <c r="J30" s="372">
        <f>INDEX('元データ'!$A$2:$M$537,MATCH($A30,'元データ'!$A$2:$A$537,0),MATCH(J$1,'元データ'!$A$2:$M$2,0))</f>
        <v>5848</v>
      </c>
      <c r="K30" s="373">
        <v>6266</v>
      </c>
      <c r="L30" s="373">
        <v>5596</v>
      </c>
      <c r="M30" s="374"/>
      <c r="N30" s="372">
        <f>INDEX('元データ'!$A$2:$M$537,MATCH($A30,'元データ'!$A$2:$A$537,0),MATCH(N$1,'元データ'!$A$2:$M$2,0))</f>
        <v>7665</v>
      </c>
      <c r="O30" s="373">
        <v>8030</v>
      </c>
      <c r="P30" s="373">
        <v>7999</v>
      </c>
      <c r="Q30" s="373"/>
      <c r="R30" s="372">
        <f>INDEX('元データ'!$A$2:$M$537,MATCH($A30,'元データ'!$A$2:$A$537,0),MATCH(R$1,'元データ'!$A$2:$M$2,0))</f>
        <v>6007</v>
      </c>
      <c r="S30" s="373">
        <v>6205</v>
      </c>
      <c r="T30" s="373">
        <v>6659</v>
      </c>
      <c r="U30" s="374"/>
      <c r="V30" s="372">
        <f>INDEX('元データ'!$A$2:$M$537,MATCH($A30,'元データ'!$A$2:$A$537,0),MATCH(V$1,'元データ'!$A$2:$M$2,0))</f>
        <v>8359</v>
      </c>
      <c r="W30" s="373">
        <v>8833</v>
      </c>
      <c r="X30" s="373">
        <v>8894</v>
      </c>
      <c r="Y30" s="373"/>
      <c r="Z30" s="372">
        <f>INDEX('元データ'!$A$2:$M$537,MATCH($A30,'元データ'!$A$2:$A$537,0),MATCH(Z$1,'元データ'!$A$2:$M$2,0))</f>
        <v>4092</v>
      </c>
      <c r="AA30" s="373">
        <v>4473</v>
      </c>
      <c r="AB30" s="373">
        <v>4201</v>
      </c>
      <c r="AC30" s="374"/>
      <c r="AD30" s="372">
        <f>INDEX('元データ'!$A$2:$M$537,MATCH($A30,'元データ'!$A$2:$A$537,0),MATCH(AD$1,'元データ'!$A$2:$M$2,0))</f>
        <v>3175</v>
      </c>
      <c r="AE30" s="373">
        <v>2795</v>
      </c>
      <c r="AF30" s="373">
        <v>2791</v>
      </c>
      <c r="AG30" s="374"/>
      <c r="AH30" s="372">
        <f>INDEX('元データ'!$A$2:$M$537,MATCH($A30,'元データ'!$A$2:$A$537,0),MATCH(AH$1,'元データ'!$A$2:$M$2,0))</f>
        <v>1856</v>
      </c>
      <c r="AI30" s="373">
        <v>2108</v>
      </c>
      <c r="AJ30" s="373">
        <v>1982</v>
      </c>
      <c r="AK30" s="373"/>
      <c r="AL30" s="372">
        <f>INDEX('元データ'!$A$2:$M$537,MATCH($A30,'元データ'!$A$2:$A$537,0),MATCH(AL$1,'元データ'!$A$2:$M$2,0))</f>
        <v>3681</v>
      </c>
      <c r="AM30" s="373">
        <v>4313</v>
      </c>
      <c r="AN30" s="373">
        <v>3783</v>
      </c>
      <c r="AO30" s="374"/>
      <c r="AP30" s="372">
        <f>INDEX('元データ'!$A$2:$M$537,MATCH($A30,'元データ'!$A$2:$A$537,0),MATCH(AP$1,'元データ'!$A$2:$M$2,0))</f>
        <v>6534</v>
      </c>
      <c r="AQ30" s="373">
        <v>6084</v>
      </c>
      <c r="AR30" s="373">
        <v>6368</v>
      </c>
      <c r="AS30" s="374"/>
      <c r="AT30" s="372">
        <f>INDEX('元データ'!$A$2:$M$537,MATCH($A30,'元データ'!$A$2:$A$537,0),MATCH(AT$1,'元データ'!$A$2:$M$2,0))</f>
        <v>0</v>
      </c>
      <c r="AU30" s="373"/>
      <c r="AV30" s="373"/>
      <c r="AW30" s="374"/>
    </row>
    <row r="31" spans="2:49" ht="13.5" customHeight="1">
      <c r="B31" s="392" t="s">
        <v>338</v>
      </c>
      <c r="C31" s="377" t="s">
        <v>339</v>
      </c>
      <c r="D31" s="399"/>
      <c r="E31" s="389" t="s">
        <v>332</v>
      </c>
      <c r="F31" s="570">
        <f>IF(F30=0,0,+'施設及び業務概況'!E57/F30)</f>
        <v>5.776823791905556</v>
      </c>
      <c r="G31" s="390">
        <v>6.427224736048266</v>
      </c>
      <c r="H31" s="390">
        <v>7.245085059906004</v>
      </c>
      <c r="I31" s="390">
        <v>7.5</v>
      </c>
      <c r="J31" s="570">
        <f>IF(J30=0,0,+'施設及び業務概況'!I57/J30)</f>
        <v>12.347469220246237</v>
      </c>
      <c r="K31" s="390">
        <v>11.523779125438876</v>
      </c>
      <c r="L31" s="390">
        <v>12.809685489635454</v>
      </c>
      <c r="M31" s="391">
        <v>14.2</v>
      </c>
      <c r="N31" s="570">
        <f>IF(N30=0,0,+'施設及び業務概況'!M57/N30)</f>
        <v>12.129810828440965</v>
      </c>
      <c r="O31" s="390">
        <v>11.578455790784558</v>
      </c>
      <c r="P31" s="390">
        <v>12.446180772596575</v>
      </c>
      <c r="Q31" s="390">
        <v>8.3</v>
      </c>
      <c r="R31" s="570">
        <f>IF(R30=0,0,+'施設及び業務概況'!Q57/R30)</f>
        <v>11.739637090061596</v>
      </c>
      <c r="S31" s="390">
        <v>11.365028203062046</v>
      </c>
      <c r="T31" s="390">
        <v>10.690944586274215</v>
      </c>
      <c r="U31" s="391">
        <v>14.2</v>
      </c>
      <c r="V31" s="570">
        <f>IF(V30=0,0,+'施設及び業務概況'!U57/V30)</f>
        <v>12.461777724608206</v>
      </c>
      <c r="W31" s="390">
        <v>11.793048794294124</v>
      </c>
      <c r="X31" s="390">
        <v>11.682145266471778</v>
      </c>
      <c r="Y31" s="390">
        <v>8.3</v>
      </c>
      <c r="Z31" s="570">
        <f>IF(Z30=0,0,+'施設及び業務概況'!Y57/Z30)</f>
        <v>9.445992179863147</v>
      </c>
      <c r="AA31" s="390">
        <v>8.641403979432148</v>
      </c>
      <c r="AB31" s="390">
        <v>9.303737205427279</v>
      </c>
      <c r="AC31" s="391">
        <v>14.2</v>
      </c>
      <c r="AD31" s="570">
        <f>IF(AD30=0,0,+'施設及び業務概況'!AC57/AD30)</f>
        <v>13.246614173228346</v>
      </c>
      <c r="AE31" s="390">
        <v>15.04758497316637</v>
      </c>
      <c r="AF31" s="390">
        <v>17.163382300250806</v>
      </c>
      <c r="AG31" s="391">
        <v>17.5</v>
      </c>
      <c r="AH31" s="570">
        <f>IF(AH30=0,0,+'施設及び業務概況'!AG57/AH30)</f>
        <v>12.849137931034482</v>
      </c>
      <c r="AI31" s="390">
        <v>11.313092979127134</v>
      </c>
      <c r="AJ31" s="390">
        <v>13.962159434914229</v>
      </c>
      <c r="AK31" s="390">
        <v>17.8</v>
      </c>
      <c r="AL31" s="570">
        <f>IF(AL30=0,0,+'施設及び業務概況'!AK57/AL30)</f>
        <v>13.406682966585167</v>
      </c>
      <c r="AM31" s="390">
        <v>11.44215163459309</v>
      </c>
      <c r="AN31" s="390">
        <v>13.744647105471847</v>
      </c>
      <c r="AO31" s="391">
        <v>17.8</v>
      </c>
      <c r="AP31" s="570">
        <f>IF(AP30=0,0,+'施設及び業務概況'!AO57/AP30)</f>
        <v>16.89914294459749</v>
      </c>
      <c r="AQ31" s="390">
        <v>18.149079552925706</v>
      </c>
      <c r="AR31" s="390">
        <v>16.43985552763819</v>
      </c>
      <c r="AS31" s="391">
        <v>14.2</v>
      </c>
      <c r="AT31" s="570">
        <f>IF(AT30=0,0,+'施設及び業務概況'!AS57/AT30)</f>
        <v>0</v>
      </c>
      <c r="AU31" s="390">
        <v>0</v>
      </c>
      <c r="AV31" s="390">
        <v>0</v>
      </c>
      <c r="AW31" s="391">
        <v>17.5</v>
      </c>
    </row>
    <row r="32" spans="2:49" ht="13.5" customHeight="1">
      <c r="B32" s="400"/>
      <c r="C32" s="377"/>
      <c r="D32" s="384" t="s">
        <v>340</v>
      </c>
      <c r="E32" s="378" t="s">
        <v>329</v>
      </c>
      <c r="F32" s="569">
        <f>IF(F33=0,0,+'施設及び業務概況'!E54/F33)</f>
        <v>0.9567805488659401</v>
      </c>
      <c r="G32" s="379">
        <v>0.9561235935959754</v>
      </c>
      <c r="H32" s="379">
        <v>1.000900398748017</v>
      </c>
      <c r="I32" s="379">
        <v>1</v>
      </c>
      <c r="J32" s="569">
        <f>IF(J33=0,0,+'施設及び業務概況'!I54/J33)</f>
        <v>1.6108702994820987</v>
      </c>
      <c r="K32" s="379">
        <v>1.6447580181630073</v>
      </c>
      <c r="L32" s="379">
        <v>1.5105571174479315</v>
      </c>
      <c r="M32" s="380">
        <v>1.1</v>
      </c>
      <c r="N32" s="569">
        <f>IF(N33=0,0,+'施設及び業務概況'!M54/N33)</f>
        <v>0.8502457888182474</v>
      </c>
      <c r="O32" s="379">
        <v>0.871085146387322</v>
      </c>
      <c r="P32" s="379">
        <v>0.8323204186713936</v>
      </c>
      <c r="Q32" s="379">
        <v>0.9</v>
      </c>
      <c r="R32" s="569">
        <f>IF(R33=0,0,+'施設及び業務概況'!Q54/R33)</f>
        <v>0.9893152280752848</v>
      </c>
      <c r="S32" s="379">
        <v>0.9196135494568711</v>
      </c>
      <c r="T32" s="379">
        <v>1.0010175994661774</v>
      </c>
      <c r="U32" s="380">
        <v>1.1</v>
      </c>
      <c r="V32" s="569">
        <f>IF(V33=0,0,+'施設及び業務概況'!U54/V33)</f>
        <v>1.1695979899497488</v>
      </c>
      <c r="W32" s="379">
        <v>1.1631331869463164</v>
      </c>
      <c r="X32" s="379">
        <v>1.1730329949238578</v>
      </c>
      <c r="Y32" s="379">
        <v>0.9</v>
      </c>
      <c r="Z32" s="569">
        <f>IF(Z33=0,0,+'施設及び業務概況'!Y54/Z33)</f>
        <v>1.3625050411937547</v>
      </c>
      <c r="AA32" s="379">
        <v>1.3196618397924165</v>
      </c>
      <c r="AB32" s="379">
        <v>1.2427238858231322</v>
      </c>
      <c r="AC32" s="380">
        <v>1.1</v>
      </c>
      <c r="AD32" s="569">
        <f>IF(AD33=0,0,+'施設及び業務概況'!AC54/AD33)</f>
        <v>0.5959678014917658</v>
      </c>
      <c r="AE32" s="379">
        <v>0.5782873522035112</v>
      </c>
      <c r="AF32" s="379">
        <v>0.8206101956745623</v>
      </c>
      <c r="AG32" s="380">
        <v>1.1</v>
      </c>
      <c r="AH32" s="569">
        <f>IF(AH33=0,0,+'施設及び業務概況'!AG54/AH33)</f>
        <v>0.8555842094822456</v>
      </c>
      <c r="AI32" s="379">
        <v>0.8887286214712549</v>
      </c>
      <c r="AJ32" s="379">
        <v>0.9703108884632385</v>
      </c>
      <c r="AK32" s="379">
        <v>1.2</v>
      </c>
      <c r="AL32" s="569">
        <f>IF(AL33=0,0,+'施設及び業務概況'!AK54/AL33)</f>
        <v>0.9728012705975779</v>
      </c>
      <c r="AM32" s="379">
        <v>1.0008578781812982</v>
      </c>
      <c r="AN32" s="379">
        <v>1.154255838952409</v>
      </c>
      <c r="AO32" s="380">
        <v>1.2</v>
      </c>
      <c r="AP32" s="569">
        <f>IF(AP33=0,0,+'施設及び業務概況'!AO54/AP33)</f>
        <v>0.6864110756123536</v>
      </c>
      <c r="AQ32" s="379">
        <v>0.703892189411148</v>
      </c>
      <c r="AR32" s="379">
        <v>0.7788367599487636</v>
      </c>
      <c r="AS32" s="380">
        <v>1.1</v>
      </c>
      <c r="AT32" s="569">
        <f>IF(AT33=0,0,+'施設及び業務概況'!AS54/AT33)</f>
        <v>0</v>
      </c>
      <c r="AU32" s="379">
        <v>0</v>
      </c>
      <c r="AV32" s="379">
        <v>0</v>
      </c>
      <c r="AW32" s="380">
        <v>1.1</v>
      </c>
    </row>
    <row r="33" spans="1:49" s="541" customFormat="1" ht="13.5" customHeight="1" hidden="1">
      <c r="A33" s="541" t="s">
        <v>1139</v>
      </c>
      <c r="B33" s="398"/>
      <c r="C33" s="381"/>
      <c r="D33" s="386"/>
      <c r="E33" s="371"/>
      <c r="F33" s="372">
        <f>INDEX('元データ'!$A$2:$M$537,MATCH($A33,'元データ'!$A$2:$A$537,0),MATCH(F$1,'元データ'!$A$2:$M$2,0))</f>
        <v>146994</v>
      </c>
      <c r="G33" s="373">
        <v>147095</v>
      </c>
      <c r="H33" s="373">
        <v>139938</v>
      </c>
      <c r="I33" s="373"/>
      <c r="J33" s="372">
        <f>INDEX('元データ'!$A$2:$M$537,MATCH($A33,'元データ'!$A$2:$A$537,0),MATCH(J$1,'元データ'!$A$2:$M$2,0))</f>
        <v>35528</v>
      </c>
      <c r="K33" s="373">
        <v>34796</v>
      </c>
      <c r="L33" s="373">
        <v>34858</v>
      </c>
      <c r="M33" s="374"/>
      <c r="N33" s="372">
        <f>INDEX('元データ'!$A$2:$M$537,MATCH($A33,'元データ'!$A$2:$A$537,0),MATCH(N$1,'元データ'!$A$2:$M$2,0))</f>
        <v>76285</v>
      </c>
      <c r="O33" s="373">
        <v>74460</v>
      </c>
      <c r="P33" s="373">
        <v>71082</v>
      </c>
      <c r="Q33" s="373"/>
      <c r="R33" s="372">
        <f>INDEX('元データ'!$A$2:$M$537,MATCH($A33,'元データ'!$A$2:$A$537,0),MATCH(R$1,'元データ'!$A$2:$M$2,0))</f>
        <v>54938</v>
      </c>
      <c r="S33" s="373">
        <v>59102</v>
      </c>
      <c r="T33" s="373">
        <v>59945</v>
      </c>
      <c r="U33" s="374"/>
      <c r="V33" s="372">
        <f>INDEX('元データ'!$A$2:$M$537,MATCH($A33,'元データ'!$A$2:$A$537,0),MATCH(V$1,'元データ'!$A$2:$M$2,0))</f>
        <v>78804</v>
      </c>
      <c r="W33" s="373">
        <v>79242</v>
      </c>
      <c r="X33" s="373">
        <v>78800</v>
      </c>
      <c r="Y33" s="373"/>
      <c r="Z33" s="372">
        <f>INDEX('元データ'!$A$2:$M$537,MATCH($A33,'元データ'!$A$2:$A$537,0),MATCH(Z$1,'元データ'!$A$2:$M$2,0))</f>
        <v>34714</v>
      </c>
      <c r="AA33" s="373">
        <v>35841</v>
      </c>
      <c r="AB33" s="373">
        <v>35699</v>
      </c>
      <c r="AC33" s="374"/>
      <c r="AD33" s="372">
        <f>INDEX('元データ'!$A$2:$M$537,MATCH($A33,'元データ'!$A$2:$A$537,0),MATCH(AD$1,'元データ'!$A$2:$M$2,0))</f>
        <v>13541</v>
      </c>
      <c r="AE33" s="373">
        <v>13955</v>
      </c>
      <c r="AF33" s="373">
        <v>15536</v>
      </c>
      <c r="AG33" s="374"/>
      <c r="AH33" s="372">
        <f>INDEX('元データ'!$A$2:$M$537,MATCH($A33,'元データ'!$A$2:$A$537,0),MATCH(AH$1,'元データ'!$A$2:$M$2,0))</f>
        <v>15123</v>
      </c>
      <c r="AI33" s="373">
        <v>14559</v>
      </c>
      <c r="AJ33" s="373">
        <v>13574</v>
      </c>
      <c r="AK33" s="373"/>
      <c r="AL33" s="372">
        <f>INDEX('元データ'!$A$2:$M$537,MATCH($A33,'元データ'!$A$2:$A$537,0),MATCH(AL$1,'元データ'!$A$2:$M$2,0))</f>
        <v>25185</v>
      </c>
      <c r="AM33" s="373">
        <v>24479</v>
      </c>
      <c r="AN33" s="373">
        <v>20466</v>
      </c>
      <c r="AO33" s="374"/>
      <c r="AP33" s="372">
        <f>INDEX('元データ'!$A$2:$M$537,MATCH($A33,'元データ'!$A$2:$A$537,0),MATCH(AP$1,'元データ'!$A$2:$M$2,0))</f>
        <v>46950</v>
      </c>
      <c r="AQ33" s="373">
        <v>45784</v>
      </c>
      <c r="AR33" s="373">
        <v>46061</v>
      </c>
      <c r="AS33" s="374"/>
      <c r="AT33" s="372">
        <f>INDEX('元データ'!$A$2:$M$537,MATCH($A33,'元データ'!$A$2:$A$537,0),MATCH(AT$1,'元データ'!$A$2:$M$2,0))</f>
        <v>0</v>
      </c>
      <c r="AU33" s="373"/>
      <c r="AV33" s="373"/>
      <c r="AW33" s="374"/>
    </row>
    <row r="34" spans="2:49" ht="13.5" customHeight="1">
      <c r="B34" s="401"/>
      <c r="C34" s="402"/>
      <c r="D34" s="402" t="s">
        <v>341</v>
      </c>
      <c r="E34" s="378" t="s">
        <v>332</v>
      </c>
      <c r="F34" s="569">
        <f>IF(F33=0,0,+'施設及び業務概況'!E57/F33)</f>
        <v>1.3914853667496632</v>
      </c>
      <c r="G34" s="379">
        <v>1.3905299296373093</v>
      </c>
      <c r="H34" s="379">
        <v>1.5642856121996884</v>
      </c>
      <c r="I34" s="379">
        <v>1.6</v>
      </c>
      <c r="J34" s="569">
        <f>IF(J33=0,0,+'施設及び業務概況'!I57/J33)</f>
        <v>2.0324251294753433</v>
      </c>
      <c r="K34" s="379">
        <v>2.075181055293712</v>
      </c>
      <c r="L34" s="379">
        <v>2.0564289402719607</v>
      </c>
      <c r="M34" s="380">
        <v>2</v>
      </c>
      <c r="N34" s="569">
        <f>IF(N33=0,0,+'施設及び業務概況'!M57/N33)</f>
        <v>1.218784820082585</v>
      </c>
      <c r="O34" s="379">
        <v>1.2486569970453936</v>
      </c>
      <c r="P34" s="379">
        <v>1.4005936805379702</v>
      </c>
      <c r="Q34" s="379">
        <v>1.6</v>
      </c>
      <c r="R34" s="569">
        <f>IF(R33=0,0,+'施設及び業務概況'!Q57/R33)</f>
        <v>1.2836288179402235</v>
      </c>
      <c r="S34" s="379">
        <v>1.1931914317620385</v>
      </c>
      <c r="T34" s="379">
        <v>1.1876053048627908</v>
      </c>
      <c r="U34" s="380">
        <v>2</v>
      </c>
      <c r="V34" s="569">
        <f>IF(V33=0,0,+'施設及び業務概況'!U57/V33)</f>
        <v>1.3218618344246484</v>
      </c>
      <c r="W34" s="379">
        <v>1.3145554125337573</v>
      </c>
      <c r="X34" s="379">
        <v>1.3185406091370557</v>
      </c>
      <c r="Y34" s="379">
        <v>1.6</v>
      </c>
      <c r="Z34" s="569">
        <f>IF(Z33=0,0,+'施設及び業務概況'!Y57/Z33)</f>
        <v>1.113470069712508</v>
      </c>
      <c r="AA34" s="379">
        <v>1.0784576323205268</v>
      </c>
      <c r="AB34" s="379">
        <v>1.094848595198745</v>
      </c>
      <c r="AC34" s="380">
        <v>2</v>
      </c>
      <c r="AD34" s="569">
        <f>IF(AD33=0,0,+'施設及び業務概況'!AC57/AD33)</f>
        <v>3.105974447972823</v>
      </c>
      <c r="AE34" s="379">
        <v>3.0138301683984237</v>
      </c>
      <c r="AF34" s="379">
        <v>3.083354788877446</v>
      </c>
      <c r="AG34" s="380">
        <v>3</v>
      </c>
      <c r="AH34" s="569">
        <f>IF(AH33=0,0,+'施設及び業務概況'!AG57/AH33)</f>
        <v>1.5769357931627324</v>
      </c>
      <c r="AI34" s="379">
        <v>1.6380245896009342</v>
      </c>
      <c r="AJ34" s="379">
        <v>2.0386768822749373</v>
      </c>
      <c r="AK34" s="379">
        <v>2.4</v>
      </c>
      <c r="AL34" s="569">
        <f>IF(AL33=0,0,+'施設及び業務概況'!AK57/AL33)</f>
        <v>1.9594997022036926</v>
      </c>
      <c r="AM34" s="379">
        <v>2.016013726050901</v>
      </c>
      <c r="AN34" s="379">
        <v>2.5406039284667252</v>
      </c>
      <c r="AO34" s="380">
        <v>2.4</v>
      </c>
      <c r="AP34" s="569">
        <f>IF(AP33=0,0,+'施設及び業務概況'!AO57/AP33)</f>
        <v>2.3518423855165067</v>
      </c>
      <c r="AQ34" s="379">
        <v>2.411737724969422</v>
      </c>
      <c r="AR34" s="379">
        <v>2.2728338507631185</v>
      </c>
      <c r="AS34" s="380">
        <v>2</v>
      </c>
      <c r="AT34" s="569">
        <f>IF(AT33=0,0,+'施設及び業務概況'!AS57/AT33)</f>
        <v>0</v>
      </c>
      <c r="AU34" s="379">
        <v>0</v>
      </c>
      <c r="AV34" s="379">
        <v>0</v>
      </c>
      <c r="AW34" s="380">
        <v>3</v>
      </c>
    </row>
    <row r="35" spans="2:49" ht="13.5" customHeight="1">
      <c r="B35" s="403"/>
      <c r="C35" s="404" t="s">
        <v>342</v>
      </c>
      <c r="D35" s="384" t="s">
        <v>329</v>
      </c>
      <c r="E35" s="365"/>
      <c r="F35" s="572">
        <f>+(F37+F39+F41+F43+F45+F47+F49+F51)*1000/'施設及び業務概況'!E54</f>
        <v>42647.85517736649</v>
      </c>
      <c r="G35" s="405">
        <v>40909.62094979416</v>
      </c>
      <c r="H35" s="405">
        <v>41742.23926205163</v>
      </c>
      <c r="I35" s="405">
        <v>48433</v>
      </c>
      <c r="J35" s="572">
        <f>+(J37+J39+J41+J43+J45+J47+J49+J51)*1000/'施設及び業務概況'!I54</f>
        <v>27291.380545508553</v>
      </c>
      <c r="K35" s="405">
        <v>26625.605004280897</v>
      </c>
      <c r="L35" s="405">
        <v>27618.820624821954</v>
      </c>
      <c r="M35" s="406">
        <v>29671</v>
      </c>
      <c r="N35" s="572">
        <f>+(N37+N39+N41+N43+N45+N47+N49+N51)*1000/'施設及び業務概況'!M54</f>
        <v>32112.116680285533</v>
      </c>
      <c r="O35" s="405">
        <v>31742.896347574042</v>
      </c>
      <c r="P35" s="405">
        <v>32021.905582881194</v>
      </c>
      <c r="Q35" s="405">
        <v>43898</v>
      </c>
      <c r="R35" s="572">
        <f>+(R37+R39+R41+R43+R45+R47+R49+R51)*1000/'施設及び業務概況'!Q54</f>
        <v>28347.537303821457</v>
      </c>
      <c r="S35" s="405">
        <v>29640.687383856784</v>
      </c>
      <c r="T35" s="405">
        <v>28235.04316235043</v>
      </c>
      <c r="U35" s="406">
        <v>29671</v>
      </c>
      <c r="V35" s="572">
        <f>+(V37+V39+V41+V43+V45+V47+V49+V51)*1000/'施設及び業務概況'!U54</f>
        <v>27235.426227907432</v>
      </c>
      <c r="W35" s="405">
        <v>27236.185702351115</v>
      </c>
      <c r="X35" s="405">
        <v>26810.26667387894</v>
      </c>
      <c r="Y35" s="405">
        <v>43898</v>
      </c>
      <c r="Z35" s="572">
        <f>+(Z37+Z39+Z41+Z43+Z45+Z47+Z49+Z51)*1000/'施設及び業務概況'!Y54</f>
        <v>23923.907987652754</v>
      </c>
      <c r="AA35" s="405">
        <v>23153.938855765573</v>
      </c>
      <c r="AB35" s="405">
        <v>23428.54566765846</v>
      </c>
      <c r="AC35" s="406">
        <v>29671</v>
      </c>
      <c r="AD35" s="572">
        <f>+(AD37+AD39+AD41+AD43+AD45+AD47+AD49+AD51)*1000/'施設及び業務概況'!AC54</f>
        <v>32358.98389095415</v>
      </c>
      <c r="AE35" s="405">
        <v>36732.34200743494</v>
      </c>
      <c r="AF35" s="405">
        <v>29193.348497921404</v>
      </c>
      <c r="AG35" s="406">
        <v>19686</v>
      </c>
      <c r="AH35" s="573">
        <f>+(AH37+AH39+AH41+AH43+AH45+AH47+AH49+AH51)*1000/'施設及び業務概況'!AG54</f>
        <v>27244.609320658474</v>
      </c>
      <c r="AI35" s="405">
        <v>28041.03872014839</v>
      </c>
      <c r="AJ35" s="405">
        <v>26015.944119656822</v>
      </c>
      <c r="AK35" s="405">
        <v>21664</v>
      </c>
      <c r="AL35" s="572">
        <f>+(AL37+AL39+AL41+AL43+AL45+AL47+AL49+AL51)*1000/'施設及び業務概況'!AK54</f>
        <v>28655.34693877551</v>
      </c>
      <c r="AM35" s="405">
        <v>28651.632653061224</v>
      </c>
      <c r="AN35" s="405">
        <v>29692.75705879863</v>
      </c>
      <c r="AO35" s="406">
        <v>21664</v>
      </c>
      <c r="AP35" s="572">
        <f>+(AP37+AP39+AP41+AP43+AP45+AP47+AP49+AP51)*1000/'施設及び業務概況'!AO54</f>
        <v>35385.45319142334</v>
      </c>
      <c r="AQ35" s="405">
        <v>33475.65705774661</v>
      </c>
      <c r="AR35" s="405">
        <v>30226.18052071138</v>
      </c>
      <c r="AS35" s="406">
        <v>29671</v>
      </c>
      <c r="AT35" s="572">
        <f>+(AT37+AT39+AT41+AT43+AT45+AT47+AT49+AT51)*1000/'施設及び業務概況'!AS54</f>
        <v>24537.884683409975</v>
      </c>
      <c r="AU35" s="405">
        <v>23222.426600636718</v>
      </c>
      <c r="AV35" s="405">
        <v>25426.903997665595</v>
      </c>
      <c r="AW35" s="406">
        <v>19686</v>
      </c>
    </row>
    <row r="36" spans="2:49" ht="13.5" customHeight="1">
      <c r="B36" s="403"/>
      <c r="C36" s="407" t="s">
        <v>343</v>
      </c>
      <c r="D36" s="408"/>
      <c r="E36" s="378" t="s">
        <v>344</v>
      </c>
      <c r="F36" s="409">
        <f>+F37*1000/'施設及び業務概況'!E54</f>
        <v>1047.1484133360827</v>
      </c>
      <c r="G36" s="141">
        <v>1007.8071117241772</v>
      </c>
      <c r="H36" s="141">
        <v>1034.9054717843271</v>
      </c>
      <c r="I36" s="141">
        <v>616</v>
      </c>
      <c r="J36" s="409">
        <f>+J37*1000/'施設及び業務概況'!I54</f>
        <v>561.7934336286279</v>
      </c>
      <c r="K36" s="141">
        <v>603.3093952578148</v>
      </c>
      <c r="L36" s="141">
        <v>691.8051467097142</v>
      </c>
      <c r="M36" s="142">
        <v>610</v>
      </c>
      <c r="N36" s="409">
        <f>+N37*1000/'施設及び業務概況'!M54</f>
        <v>759.5473396956569</v>
      </c>
      <c r="O36" s="141">
        <v>618.0447418325342</v>
      </c>
      <c r="P36" s="141">
        <v>643.0708381927894</v>
      </c>
      <c r="Q36" s="141">
        <v>550</v>
      </c>
      <c r="R36" s="409">
        <f>+R37*1000/'施設及び業務概況'!Q54</f>
        <v>229.34260639178672</v>
      </c>
      <c r="S36" s="141">
        <v>208.09184743610973</v>
      </c>
      <c r="T36" s="141">
        <v>221.09455721094557</v>
      </c>
      <c r="U36" s="142">
        <v>610</v>
      </c>
      <c r="V36" s="409">
        <f>+V37*1000/'施設及び業務概況'!U54</f>
        <v>407.0566025453243</v>
      </c>
      <c r="W36" s="141">
        <v>393.8417472252059</v>
      </c>
      <c r="X36" s="141">
        <v>397.39276248174394</v>
      </c>
      <c r="Y36" s="141">
        <v>550</v>
      </c>
      <c r="Z36" s="409">
        <f>+Z37*1000/'施設及び業務概況'!Y54</f>
        <v>372.954458962324</v>
      </c>
      <c r="AA36" s="141">
        <v>341.95949088756396</v>
      </c>
      <c r="AB36" s="141">
        <v>404.06636011180234</v>
      </c>
      <c r="AC36" s="142">
        <v>610</v>
      </c>
      <c r="AD36" s="409">
        <f>+AD37*1000/'施設及び業務概況'!AC54</f>
        <v>808.550185873606</v>
      </c>
      <c r="AE36" s="141">
        <v>1231.8463444857498</v>
      </c>
      <c r="AF36" s="141">
        <v>1057.4162679425838</v>
      </c>
      <c r="AG36" s="142">
        <v>537</v>
      </c>
      <c r="AH36" s="574">
        <f>+AH37*1000/'施設及び業務概況'!AG54</f>
        <v>730.2728186104026</v>
      </c>
      <c r="AI36" s="141">
        <v>613.8805162686452</v>
      </c>
      <c r="AJ36" s="141">
        <v>697.8209703135677</v>
      </c>
      <c r="AK36" s="141">
        <v>536</v>
      </c>
      <c r="AL36" s="409">
        <f>+AL37*1000/'施設及び業務概況'!AK54</f>
        <v>795.4285714285714</v>
      </c>
      <c r="AM36" s="141">
        <v>739.2244897959183</v>
      </c>
      <c r="AN36" s="141">
        <v>937.26453033061</v>
      </c>
      <c r="AO36" s="142">
        <v>536</v>
      </c>
      <c r="AP36" s="409">
        <f>+AP37*1000/'施設及び業務概況'!AO54</f>
        <v>1089.1798802246562</v>
      </c>
      <c r="AQ36" s="141">
        <v>1223.4772085518355</v>
      </c>
      <c r="AR36" s="141">
        <v>1097.7309472041034</v>
      </c>
      <c r="AS36" s="142">
        <v>610</v>
      </c>
      <c r="AT36" s="409">
        <f>+AT37*1000/'施設及び業務概況'!AS54</f>
        <v>469.18995401485677</v>
      </c>
      <c r="AU36" s="141">
        <v>445.2069331446763</v>
      </c>
      <c r="AV36" s="141">
        <v>487.01488182083455</v>
      </c>
      <c r="AW36" s="142">
        <v>537</v>
      </c>
    </row>
    <row r="37" spans="1:49" s="541" customFormat="1" ht="13.5" customHeight="1" hidden="1">
      <c r="A37" s="541" t="s">
        <v>1140</v>
      </c>
      <c r="B37" s="398"/>
      <c r="C37" s="381"/>
      <c r="D37" s="386"/>
      <c r="E37" s="371"/>
      <c r="F37" s="372">
        <f>INDEX('元データ'!$A$2:$M$537,MATCH($A37,'元データ'!$A$2:$A$537,0),MATCH(F$1,'元データ'!$A$2:$M$2,0))</f>
        <v>147272</v>
      </c>
      <c r="G37" s="373">
        <v>141739</v>
      </c>
      <c r="H37" s="373">
        <v>144953</v>
      </c>
      <c r="I37" s="373"/>
      <c r="J37" s="372">
        <f>INDEX('元データ'!$A$2:$M$537,MATCH($A37,'元データ'!$A$2:$A$537,0),MATCH(J$1,'元データ'!$A$2:$M$2,0))</f>
        <v>32152</v>
      </c>
      <c r="K37" s="373">
        <v>34528</v>
      </c>
      <c r="L37" s="373">
        <v>36427</v>
      </c>
      <c r="M37" s="374"/>
      <c r="N37" s="372">
        <f>INDEX('元データ'!$A$2:$M$537,MATCH($A37,'元データ'!$A$2:$A$537,0),MATCH(N$1,'元データ'!$A$2:$M$2,0))</f>
        <v>49265</v>
      </c>
      <c r="O37" s="373">
        <v>40087</v>
      </c>
      <c r="P37" s="373">
        <v>38046</v>
      </c>
      <c r="Q37" s="373"/>
      <c r="R37" s="372">
        <f>INDEX('元データ'!$A$2:$M$537,MATCH($A37,'元データ'!$A$2:$A$537,0),MATCH(R$1,'元データ'!$A$2:$M$2,0))</f>
        <v>12465</v>
      </c>
      <c r="S37" s="373">
        <v>11310</v>
      </c>
      <c r="T37" s="373">
        <v>13267</v>
      </c>
      <c r="U37" s="374"/>
      <c r="V37" s="372">
        <f>INDEX('元データ'!$A$2:$M$537,MATCH($A37,'元データ'!$A$2:$A$537,0),MATCH(V$1,'元データ'!$A$2:$M$2,0))</f>
        <v>37518</v>
      </c>
      <c r="W37" s="373">
        <v>36300</v>
      </c>
      <c r="X37" s="373">
        <v>36733</v>
      </c>
      <c r="Y37" s="373"/>
      <c r="Z37" s="372">
        <f>INDEX('元データ'!$A$2:$M$537,MATCH($A37,'元データ'!$A$2:$A$537,0),MATCH(Z$1,'元データ'!$A$2:$M$2,0))</f>
        <v>17640</v>
      </c>
      <c r="AA37" s="373">
        <v>16174</v>
      </c>
      <c r="AB37" s="373">
        <v>17926</v>
      </c>
      <c r="AC37" s="374"/>
      <c r="AD37" s="372">
        <f>INDEX('元データ'!$A$2:$M$537,MATCH($A37,'元データ'!$A$2:$A$537,0),MATCH(AD$1,'元データ'!$A$2:$M$2,0))</f>
        <v>6525</v>
      </c>
      <c r="AE37" s="373">
        <v>9941</v>
      </c>
      <c r="AF37" s="373">
        <v>13481</v>
      </c>
      <c r="AG37" s="374"/>
      <c r="AH37" s="372">
        <f>INDEX('元データ'!$A$2:$M$537,MATCH($A37,'元データ'!$A$2:$A$537,0),MATCH(AH$1,'元データ'!$A$2:$M$2,0))</f>
        <v>9449</v>
      </c>
      <c r="AI37" s="373">
        <v>7943</v>
      </c>
      <c r="AJ37" s="373">
        <v>9191</v>
      </c>
      <c r="AK37" s="373"/>
      <c r="AL37" s="372">
        <f>INDEX('元データ'!$A$2:$M$537,MATCH($A37,'元データ'!$A$2:$A$537,0),MATCH(AL$1,'元データ'!$A$2:$M$2,0))</f>
        <v>19488</v>
      </c>
      <c r="AM37" s="373">
        <v>18111</v>
      </c>
      <c r="AN37" s="373">
        <v>22141</v>
      </c>
      <c r="AO37" s="374"/>
      <c r="AP37" s="372">
        <f>INDEX('元データ'!$A$2:$M$537,MATCH($A37,'元データ'!$A$2:$A$537,0),MATCH(AP$1,'元データ'!$A$2:$M$2,0))</f>
        <v>35101</v>
      </c>
      <c r="AQ37" s="373">
        <v>39429</v>
      </c>
      <c r="AR37" s="373">
        <v>39380</v>
      </c>
      <c r="AS37" s="374"/>
      <c r="AT37" s="372">
        <f>INDEX('元データ'!$A$2:$M$537,MATCH($A37,'元データ'!$A$2:$A$537,0),MATCH(AT$1,'元データ'!$A$2:$M$2,0))</f>
        <v>6632</v>
      </c>
      <c r="AU37" s="373">
        <v>6293</v>
      </c>
      <c r="AV37" s="373">
        <v>6676</v>
      </c>
      <c r="AW37" s="374"/>
    </row>
    <row r="38" spans="2:49" ht="13.5" customHeight="1">
      <c r="B38" s="403"/>
      <c r="C38" s="407"/>
      <c r="D38" s="408"/>
      <c r="E38" s="378" t="s">
        <v>345</v>
      </c>
      <c r="F38" s="409">
        <f>+F39*1000/'施設及び業務概況'!E54</f>
        <v>3032.68605883064</v>
      </c>
      <c r="G38" s="141">
        <v>2718.0978519777304</v>
      </c>
      <c r="H38" s="141">
        <v>3112.777016221156</v>
      </c>
      <c r="I38" s="141">
        <v>1570</v>
      </c>
      <c r="J38" s="409">
        <f>+J39*1000/'施設及び業務概況'!I54</f>
        <v>889.9197987104891</v>
      </c>
      <c r="K38" s="141">
        <v>1002.1666579301427</v>
      </c>
      <c r="L38" s="141">
        <v>1231.8868103693856</v>
      </c>
      <c r="M38" s="142">
        <v>1777</v>
      </c>
      <c r="N38" s="409">
        <f>+N39*1000/'施設及び業務概況'!M54</f>
        <v>2477.914309060915</v>
      </c>
      <c r="O38" s="141">
        <v>2505.804720864618</v>
      </c>
      <c r="P38" s="141">
        <v>2627.3515541808224</v>
      </c>
      <c r="Q38" s="141">
        <v>1343</v>
      </c>
      <c r="R38" s="409">
        <f>+R39*1000/'施設及び業務概況'!Q54</f>
        <v>476.3665801917168</v>
      </c>
      <c r="S38" s="141">
        <v>395.68729186215523</v>
      </c>
      <c r="T38" s="141">
        <v>432.7067293270673</v>
      </c>
      <c r="U38" s="142">
        <v>1777</v>
      </c>
      <c r="V38" s="409">
        <f>+V39*1000/'施設及び業務概況'!U54</f>
        <v>957.3826340743634</v>
      </c>
      <c r="W38" s="141">
        <v>975.8921112304571</v>
      </c>
      <c r="X38" s="141">
        <v>986.9962676475361</v>
      </c>
      <c r="Y38" s="141">
        <v>1343</v>
      </c>
      <c r="Z38" s="409">
        <f>+Z39*1000/'施設及び業務概況'!Y54</f>
        <v>1491.6064104190452</v>
      </c>
      <c r="AA38" s="141">
        <v>1496.574908029938</v>
      </c>
      <c r="AB38" s="141">
        <v>1475.4981516544947</v>
      </c>
      <c r="AC38" s="142">
        <v>1777</v>
      </c>
      <c r="AD38" s="409">
        <f>+AD39*1000/'施設及び業務概況'!AC54</f>
        <v>2807.0631970260224</v>
      </c>
      <c r="AE38" s="141">
        <v>3333.3333333333335</v>
      </c>
      <c r="AF38" s="141">
        <v>3589.9286218526945</v>
      </c>
      <c r="AG38" s="142">
        <v>1417</v>
      </c>
      <c r="AH38" s="574">
        <f>+AH39*1000/'施設及び業務概況'!AG54</f>
        <v>1605.6109436587062</v>
      </c>
      <c r="AI38" s="141">
        <v>1580.8022258288895</v>
      </c>
      <c r="AJ38" s="141">
        <v>1898.3372560929315</v>
      </c>
      <c r="AK38" s="141">
        <v>1418</v>
      </c>
      <c r="AL38" s="409">
        <f>+AL39*1000/'施設及び業務概況'!AK54</f>
        <v>2669.673469387755</v>
      </c>
      <c r="AM38" s="141">
        <v>1923.0204081632653</v>
      </c>
      <c r="AN38" s="141">
        <v>2075.223299326927</v>
      </c>
      <c r="AO38" s="142">
        <v>1418</v>
      </c>
      <c r="AP38" s="409">
        <f>+AP39*1000/'施設及び業務概況'!AO54</f>
        <v>2351.2272318242467</v>
      </c>
      <c r="AQ38" s="141">
        <v>2720.5138548422133</v>
      </c>
      <c r="AR38" s="141">
        <v>2621.620114846407</v>
      </c>
      <c r="AS38" s="142">
        <v>1777</v>
      </c>
      <c r="AT38" s="409">
        <f>+AT39*1000/'施設及び業務概況'!AS54</f>
        <v>1653.4842589317298</v>
      </c>
      <c r="AU38" s="141">
        <v>1569.1545808277326</v>
      </c>
      <c r="AV38" s="141">
        <v>1716.370002918004</v>
      </c>
      <c r="AW38" s="142">
        <v>1417</v>
      </c>
    </row>
    <row r="39" spans="1:49" s="541" customFormat="1" ht="13.5" customHeight="1" hidden="1">
      <c r="A39" s="541" t="s">
        <v>1141</v>
      </c>
      <c r="B39" s="398"/>
      <c r="C39" s="381"/>
      <c r="D39" s="386"/>
      <c r="E39" s="371"/>
      <c r="F39" s="372">
        <f>INDEX('元データ'!$A$2:$M$537,MATCH($A39,'元データ'!$A$2:$A$537,0),MATCH(F$1,'元データ'!$A$2:$M$2,0))</f>
        <v>426520</v>
      </c>
      <c r="G39" s="373">
        <v>382276</v>
      </c>
      <c r="H39" s="373">
        <v>435988</v>
      </c>
      <c r="I39" s="373"/>
      <c r="J39" s="372">
        <f>INDEX('元データ'!$A$2:$M$537,MATCH($A39,'元データ'!$A$2:$A$537,0),MATCH(J$1,'元データ'!$A$2:$M$2,0))</f>
        <v>50931</v>
      </c>
      <c r="K39" s="373">
        <v>57355</v>
      </c>
      <c r="L39" s="373">
        <v>64865</v>
      </c>
      <c r="M39" s="374"/>
      <c r="N39" s="372">
        <f>INDEX('元データ'!$A$2:$M$537,MATCH($A39,'元データ'!$A$2:$A$537,0),MATCH(N$1,'元データ'!$A$2:$M$2,0))</f>
        <v>160720</v>
      </c>
      <c r="O39" s="373">
        <v>162529</v>
      </c>
      <c r="P39" s="373">
        <v>155442</v>
      </c>
      <c r="Q39" s="373"/>
      <c r="R39" s="372">
        <f>INDEX('元データ'!$A$2:$M$537,MATCH($A39,'元データ'!$A$2:$A$537,0),MATCH(R$1,'元データ'!$A$2:$M$2,0))</f>
        <v>25891</v>
      </c>
      <c r="S39" s="373">
        <v>21506</v>
      </c>
      <c r="T39" s="373">
        <v>25965</v>
      </c>
      <c r="U39" s="374"/>
      <c r="V39" s="372">
        <f>INDEX('元データ'!$A$2:$M$537,MATCH($A39,'元データ'!$A$2:$A$537,0),MATCH(V$1,'元データ'!$A$2:$M$2,0))</f>
        <v>88241</v>
      </c>
      <c r="W39" s="373">
        <v>89947</v>
      </c>
      <c r="X39" s="373">
        <v>91233</v>
      </c>
      <c r="Y39" s="373"/>
      <c r="Z39" s="372">
        <f>INDEX('元データ'!$A$2:$M$537,MATCH($A39,'元データ'!$A$2:$A$537,0),MATCH(Z$1,'元データ'!$A$2:$M$2,0))</f>
        <v>70550</v>
      </c>
      <c r="AA39" s="373">
        <v>70785</v>
      </c>
      <c r="AB39" s="373">
        <v>65459</v>
      </c>
      <c r="AC39" s="374"/>
      <c r="AD39" s="372">
        <f>INDEX('元データ'!$A$2:$M$537,MATCH($A39,'元データ'!$A$2:$A$537,0),MATCH(AD$1,'元データ'!$A$2:$M$2,0))</f>
        <v>22653</v>
      </c>
      <c r="AE39" s="373">
        <v>26900</v>
      </c>
      <c r="AF39" s="373">
        <v>45768</v>
      </c>
      <c r="AG39" s="374"/>
      <c r="AH39" s="372">
        <f>INDEX('元データ'!$A$2:$M$537,MATCH($A39,'元データ'!$A$2:$A$537,0),MATCH(AH$1,'元データ'!$A$2:$M$2,0))</f>
        <v>20775</v>
      </c>
      <c r="AI39" s="373">
        <v>20454</v>
      </c>
      <c r="AJ39" s="373">
        <v>25003</v>
      </c>
      <c r="AK39" s="373"/>
      <c r="AL39" s="372">
        <f>INDEX('元データ'!$A$2:$M$537,MATCH($A39,'元データ'!$A$2:$A$537,0),MATCH(AL$1,'元データ'!$A$2:$M$2,0))</f>
        <v>65407</v>
      </c>
      <c r="AM39" s="373">
        <v>47114</v>
      </c>
      <c r="AN39" s="373">
        <v>49023</v>
      </c>
      <c r="AO39" s="374"/>
      <c r="AP39" s="372">
        <f>INDEX('元データ'!$A$2:$M$537,MATCH($A39,'元データ'!$A$2:$A$537,0),MATCH(AP$1,'元データ'!$A$2:$M$2,0))</f>
        <v>75773</v>
      </c>
      <c r="AQ39" s="373">
        <v>87674</v>
      </c>
      <c r="AR39" s="373">
        <v>94048</v>
      </c>
      <c r="AS39" s="374"/>
      <c r="AT39" s="372">
        <f>INDEX('元データ'!$A$2:$M$537,MATCH($A39,'元データ'!$A$2:$A$537,0),MATCH(AT$1,'元データ'!$A$2:$M$2,0))</f>
        <v>23372</v>
      </c>
      <c r="AU39" s="373">
        <v>22180</v>
      </c>
      <c r="AV39" s="373">
        <v>23528</v>
      </c>
      <c r="AW39" s="374"/>
    </row>
    <row r="40" spans="2:49" ht="13.5" customHeight="1">
      <c r="B40" s="403"/>
      <c r="C40" s="404"/>
      <c r="D40" s="101" t="s">
        <v>27</v>
      </c>
      <c r="E40" s="410" t="s">
        <v>346</v>
      </c>
      <c r="F40" s="409">
        <f>+F41*1000/'施設及び業務概況'!E54</f>
        <v>10190.55609672855</v>
      </c>
      <c r="G40" s="141">
        <v>9607.170028654518</v>
      </c>
      <c r="H40" s="141">
        <v>9665.959846927119</v>
      </c>
      <c r="I40" s="141">
        <v>13313</v>
      </c>
      <c r="J40" s="409">
        <f>+J41*1000/'施設及び業務概況'!I54</f>
        <v>2523.440093655536</v>
      </c>
      <c r="K40" s="141">
        <v>2488.878405060195</v>
      </c>
      <c r="L40" s="141">
        <v>2640.6039312505936</v>
      </c>
      <c r="M40" s="142">
        <v>4597</v>
      </c>
      <c r="N40" s="409">
        <f>+N41*1000/'施設及び業務概況'!M54</f>
        <v>5783.614190345508</v>
      </c>
      <c r="O40" s="141">
        <v>5627.033194061146</v>
      </c>
      <c r="P40" s="141">
        <v>5495.157446376958</v>
      </c>
      <c r="Q40" s="141">
        <v>10628</v>
      </c>
      <c r="R40" s="409">
        <f>+R41*1000/'施設及び業務概況'!Q54</f>
        <v>3600.1361520487203</v>
      </c>
      <c r="S40" s="141">
        <v>3430.001287924785</v>
      </c>
      <c r="T40" s="141">
        <v>3147.1852814718527</v>
      </c>
      <c r="U40" s="142">
        <v>4597</v>
      </c>
      <c r="V40" s="409">
        <f>+V41*1000/'施設及び業務概況'!U54</f>
        <v>4018.1839881088003</v>
      </c>
      <c r="W40" s="141">
        <v>4097.332074775683</v>
      </c>
      <c r="X40" s="141">
        <v>4261.448585492508</v>
      </c>
      <c r="Y40" s="141">
        <v>10628</v>
      </c>
      <c r="Z40" s="409">
        <f>+Z41*1000/'施設及び業務概況'!Y54</f>
        <v>2000.5074210326018</v>
      </c>
      <c r="AA40" s="141">
        <v>1897.0992430969598</v>
      </c>
      <c r="AB40" s="141">
        <v>1839.1037778378866</v>
      </c>
      <c r="AC40" s="142">
        <v>4597</v>
      </c>
      <c r="AD40" s="409">
        <f>+AD41*1000/'施設及び業務概況'!AC54</f>
        <v>1588.8475836431228</v>
      </c>
      <c r="AE40" s="141">
        <v>1421.5613382899628</v>
      </c>
      <c r="AF40" s="141">
        <v>280.100400031375</v>
      </c>
      <c r="AG40" s="142">
        <v>1137</v>
      </c>
      <c r="AH40" s="574">
        <f>+AH41*1000/'施設及び業務概況'!AG54</f>
        <v>867.3004096143442</v>
      </c>
      <c r="AI40" s="141">
        <v>651.9823788546255</v>
      </c>
      <c r="AJ40" s="141">
        <v>718.9279477640271</v>
      </c>
      <c r="AK40" s="141">
        <v>1525</v>
      </c>
      <c r="AL40" s="409">
        <f>+AL41*1000/'施設及び業務概況'!AK54</f>
        <v>1415.6734693877552</v>
      </c>
      <c r="AM40" s="141">
        <v>1110.7755102040817</v>
      </c>
      <c r="AN40" s="141">
        <v>1338.3990179062778</v>
      </c>
      <c r="AO40" s="142">
        <v>1525</v>
      </c>
      <c r="AP40" s="409">
        <f>+AP41*1000/'施設及び業務概況'!AO54</f>
        <v>6595.029012939461</v>
      </c>
      <c r="AQ40" s="141">
        <v>5230.986439941664</v>
      </c>
      <c r="AR40" s="141">
        <v>4694.5420081396</v>
      </c>
      <c r="AS40" s="142">
        <v>4597</v>
      </c>
      <c r="AT40" s="409">
        <f>+AT41*1000/'施設及び業務概況'!AS54</f>
        <v>1233.4630350194552</v>
      </c>
      <c r="AU40" s="141">
        <v>1170.5695083126989</v>
      </c>
      <c r="AV40" s="141">
        <v>1280.4201925882696</v>
      </c>
      <c r="AW40" s="142">
        <v>1137</v>
      </c>
    </row>
    <row r="41" spans="1:49" s="541" customFormat="1" ht="13.5" customHeight="1" hidden="1">
      <c r="A41" s="541" t="s">
        <v>1142</v>
      </c>
      <c r="B41" s="398"/>
      <c r="C41" s="381"/>
      <c r="D41" s="386"/>
      <c r="E41" s="371"/>
      <c r="F41" s="372">
        <f>INDEX('元データ'!$A$2:$M$537,MATCH($A41,'元データ'!$A$2:$A$537,0),MATCH(F$1,'元データ'!$A$2:$M$2,0))</f>
        <v>1433210</v>
      </c>
      <c r="G41" s="373">
        <v>1351162</v>
      </c>
      <c r="H41" s="373">
        <v>1353853</v>
      </c>
      <c r="I41" s="373"/>
      <c r="J41" s="372">
        <f>INDEX('元データ'!$A$2:$M$537,MATCH($A41,'元データ'!$A$2:$A$537,0),MATCH(J$1,'元データ'!$A$2:$M$2,0))</f>
        <v>144419</v>
      </c>
      <c r="K41" s="373">
        <v>142441</v>
      </c>
      <c r="L41" s="373">
        <v>139041</v>
      </c>
      <c r="M41" s="374"/>
      <c r="N41" s="372">
        <f>INDEX('元データ'!$A$2:$M$537,MATCH($A41,'元データ'!$A$2:$A$537,0),MATCH(N$1,'元データ'!$A$2:$M$2,0))</f>
        <v>375131</v>
      </c>
      <c r="O41" s="373">
        <v>364975</v>
      </c>
      <c r="P41" s="373">
        <v>325110</v>
      </c>
      <c r="Q41" s="373"/>
      <c r="R41" s="372">
        <f>INDEX('元データ'!$A$2:$M$537,MATCH($A41,'元データ'!$A$2:$A$537,0),MATCH(R$1,'元データ'!$A$2:$M$2,0))</f>
        <v>195671</v>
      </c>
      <c r="S41" s="373">
        <v>186424</v>
      </c>
      <c r="T41" s="373">
        <v>188850</v>
      </c>
      <c r="U41" s="374"/>
      <c r="V41" s="372">
        <f>INDEX('元データ'!$A$2:$M$537,MATCH($A41,'元データ'!$A$2:$A$537,0),MATCH(V$1,'元データ'!$A$2:$M$2,0))</f>
        <v>370352</v>
      </c>
      <c r="W41" s="373">
        <v>377647</v>
      </c>
      <c r="X41" s="373">
        <v>393907</v>
      </c>
      <c r="Y41" s="373"/>
      <c r="Z41" s="372">
        <f>INDEX('元データ'!$A$2:$M$537,MATCH($A41,'元データ'!$A$2:$A$537,0),MATCH(Z$1,'元データ'!$A$2:$M$2,0))</f>
        <v>94620</v>
      </c>
      <c r="AA41" s="373">
        <v>89729</v>
      </c>
      <c r="AB41" s="373">
        <v>81590</v>
      </c>
      <c r="AC41" s="374"/>
      <c r="AD41" s="372">
        <f>INDEX('元データ'!$A$2:$M$537,MATCH($A41,'元データ'!$A$2:$A$537,0),MATCH(AD$1,'元データ'!$A$2:$M$2,0))</f>
        <v>12822</v>
      </c>
      <c r="AE41" s="373">
        <v>11472</v>
      </c>
      <c r="AF41" s="373">
        <v>3571</v>
      </c>
      <c r="AG41" s="374"/>
      <c r="AH41" s="372">
        <f>INDEX('元データ'!$A$2:$M$537,MATCH($A41,'元データ'!$A$2:$A$537,0),MATCH(AH$1,'元データ'!$A$2:$M$2,0))</f>
        <v>11222</v>
      </c>
      <c r="AI41" s="373">
        <v>8436</v>
      </c>
      <c r="AJ41" s="373">
        <v>9469</v>
      </c>
      <c r="AK41" s="373"/>
      <c r="AL41" s="372">
        <f>INDEX('元データ'!$A$2:$M$537,MATCH($A41,'元データ'!$A$2:$A$537,0),MATCH(AL$1,'元データ'!$A$2:$M$2,0))</f>
        <v>34684</v>
      </c>
      <c r="AM41" s="373">
        <v>27214</v>
      </c>
      <c r="AN41" s="373">
        <v>31617</v>
      </c>
      <c r="AO41" s="374"/>
      <c r="AP41" s="372">
        <f>INDEX('元データ'!$A$2:$M$537,MATCH($A41,'元データ'!$A$2:$A$537,0),MATCH(AP$1,'元データ'!$A$2:$M$2,0))</f>
        <v>212538</v>
      </c>
      <c r="AQ41" s="373">
        <v>168579</v>
      </c>
      <c r="AR41" s="373">
        <v>168412</v>
      </c>
      <c r="AS41" s="374"/>
      <c r="AT41" s="372">
        <f>INDEX('元データ'!$A$2:$M$537,MATCH($A41,'元データ'!$A$2:$A$537,0),MATCH(AT$1,'元データ'!$A$2:$M$2,0))</f>
        <v>17435</v>
      </c>
      <c r="AU41" s="373">
        <v>16546</v>
      </c>
      <c r="AV41" s="373">
        <v>17552</v>
      </c>
      <c r="AW41" s="374"/>
    </row>
    <row r="42" spans="2:49" ht="13.5" customHeight="1">
      <c r="B42" s="403" t="s">
        <v>347</v>
      </c>
      <c r="C42" s="404"/>
      <c r="D42" s="407"/>
      <c r="E42" s="410" t="s">
        <v>348</v>
      </c>
      <c r="F42" s="409">
        <f>+F43*1000/'施設及び業務概況'!E54</f>
        <v>2022.838290398959</v>
      </c>
      <c r="G42" s="141">
        <v>2180.701217994753</v>
      </c>
      <c r="H42" s="141">
        <v>2279.1081220013707</v>
      </c>
      <c r="I42" s="141">
        <v>1067</v>
      </c>
      <c r="J42" s="409">
        <f>+J43*1000/'施設及び業務概況'!I54</f>
        <v>1009.6975415421712</v>
      </c>
      <c r="K42" s="141">
        <v>1055.52934598382</v>
      </c>
      <c r="L42" s="141">
        <v>1092.2229607824518</v>
      </c>
      <c r="M42" s="142">
        <v>1032</v>
      </c>
      <c r="N42" s="409">
        <f>+N43*1000/'施設及び業務概況'!M54</f>
        <v>1282.0338878524844</v>
      </c>
      <c r="O42" s="141">
        <v>1284.9323938884693</v>
      </c>
      <c r="P42" s="141">
        <v>1393.6581985362473</v>
      </c>
      <c r="Q42" s="141">
        <v>927</v>
      </c>
      <c r="R42" s="409">
        <f>+R43*1000/'施設及び業務概況'!Q54</f>
        <v>180.6038527350003</v>
      </c>
      <c r="S42" s="141">
        <v>208.11024636161247</v>
      </c>
      <c r="T42" s="141">
        <v>232.31010232310103</v>
      </c>
      <c r="U42" s="142">
        <v>1032</v>
      </c>
      <c r="V42" s="409">
        <f>+V43*1000/'施設及び業務概況'!U54</f>
        <v>960.0190953574412</v>
      </c>
      <c r="W42" s="141">
        <v>947.2165261638946</v>
      </c>
      <c r="X42" s="141">
        <v>879.8182506626277</v>
      </c>
      <c r="Y42" s="141">
        <v>927</v>
      </c>
      <c r="Z42" s="409">
        <f>+Z43*1000/'施設及び業務概況'!Y54</f>
        <v>711.9962789124276</v>
      </c>
      <c r="AA42" s="141">
        <v>644.8264197217642</v>
      </c>
      <c r="AB42" s="141">
        <v>644.1484086196015</v>
      </c>
      <c r="AC42" s="142">
        <v>1032</v>
      </c>
      <c r="AD42" s="409">
        <f>+AD43*1000/'施設及び業務概況'!AC54</f>
        <v>2619.702602230483</v>
      </c>
      <c r="AE42" s="141">
        <v>2288.2280049566293</v>
      </c>
      <c r="AF42" s="141">
        <v>1646.0114518785788</v>
      </c>
      <c r="AG42" s="142">
        <v>868</v>
      </c>
      <c r="AH42" s="574">
        <f>+AH43*1000/'施設及び業務概況'!AG54</f>
        <v>1464.9509235644177</v>
      </c>
      <c r="AI42" s="141">
        <v>1724.7855321122188</v>
      </c>
      <c r="AJ42" s="141">
        <v>1624.7817174094603</v>
      </c>
      <c r="AK42" s="141">
        <v>854</v>
      </c>
      <c r="AL42" s="409">
        <f>+AL43*1000/'施設及び業務概況'!AK54</f>
        <v>1738.8979591836735</v>
      </c>
      <c r="AM42" s="141">
        <v>1763.469387755102</v>
      </c>
      <c r="AN42" s="141">
        <v>1968.3782754095585</v>
      </c>
      <c r="AO42" s="142">
        <v>854</v>
      </c>
      <c r="AP42" s="409">
        <f>+AP43*1000/'施設及び業務概況'!AO54</f>
        <v>1429.5156235454742</v>
      </c>
      <c r="AQ42" s="141">
        <v>1418.6241350420455</v>
      </c>
      <c r="AR42" s="141">
        <v>1409.9068963594805</v>
      </c>
      <c r="AS42" s="142">
        <v>1032</v>
      </c>
      <c r="AT42" s="409">
        <f>+AT43*1000/'施設及び業務概況'!AS54</f>
        <v>1119.9858507251504</v>
      </c>
      <c r="AU42" s="141">
        <v>1062.822780332508</v>
      </c>
      <c r="AV42" s="141">
        <v>1162.5328275459585</v>
      </c>
      <c r="AW42" s="142">
        <v>868</v>
      </c>
    </row>
    <row r="43" spans="1:49" s="541" customFormat="1" ht="12.75" customHeight="1" hidden="1">
      <c r="A43" s="541" t="s">
        <v>1143</v>
      </c>
      <c r="B43" s="398"/>
      <c r="C43" s="381"/>
      <c r="D43" s="386"/>
      <c r="E43" s="371"/>
      <c r="F43" s="372">
        <f>INDEX('元データ'!$A$2:$M$537,MATCH($A43,'元データ'!$A$2:$A$537,0),MATCH(F$1,'元データ'!$A$2:$M$2,0))</f>
        <v>284494</v>
      </c>
      <c r="G43" s="373">
        <v>306696</v>
      </c>
      <c r="H43" s="373">
        <v>319221</v>
      </c>
      <c r="I43" s="373"/>
      <c r="J43" s="372">
        <f>INDEX('元データ'!$A$2:$M$537,MATCH($A43,'元データ'!$A$2:$A$537,0),MATCH(J$1,'元データ'!$A$2:$M$2,0))</f>
        <v>57786</v>
      </c>
      <c r="K43" s="373">
        <v>60409</v>
      </c>
      <c r="L43" s="373">
        <v>57511</v>
      </c>
      <c r="M43" s="374"/>
      <c r="N43" s="372">
        <f>INDEX('元データ'!$A$2:$M$537,MATCH($A43,'元データ'!$A$2:$A$537,0),MATCH(N$1,'元データ'!$A$2:$M$2,0))</f>
        <v>83154</v>
      </c>
      <c r="O43" s="373">
        <v>83342</v>
      </c>
      <c r="P43" s="373">
        <v>82453</v>
      </c>
      <c r="Q43" s="373"/>
      <c r="R43" s="372">
        <f>INDEX('元データ'!$A$2:$M$537,MATCH($A43,'元データ'!$A$2:$A$537,0),MATCH(R$1,'元データ'!$A$2:$M$2,0))</f>
        <v>9816</v>
      </c>
      <c r="S43" s="373">
        <v>11311</v>
      </c>
      <c r="T43" s="373">
        <v>13940</v>
      </c>
      <c r="U43" s="374"/>
      <c r="V43" s="372">
        <f>INDEX('元データ'!$A$2:$M$537,MATCH($A43,'元データ'!$A$2:$A$537,0),MATCH(V$1,'元データ'!$A$2:$M$2,0))</f>
        <v>88484</v>
      </c>
      <c r="W43" s="373">
        <v>87304</v>
      </c>
      <c r="X43" s="373">
        <v>81326</v>
      </c>
      <c r="Y43" s="373"/>
      <c r="Z43" s="372">
        <f>INDEX('元データ'!$A$2:$M$537,MATCH($A43,'元データ'!$A$2:$A$537,0),MATCH(Z$1,'元データ'!$A$2:$M$2,0))</f>
        <v>33676</v>
      </c>
      <c r="AA43" s="373">
        <v>30499</v>
      </c>
      <c r="AB43" s="373">
        <v>28577</v>
      </c>
      <c r="AC43" s="374"/>
      <c r="AD43" s="372">
        <f>INDEX('元データ'!$A$2:$M$537,MATCH($A43,'元データ'!$A$2:$A$537,0),MATCH(AD$1,'元データ'!$A$2:$M$2,0))</f>
        <v>21141</v>
      </c>
      <c r="AE43" s="373">
        <v>18466</v>
      </c>
      <c r="AF43" s="373">
        <v>20985</v>
      </c>
      <c r="AG43" s="374"/>
      <c r="AH43" s="372">
        <f>INDEX('元データ'!$A$2:$M$537,MATCH($A43,'元データ'!$A$2:$A$537,0),MATCH(AH$1,'元データ'!$A$2:$M$2,0))</f>
        <v>18955</v>
      </c>
      <c r="AI43" s="373">
        <v>22317</v>
      </c>
      <c r="AJ43" s="373">
        <v>21400</v>
      </c>
      <c r="AK43" s="373"/>
      <c r="AL43" s="372">
        <f>INDEX('元データ'!$A$2:$M$537,MATCH($A43,'元データ'!$A$2:$A$537,0),MATCH(AL$1,'元データ'!$A$2:$M$2,0))</f>
        <v>42603</v>
      </c>
      <c r="AM43" s="373">
        <v>43205</v>
      </c>
      <c r="AN43" s="373">
        <v>46499</v>
      </c>
      <c r="AO43" s="374"/>
      <c r="AP43" s="372">
        <f>INDEX('元データ'!$A$2:$M$537,MATCH($A43,'元データ'!$A$2:$A$537,0),MATCH(AP$1,'元データ'!$A$2:$M$2,0))</f>
        <v>46069</v>
      </c>
      <c r="AQ43" s="373">
        <v>45718</v>
      </c>
      <c r="AR43" s="373">
        <v>50579</v>
      </c>
      <c r="AS43" s="374"/>
      <c r="AT43" s="372">
        <f>INDEX('元データ'!$A$2:$M$537,MATCH($A43,'元データ'!$A$2:$A$537,0),MATCH(AT$1,'元データ'!$A$2:$M$2,0))</f>
        <v>15831</v>
      </c>
      <c r="AU43" s="373">
        <v>15023</v>
      </c>
      <c r="AV43" s="373">
        <v>15936</v>
      </c>
      <c r="AW43" s="374"/>
    </row>
    <row r="44" spans="2:49" ht="13.5" customHeight="1">
      <c r="B44" s="403"/>
      <c r="C44" s="404"/>
      <c r="D44" s="101" t="s">
        <v>28</v>
      </c>
      <c r="E44" s="410" t="s">
        <v>349</v>
      </c>
      <c r="F44" s="409">
        <f>+F45*1000/'施設及び業務概況'!E54</f>
        <v>1374.115656174231</v>
      </c>
      <c r="G44" s="141">
        <v>1285.0733427663342</v>
      </c>
      <c r="H44" s="141">
        <v>1312.3429289467672</v>
      </c>
      <c r="I44" s="141">
        <v>475</v>
      </c>
      <c r="J44" s="409">
        <f>+J45*1000/'施設及び業務概況'!I54</f>
        <v>673.2015865527424</v>
      </c>
      <c r="K44" s="141">
        <v>780.50357323828</v>
      </c>
      <c r="L44" s="141">
        <v>771.7975500902098</v>
      </c>
      <c r="M44" s="142">
        <v>637</v>
      </c>
      <c r="N44" s="409">
        <f>+N45*1000/'施設及び業務概況'!M54</f>
        <v>1007.5391992106196</v>
      </c>
      <c r="O44" s="141">
        <v>1110.9449438029017</v>
      </c>
      <c r="P44" s="141">
        <v>1339.8069739533155</v>
      </c>
      <c r="Q44" s="141">
        <v>482</v>
      </c>
      <c r="R44" s="409">
        <f>+R45*1000/'施設及び業務概況'!Q54</f>
        <v>54.86559584920241</v>
      </c>
      <c r="S44" s="141">
        <v>52.124155949292565</v>
      </c>
      <c r="T44" s="141">
        <v>75.20914575209146</v>
      </c>
      <c r="U44" s="142">
        <v>637</v>
      </c>
      <c r="V44" s="409">
        <f>+V45*1000/'施設及び業務概況'!U54</f>
        <v>596.8709652920179</v>
      </c>
      <c r="W44" s="141">
        <v>610.3679111197908</v>
      </c>
      <c r="X44" s="141">
        <v>564.4723319089089</v>
      </c>
      <c r="Y44" s="141">
        <v>482</v>
      </c>
      <c r="Z44" s="409">
        <f>+Z45*1000/'施設及び業務概況'!Y54</f>
        <v>442.99970400439764</v>
      </c>
      <c r="AA44" s="141">
        <v>382.25717789335704</v>
      </c>
      <c r="AB44" s="141">
        <v>416.6666666666667</v>
      </c>
      <c r="AC44" s="142">
        <v>637</v>
      </c>
      <c r="AD44" s="409">
        <f>+AD45*1000/'施設及び業務概況'!AC54</f>
        <v>1383.7670384138785</v>
      </c>
      <c r="AE44" s="141">
        <v>1330.731102850062</v>
      </c>
      <c r="AF44" s="141">
        <v>1035.3753235547886</v>
      </c>
      <c r="AG44" s="142">
        <v>491</v>
      </c>
      <c r="AH44" s="574">
        <f>+AH45*1000/'施設及び業務概況'!AG54</f>
        <v>973.4909962129994</v>
      </c>
      <c r="AI44" s="141">
        <v>1074.348867764124</v>
      </c>
      <c r="AJ44" s="141">
        <v>1283.5016323741554</v>
      </c>
      <c r="AK44" s="141">
        <v>521</v>
      </c>
      <c r="AL44" s="409">
        <f>+AL45*1000/'施設及び業務概況'!AK54</f>
        <v>947.8367346938776</v>
      </c>
      <c r="AM44" s="141">
        <v>1117.1836734693877</v>
      </c>
      <c r="AN44" s="141">
        <v>1217.5845574228506</v>
      </c>
      <c r="AO44" s="142">
        <v>521</v>
      </c>
      <c r="AP44" s="409">
        <f>+AP45*1000/'施設及び業務概況'!AO54</f>
        <v>934.4338598069942</v>
      </c>
      <c r="AQ44" s="141">
        <v>838.6756446457939</v>
      </c>
      <c r="AR44" s="141">
        <v>748.2299158164687</v>
      </c>
      <c r="AS44" s="142">
        <v>637</v>
      </c>
      <c r="AT44" s="409">
        <f>+AT45*1000/'施設及び業務概況'!AS54</f>
        <v>650.7958967102936</v>
      </c>
      <c r="AU44" s="141">
        <v>617.6158471878316</v>
      </c>
      <c r="AV44" s="141">
        <v>675.517945725124</v>
      </c>
      <c r="AW44" s="142">
        <v>491</v>
      </c>
    </row>
    <row r="45" spans="1:49" s="541" customFormat="1" ht="13.5" customHeight="1" hidden="1">
      <c r="A45" s="541" t="s">
        <v>1144</v>
      </c>
      <c r="B45" s="398"/>
      <c r="C45" s="381"/>
      <c r="D45" s="386"/>
      <c r="E45" s="371"/>
      <c r="F45" s="372">
        <f>INDEX('元データ'!$A$2:$M$537,MATCH($A45,'元データ'!$A$2:$A$537,0),MATCH(F$1,'元データ'!$A$2:$M$2,0))</f>
        <v>193257</v>
      </c>
      <c r="G45" s="373">
        <v>180734</v>
      </c>
      <c r="H45" s="373">
        <v>183812</v>
      </c>
      <c r="I45" s="373"/>
      <c r="J45" s="372">
        <f>INDEX('元データ'!$A$2:$M$537,MATCH($A45,'元データ'!$A$2:$A$537,0),MATCH(J$1,'元データ'!$A$2:$M$2,0))</f>
        <v>38528</v>
      </c>
      <c r="K45" s="373">
        <v>44669</v>
      </c>
      <c r="L45" s="373">
        <v>40639</v>
      </c>
      <c r="M45" s="374"/>
      <c r="N45" s="372">
        <f>INDEX('元データ'!$A$2:$M$537,MATCH($A45,'元データ'!$A$2:$A$537,0),MATCH(N$1,'元データ'!$A$2:$M$2,0))</f>
        <v>65350</v>
      </c>
      <c r="O45" s="373">
        <v>72057</v>
      </c>
      <c r="P45" s="373">
        <v>79267</v>
      </c>
      <c r="Q45" s="373"/>
      <c r="R45" s="372">
        <f>INDEX('元データ'!$A$2:$M$537,MATCH($A45,'元データ'!$A$2:$A$537,0),MATCH(R$1,'元データ'!$A$2:$M$2,0))</f>
        <v>2982</v>
      </c>
      <c r="S45" s="373">
        <v>2833</v>
      </c>
      <c r="T45" s="373">
        <v>4513</v>
      </c>
      <c r="U45" s="374"/>
      <c r="V45" s="372">
        <f>INDEX('元データ'!$A$2:$M$537,MATCH($A45,'元データ'!$A$2:$A$537,0),MATCH(V$1,'元データ'!$A$2:$M$2,0))</f>
        <v>55013</v>
      </c>
      <c r="W45" s="373">
        <v>56257</v>
      </c>
      <c r="X45" s="373">
        <v>52177</v>
      </c>
      <c r="Y45" s="373"/>
      <c r="Z45" s="372">
        <f>INDEX('元データ'!$A$2:$M$537,MATCH($A45,'元データ'!$A$2:$A$537,0),MATCH(Z$1,'元データ'!$A$2:$M$2,0))</f>
        <v>20953</v>
      </c>
      <c r="AA45" s="373">
        <v>18080</v>
      </c>
      <c r="AB45" s="373">
        <v>18485</v>
      </c>
      <c r="AC45" s="374"/>
      <c r="AD45" s="372">
        <f>INDEX('元データ'!$A$2:$M$537,MATCH($A45,'元データ'!$A$2:$A$537,0),MATCH(AD$1,'元データ'!$A$2:$M$2,0))</f>
        <v>11167</v>
      </c>
      <c r="AE45" s="373">
        <v>10739</v>
      </c>
      <c r="AF45" s="373">
        <v>13200</v>
      </c>
      <c r="AG45" s="374"/>
      <c r="AH45" s="372">
        <f>INDEX('元データ'!$A$2:$M$537,MATCH($A45,'元データ'!$A$2:$A$537,0),MATCH(AH$1,'元データ'!$A$2:$M$2,0))</f>
        <v>12596</v>
      </c>
      <c r="AI45" s="373">
        <v>13901</v>
      </c>
      <c r="AJ45" s="373">
        <v>16905</v>
      </c>
      <c r="AK45" s="373"/>
      <c r="AL45" s="372">
        <f>INDEX('元データ'!$A$2:$M$537,MATCH($A45,'元データ'!$A$2:$A$537,0),MATCH(AL$1,'元データ'!$A$2:$M$2,0))</f>
        <v>23222</v>
      </c>
      <c r="AM45" s="373">
        <v>27371</v>
      </c>
      <c r="AN45" s="373">
        <v>28763</v>
      </c>
      <c r="AO45" s="374"/>
      <c r="AP45" s="372">
        <f>INDEX('元データ'!$A$2:$M$537,MATCH($A45,'元データ'!$A$2:$A$537,0),MATCH(AP$1,'元データ'!$A$2:$M$2,0))</f>
        <v>30114</v>
      </c>
      <c r="AQ45" s="373">
        <v>27028</v>
      </c>
      <c r="AR45" s="373">
        <v>26842</v>
      </c>
      <c r="AS45" s="374"/>
      <c r="AT45" s="372">
        <f>INDEX('元データ'!$A$2:$M$537,MATCH($A45,'元データ'!$A$2:$A$537,0),MATCH(AT$1,'元データ'!$A$2:$M$2,0))</f>
        <v>9199</v>
      </c>
      <c r="AU45" s="373">
        <v>8730</v>
      </c>
      <c r="AV45" s="373">
        <v>9260</v>
      </c>
      <c r="AW45" s="374"/>
    </row>
    <row r="46" spans="2:49" ht="13.5" customHeight="1">
      <c r="B46" s="403"/>
      <c r="C46" s="404"/>
      <c r="D46" s="407"/>
      <c r="E46" s="410" t="s">
        <v>350</v>
      </c>
      <c r="F46" s="409">
        <f>+F47*1000/'施設及び業務概況'!E54</f>
        <v>20906.513747769142</v>
      </c>
      <c r="G46" s="141">
        <v>19348.113281333324</v>
      </c>
      <c r="H46" s="141">
        <v>19525.723954763536</v>
      </c>
      <c r="I46" s="141">
        <v>25680</v>
      </c>
      <c r="J46" s="409">
        <f>+J47*1000/'施設及び業務概況'!I54</f>
        <v>17008.858835246632</v>
      </c>
      <c r="K46" s="141">
        <v>16490.835386416453</v>
      </c>
      <c r="L46" s="141">
        <v>16164.390846073497</v>
      </c>
      <c r="M46" s="142">
        <v>16907</v>
      </c>
      <c r="N46" s="409">
        <f>+N47*1000/'施設及び業務概況'!M54</f>
        <v>17182.76005612001</v>
      </c>
      <c r="O46" s="141">
        <v>16749.448821325605</v>
      </c>
      <c r="P46" s="141">
        <v>16570.474789986984</v>
      </c>
      <c r="Q46" s="141">
        <v>24681</v>
      </c>
      <c r="R46" s="409">
        <f>+R47*1000/'施設及び業務概況'!Q54</f>
        <v>19574.414454195874</v>
      </c>
      <c r="S46" s="141">
        <v>20635.627679343528</v>
      </c>
      <c r="T46" s="141">
        <v>19475.66909975669</v>
      </c>
      <c r="U46" s="142">
        <v>16907</v>
      </c>
      <c r="V46" s="409">
        <f>+V47*1000/'施設及び業務概況'!U54</f>
        <v>14141.98917206436</v>
      </c>
      <c r="W46" s="141">
        <v>13945.187644435764</v>
      </c>
      <c r="X46" s="141">
        <v>13829.642451452371</v>
      </c>
      <c r="Y46" s="141">
        <v>24681</v>
      </c>
      <c r="Z46" s="409">
        <f>+Z47*1000/'施設及び業務概況'!Y54</f>
        <v>13007.991881263479</v>
      </c>
      <c r="AA46" s="141">
        <v>12425.176540234259</v>
      </c>
      <c r="AB46" s="141">
        <v>12440.334505454874</v>
      </c>
      <c r="AC46" s="142">
        <v>16907</v>
      </c>
      <c r="AD46" s="409">
        <f>+AD47*1000/'施設及び業務概況'!AC54</f>
        <v>19641.387856257745</v>
      </c>
      <c r="AE46" s="141">
        <v>23108.9219330855</v>
      </c>
      <c r="AF46" s="141">
        <v>18981.88093183779</v>
      </c>
      <c r="AG46" s="142">
        <v>11672</v>
      </c>
      <c r="AH46" s="574">
        <f>+AH47*1000/'施設及び業務概況'!AG54</f>
        <v>19453.97635056805</v>
      </c>
      <c r="AI46" s="141">
        <v>20222.19646031378</v>
      </c>
      <c r="AJ46" s="141">
        <v>17522.587502847164</v>
      </c>
      <c r="AK46" s="141">
        <v>13173</v>
      </c>
      <c r="AL46" s="409">
        <f>+AL47*1000/'施設及び業務概況'!AK54</f>
        <v>19326.65306122449</v>
      </c>
      <c r="AM46" s="141">
        <v>20311.469387755104</v>
      </c>
      <c r="AN46" s="141">
        <v>20527.87537569318</v>
      </c>
      <c r="AO46" s="142">
        <v>13173</v>
      </c>
      <c r="AP46" s="409">
        <f>+AP47*1000/'施設及び業務概況'!AO54</f>
        <v>19923.076923076922</v>
      </c>
      <c r="AQ46" s="141">
        <v>18863.406460421385</v>
      </c>
      <c r="AR46" s="141">
        <v>16863.968333612087</v>
      </c>
      <c r="AS46" s="142">
        <v>16907</v>
      </c>
      <c r="AT46" s="409">
        <f>+AT47*1000/'施設及び業務概況'!AS54</f>
        <v>15849.805447470817</v>
      </c>
      <c r="AU46" s="141">
        <v>15041.315882561019</v>
      </c>
      <c r="AV46" s="141">
        <v>16452.509483513277</v>
      </c>
      <c r="AW46" s="142">
        <v>11672</v>
      </c>
    </row>
    <row r="47" spans="1:49" s="541" customFormat="1" ht="13.5" customHeight="1" hidden="1">
      <c r="A47" s="541" t="s">
        <v>1145</v>
      </c>
      <c r="B47" s="398"/>
      <c r="C47" s="381"/>
      <c r="D47" s="386"/>
      <c r="E47" s="371"/>
      <c r="F47" s="372">
        <f>INDEX('元データ'!$A$2:$M$537,MATCH($A47,'元データ'!$A$2:$A$537,0),MATCH(F$1,'元データ'!$A$2:$M$2,0))</f>
        <v>2940313</v>
      </c>
      <c r="G47" s="373">
        <v>2721138</v>
      </c>
      <c r="H47" s="373">
        <v>2734851</v>
      </c>
      <c r="I47" s="373"/>
      <c r="J47" s="372">
        <f>INDEX('元データ'!$A$2:$M$537,MATCH($A47,'元データ'!$A$2:$A$537,0),MATCH(J$1,'元データ'!$A$2:$M$2,0))</f>
        <v>973434</v>
      </c>
      <c r="K47" s="373">
        <v>943787</v>
      </c>
      <c r="L47" s="373">
        <v>851136</v>
      </c>
      <c r="M47" s="374"/>
      <c r="N47" s="372">
        <f>INDEX('元データ'!$A$2:$M$537,MATCH($A47,'元データ'!$A$2:$A$537,0),MATCH(N$1,'元データ'!$A$2:$M$2,0))</f>
        <v>1114491</v>
      </c>
      <c r="O47" s="373">
        <v>1086386</v>
      </c>
      <c r="P47" s="373">
        <v>980359</v>
      </c>
      <c r="Q47" s="373"/>
      <c r="R47" s="372">
        <f>INDEX('元データ'!$A$2:$M$537,MATCH($A47,'元データ'!$A$2:$A$537,0),MATCH(R$1,'元データ'!$A$2:$M$2,0))</f>
        <v>1063889</v>
      </c>
      <c r="S47" s="373">
        <v>1121567</v>
      </c>
      <c r="T47" s="373">
        <v>1168657</v>
      </c>
      <c r="U47" s="374"/>
      <c r="V47" s="372">
        <f>INDEX('元データ'!$A$2:$M$537,MATCH($A47,'元データ'!$A$2:$A$537,0),MATCH(V$1,'元データ'!$A$2:$M$2,0))</f>
        <v>1303453</v>
      </c>
      <c r="W47" s="373">
        <v>1285314</v>
      </c>
      <c r="X47" s="373">
        <v>1278343</v>
      </c>
      <c r="Y47" s="373"/>
      <c r="Z47" s="372">
        <f>INDEX('元データ'!$A$2:$M$537,MATCH($A47,'元データ'!$A$2:$A$537,0),MATCH(Z$1,'元データ'!$A$2:$M$2,0))</f>
        <v>615252</v>
      </c>
      <c r="AA47" s="373">
        <v>587686</v>
      </c>
      <c r="AB47" s="373">
        <v>551903</v>
      </c>
      <c r="AC47" s="374"/>
      <c r="AD47" s="372">
        <f>INDEX('元データ'!$A$2:$M$537,MATCH($A47,'元データ'!$A$2:$A$537,0),MATCH(AD$1,'元データ'!$A$2:$M$2,0))</f>
        <v>158506</v>
      </c>
      <c r="AE47" s="373">
        <v>186489</v>
      </c>
      <c r="AF47" s="373">
        <v>242000</v>
      </c>
      <c r="AG47" s="374"/>
      <c r="AH47" s="372">
        <f>INDEX('元データ'!$A$2:$M$537,MATCH($A47,'元データ'!$A$2:$A$537,0),MATCH(AH$1,'元データ'!$A$2:$M$2,0))</f>
        <v>251715</v>
      </c>
      <c r="AI47" s="373">
        <v>261655</v>
      </c>
      <c r="AJ47" s="373">
        <v>230790</v>
      </c>
      <c r="AK47" s="373"/>
      <c r="AL47" s="372">
        <f>INDEX('元データ'!$A$2:$M$537,MATCH($A47,'元データ'!$A$2:$A$537,0),MATCH(AL$1,'元データ'!$A$2:$M$2,0))</f>
        <v>473503</v>
      </c>
      <c r="AM47" s="373">
        <v>497631</v>
      </c>
      <c r="AN47" s="373">
        <v>484930</v>
      </c>
      <c r="AO47" s="374"/>
      <c r="AP47" s="372">
        <f>INDEX('元データ'!$A$2:$M$537,MATCH($A47,'元データ'!$A$2:$A$537,0),MATCH(AP$1,'元データ'!$A$2:$M$2,0))</f>
        <v>642061</v>
      </c>
      <c r="AQ47" s="373">
        <v>607911</v>
      </c>
      <c r="AR47" s="373">
        <v>604978</v>
      </c>
      <c r="AS47" s="374"/>
      <c r="AT47" s="372">
        <f>INDEX('元データ'!$A$2:$M$537,MATCH($A47,'元データ'!$A$2:$A$537,0),MATCH(AT$1,'元データ'!$A$2:$M$2,0))</f>
        <v>224037</v>
      </c>
      <c r="AU47" s="373">
        <v>212609</v>
      </c>
      <c r="AV47" s="373">
        <v>225531</v>
      </c>
      <c r="AW47" s="374"/>
    </row>
    <row r="48" spans="2:49" ht="13.5" customHeight="1">
      <c r="B48" s="403"/>
      <c r="C48" s="404"/>
      <c r="D48" s="407"/>
      <c r="E48" s="527" t="s">
        <v>559</v>
      </c>
      <c r="F48" s="409">
        <f>+F49*1000/'施設及び業務概況'!E54</f>
        <v>1670.4303865871261</v>
      </c>
      <c r="G48" s="141">
        <v>1574.2422195519086</v>
      </c>
      <c r="H48" s="141">
        <v>1622.3440712816998</v>
      </c>
      <c r="I48" s="141">
        <v>1484</v>
      </c>
      <c r="J48" s="409">
        <f>+J49*1000/'施設及び業務概況'!I54</f>
        <v>1297.4262200555643</v>
      </c>
      <c r="K48" s="141">
        <v>1275.0082996977162</v>
      </c>
      <c r="L48" s="141">
        <v>1519.7796980343746</v>
      </c>
      <c r="M48" s="142">
        <v>1536</v>
      </c>
      <c r="N48" s="409">
        <f>+N49*1000/'施設及び業務概況'!M54</f>
        <v>1406.8700760086956</v>
      </c>
      <c r="O48" s="141">
        <v>1656.5424523211175</v>
      </c>
      <c r="P48" s="141">
        <v>1639.0818585940538</v>
      </c>
      <c r="Q48" s="141">
        <v>1685</v>
      </c>
      <c r="R48" s="409">
        <f>+R49*1000/'施設及び業務概況'!Q54</f>
        <v>1699.3799562105573</v>
      </c>
      <c r="S48" s="141">
        <v>1695.8289635885264</v>
      </c>
      <c r="T48" s="141">
        <v>1602.3397660233977</v>
      </c>
      <c r="U48" s="142">
        <v>1536</v>
      </c>
      <c r="V48" s="409">
        <f>+V49*1000/'施設及び業務概況'!U54</f>
        <v>1454.209115863251</v>
      </c>
      <c r="W48" s="141">
        <v>1494.0706745218024</v>
      </c>
      <c r="X48" s="141">
        <v>1466.197868772651</v>
      </c>
      <c r="Y48" s="141">
        <v>1685</v>
      </c>
      <c r="Z48" s="409">
        <f>+Z49*1000/'施設及び業務概況'!Y54</f>
        <v>1036.5554568903547</v>
      </c>
      <c r="AA48" s="141">
        <v>1029.853270751406</v>
      </c>
      <c r="AB48" s="141">
        <v>1018.2805878640339</v>
      </c>
      <c r="AC48" s="142">
        <v>1536</v>
      </c>
      <c r="AD48" s="409">
        <f>+AD49*1000/'施設及び業務概況'!AC54</f>
        <v>1657.7447335811648</v>
      </c>
      <c r="AE48" s="141">
        <v>2131.4745972738538</v>
      </c>
      <c r="AF48" s="141">
        <v>1646.8742646482076</v>
      </c>
      <c r="AG48" s="142">
        <v>1706</v>
      </c>
      <c r="AH48" s="574">
        <f>+AH49*1000/'施設及び業務概況'!AG54</f>
        <v>1734.832676404668</v>
      </c>
      <c r="AI48" s="141">
        <v>1778.267254038179</v>
      </c>
      <c r="AJ48" s="141">
        <v>1839.875484017918</v>
      </c>
      <c r="AK48" s="141">
        <v>1416</v>
      </c>
      <c r="AL48" s="409">
        <f>+AL49*1000/'施設及び業務概況'!AK54</f>
        <v>1526.6530612244899</v>
      </c>
      <c r="AM48" s="141">
        <v>1526.408163265306</v>
      </c>
      <c r="AN48" s="141">
        <v>1485.5437497354274</v>
      </c>
      <c r="AO48" s="142">
        <v>1416</v>
      </c>
      <c r="AP48" s="409">
        <f>+AP49*1000/'施設及び業務概況'!AO54</f>
        <v>1699.5376547615354</v>
      </c>
      <c r="AQ48" s="141">
        <v>1737.5802898190957</v>
      </c>
      <c r="AR48" s="141">
        <v>1653.7325082232258</v>
      </c>
      <c r="AS48" s="142">
        <v>1536</v>
      </c>
      <c r="AT48" s="409">
        <f>+AT49*1000/'施設及び業務概況'!AS54</f>
        <v>1449.097983728334</v>
      </c>
      <c r="AU48" s="141">
        <v>1375.2387690130881</v>
      </c>
      <c r="AV48" s="141">
        <v>1504.2311059235483</v>
      </c>
      <c r="AW48" s="142">
        <v>1706</v>
      </c>
    </row>
    <row r="49" spans="1:49" s="541" customFormat="1" ht="13.5" customHeight="1" hidden="1">
      <c r="A49" s="541" t="s">
        <v>1146</v>
      </c>
      <c r="B49" s="398"/>
      <c r="C49" s="381"/>
      <c r="D49" s="386"/>
      <c r="E49" s="371"/>
      <c r="F49" s="372">
        <f>INDEX('元データ'!$A$2:$M$537,MATCH($A49,'元データ'!$A$2:$A$537,0),MATCH(F$1,'元データ'!$A$2:$M$2,0))</f>
        <v>234931</v>
      </c>
      <c r="G49" s="373">
        <v>221403</v>
      </c>
      <c r="H49" s="373">
        <v>227232</v>
      </c>
      <c r="I49" s="373"/>
      <c r="J49" s="372">
        <f>INDEX('元データ'!$A$2:$M$537,MATCH($A49,'元データ'!$A$2:$A$537,0),MATCH(J$1,'元データ'!$A$2:$M$2,0))</f>
        <v>74253</v>
      </c>
      <c r="K49" s="373">
        <v>72970</v>
      </c>
      <c r="L49" s="373">
        <v>80024</v>
      </c>
      <c r="M49" s="374"/>
      <c r="N49" s="372">
        <f>INDEX('元データ'!$A$2:$M$537,MATCH($A49,'元データ'!$A$2:$A$537,0),MATCH(N$1,'元データ'!$A$2:$M$2,0))</f>
        <v>91251</v>
      </c>
      <c r="O49" s="373">
        <v>107445</v>
      </c>
      <c r="P49" s="373">
        <v>96973</v>
      </c>
      <c r="Q49" s="373"/>
      <c r="R49" s="372">
        <f>INDEX('元データ'!$A$2:$M$537,MATCH($A49,'元データ'!$A$2:$A$537,0),MATCH(R$1,'元データ'!$A$2:$M$2,0))</f>
        <v>92363</v>
      </c>
      <c r="S49" s="373">
        <v>92170</v>
      </c>
      <c r="T49" s="373">
        <v>96150</v>
      </c>
      <c r="U49" s="374"/>
      <c r="V49" s="372">
        <f>INDEX('元データ'!$A$2:$M$537,MATCH($A49,'元データ'!$A$2:$A$537,0),MATCH(V$1,'元データ'!$A$2:$M$2,0))</f>
        <v>134033</v>
      </c>
      <c r="W49" s="373">
        <v>137707</v>
      </c>
      <c r="X49" s="373">
        <v>135528</v>
      </c>
      <c r="Y49" s="373"/>
      <c r="Z49" s="372">
        <f>INDEX('元データ'!$A$2:$M$537,MATCH($A49,'元データ'!$A$2:$A$537,0),MATCH(Z$1,'元データ'!$A$2:$M$2,0))</f>
        <v>49027</v>
      </c>
      <c r="AA49" s="373">
        <v>48710</v>
      </c>
      <c r="AB49" s="373">
        <v>45175</v>
      </c>
      <c r="AC49" s="374"/>
      <c r="AD49" s="372">
        <f>INDEX('元データ'!$A$2:$M$537,MATCH($A49,'元データ'!$A$2:$A$537,0),MATCH(AD$1,'元データ'!$A$2:$M$2,0))</f>
        <v>13378</v>
      </c>
      <c r="AE49" s="373">
        <v>17201</v>
      </c>
      <c r="AF49" s="373">
        <v>20996</v>
      </c>
      <c r="AG49" s="374"/>
      <c r="AH49" s="372">
        <f>INDEX('元データ'!$A$2:$M$537,MATCH($A49,'元データ'!$A$2:$A$537,0),MATCH(AH$1,'元データ'!$A$2:$M$2,0))</f>
        <v>22447</v>
      </c>
      <c r="AI49" s="373">
        <v>23009</v>
      </c>
      <c r="AJ49" s="373">
        <v>24233</v>
      </c>
      <c r="AK49" s="373"/>
      <c r="AL49" s="372">
        <f>INDEX('元データ'!$A$2:$M$537,MATCH($A49,'元データ'!$A$2:$A$537,0),MATCH(AL$1,'元データ'!$A$2:$M$2,0))</f>
        <v>37403</v>
      </c>
      <c r="AM49" s="373">
        <v>37397</v>
      </c>
      <c r="AN49" s="373">
        <v>35093</v>
      </c>
      <c r="AO49" s="374"/>
      <c r="AP49" s="372">
        <f>INDEX('元データ'!$A$2:$M$537,MATCH($A49,'元データ'!$A$2:$A$537,0),MATCH(AP$1,'元データ'!$A$2:$M$2,0))</f>
        <v>54771</v>
      </c>
      <c r="AQ49" s="373">
        <v>55997</v>
      </c>
      <c r="AR49" s="373">
        <v>59326</v>
      </c>
      <c r="AS49" s="374"/>
      <c r="AT49" s="372">
        <f>INDEX('元データ'!$A$2:$M$537,MATCH($A49,'元データ'!$A$2:$A$537,0),MATCH(AT$1,'元データ'!$A$2:$M$2,0))</f>
        <v>20483</v>
      </c>
      <c r="AU49" s="373">
        <v>19439</v>
      </c>
      <c r="AV49" s="373">
        <v>20620</v>
      </c>
      <c r="AW49" s="374"/>
    </row>
    <row r="50" spans="2:49" ht="13.5" customHeight="1">
      <c r="B50" s="403"/>
      <c r="C50" s="404"/>
      <c r="D50" s="407"/>
      <c r="E50" s="410" t="s">
        <v>351</v>
      </c>
      <c r="F50" s="409">
        <f>+F51*1000/'施設及び業務概況'!E54</f>
        <v>2403.566527541755</v>
      </c>
      <c r="G50" s="141">
        <v>3188.4158957914124</v>
      </c>
      <c r="H50" s="141">
        <v>3189.077850125657</v>
      </c>
      <c r="I50" s="141">
        <v>4228</v>
      </c>
      <c r="J50" s="409">
        <f>+J51*1000/'施設及び業務概況'!I54</f>
        <v>3327.04303611679</v>
      </c>
      <c r="K50" s="141">
        <v>2929.3739406964755</v>
      </c>
      <c r="L50" s="141">
        <v>3506.3336815117273</v>
      </c>
      <c r="M50" s="142">
        <v>2575</v>
      </c>
      <c r="N50" s="409">
        <f>+N51*1000/'施設及び業務概況'!M54</f>
        <v>2211.8376219916436</v>
      </c>
      <c r="O50" s="141">
        <v>2190.1450794776524</v>
      </c>
      <c r="P50" s="141">
        <v>2313.3039230600207</v>
      </c>
      <c r="Q50" s="141">
        <v>3604</v>
      </c>
      <c r="R50" s="409">
        <f>+R51*1000/'施設及び業務概況'!Q54</f>
        <v>2532.428106198598</v>
      </c>
      <c r="S50" s="141">
        <v>3015.2159113907746</v>
      </c>
      <c r="T50" s="141">
        <v>3048.528480485285</v>
      </c>
      <c r="U50" s="142">
        <v>2575</v>
      </c>
      <c r="V50" s="409">
        <f>+V51*1000/'施設及び業務概況'!U54</f>
        <v>4699.714654601873</v>
      </c>
      <c r="W50" s="141">
        <v>4772.277012878517</v>
      </c>
      <c r="X50" s="141">
        <v>4424.298155460594</v>
      </c>
      <c r="Y50" s="141">
        <v>3604</v>
      </c>
      <c r="Z50" s="409">
        <f>+Z51*1000/'施設及び業務概況'!Y54</f>
        <v>4859.296376168126</v>
      </c>
      <c r="AA50" s="141">
        <v>4936.1918051503235</v>
      </c>
      <c r="AB50" s="141">
        <v>5190.447209449103</v>
      </c>
      <c r="AC50" s="142">
        <v>2575</v>
      </c>
      <c r="AD50" s="409">
        <f>+AD51*1000/'施設及び業務概況'!AC54</f>
        <v>1851.920693928129</v>
      </c>
      <c r="AE50" s="141">
        <v>1886.2453531598512</v>
      </c>
      <c r="AF50" s="141">
        <v>955.7612361753863</v>
      </c>
      <c r="AG50" s="142">
        <v>1858</v>
      </c>
      <c r="AH50" s="574">
        <f>+AH51*1000/'施設及び業務概況'!AG54</f>
        <v>414.17420202488603</v>
      </c>
      <c r="AI50" s="141">
        <v>394.77548496792645</v>
      </c>
      <c r="AJ50" s="141">
        <v>430.11160883759777</v>
      </c>
      <c r="AK50" s="141">
        <v>2221</v>
      </c>
      <c r="AL50" s="409">
        <f>+AL51*1000/'施設及び業務概況'!AK54</f>
        <v>234.53061224489795</v>
      </c>
      <c r="AM50" s="141">
        <v>160.08163265306123</v>
      </c>
      <c r="AN50" s="141">
        <v>142.48825297379673</v>
      </c>
      <c r="AO50" s="142">
        <v>2221</v>
      </c>
      <c r="AP50" s="409">
        <f>+AP51*1000/'施設及び業務概況'!AO54</f>
        <v>1363.45300524405</v>
      </c>
      <c r="AQ50" s="141">
        <v>1442.3930244825767</v>
      </c>
      <c r="AR50" s="141">
        <v>1136.4497965100072</v>
      </c>
      <c r="AS50" s="142">
        <v>2575</v>
      </c>
      <c r="AT50" s="409">
        <f>+AT51*1000/'施設及び業務概況'!AS54</f>
        <v>2112.0622568093386</v>
      </c>
      <c r="AU50" s="141">
        <v>1940.502299257163</v>
      </c>
      <c r="AV50" s="141">
        <v>2148.3075576305805</v>
      </c>
      <c r="AW50" s="142">
        <v>1858</v>
      </c>
    </row>
    <row r="51" spans="1:49" s="541" customFormat="1" ht="13.5" customHeight="1" hidden="1">
      <c r="A51" s="541" t="s">
        <v>1147</v>
      </c>
      <c r="B51" s="398"/>
      <c r="C51" s="381"/>
      <c r="D51" s="411"/>
      <c r="E51" s="412"/>
      <c r="F51" s="413">
        <f>INDEX('元データ'!$A$2:$M$537,MATCH($A51,'元データ'!$A$2:$A$537,0),MATCH(F$1,'元データ'!$A$2:$M$2,0))</f>
        <v>338040</v>
      </c>
      <c r="G51" s="414">
        <v>448422</v>
      </c>
      <c r="H51" s="414">
        <v>446675</v>
      </c>
      <c r="I51" s="414"/>
      <c r="J51" s="413">
        <f>INDEX('元データ'!$A$2:$M$537,MATCH($A51,'元データ'!$A$2:$A$537,0),MATCH(J$1,'元データ'!$A$2:$M$2,0))</f>
        <v>190410</v>
      </c>
      <c r="K51" s="414">
        <v>167651</v>
      </c>
      <c r="L51" s="414">
        <v>184626</v>
      </c>
      <c r="M51" s="415"/>
      <c r="N51" s="413">
        <f>INDEX('元データ'!$A$2:$M$537,MATCH($A51,'元データ'!$A$2:$A$537,0),MATCH(N$1,'元データ'!$A$2:$M$2,0))</f>
        <v>143462</v>
      </c>
      <c r="O51" s="414">
        <v>142055</v>
      </c>
      <c r="P51" s="414">
        <v>136862</v>
      </c>
      <c r="Q51" s="414"/>
      <c r="R51" s="413">
        <f>INDEX('元データ'!$A$2:$M$537,MATCH($A51,'元データ'!$A$2:$A$537,0),MATCH(R$1,'元データ'!$A$2:$M$2,0))</f>
        <v>137640</v>
      </c>
      <c r="S51" s="414">
        <v>163880</v>
      </c>
      <c r="T51" s="414">
        <v>182930</v>
      </c>
      <c r="U51" s="415"/>
      <c r="V51" s="413">
        <f>INDEX('元データ'!$A$2:$M$537,MATCH($A51,'元データ'!$A$2:$A$537,0),MATCH(V$1,'元データ'!$A$2:$M$2,0))</f>
        <v>433168</v>
      </c>
      <c r="W51" s="414">
        <v>439856</v>
      </c>
      <c r="X51" s="414">
        <v>408960</v>
      </c>
      <c r="Y51" s="414"/>
      <c r="Z51" s="413">
        <f>INDEX('元データ'!$A$2:$M$537,MATCH($A51,'元データ'!$A$2:$A$537,0),MATCH(Z$1,'元データ'!$A$2:$M$2,0))</f>
        <v>229835</v>
      </c>
      <c r="AA51" s="414">
        <v>233472</v>
      </c>
      <c r="AB51" s="414">
        <v>230269</v>
      </c>
      <c r="AC51" s="415"/>
      <c r="AD51" s="413">
        <f>INDEX('元データ'!$A$2:$M$537,MATCH($A51,'元データ'!$A$2:$A$537,0),MATCH(AD$1,'元データ'!$A$2:$M$2,0))</f>
        <v>14945</v>
      </c>
      <c r="AE51" s="414">
        <v>15222</v>
      </c>
      <c r="AF51" s="414">
        <v>12185</v>
      </c>
      <c r="AG51" s="415"/>
      <c r="AH51" s="413">
        <f>INDEX('元データ'!$A$2:$M$537,MATCH($A51,'元データ'!$A$2:$A$537,0),MATCH(AH$1,'元データ'!$A$2:$M$2,0))</f>
        <v>5359</v>
      </c>
      <c r="AI51" s="414">
        <v>5108</v>
      </c>
      <c r="AJ51" s="414">
        <v>5665</v>
      </c>
      <c r="AK51" s="414"/>
      <c r="AL51" s="413">
        <f>INDEX('元データ'!$A$2:$M$537,MATCH($A51,'元データ'!$A$2:$A$537,0),MATCH(AL$1,'元データ'!$A$2:$M$2,0))</f>
        <v>5746</v>
      </c>
      <c r="AM51" s="414">
        <v>3922</v>
      </c>
      <c r="AN51" s="414">
        <v>3366</v>
      </c>
      <c r="AO51" s="415"/>
      <c r="AP51" s="413">
        <f>INDEX('元データ'!$A$2:$M$537,MATCH($A51,'元データ'!$A$2:$A$537,0),MATCH(AP$1,'元データ'!$A$2:$M$2,0))</f>
        <v>43940</v>
      </c>
      <c r="AQ51" s="414">
        <v>46484</v>
      </c>
      <c r="AR51" s="414">
        <v>40769</v>
      </c>
      <c r="AS51" s="415"/>
      <c r="AT51" s="413">
        <f>INDEX('元データ'!$A$2:$M$537,MATCH($A51,'元データ'!$A$2:$A$537,0),MATCH(AT$1,'元データ'!$A$2:$M$2,0))</f>
        <v>29854</v>
      </c>
      <c r="AU51" s="414">
        <v>27429</v>
      </c>
      <c r="AV51" s="414">
        <v>29449</v>
      </c>
      <c r="AW51" s="415"/>
    </row>
    <row r="52" spans="2:49" ht="13.5" customHeight="1">
      <c r="B52" s="416" t="s">
        <v>352</v>
      </c>
      <c r="C52" s="404"/>
      <c r="D52" s="417" t="s">
        <v>332</v>
      </c>
      <c r="E52" s="418"/>
      <c r="F52" s="419">
        <f>+(F54+F56+F58+F60+F62+F64+F66+F68)*1000/'施設及び業務概況'!E57</f>
        <v>10614.104820572993</v>
      </c>
      <c r="G52" s="171">
        <v>10703.881881294612</v>
      </c>
      <c r="H52" s="171">
        <v>9921.225382932167</v>
      </c>
      <c r="I52" s="171">
        <v>11699</v>
      </c>
      <c r="J52" s="419">
        <f>+(J54+J56+J58+J60+J62+J64+J66+J68)*1000/'施設及び業務概況'!I57</f>
        <v>8488.99013959672</v>
      </c>
      <c r="K52" s="171">
        <v>8249.321404830489</v>
      </c>
      <c r="L52" s="171">
        <v>7368.134704183698</v>
      </c>
      <c r="M52" s="172">
        <v>8869</v>
      </c>
      <c r="N52" s="419">
        <f>+(N54+N56+N58+N60+N62+N64+N66+N68)*1000/'施設及び業務概況'!M57</f>
        <v>8549.02930895402</v>
      </c>
      <c r="O52" s="171">
        <v>8403.086851304113</v>
      </c>
      <c r="P52" s="171">
        <v>7319.877055355224</v>
      </c>
      <c r="Q52" s="171">
        <v>10755</v>
      </c>
      <c r="R52" s="419">
        <f>+(R54+R56+R58+R60+R62+R64+R66+R68)*1000/'施設及び業務概況'!Q57</f>
        <v>9938.301191151446</v>
      </c>
      <c r="S52" s="171">
        <v>10121.596710153148</v>
      </c>
      <c r="T52" s="171">
        <v>9874.675169614136</v>
      </c>
      <c r="U52" s="172">
        <v>8869</v>
      </c>
      <c r="V52" s="419">
        <f>+(V54+V56+V58+V60+V62+V64+V66+V68)*1000/'施設及び業務概況'!U57</f>
        <v>7881.883111896168</v>
      </c>
      <c r="W52" s="171">
        <v>7793.919437831196</v>
      </c>
      <c r="X52" s="171">
        <v>7875.390997199257</v>
      </c>
      <c r="Y52" s="171">
        <v>10755</v>
      </c>
      <c r="Z52" s="419">
        <f>+(Z54+Z56+Z58+Z60+Z62+Z64+Z66+Z68)*1000/'施設及び業務概況'!Y57</f>
        <v>6805.086280495692</v>
      </c>
      <c r="AA52" s="171">
        <v>6922.696815253667</v>
      </c>
      <c r="AB52" s="171">
        <v>6693.79557374952</v>
      </c>
      <c r="AC52" s="172">
        <v>8869</v>
      </c>
      <c r="AD52" s="419">
        <f>+(AD54+AD56+AD58+AD60+AD62+AD64+AD66+AD68)*1000/'施設及び業務概況'!AC57</f>
        <v>6549.764610775595</v>
      </c>
      <c r="AE52" s="171">
        <v>6834.585572304913</v>
      </c>
      <c r="AF52" s="171">
        <v>6231.760015030374</v>
      </c>
      <c r="AG52" s="172">
        <v>6792</v>
      </c>
      <c r="AH52" s="575">
        <f>+(AH54+AH56+AH58+AH60+AH62+AH64+AH66+AH68)*1000/'施設及び業務概況'!AG57</f>
        <v>7232.807782623281</v>
      </c>
      <c r="AI52" s="171">
        <v>8052.457229117746</v>
      </c>
      <c r="AJ52" s="171">
        <v>6856.177501535793</v>
      </c>
      <c r="AK52" s="171">
        <v>7946</v>
      </c>
      <c r="AL52" s="419">
        <f>+(AL54+AL56+AL58+AL60+AL62+AL64+AL66+AL68)*1000/'施設及び業務概況'!AK57</f>
        <v>7808.348530901722</v>
      </c>
      <c r="AM52" s="171">
        <v>7747.90273556231</v>
      </c>
      <c r="AN52" s="171">
        <v>7412.762520193861</v>
      </c>
      <c r="AO52" s="172">
        <v>7946</v>
      </c>
      <c r="AP52" s="419">
        <f>+(AP54+AP56+AP58+AP60+AP62+AP64+AP66+AP68)*1000/'施設及び業務概況'!AO57</f>
        <v>8546.572600729947</v>
      </c>
      <c r="AQ52" s="171">
        <v>7755.513091044114</v>
      </c>
      <c r="AR52" s="171">
        <v>7834.060885097766</v>
      </c>
      <c r="AS52" s="172">
        <v>8869</v>
      </c>
      <c r="AT52" s="419">
        <f>+(AT54+AT56+AT58+AT60+AT62+AT64+AT66+AT68)*1000/'施設及び業務概況'!AS57</f>
        <v>6624.1662889334975</v>
      </c>
      <c r="AU52" s="171">
        <v>6041.798873275918</v>
      </c>
      <c r="AV52" s="171">
        <v>6435.881326352531</v>
      </c>
      <c r="AW52" s="172">
        <v>6792</v>
      </c>
    </row>
    <row r="53" spans="2:49" ht="13.5" customHeight="1">
      <c r="B53" s="420"/>
      <c r="C53" s="404"/>
      <c r="D53" s="407"/>
      <c r="E53" s="378" t="s">
        <v>344</v>
      </c>
      <c r="F53" s="409">
        <f>+F54*1000/'施設及び業務概況'!E57</f>
        <v>499.4377627847854</v>
      </c>
      <c r="G53" s="141">
        <v>527.82340862423</v>
      </c>
      <c r="H53" s="141">
        <v>480.98016016226364</v>
      </c>
      <c r="I53" s="141">
        <v>1054</v>
      </c>
      <c r="J53" s="409">
        <f>+J54*1000/'施設及び業務概況'!I57</f>
        <v>106.52559273210724</v>
      </c>
      <c r="K53" s="141">
        <v>113.82395302459561</v>
      </c>
      <c r="L53" s="141">
        <v>130.85389841384986</v>
      </c>
      <c r="M53" s="142">
        <v>1047</v>
      </c>
      <c r="N53" s="409">
        <f>+N54*1000/'施設及び業務概況'!M57</f>
        <v>348.1796181769293</v>
      </c>
      <c r="O53" s="141">
        <v>364.1624092497983</v>
      </c>
      <c r="P53" s="141">
        <v>365.4188053075123</v>
      </c>
      <c r="Q53" s="141">
        <v>711</v>
      </c>
      <c r="R53" s="409">
        <f>+R54*1000/'施設及び業務概況'!Q57</f>
        <v>266.2365286443562</v>
      </c>
      <c r="S53" s="141">
        <v>248.69540555870674</v>
      </c>
      <c r="T53" s="141">
        <v>282.92902192692895</v>
      </c>
      <c r="U53" s="142">
        <v>1047</v>
      </c>
      <c r="V53" s="409">
        <f>+V54*1000/'施設及び業務概況'!U57</f>
        <v>374.5104062667998</v>
      </c>
      <c r="W53" s="141">
        <v>415.20428538514705</v>
      </c>
      <c r="X53" s="141">
        <v>552.4200922031549</v>
      </c>
      <c r="Y53" s="141">
        <v>711</v>
      </c>
      <c r="Z53" s="409">
        <f>+Z54*1000/'施設及び業務概況'!Y57</f>
        <v>103.97640545365172</v>
      </c>
      <c r="AA53" s="141">
        <v>99.52655680024836</v>
      </c>
      <c r="AB53" s="141">
        <v>85.48036331073301</v>
      </c>
      <c r="AC53" s="142">
        <v>1047</v>
      </c>
      <c r="AD53" s="409">
        <f>+AD54*1000/'施設及び業務概況'!AC57</f>
        <v>559.4179466451092</v>
      </c>
      <c r="AE53" s="141">
        <v>636.9775072518903</v>
      </c>
      <c r="AF53" s="141">
        <v>76.94716406070602</v>
      </c>
      <c r="AG53" s="142">
        <v>1348</v>
      </c>
      <c r="AH53" s="574">
        <f>+AH54*1000/'施設及び業務概況'!AG57</f>
        <v>129.3190204629319</v>
      </c>
      <c r="AI53" s="141">
        <v>173.1382086548138</v>
      </c>
      <c r="AJ53" s="141">
        <v>180.8983485708091</v>
      </c>
      <c r="AK53" s="141">
        <v>1759</v>
      </c>
      <c r="AL53" s="409">
        <f>+AL54*1000/'施設及び業務概況'!AK57</f>
        <v>417.0618034447822</v>
      </c>
      <c r="AM53" s="141">
        <v>450.27355623100306</v>
      </c>
      <c r="AN53" s="141">
        <v>429.66766674359565</v>
      </c>
      <c r="AO53" s="142">
        <v>1759</v>
      </c>
      <c r="AP53" s="409">
        <f>+AP54*1000/'施設及び業務概況'!AO57</f>
        <v>261.87522075005205</v>
      </c>
      <c r="AQ53" s="141">
        <v>242.72996495168405</v>
      </c>
      <c r="AR53" s="141">
        <v>177.6690960845934</v>
      </c>
      <c r="AS53" s="142">
        <v>1047</v>
      </c>
      <c r="AT53" s="409">
        <f>+AT54*1000/'施設及び業務概況'!AS57</f>
        <v>251.6026678754128</v>
      </c>
      <c r="AU53" s="141">
        <v>243.37887716117334</v>
      </c>
      <c r="AV53" s="141">
        <v>208.7958115183246</v>
      </c>
      <c r="AW53" s="142">
        <v>1348</v>
      </c>
    </row>
    <row r="54" spans="1:49" s="541" customFormat="1" ht="13.5" customHeight="1" hidden="1">
      <c r="A54" s="541" t="s">
        <v>1148</v>
      </c>
      <c r="B54" s="398"/>
      <c r="C54" s="381"/>
      <c r="D54" s="386"/>
      <c r="E54" s="371"/>
      <c r="F54" s="372">
        <f>INDEX('元データ'!$A$2:$M$537,MATCH($A54,'元データ'!$A$2:$A$537,0),MATCH(F$1,'元データ'!$A$2:$M$2,0))</f>
        <v>102155</v>
      </c>
      <c r="G54" s="373">
        <v>107961</v>
      </c>
      <c r="H54" s="373">
        <v>105288</v>
      </c>
      <c r="I54" s="373"/>
      <c r="J54" s="372">
        <f>INDEX('元データ'!$A$2:$M$537,MATCH($A54,'元データ'!$A$2:$A$537,0),MATCH(J$1,'元データ'!$A$2:$M$2,0))</f>
        <v>7692</v>
      </c>
      <c r="K54" s="373">
        <v>8219</v>
      </c>
      <c r="L54" s="373">
        <v>9380</v>
      </c>
      <c r="M54" s="374"/>
      <c r="N54" s="372">
        <f>INDEX('元データ'!$A$2:$M$537,MATCH($A54,'元データ'!$A$2:$A$537,0),MATCH(N$1,'元データ'!$A$2:$M$2,0))</f>
        <v>32372</v>
      </c>
      <c r="O54" s="373">
        <v>33858</v>
      </c>
      <c r="P54" s="373">
        <v>36380</v>
      </c>
      <c r="Q54" s="373"/>
      <c r="R54" s="372">
        <f>INDEX('元データ'!$A$2:$M$537,MATCH($A54,'元データ'!$A$2:$A$537,0),MATCH(R$1,'元データ'!$A$2:$M$2,0))</f>
        <v>18775</v>
      </c>
      <c r="S54" s="373">
        <v>17538</v>
      </c>
      <c r="T54" s="373">
        <v>20142</v>
      </c>
      <c r="U54" s="374"/>
      <c r="V54" s="372">
        <f>INDEX('元データ'!$A$2:$M$537,MATCH($A54,'元データ'!$A$2:$A$537,0),MATCH(V$1,'元データ'!$A$2:$M$2,0))</f>
        <v>39012</v>
      </c>
      <c r="W54" s="373">
        <v>43251</v>
      </c>
      <c r="X54" s="373">
        <v>57397</v>
      </c>
      <c r="Y54" s="373"/>
      <c r="Z54" s="372">
        <f>INDEX('元データ'!$A$2:$M$537,MATCH($A54,'元データ'!$A$2:$A$537,0),MATCH(Z$1,'元データ'!$A$2:$M$2,0))</f>
        <v>4019</v>
      </c>
      <c r="AA54" s="373">
        <v>3847</v>
      </c>
      <c r="AB54" s="373">
        <v>3341</v>
      </c>
      <c r="AC54" s="374"/>
      <c r="AD54" s="372">
        <f>INDEX('元データ'!$A$2:$M$537,MATCH($A54,'元データ'!$A$2:$A$537,0),MATCH(AD$1,'元データ'!$A$2:$M$2,0))</f>
        <v>23528</v>
      </c>
      <c r="AE54" s="373">
        <v>26790</v>
      </c>
      <c r="AF54" s="373">
        <v>3686</v>
      </c>
      <c r="AG54" s="374"/>
      <c r="AH54" s="372">
        <f>INDEX('元データ'!$A$2:$M$537,MATCH($A54,'元データ'!$A$2:$A$537,0),MATCH(AH$1,'元データ'!$A$2:$M$2,0))</f>
        <v>3084</v>
      </c>
      <c r="AI54" s="373">
        <v>4129</v>
      </c>
      <c r="AJ54" s="373">
        <v>5006</v>
      </c>
      <c r="AK54" s="373"/>
      <c r="AL54" s="372">
        <f>INDEX('元データ'!$A$2:$M$537,MATCH($A54,'元データ'!$A$2:$A$537,0),MATCH(AL$1,'元データ'!$A$2:$M$2,0))</f>
        <v>20582</v>
      </c>
      <c r="AM54" s="373">
        <v>22221</v>
      </c>
      <c r="AN54" s="373">
        <v>22341</v>
      </c>
      <c r="AO54" s="374"/>
      <c r="AP54" s="372">
        <f>INDEX('元データ'!$A$2:$M$537,MATCH($A54,'元データ'!$A$2:$A$537,0),MATCH(AP$1,'元データ'!$A$2:$M$2,0))</f>
        <v>28916</v>
      </c>
      <c r="AQ54" s="373">
        <v>26802</v>
      </c>
      <c r="AR54" s="373">
        <v>18600</v>
      </c>
      <c r="AS54" s="374"/>
      <c r="AT54" s="372">
        <f>INDEX('元データ'!$A$2:$M$537,MATCH($A54,'元データ'!$A$2:$A$537,0),MATCH(AT$1,'元データ'!$A$2:$M$2,0))</f>
        <v>7771</v>
      </c>
      <c r="AU54" s="373">
        <v>7517</v>
      </c>
      <c r="AV54" s="373">
        <v>5982</v>
      </c>
      <c r="AW54" s="374"/>
    </row>
    <row r="55" spans="2:49" ht="13.5" customHeight="1">
      <c r="B55" s="420"/>
      <c r="C55" s="404"/>
      <c r="D55" s="407"/>
      <c r="E55" s="378" t="s">
        <v>345</v>
      </c>
      <c r="F55" s="409">
        <f>+F56*1000/'施設及び業務概況'!E57</f>
        <v>1916.9160066490663</v>
      </c>
      <c r="G55" s="141">
        <v>1961.3718588051238</v>
      </c>
      <c r="H55" s="141">
        <v>1748.870504287287</v>
      </c>
      <c r="I55" s="141">
        <v>2134</v>
      </c>
      <c r="J55" s="409">
        <f>+J56*1000/'施設及び業務概況'!I57</f>
        <v>745.9699756259694</v>
      </c>
      <c r="K55" s="141">
        <v>761.3560824285398</v>
      </c>
      <c r="L55" s="141">
        <v>759.3432194523109</v>
      </c>
      <c r="M55" s="142">
        <v>778</v>
      </c>
      <c r="N55" s="409">
        <f>+N56*1000/'施設及び業務概況'!M57</f>
        <v>1094.7028771175046</v>
      </c>
      <c r="O55" s="141">
        <v>1065.1250336111857</v>
      </c>
      <c r="P55" s="141">
        <v>806.0307160721999</v>
      </c>
      <c r="Q55" s="141">
        <v>1955</v>
      </c>
      <c r="R55" s="409">
        <f>+R56*1000/'施設及び業務概況'!Q57</f>
        <v>1111.0323312535452</v>
      </c>
      <c r="S55" s="141">
        <v>1099.1066364152014</v>
      </c>
      <c r="T55" s="141">
        <v>1041.6063828292902</v>
      </c>
      <c r="U55" s="142">
        <v>778</v>
      </c>
      <c r="V55" s="409">
        <f>+V56*1000/'施設及び業務概況'!U57</f>
        <v>488.7105445050303</v>
      </c>
      <c r="W55" s="141">
        <v>477.526687658398</v>
      </c>
      <c r="X55" s="141">
        <v>471.6605229978537</v>
      </c>
      <c r="Y55" s="141">
        <v>1955</v>
      </c>
      <c r="Z55" s="409">
        <f>+Z56*1000/'施設及び業務概況'!Y57</f>
        <v>600.8589242749592</v>
      </c>
      <c r="AA55" s="141">
        <v>707.681163169741</v>
      </c>
      <c r="AB55" s="141">
        <v>608.4943072790073</v>
      </c>
      <c r="AC55" s="142">
        <v>778</v>
      </c>
      <c r="AD55" s="409">
        <f>+AD56*1000/'施設及び業務概況'!AC57</f>
        <v>103.02439488325645</v>
      </c>
      <c r="AE55" s="141">
        <v>153.12187930952493</v>
      </c>
      <c r="AF55" s="141">
        <v>366.86637580109806</v>
      </c>
      <c r="AG55" s="142">
        <v>352</v>
      </c>
      <c r="AH55" s="574">
        <f>+AH56*1000/'施設及び業務概況'!AG57</f>
        <v>233.47869842334788</v>
      </c>
      <c r="AI55" s="141">
        <v>249.49681314994967</v>
      </c>
      <c r="AJ55" s="141">
        <v>245.654609185849</v>
      </c>
      <c r="AK55" s="141">
        <v>475</v>
      </c>
      <c r="AL55" s="409">
        <f>+AL56*1000/'施設及び業務概況'!AK57</f>
        <v>653.049645390071</v>
      </c>
      <c r="AM55" s="141">
        <v>400.5876393110436</v>
      </c>
      <c r="AN55" s="141">
        <v>485.2680975459651</v>
      </c>
      <c r="AO55" s="142">
        <v>475</v>
      </c>
      <c r="AP55" s="409">
        <f>+AP56*1000/'施設及び業務概況'!AO57</f>
        <v>1145.717675400067</v>
      </c>
      <c r="AQ55" s="141">
        <v>833.4978581584691</v>
      </c>
      <c r="AR55" s="141">
        <v>698.6789443016936</v>
      </c>
      <c r="AS55" s="142">
        <v>778</v>
      </c>
      <c r="AT55" s="409">
        <f>+AT56*1000/'施設及び業務概況'!AS57</f>
        <v>1156.0577607977725</v>
      </c>
      <c r="AU55" s="141">
        <v>1053.3575082561679</v>
      </c>
      <c r="AV55" s="141">
        <v>1120.453752181501</v>
      </c>
      <c r="AW55" s="142">
        <v>352</v>
      </c>
    </row>
    <row r="56" spans="1:49" s="541" customFormat="1" ht="13.5" customHeight="1" hidden="1">
      <c r="A56" s="541" t="s">
        <v>1149</v>
      </c>
      <c r="B56" s="398"/>
      <c r="C56" s="381"/>
      <c r="D56" s="386"/>
      <c r="E56" s="371"/>
      <c r="F56" s="372">
        <f>INDEX('元データ'!$A$2:$M$537,MATCH($A56,'元データ'!$A$2:$A$537,0),MATCH(F$1,'元データ'!$A$2:$M$2,0))</f>
        <v>392086</v>
      </c>
      <c r="G56" s="373">
        <v>401179</v>
      </c>
      <c r="H56" s="373">
        <v>382833</v>
      </c>
      <c r="I56" s="373"/>
      <c r="J56" s="372">
        <f>INDEX('元データ'!$A$2:$M$537,MATCH($A56,'元データ'!$A$2:$A$537,0),MATCH(J$1,'元データ'!$A$2:$M$2,0))</f>
        <v>53865</v>
      </c>
      <c r="K56" s="373">
        <v>54976</v>
      </c>
      <c r="L56" s="373">
        <v>54432</v>
      </c>
      <c r="M56" s="374"/>
      <c r="N56" s="372">
        <f>INDEX('元データ'!$A$2:$M$537,MATCH($A56,'元データ'!$A$2:$A$537,0),MATCH(N$1,'元データ'!$A$2:$M$2,0))</f>
        <v>101780</v>
      </c>
      <c r="O56" s="373">
        <v>99030</v>
      </c>
      <c r="P56" s="373">
        <v>80246</v>
      </c>
      <c r="Q56" s="373"/>
      <c r="R56" s="372">
        <f>INDEX('元データ'!$A$2:$M$537,MATCH($A56,'元データ'!$A$2:$A$537,0),MATCH(R$1,'元データ'!$A$2:$M$2,0))</f>
        <v>78350</v>
      </c>
      <c r="S56" s="373">
        <v>77509</v>
      </c>
      <c r="T56" s="373">
        <v>74153</v>
      </c>
      <c r="U56" s="374"/>
      <c r="V56" s="372">
        <f>INDEX('元データ'!$A$2:$M$537,MATCH($A56,'元データ'!$A$2:$A$537,0),MATCH(V$1,'元データ'!$A$2:$M$2,0))</f>
        <v>50908</v>
      </c>
      <c r="W56" s="373">
        <v>49743</v>
      </c>
      <c r="X56" s="373">
        <v>49006</v>
      </c>
      <c r="Y56" s="373"/>
      <c r="Z56" s="372">
        <f>INDEX('元データ'!$A$2:$M$537,MATCH($A56,'元データ'!$A$2:$A$537,0),MATCH(Z$1,'元データ'!$A$2:$M$2,0))</f>
        <v>23225</v>
      </c>
      <c r="AA56" s="373">
        <v>27354</v>
      </c>
      <c r="AB56" s="373">
        <v>23783</v>
      </c>
      <c r="AC56" s="374"/>
      <c r="AD56" s="372">
        <f>INDEX('元データ'!$A$2:$M$537,MATCH($A56,'元データ'!$A$2:$A$537,0),MATCH(AD$1,'元データ'!$A$2:$M$2,0))</f>
        <v>4333</v>
      </c>
      <c r="AE56" s="373">
        <v>6440</v>
      </c>
      <c r="AF56" s="373">
        <v>17574</v>
      </c>
      <c r="AG56" s="374"/>
      <c r="AH56" s="372">
        <f>INDEX('元データ'!$A$2:$M$537,MATCH($A56,'元データ'!$A$2:$A$537,0),MATCH(AH$1,'元データ'!$A$2:$M$2,0))</f>
        <v>5568</v>
      </c>
      <c r="AI56" s="373">
        <v>5950</v>
      </c>
      <c r="AJ56" s="373">
        <v>6798</v>
      </c>
      <c r="AK56" s="373"/>
      <c r="AL56" s="372">
        <f>INDEX('元データ'!$A$2:$M$537,MATCH($A56,'元データ'!$A$2:$A$537,0),MATCH(AL$1,'元データ'!$A$2:$M$2,0))</f>
        <v>32228</v>
      </c>
      <c r="AM56" s="373">
        <v>19769</v>
      </c>
      <c r="AN56" s="373">
        <v>25232</v>
      </c>
      <c r="AO56" s="374"/>
      <c r="AP56" s="372">
        <f>INDEX('元データ'!$A$2:$M$537,MATCH($A56,'元データ'!$A$2:$A$537,0),MATCH(AP$1,'元データ'!$A$2:$M$2,0))</f>
        <v>126509</v>
      </c>
      <c r="AQ56" s="373">
        <v>92034</v>
      </c>
      <c r="AR56" s="373">
        <v>73144</v>
      </c>
      <c r="AS56" s="374"/>
      <c r="AT56" s="372">
        <f>INDEX('元データ'!$A$2:$M$537,MATCH($A56,'元データ'!$A$2:$A$537,0),MATCH(AT$1,'元データ'!$A$2:$M$2,0))</f>
        <v>35706</v>
      </c>
      <c r="AU56" s="373">
        <v>32534</v>
      </c>
      <c r="AV56" s="373">
        <v>32101</v>
      </c>
      <c r="AW56" s="374"/>
    </row>
    <row r="57" spans="2:49" ht="13.5" customHeight="1">
      <c r="B57" s="420"/>
      <c r="C57" s="404"/>
      <c r="D57" s="101" t="s">
        <v>27</v>
      </c>
      <c r="E57" s="410" t="s">
        <v>346</v>
      </c>
      <c r="F57" s="409">
        <f>+F58*1000/'施設及び業務概況'!E57</f>
        <v>1079.2167791141096</v>
      </c>
      <c r="G57" s="141">
        <v>1067.659137577002</v>
      </c>
      <c r="H57" s="141">
        <v>1096.6409779674102</v>
      </c>
      <c r="I57" s="141">
        <v>1242</v>
      </c>
      <c r="J57" s="409">
        <f>+J58*1000/'施設及び業務概況'!I57</f>
        <v>243.4633281630844</v>
      </c>
      <c r="K57" s="141">
        <v>241.344449368491</v>
      </c>
      <c r="L57" s="141">
        <v>241.88440773963143</v>
      </c>
      <c r="M57" s="142">
        <v>1356</v>
      </c>
      <c r="N57" s="409">
        <f>+N58*1000/'施設及び業務概況'!M57</f>
        <v>1739.6504436676526</v>
      </c>
      <c r="O57" s="141">
        <v>1683.9365420812046</v>
      </c>
      <c r="P57" s="141">
        <v>1390.88160551242</v>
      </c>
      <c r="Q57" s="141">
        <v>1187</v>
      </c>
      <c r="R57" s="409">
        <f>+R58*1000/'施設及び業務概況'!Q57</f>
        <v>1630.9841179807147</v>
      </c>
      <c r="S57" s="141">
        <v>1736.8122518434486</v>
      </c>
      <c r="T57" s="141">
        <v>1656.7262715792726</v>
      </c>
      <c r="U57" s="142">
        <v>1356</v>
      </c>
      <c r="V57" s="409">
        <f>+V58*1000/'施設及び業務概況'!U57</f>
        <v>838.232470624376</v>
      </c>
      <c r="W57" s="141">
        <v>865.8225174717763</v>
      </c>
      <c r="X57" s="141">
        <v>843.4567521005573</v>
      </c>
      <c r="Y57" s="141">
        <v>1187</v>
      </c>
      <c r="Z57" s="409">
        <f>+Z58*1000/'施設及び業務概況'!Y57</f>
        <v>390.81054510646004</v>
      </c>
      <c r="AA57" s="141">
        <v>447.54611543735285</v>
      </c>
      <c r="AB57" s="141">
        <v>356.7609057183063</v>
      </c>
      <c r="AC57" s="142">
        <v>1356</v>
      </c>
      <c r="AD57" s="409">
        <f>+AD58*1000/'施設及び業務概況'!AC57</f>
        <v>1287.983261210709</v>
      </c>
      <c r="AE57" s="141">
        <v>157.71078035094393</v>
      </c>
      <c r="AF57" s="141">
        <v>1.6700415422833643</v>
      </c>
      <c r="AG57" s="142">
        <v>453</v>
      </c>
      <c r="AH57" s="574">
        <f>+AH58*1000/'施設及び業務概況'!AG57</f>
        <v>157.8329419657833</v>
      </c>
      <c r="AI57" s="141">
        <v>116.27809459912781</v>
      </c>
      <c r="AJ57" s="141">
        <v>118.34640263072309</v>
      </c>
      <c r="AK57" s="141">
        <v>667</v>
      </c>
      <c r="AL57" s="409">
        <f>+AL58*1000/'施設及び業務概況'!AK57</f>
        <v>2120.222897669706</v>
      </c>
      <c r="AM57" s="141">
        <v>2027.355623100304</v>
      </c>
      <c r="AN57" s="141">
        <v>1710.0738518347566</v>
      </c>
      <c r="AO57" s="142">
        <v>667</v>
      </c>
      <c r="AP57" s="409">
        <f>+AP58*1000/'施設及び業務概況'!AO57</f>
        <v>1517.583024660611</v>
      </c>
      <c r="AQ57" s="141">
        <v>1565.8627591265995</v>
      </c>
      <c r="AR57" s="141">
        <v>1616.76011806398</v>
      </c>
      <c r="AS57" s="142">
        <v>1356</v>
      </c>
      <c r="AT57" s="409">
        <f>+AT58*1000/'施設及び業務概況'!AS57</f>
        <v>149.2585637505666</v>
      </c>
      <c r="AU57" s="141">
        <v>135.98394094411708</v>
      </c>
      <c r="AV57" s="141">
        <v>144.64223385689354</v>
      </c>
      <c r="AW57" s="142">
        <v>453</v>
      </c>
    </row>
    <row r="58" spans="1:49" s="541" customFormat="1" ht="13.5" customHeight="1" hidden="1">
      <c r="A58" s="541" t="s">
        <v>1150</v>
      </c>
      <c r="B58" s="398"/>
      <c r="C58" s="381"/>
      <c r="D58" s="386"/>
      <c r="E58" s="371"/>
      <c r="F58" s="372">
        <f>INDEX('元データ'!$A$2:$M$537,MATCH($A58,'元データ'!$A$2:$A$537,0),MATCH(F$1,'元データ'!$A$2:$M$2,0))</f>
        <v>220743</v>
      </c>
      <c r="G58" s="373">
        <v>218379</v>
      </c>
      <c r="H58" s="373">
        <v>240058</v>
      </c>
      <c r="I58" s="373"/>
      <c r="J58" s="372">
        <f>INDEX('元データ'!$A$2:$M$537,MATCH($A58,'元データ'!$A$2:$A$537,0),MATCH(J$1,'元データ'!$A$2:$M$2,0))</f>
        <v>17580</v>
      </c>
      <c r="K58" s="373">
        <v>17427</v>
      </c>
      <c r="L58" s="373">
        <v>17339</v>
      </c>
      <c r="M58" s="374"/>
      <c r="N58" s="372">
        <f>INDEX('元データ'!$A$2:$M$537,MATCH($A58,'元データ'!$A$2:$A$537,0),MATCH(N$1,'元データ'!$A$2:$M$2,0))</f>
        <v>161744</v>
      </c>
      <c r="O58" s="373">
        <v>156564</v>
      </c>
      <c r="P58" s="373">
        <v>138472</v>
      </c>
      <c r="Q58" s="373"/>
      <c r="R58" s="372">
        <f>INDEX('元データ'!$A$2:$M$537,MATCH($A58,'元データ'!$A$2:$A$537,0),MATCH(R$1,'元データ'!$A$2:$M$2,0))</f>
        <v>115017</v>
      </c>
      <c r="S58" s="373">
        <v>122480</v>
      </c>
      <c r="T58" s="373">
        <v>117944</v>
      </c>
      <c r="U58" s="374"/>
      <c r="V58" s="372">
        <f>INDEX('元データ'!$A$2:$M$537,MATCH($A58,'元データ'!$A$2:$A$537,0),MATCH(V$1,'元データ'!$A$2:$M$2,0))</f>
        <v>87317</v>
      </c>
      <c r="W58" s="373">
        <v>90191</v>
      </c>
      <c r="X58" s="373">
        <v>87636</v>
      </c>
      <c r="Y58" s="373"/>
      <c r="Z58" s="372">
        <f>INDEX('元データ'!$A$2:$M$537,MATCH($A58,'元データ'!$A$2:$A$537,0),MATCH(Z$1,'元データ'!$A$2:$M$2,0))</f>
        <v>15106</v>
      </c>
      <c r="AA58" s="373">
        <v>17299</v>
      </c>
      <c r="AB58" s="373">
        <v>13944</v>
      </c>
      <c r="AC58" s="374"/>
      <c r="AD58" s="372">
        <f>INDEX('元データ'!$A$2:$M$537,MATCH($A58,'元データ'!$A$2:$A$537,0),MATCH(AD$1,'元データ'!$A$2:$M$2,0))</f>
        <v>54170</v>
      </c>
      <c r="AE58" s="373">
        <v>6633</v>
      </c>
      <c r="AF58" s="373">
        <v>80</v>
      </c>
      <c r="AG58" s="374"/>
      <c r="AH58" s="372">
        <f>INDEX('元データ'!$A$2:$M$537,MATCH($A58,'元データ'!$A$2:$A$537,0),MATCH(AH$1,'元データ'!$A$2:$M$2,0))</f>
        <v>3764</v>
      </c>
      <c r="AI58" s="373">
        <v>2773</v>
      </c>
      <c r="AJ58" s="373">
        <v>3275</v>
      </c>
      <c r="AK58" s="373"/>
      <c r="AL58" s="372">
        <f>INDEX('元データ'!$A$2:$M$537,MATCH($A58,'元データ'!$A$2:$A$537,0),MATCH(AL$1,'元データ'!$A$2:$M$2,0))</f>
        <v>104633</v>
      </c>
      <c r="AM58" s="373">
        <v>100050</v>
      </c>
      <c r="AN58" s="373">
        <v>88917</v>
      </c>
      <c r="AO58" s="374"/>
      <c r="AP58" s="372">
        <f>INDEX('元データ'!$A$2:$M$537,MATCH($A58,'元データ'!$A$2:$A$537,0),MATCH(AP$1,'元データ'!$A$2:$M$2,0))</f>
        <v>167570</v>
      </c>
      <c r="AQ58" s="373">
        <v>172901</v>
      </c>
      <c r="AR58" s="373">
        <v>169257</v>
      </c>
      <c r="AS58" s="374"/>
      <c r="AT58" s="372">
        <f>INDEX('元データ'!$A$2:$M$537,MATCH($A58,'元データ'!$A$2:$A$537,0),MATCH(AT$1,'元データ'!$A$2:$M$2,0))</f>
        <v>4610</v>
      </c>
      <c r="AU58" s="373">
        <v>4200</v>
      </c>
      <c r="AV58" s="373">
        <v>4144</v>
      </c>
      <c r="AW58" s="374"/>
    </row>
    <row r="59" spans="2:49" ht="13.5" customHeight="1">
      <c r="B59" s="420"/>
      <c r="C59" s="404"/>
      <c r="D59" s="407"/>
      <c r="E59" s="410" t="s">
        <v>348</v>
      </c>
      <c r="F59" s="409">
        <f>+F60*1000/'施設及び業務概況'!E57</f>
        <v>2490.3099638212575</v>
      </c>
      <c r="G59" s="141">
        <v>2536.965874645546</v>
      </c>
      <c r="H59" s="141">
        <v>2283.9842304582394</v>
      </c>
      <c r="I59" s="141">
        <v>2743</v>
      </c>
      <c r="J59" s="409">
        <f>+J60*1000/'施設及び業務概況'!I57</f>
        <v>2571.6679592288942</v>
      </c>
      <c r="K59" s="141">
        <v>2392.3941945490806</v>
      </c>
      <c r="L59" s="141">
        <v>2229.3291296402217</v>
      </c>
      <c r="M59" s="142">
        <v>1898</v>
      </c>
      <c r="N59" s="409">
        <f>+N60*1000/'施設及び業務概況'!M57</f>
        <v>1706.1790803979563</v>
      </c>
      <c r="O59" s="141">
        <v>1755.2998117773595</v>
      </c>
      <c r="P59" s="141">
        <v>1579.326416022982</v>
      </c>
      <c r="Q59" s="141">
        <v>2585</v>
      </c>
      <c r="R59" s="409">
        <f>+R60*1000/'施設及び業務概況'!Q57</f>
        <v>2388.9393079977312</v>
      </c>
      <c r="S59" s="141">
        <v>2351.701644923426</v>
      </c>
      <c r="T59" s="141">
        <v>2283.181862875925</v>
      </c>
      <c r="U59" s="142">
        <v>1898</v>
      </c>
      <c r="V59" s="409">
        <f>+V60*1000/'施設及び業務概況'!U57</f>
        <v>2150.3436756009523</v>
      </c>
      <c r="W59" s="141">
        <v>2079.4965824437445</v>
      </c>
      <c r="X59" s="141">
        <v>2038.3923157621198</v>
      </c>
      <c r="Y59" s="141">
        <v>2585</v>
      </c>
      <c r="Z59" s="409">
        <f>+Z60*1000/'施設及び業務概況'!Y57</f>
        <v>2182.5472796419426</v>
      </c>
      <c r="AA59" s="141">
        <v>2200.1397045507465</v>
      </c>
      <c r="AB59" s="141">
        <v>2204.656517845721</v>
      </c>
      <c r="AC59" s="142">
        <v>1898</v>
      </c>
      <c r="AD59" s="409">
        <f>+AD60*1000/'施設及び業務概況'!AC57</f>
        <v>1801.4884207522944</v>
      </c>
      <c r="AE59" s="141">
        <v>1805.0073707736935</v>
      </c>
      <c r="AF59" s="141">
        <v>1583.4290127966933</v>
      </c>
      <c r="AG59" s="142">
        <v>1211</v>
      </c>
      <c r="AH59" s="574">
        <f>+AH60*1000/'施設及び業務概況'!AG57</f>
        <v>1495.0519959745052</v>
      </c>
      <c r="AI59" s="141">
        <v>1726.4760147601476</v>
      </c>
      <c r="AJ59" s="141">
        <v>1327.1419795468507</v>
      </c>
      <c r="AK59" s="141">
        <v>1423</v>
      </c>
      <c r="AL59" s="409">
        <f>+AL60*1000/'施設及び業務概況'!AK57</f>
        <v>1792.178318135765</v>
      </c>
      <c r="AM59" s="141">
        <v>1879.9797365754812</v>
      </c>
      <c r="AN59" s="141">
        <v>1830.9293022540196</v>
      </c>
      <c r="AO59" s="142">
        <v>1423</v>
      </c>
      <c r="AP59" s="409">
        <f>+AP60*1000/'施設及び業務概況'!AO57</f>
        <v>1976.18163540695</v>
      </c>
      <c r="AQ59" s="141">
        <v>1763.401226238238</v>
      </c>
      <c r="AR59" s="141">
        <v>1923.4972155622845</v>
      </c>
      <c r="AS59" s="142">
        <v>1898</v>
      </c>
      <c r="AT59" s="409">
        <f>+AT60*1000/'施設及び業務概況'!AS57</f>
        <v>1507.7057566535</v>
      </c>
      <c r="AU59" s="141">
        <v>1373.7615748235446</v>
      </c>
      <c r="AV59" s="141">
        <v>1461.2565445026178</v>
      </c>
      <c r="AW59" s="142">
        <v>1211</v>
      </c>
    </row>
    <row r="60" spans="1:49" s="541" customFormat="1" ht="13.5" customHeight="1" hidden="1">
      <c r="A60" s="541" t="s">
        <v>1151</v>
      </c>
      <c r="B60" s="398"/>
      <c r="C60" s="381"/>
      <c r="D60" s="386"/>
      <c r="E60" s="371"/>
      <c r="F60" s="372">
        <f>INDEX('元データ'!$A$2:$M$537,MATCH($A60,'元データ'!$A$2:$A$537,0),MATCH(F$1,'元データ'!$A$2:$M$2,0))</f>
        <v>509368</v>
      </c>
      <c r="G60" s="373">
        <v>518911</v>
      </c>
      <c r="H60" s="373">
        <v>499971</v>
      </c>
      <c r="I60" s="373"/>
      <c r="J60" s="372">
        <f>INDEX('元データ'!$A$2:$M$537,MATCH($A60,'元データ'!$A$2:$A$537,0),MATCH(J$1,'元データ'!$A$2:$M$2,0))</f>
        <v>185695</v>
      </c>
      <c r="K60" s="373">
        <v>172750</v>
      </c>
      <c r="L60" s="373">
        <v>159805</v>
      </c>
      <c r="M60" s="374"/>
      <c r="N60" s="372">
        <f>INDEX('元データ'!$A$2:$M$537,MATCH($A60,'元データ'!$A$2:$A$537,0),MATCH(N$1,'元データ'!$A$2:$M$2,0))</f>
        <v>158632</v>
      </c>
      <c r="O60" s="373">
        <v>163199</v>
      </c>
      <c r="P60" s="373">
        <v>157233</v>
      </c>
      <c r="Q60" s="373"/>
      <c r="R60" s="372">
        <f>INDEX('元データ'!$A$2:$M$537,MATCH($A60,'元データ'!$A$2:$A$537,0),MATCH(R$1,'元データ'!$A$2:$M$2,0))</f>
        <v>168468</v>
      </c>
      <c r="S60" s="373">
        <v>165842</v>
      </c>
      <c r="T60" s="373">
        <v>162542</v>
      </c>
      <c r="U60" s="374"/>
      <c r="V60" s="372">
        <f>INDEX('元データ'!$A$2:$M$537,MATCH($A60,'元データ'!$A$2:$A$537,0),MATCH(V$1,'元データ'!$A$2:$M$2,0))</f>
        <v>223997</v>
      </c>
      <c r="W60" s="373">
        <v>216617</v>
      </c>
      <c r="X60" s="373">
        <v>211791</v>
      </c>
      <c r="Y60" s="373"/>
      <c r="Z60" s="372">
        <f>INDEX('元データ'!$A$2:$M$537,MATCH($A60,'元データ'!$A$2:$A$537,0),MATCH(Z$1,'元データ'!$A$2:$M$2,0))</f>
        <v>84362</v>
      </c>
      <c r="AA60" s="373">
        <v>85042</v>
      </c>
      <c r="AB60" s="373">
        <v>86169</v>
      </c>
      <c r="AC60" s="374"/>
      <c r="AD60" s="372">
        <f>INDEX('元データ'!$A$2:$M$537,MATCH($A60,'元データ'!$A$2:$A$537,0),MATCH(AD$1,'元データ'!$A$2:$M$2,0))</f>
        <v>75767</v>
      </c>
      <c r="AE60" s="373">
        <v>75915</v>
      </c>
      <c r="AF60" s="373">
        <v>75851</v>
      </c>
      <c r="AG60" s="374"/>
      <c r="AH60" s="372">
        <f>INDEX('元データ'!$A$2:$M$537,MATCH($A60,'元データ'!$A$2:$A$537,0),MATCH(AH$1,'元データ'!$A$2:$M$2,0))</f>
        <v>35654</v>
      </c>
      <c r="AI60" s="373">
        <v>41173</v>
      </c>
      <c r="AJ60" s="373">
        <v>36726</v>
      </c>
      <c r="AK60" s="373"/>
      <c r="AL60" s="372">
        <f>INDEX('元データ'!$A$2:$M$537,MATCH($A60,'元データ'!$A$2:$A$537,0),MATCH(AL$1,'元データ'!$A$2:$M$2,0))</f>
        <v>88444</v>
      </c>
      <c r="AM60" s="373">
        <v>92777</v>
      </c>
      <c r="AN60" s="373">
        <v>95201</v>
      </c>
      <c r="AO60" s="374"/>
      <c r="AP60" s="372">
        <f>INDEX('元データ'!$A$2:$M$537,MATCH($A60,'元データ'!$A$2:$A$537,0),MATCH(AP$1,'元データ'!$A$2:$M$2,0))</f>
        <v>218208</v>
      </c>
      <c r="AQ60" s="373">
        <v>194713</v>
      </c>
      <c r="AR60" s="373">
        <v>201369</v>
      </c>
      <c r="AS60" s="374"/>
      <c r="AT60" s="372">
        <f>INDEX('元データ'!$A$2:$M$537,MATCH($A60,'元データ'!$A$2:$A$537,0),MATCH(AT$1,'元データ'!$A$2:$M$2,0))</f>
        <v>46567</v>
      </c>
      <c r="AU60" s="373">
        <v>42430</v>
      </c>
      <c r="AV60" s="373">
        <v>41865</v>
      </c>
      <c r="AW60" s="374"/>
    </row>
    <row r="61" spans="2:49" ht="13.5" customHeight="1">
      <c r="B61" s="416" t="s">
        <v>353</v>
      </c>
      <c r="C61" s="404"/>
      <c r="D61" s="101" t="s">
        <v>28</v>
      </c>
      <c r="E61" s="410" t="s">
        <v>349</v>
      </c>
      <c r="F61" s="409">
        <f>+F62*1000/'施設及び業務概況'!E57</f>
        <v>1941.688667253349</v>
      </c>
      <c r="G61" s="141">
        <v>2018.1187053876993</v>
      </c>
      <c r="H61" s="141">
        <v>1804.8405001301946</v>
      </c>
      <c r="I61" s="141">
        <v>1909</v>
      </c>
      <c r="J61" s="409">
        <f>+J62*1000/'施設及び業務概況'!I57</f>
        <v>2349.725792155994</v>
      </c>
      <c r="K61" s="141">
        <v>2281.589297584755</v>
      </c>
      <c r="L61" s="141">
        <v>1775.0233667675739</v>
      </c>
      <c r="M61" s="142">
        <v>873</v>
      </c>
      <c r="N61" s="409">
        <f>+N62*1000/'施設及び業務概況'!M57</f>
        <v>1561.172358160796</v>
      </c>
      <c r="O61" s="141">
        <v>1647.206238236085</v>
      </c>
      <c r="P61" s="141">
        <v>1591.1990116214831</v>
      </c>
      <c r="Q61" s="141">
        <v>1735</v>
      </c>
      <c r="R61" s="409">
        <f>+R62*1000/'施設及び業務概況'!Q57</f>
        <v>1076.9710720363018</v>
      </c>
      <c r="S61" s="141">
        <v>1167.3851389676688</v>
      </c>
      <c r="T61" s="141">
        <v>1173.6595918023345</v>
      </c>
      <c r="U61" s="142">
        <v>873</v>
      </c>
      <c r="V61" s="409">
        <f>+V62*1000/'施設及び業務概況'!U57</f>
        <v>1095.019583749328</v>
      </c>
      <c r="W61" s="141">
        <v>1078.9589893249367</v>
      </c>
      <c r="X61" s="141">
        <v>1049.73965601871</v>
      </c>
      <c r="Y61" s="141">
        <v>1735</v>
      </c>
      <c r="Z61" s="409">
        <f>+Z62*1000/'施設及び業務概況'!Y57</f>
        <v>624.4534706232375</v>
      </c>
      <c r="AA61" s="141">
        <v>604.1963107650117</v>
      </c>
      <c r="AB61" s="141">
        <v>639.7083280030703</v>
      </c>
      <c r="AC61" s="142">
        <v>873</v>
      </c>
      <c r="AD61" s="409">
        <f>+AD62*1000/'施設及び業務概況'!AC57</f>
        <v>507.251890246802</v>
      </c>
      <c r="AE61" s="141">
        <v>494.95934186123924</v>
      </c>
      <c r="AF61" s="141">
        <v>482.9133874705133</v>
      </c>
      <c r="AG61" s="142">
        <v>383</v>
      </c>
      <c r="AH61" s="574">
        <f>+AH62*1000/'施設及び業務概況'!AG57</f>
        <v>1243.961757799396</v>
      </c>
      <c r="AI61" s="141">
        <v>1370.3874538745388</v>
      </c>
      <c r="AJ61" s="141">
        <v>1345.9328587431792</v>
      </c>
      <c r="AK61" s="141">
        <v>509</v>
      </c>
      <c r="AL61" s="409">
        <f>+AL62*1000/'施設及び業務概況'!AK57</f>
        <v>678.3586626139818</v>
      </c>
      <c r="AM61" s="141">
        <v>816.1094224924012</v>
      </c>
      <c r="AN61" s="141">
        <v>785.4258019847681</v>
      </c>
      <c r="AO61" s="142">
        <v>509</v>
      </c>
      <c r="AP61" s="409">
        <f>+AP62*1000/'施設及び業務概況'!AO57</f>
        <v>810.0145808239524</v>
      </c>
      <c r="AQ61" s="141">
        <v>663.5995616696401</v>
      </c>
      <c r="AR61" s="141">
        <v>587.0912894382409</v>
      </c>
      <c r="AS61" s="142">
        <v>873</v>
      </c>
      <c r="AT61" s="409">
        <f>+AT62*1000/'施設及び業務概況'!AS57</f>
        <v>591.9510457812601</v>
      </c>
      <c r="AU61" s="141">
        <v>539.3705886162015</v>
      </c>
      <c r="AV61" s="141">
        <v>573.717277486911</v>
      </c>
      <c r="AW61" s="142">
        <v>383</v>
      </c>
    </row>
    <row r="62" spans="1:49" s="541" customFormat="1" ht="13.5" customHeight="1" hidden="1">
      <c r="A62" s="541" t="s">
        <v>1152</v>
      </c>
      <c r="B62" s="398"/>
      <c r="C62" s="381"/>
      <c r="D62" s="386"/>
      <c r="E62" s="371"/>
      <c r="F62" s="372">
        <f>INDEX('元データ'!$A$2:$M$537,MATCH($A62,'元データ'!$A$2:$A$537,0),MATCH(F$1,'元データ'!$A$2:$M$2,0))</f>
        <v>397153</v>
      </c>
      <c r="G62" s="373">
        <v>412786</v>
      </c>
      <c r="H62" s="373">
        <v>395085</v>
      </c>
      <c r="I62" s="373"/>
      <c r="J62" s="372">
        <f>INDEX('元データ'!$A$2:$M$537,MATCH($A62,'元データ'!$A$2:$A$537,0),MATCH(J$1,'元データ'!$A$2:$M$2,0))</f>
        <v>169669</v>
      </c>
      <c r="K62" s="373">
        <v>164749</v>
      </c>
      <c r="L62" s="373">
        <v>127239</v>
      </c>
      <c r="M62" s="374"/>
      <c r="N62" s="372">
        <f>INDEX('元データ'!$A$2:$M$537,MATCH($A62,'元データ'!$A$2:$A$537,0),MATCH(N$1,'元データ'!$A$2:$M$2,0))</f>
        <v>145150</v>
      </c>
      <c r="O62" s="373">
        <v>153149</v>
      </c>
      <c r="P62" s="373">
        <v>158415</v>
      </c>
      <c r="Q62" s="373"/>
      <c r="R62" s="372">
        <f>INDEX('元データ'!$A$2:$M$537,MATCH($A62,'元データ'!$A$2:$A$537,0),MATCH(R$1,'元データ'!$A$2:$M$2,0))</f>
        <v>75948</v>
      </c>
      <c r="S62" s="373">
        <v>82324</v>
      </c>
      <c r="T62" s="373">
        <v>83554</v>
      </c>
      <c r="U62" s="374"/>
      <c r="V62" s="372">
        <f>INDEX('元データ'!$A$2:$M$537,MATCH($A62,'元データ'!$A$2:$A$537,0),MATCH(V$1,'元データ'!$A$2:$M$2,0))</f>
        <v>114066</v>
      </c>
      <c r="W62" s="373">
        <v>112393</v>
      </c>
      <c r="X62" s="373">
        <v>109069</v>
      </c>
      <c r="Y62" s="373"/>
      <c r="Z62" s="372">
        <f>INDEX('元データ'!$A$2:$M$537,MATCH($A62,'元データ'!$A$2:$A$537,0),MATCH(Z$1,'元データ'!$A$2:$M$2,0))</f>
        <v>24137</v>
      </c>
      <c r="AA62" s="373">
        <v>23354</v>
      </c>
      <c r="AB62" s="373">
        <v>25003</v>
      </c>
      <c r="AC62" s="374"/>
      <c r="AD62" s="372">
        <f>INDEX('元データ'!$A$2:$M$537,MATCH($A62,'元データ'!$A$2:$A$537,0),MATCH(AD$1,'元データ'!$A$2:$M$2,0))</f>
        <v>21334</v>
      </c>
      <c r="AE62" s="373">
        <v>20817</v>
      </c>
      <c r="AF62" s="373">
        <v>23133</v>
      </c>
      <c r="AG62" s="374"/>
      <c r="AH62" s="372">
        <f>INDEX('元データ'!$A$2:$M$537,MATCH($A62,'元データ'!$A$2:$A$537,0),MATCH(AH$1,'元データ'!$A$2:$M$2,0))</f>
        <v>29666</v>
      </c>
      <c r="AI62" s="373">
        <v>32681</v>
      </c>
      <c r="AJ62" s="373">
        <v>37246</v>
      </c>
      <c r="AK62" s="373"/>
      <c r="AL62" s="372">
        <f>INDEX('元データ'!$A$2:$M$537,MATCH($A62,'元データ'!$A$2:$A$537,0),MATCH(AL$1,'元データ'!$A$2:$M$2,0))</f>
        <v>33477</v>
      </c>
      <c r="AM62" s="373">
        <v>40275</v>
      </c>
      <c r="AN62" s="373">
        <v>40839</v>
      </c>
      <c r="AO62" s="374"/>
      <c r="AP62" s="372">
        <f>INDEX('元データ'!$A$2:$M$537,MATCH($A62,'元データ'!$A$2:$A$537,0),MATCH(AP$1,'元データ'!$A$2:$M$2,0))</f>
        <v>89441</v>
      </c>
      <c r="AQ62" s="373">
        <v>73274</v>
      </c>
      <c r="AR62" s="373">
        <v>61462</v>
      </c>
      <c r="AS62" s="374"/>
      <c r="AT62" s="372">
        <f>INDEX('元データ'!$A$2:$M$537,MATCH($A62,'元データ'!$A$2:$A$537,0),MATCH(AT$1,'元データ'!$A$2:$M$2,0))</f>
        <v>18283</v>
      </c>
      <c r="AU62" s="373">
        <v>16659</v>
      </c>
      <c r="AV62" s="373">
        <v>16437</v>
      </c>
      <c r="AW62" s="374"/>
    </row>
    <row r="63" spans="2:49" ht="13.5" customHeight="1">
      <c r="B63" s="403"/>
      <c r="C63" s="404"/>
      <c r="D63" s="407"/>
      <c r="E63" s="410" t="s">
        <v>354</v>
      </c>
      <c r="F63" s="409">
        <f>+F64*1000/'施設及び業務概況'!E57</f>
        <v>354.99168866725336</v>
      </c>
      <c r="G63" s="141">
        <v>394.24562432775986</v>
      </c>
      <c r="H63" s="141">
        <v>368.71582390373817</v>
      </c>
      <c r="I63" s="141">
        <v>385</v>
      </c>
      <c r="J63" s="409">
        <f>+J64*1000/'施設及び業務概況'!I57</f>
        <v>363.64391757146024</v>
      </c>
      <c r="K63" s="141">
        <v>374.0721249723022</v>
      </c>
      <c r="L63" s="141">
        <v>328.69718064255125</v>
      </c>
      <c r="M63" s="142">
        <v>356</v>
      </c>
      <c r="N63" s="409">
        <f>+N64*1000/'施設及び業務概況'!M57</f>
        <v>429.5455767679484</v>
      </c>
      <c r="O63" s="141">
        <v>465.7703683785964</v>
      </c>
      <c r="P63" s="141">
        <v>404.2106531936479</v>
      </c>
      <c r="Q63" s="141">
        <v>378</v>
      </c>
      <c r="R63" s="409">
        <f>+R64*1000/'施設及び業務概況'!Q57</f>
        <v>390.95292115711857</v>
      </c>
      <c r="S63" s="141">
        <v>412.86159954622804</v>
      </c>
      <c r="T63" s="141">
        <v>410.0096922363782</v>
      </c>
      <c r="U63" s="142">
        <v>356</v>
      </c>
      <c r="V63" s="409">
        <f>+V64*1000/'施設及び業務概況'!U57</f>
        <v>347.0451578219799</v>
      </c>
      <c r="W63" s="141">
        <v>368.90407802780123</v>
      </c>
      <c r="X63" s="141">
        <v>355.76173472825093</v>
      </c>
      <c r="Y63" s="141">
        <v>378</v>
      </c>
      <c r="Z63" s="409">
        <f>+Z64*1000/'施設及び業務概況'!Y57</f>
        <v>399.9948257573798</v>
      </c>
      <c r="AA63" s="141">
        <v>410.8866064729775</v>
      </c>
      <c r="AB63" s="141">
        <v>398.97658948445695</v>
      </c>
      <c r="AC63" s="142">
        <v>356</v>
      </c>
      <c r="AD63" s="409">
        <f>+AD64*1000/'施設及び業務概況'!AC57</f>
        <v>309.09696133910313</v>
      </c>
      <c r="AE63" s="141">
        <v>413.6430643397213</v>
      </c>
      <c r="AF63" s="141">
        <v>399.32780827923096</v>
      </c>
      <c r="AG63" s="142">
        <v>312</v>
      </c>
      <c r="AH63" s="574">
        <f>+AH64*1000/'施設及び業務概況'!AG57</f>
        <v>284.5521637034552</v>
      </c>
      <c r="AI63" s="141">
        <v>307.9922844682992</v>
      </c>
      <c r="AJ63" s="141">
        <v>279.1891012900661</v>
      </c>
      <c r="AK63" s="141">
        <v>277</v>
      </c>
      <c r="AL63" s="409">
        <f>+AL64*1000/'施設及び業務概況'!AK57</f>
        <v>326.0182370820669</v>
      </c>
      <c r="AM63" s="141">
        <v>390.15197568389056</v>
      </c>
      <c r="AN63" s="141">
        <v>381.27932917916763</v>
      </c>
      <c r="AO63" s="142">
        <v>277</v>
      </c>
      <c r="AP63" s="409">
        <f>+AP64*1000/'施設及び業務概況'!AO57</f>
        <v>262.5272824423333</v>
      </c>
      <c r="AQ63" s="141">
        <v>259.9643177351724</v>
      </c>
      <c r="AR63" s="141">
        <v>281.2043290125992</v>
      </c>
      <c r="AS63" s="142">
        <v>356</v>
      </c>
      <c r="AT63" s="409">
        <f>+AT64*1000/'施設及び業務概況'!AS57</f>
        <v>267.499838114356</v>
      </c>
      <c r="AU63" s="141">
        <v>243.73502557793174</v>
      </c>
      <c r="AV63" s="141">
        <v>259.26701570680626</v>
      </c>
      <c r="AW63" s="142">
        <v>312</v>
      </c>
    </row>
    <row r="64" spans="1:49" s="541" customFormat="1" ht="13.5" customHeight="1" hidden="1">
      <c r="A64" s="541" t="s">
        <v>1153</v>
      </c>
      <c r="B64" s="398"/>
      <c r="C64" s="381"/>
      <c r="D64" s="386"/>
      <c r="E64" s="371"/>
      <c r="F64" s="372">
        <f>INDEX('元データ'!$A$2:$M$537,MATCH($A64,'元データ'!$A$2:$A$537,0),MATCH(F$1,'元データ'!$A$2:$M$2,0))</f>
        <v>72610</v>
      </c>
      <c r="G64" s="373">
        <v>80639</v>
      </c>
      <c r="H64" s="373">
        <v>80713</v>
      </c>
      <c r="I64" s="373"/>
      <c r="J64" s="372">
        <f>INDEX('元データ'!$A$2:$M$537,MATCH($A64,'元データ'!$A$2:$A$537,0),MATCH(J$1,'元データ'!$A$2:$M$2,0))</f>
        <v>26258</v>
      </c>
      <c r="K64" s="373">
        <v>27011</v>
      </c>
      <c r="L64" s="373">
        <v>23562</v>
      </c>
      <c r="M64" s="374"/>
      <c r="N64" s="372">
        <f>INDEX('元データ'!$A$2:$M$537,MATCH($A64,'元データ'!$A$2:$A$537,0),MATCH(N$1,'元データ'!$A$2:$M$2,0))</f>
        <v>39937</v>
      </c>
      <c r="O64" s="373">
        <v>43305</v>
      </c>
      <c r="P64" s="373">
        <v>40242</v>
      </c>
      <c r="Q64" s="373"/>
      <c r="R64" s="372">
        <f>INDEX('元データ'!$A$2:$M$537,MATCH($A64,'元データ'!$A$2:$A$537,0),MATCH(R$1,'元データ'!$A$2:$M$2,0))</f>
        <v>27570</v>
      </c>
      <c r="S64" s="373">
        <v>29115</v>
      </c>
      <c r="T64" s="373">
        <v>29189</v>
      </c>
      <c r="U64" s="374"/>
      <c r="V64" s="372">
        <f>INDEX('元データ'!$A$2:$M$537,MATCH($A64,'元データ'!$A$2:$A$537,0),MATCH(V$1,'元データ'!$A$2:$M$2,0))</f>
        <v>36151</v>
      </c>
      <c r="W64" s="373">
        <v>38428</v>
      </c>
      <c r="X64" s="373">
        <v>36964</v>
      </c>
      <c r="Y64" s="373"/>
      <c r="Z64" s="372">
        <f>INDEX('元データ'!$A$2:$M$537,MATCH($A64,'元データ'!$A$2:$A$537,0),MATCH(Z$1,'元データ'!$A$2:$M$2,0))</f>
        <v>15461</v>
      </c>
      <c r="AA64" s="373">
        <v>15882</v>
      </c>
      <c r="AB64" s="373">
        <v>15594</v>
      </c>
      <c r="AC64" s="374"/>
      <c r="AD64" s="372">
        <f>INDEX('元データ'!$A$2:$M$537,MATCH($A64,'元データ'!$A$2:$A$537,0),MATCH(AD$1,'元データ'!$A$2:$M$2,0))</f>
        <v>13000</v>
      </c>
      <c r="AE64" s="373">
        <v>17397</v>
      </c>
      <c r="AF64" s="373">
        <v>19129</v>
      </c>
      <c r="AG64" s="374"/>
      <c r="AH64" s="372">
        <f>INDEX('元データ'!$A$2:$M$537,MATCH($A64,'元データ'!$A$2:$A$537,0),MATCH(AH$1,'元データ'!$A$2:$M$2,0))</f>
        <v>6786</v>
      </c>
      <c r="AI64" s="373">
        <v>7345</v>
      </c>
      <c r="AJ64" s="373">
        <v>7726</v>
      </c>
      <c r="AK64" s="373"/>
      <c r="AL64" s="372">
        <f>INDEX('元データ'!$A$2:$M$537,MATCH($A64,'元データ'!$A$2:$A$537,0),MATCH(AL$1,'元データ'!$A$2:$M$2,0))</f>
        <v>16089</v>
      </c>
      <c r="AM64" s="373">
        <v>19254</v>
      </c>
      <c r="AN64" s="373">
        <v>19825</v>
      </c>
      <c r="AO64" s="374"/>
      <c r="AP64" s="372">
        <f>INDEX('元データ'!$A$2:$M$537,MATCH($A64,'元データ'!$A$2:$A$537,0),MATCH(AP$1,'元データ'!$A$2:$M$2,0))</f>
        <v>28988</v>
      </c>
      <c r="AQ64" s="373">
        <v>28705</v>
      </c>
      <c r="AR64" s="373">
        <v>29439</v>
      </c>
      <c r="AS64" s="374"/>
      <c r="AT64" s="372">
        <f>INDEX('元データ'!$A$2:$M$537,MATCH($A64,'元データ'!$A$2:$A$537,0),MATCH(AT$1,'元データ'!$A$2:$M$2,0))</f>
        <v>8262</v>
      </c>
      <c r="AU64" s="373">
        <v>7528</v>
      </c>
      <c r="AV64" s="373">
        <v>7428</v>
      </c>
      <c r="AW64" s="374"/>
    </row>
    <row r="65" spans="2:49" ht="13.5" customHeight="1">
      <c r="B65" s="403"/>
      <c r="C65" s="404"/>
      <c r="D65" s="407"/>
      <c r="E65" s="410" t="s">
        <v>355</v>
      </c>
      <c r="F65" s="409">
        <f>+F66*1000/'施設及び業務概況'!E57</f>
        <v>546.2012320328543</v>
      </c>
      <c r="G65" s="141">
        <v>566.0946514129266</v>
      </c>
      <c r="H65" s="141">
        <v>532.0804191810985</v>
      </c>
      <c r="I65" s="141">
        <v>603</v>
      </c>
      <c r="J65" s="409">
        <f>+J66*1000/'施設及び業務概況'!I57</f>
        <v>701.0996011522269</v>
      </c>
      <c r="K65" s="141">
        <v>742.7293374695324</v>
      </c>
      <c r="L65" s="141">
        <v>716.2367646443369</v>
      </c>
      <c r="M65" s="142">
        <v>915</v>
      </c>
      <c r="N65" s="409">
        <f>+N66*1000/'施設及び業務概況'!M57</f>
        <v>1294.82118849153</v>
      </c>
      <c r="O65" s="141">
        <v>1194.0091422425382</v>
      </c>
      <c r="P65" s="141">
        <v>1033.5586648854426</v>
      </c>
      <c r="Q65" s="141">
        <v>622</v>
      </c>
      <c r="R65" s="409">
        <f>+R66*1000/'施設及び業務概況'!Q57</f>
        <v>782.3028927963699</v>
      </c>
      <c r="S65" s="141">
        <v>779.3959160521838</v>
      </c>
      <c r="T65" s="141">
        <v>794.2155609557387</v>
      </c>
      <c r="U65" s="142">
        <v>915</v>
      </c>
      <c r="V65" s="409">
        <f>+V66*1000/'施設及び業務概況'!U57</f>
        <v>683.6168497043238</v>
      </c>
      <c r="W65" s="141">
        <v>694.6183088856462</v>
      </c>
      <c r="X65" s="141">
        <v>699.8777682601707</v>
      </c>
      <c r="Y65" s="141">
        <v>622</v>
      </c>
      <c r="Z65" s="409">
        <f>+Z66*1000/'施設及び業務概況'!Y57</f>
        <v>738.4937779732492</v>
      </c>
      <c r="AA65" s="141">
        <v>746.6690813132228</v>
      </c>
      <c r="AB65" s="141">
        <v>738.9535627478573</v>
      </c>
      <c r="AC65" s="142">
        <v>915</v>
      </c>
      <c r="AD65" s="409">
        <f>+AD66*1000/'施設及び業務概況'!AC57</f>
        <v>740.9054163298302</v>
      </c>
      <c r="AE65" s="141">
        <v>1825.550430358077</v>
      </c>
      <c r="AF65" s="141">
        <v>2580.944826002547</v>
      </c>
      <c r="AG65" s="142">
        <v>1012</v>
      </c>
      <c r="AH65" s="574">
        <f>+AH66*1000/'施設及び業務概況'!AG57</f>
        <v>857.640053673264</v>
      </c>
      <c r="AI65" s="141">
        <v>910.8520630660852</v>
      </c>
      <c r="AJ65" s="141">
        <v>839.8800274635927</v>
      </c>
      <c r="AK65" s="141">
        <v>984</v>
      </c>
      <c r="AL65" s="409">
        <f>+AL66*1000/'施設及び業務概況'!AK57</f>
        <v>1658.2776089159067</v>
      </c>
      <c r="AM65" s="141">
        <v>1667.3758865248226</v>
      </c>
      <c r="AN65" s="141">
        <v>1681.5716593584123</v>
      </c>
      <c r="AO65" s="142">
        <v>984</v>
      </c>
      <c r="AP65" s="409">
        <f>+AP66*1000/'施設及び業務概況'!AO57</f>
        <v>782.9721334190674</v>
      </c>
      <c r="AQ65" s="141">
        <v>731.2600186562096</v>
      </c>
      <c r="AR65" s="141">
        <v>778.2288492582793</v>
      </c>
      <c r="AS65" s="142">
        <v>915</v>
      </c>
      <c r="AT65" s="409">
        <f>+AT66*1000/'施設及び業務概況'!AS57</f>
        <v>769.6691057437026</v>
      </c>
      <c r="AU65" s="141">
        <v>701.2886097260895</v>
      </c>
      <c r="AV65" s="141">
        <v>745.9685863874346</v>
      </c>
      <c r="AW65" s="142">
        <v>1012</v>
      </c>
    </row>
    <row r="66" spans="1:49" s="541" customFormat="1" ht="13.5" customHeight="1" hidden="1">
      <c r="A66" s="541" t="s">
        <v>1154</v>
      </c>
      <c r="B66" s="398"/>
      <c r="C66" s="381"/>
      <c r="D66" s="386"/>
      <c r="E66" s="371"/>
      <c r="F66" s="372">
        <f>INDEX('元データ'!$A$2:$M$537,MATCH($A66,'元データ'!$A$2:$A$537,0),MATCH(F$1,'元データ'!$A$2:$M$2,0))</f>
        <v>111720</v>
      </c>
      <c r="G66" s="373">
        <v>115789</v>
      </c>
      <c r="H66" s="373">
        <v>116474</v>
      </c>
      <c r="I66" s="373"/>
      <c r="J66" s="372">
        <f>INDEX('元データ'!$A$2:$M$537,MATCH($A66,'元データ'!$A$2:$A$537,0),MATCH(J$1,'元データ'!$A$2:$M$2,0))</f>
        <v>50625</v>
      </c>
      <c r="K66" s="373">
        <v>53631</v>
      </c>
      <c r="L66" s="373">
        <v>51342</v>
      </c>
      <c r="M66" s="374"/>
      <c r="N66" s="372">
        <f>INDEX('元データ'!$A$2:$M$537,MATCH($A66,'元データ'!$A$2:$A$537,0),MATCH(N$1,'元データ'!$A$2:$M$2,0))</f>
        <v>120386</v>
      </c>
      <c r="O66" s="373">
        <v>111013</v>
      </c>
      <c r="P66" s="373">
        <v>102898</v>
      </c>
      <c r="Q66" s="373"/>
      <c r="R66" s="372">
        <f>INDEX('元データ'!$A$2:$M$537,MATCH($A66,'元データ'!$A$2:$A$537,0),MATCH(R$1,'元データ'!$A$2:$M$2,0))</f>
        <v>55168</v>
      </c>
      <c r="S66" s="373">
        <v>54963</v>
      </c>
      <c r="T66" s="373">
        <v>56541</v>
      </c>
      <c r="U66" s="374"/>
      <c r="V66" s="372">
        <f>INDEX('元データ'!$A$2:$M$537,MATCH($A66,'元データ'!$A$2:$A$537,0),MATCH(V$1,'元データ'!$A$2:$M$2,0))</f>
        <v>71211</v>
      </c>
      <c r="W66" s="373">
        <v>72357</v>
      </c>
      <c r="X66" s="373">
        <v>72718</v>
      </c>
      <c r="Y66" s="373"/>
      <c r="Z66" s="372">
        <f>INDEX('元データ'!$A$2:$M$537,MATCH($A66,'元データ'!$A$2:$A$537,0),MATCH(Z$1,'元データ'!$A$2:$M$2,0))</f>
        <v>28545</v>
      </c>
      <c r="AA66" s="373">
        <v>28861</v>
      </c>
      <c r="AB66" s="373">
        <v>28882</v>
      </c>
      <c r="AC66" s="374"/>
      <c r="AD66" s="372">
        <f>INDEX('元データ'!$A$2:$M$537,MATCH($A66,'元データ'!$A$2:$A$537,0),MATCH(AD$1,'元データ'!$A$2:$M$2,0))</f>
        <v>31161</v>
      </c>
      <c r="AE66" s="373">
        <v>76779</v>
      </c>
      <c r="AF66" s="373">
        <v>123635</v>
      </c>
      <c r="AG66" s="374"/>
      <c r="AH66" s="372">
        <f>INDEX('元データ'!$A$2:$M$537,MATCH($A66,'元データ'!$A$2:$A$537,0),MATCH(AH$1,'元データ'!$A$2:$M$2,0))</f>
        <v>20453</v>
      </c>
      <c r="AI66" s="373">
        <v>21722</v>
      </c>
      <c r="AJ66" s="373">
        <v>23242</v>
      </c>
      <c r="AK66" s="373"/>
      <c r="AL66" s="372">
        <f>INDEX('元データ'!$A$2:$M$537,MATCH($A66,'元データ'!$A$2:$A$537,0),MATCH(AL$1,'元データ'!$A$2:$M$2,0))</f>
        <v>81836</v>
      </c>
      <c r="AM66" s="373">
        <v>82285</v>
      </c>
      <c r="AN66" s="373">
        <v>87435</v>
      </c>
      <c r="AO66" s="374"/>
      <c r="AP66" s="372">
        <f>INDEX('元データ'!$A$2:$M$537,MATCH($A66,'元データ'!$A$2:$A$537,0),MATCH(AP$1,'元データ'!$A$2:$M$2,0))</f>
        <v>86455</v>
      </c>
      <c r="AQ66" s="373">
        <v>80745</v>
      </c>
      <c r="AR66" s="373">
        <v>81472</v>
      </c>
      <c r="AS66" s="374"/>
      <c r="AT66" s="372">
        <f>INDEX('元データ'!$A$2:$M$537,MATCH($A66,'元データ'!$A$2:$A$537,0),MATCH(AT$1,'元データ'!$A$2:$M$2,0))</f>
        <v>23772</v>
      </c>
      <c r="AU66" s="373">
        <v>21660</v>
      </c>
      <c r="AV66" s="373">
        <v>21372</v>
      </c>
      <c r="AW66" s="374"/>
    </row>
    <row r="67" spans="2:49" ht="13.5" customHeight="1">
      <c r="B67" s="403"/>
      <c r="C67" s="404"/>
      <c r="D67" s="407"/>
      <c r="E67" s="410" t="s">
        <v>351</v>
      </c>
      <c r="F67" s="409">
        <f>+F68*1000/'施設及び業務概況'!E57</f>
        <v>1785.3427202503178</v>
      </c>
      <c r="G67" s="141">
        <v>1631.6026205143248</v>
      </c>
      <c r="H67" s="141">
        <v>1605.1127668419344</v>
      </c>
      <c r="I67" s="141">
        <v>1629</v>
      </c>
      <c r="J67" s="409">
        <f>+J68*1000/'施設及び業務概況'!I57</f>
        <v>1406.8939729669842</v>
      </c>
      <c r="K67" s="141">
        <v>1342.011965433193</v>
      </c>
      <c r="L67" s="141">
        <v>1186.766736883222</v>
      </c>
      <c r="M67" s="142">
        <v>1646</v>
      </c>
      <c r="N67" s="409">
        <f>+N68*1000/'施設及び業務概況'!M57</f>
        <v>374.77816617370263</v>
      </c>
      <c r="O67" s="141">
        <v>227.57730572734607</v>
      </c>
      <c r="P67" s="141">
        <v>149.25118273953615</v>
      </c>
      <c r="Q67" s="141">
        <v>1581</v>
      </c>
      <c r="R67" s="409">
        <f>+R68*1000/'施設及び業務概況'!Q57</f>
        <v>2290.882019285309</v>
      </c>
      <c r="S67" s="141">
        <v>2325.638116846285</v>
      </c>
      <c r="T67" s="141">
        <v>2232.346785408268</v>
      </c>
      <c r="U67" s="142">
        <v>1646</v>
      </c>
      <c r="V67" s="409">
        <f>+V68*1000/'施設及び業務概況'!U57</f>
        <v>1904.4044236233776</v>
      </c>
      <c r="W67" s="141">
        <v>1813.3879886337454</v>
      </c>
      <c r="X67" s="141">
        <v>1864.0821551284396</v>
      </c>
      <c r="Y67" s="141">
        <v>1581</v>
      </c>
      <c r="Z67" s="409">
        <f>+Z68*1000/'施設及び業務概況'!Y57</f>
        <v>1763.9510516648127</v>
      </c>
      <c r="AA67" s="141">
        <v>1706.0512767443665</v>
      </c>
      <c r="AB67" s="141">
        <v>1660.7649993603684</v>
      </c>
      <c r="AC67" s="142">
        <v>1646</v>
      </c>
      <c r="AD67" s="409">
        <f>+AD68*1000/'施設及び業務概況'!AC57</f>
        <v>1240.596319368491</v>
      </c>
      <c r="AE67" s="141">
        <v>1347.6151980598222</v>
      </c>
      <c r="AF67" s="141">
        <v>739.661399077302</v>
      </c>
      <c r="AG67" s="142">
        <v>1720</v>
      </c>
      <c r="AH67" s="574">
        <f>+AH68*1000/'施設及び業務概況'!AG57</f>
        <v>2830.971150620597</v>
      </c>
      <c r="AI67" s="141">
        <v>3197.8362965447836</v>
      </c>
      <c r="AJ67" s="141">
        <v>2519.134174104723</v>
      </c>
      <c r="AK67" s="141">
        <v>1852</v>
      </c>
      <c r="AL67" s="409">
        <f>+AL68*1000/'施設及び業務概況'!AK57</f>
        <v>163.18135764944276</v>
      </c>
      <c r="AM67" s="141">
        <v>116.06889564336373</v>
      </c>
      <c r="AN67" s="141">
        <v>108.5468112931764</v>
      </c>
      <c r="AO67" s="142">
        <v>1852</v>
      </c>
      <c r="AP67" s="409">
        <f>+AP68*1000/'施設及び業務概況'!AO57</f>
        <v>1789.7010478269137</v>
      </c>
      <c r="AQ67" s="141">
        <v>1695.1973845081009</v>
      </c>
      <c r="AR67" s="141">
        <v>1770.931043376095</v>
      </c>
      <c r="AS67" s="142">
        <v>1646</v>
      </c>
      <c r="AT67" s="409">
        <f>+AT68*1000/'施設及び業務概況'!AS57</f>
        <v>1930.4215502169268</v>
      </c>
      <c r="AU67" s="141">
        <v>1750.9227481706923</v>
      </c>
      <c r="AV67" s="141">
        <v>1921.780104712042</v>
      </c>
      <c r="AW67" s="142">
        <v>1720</v>
      </c>
    </row>
    <row r="68" spans="1:49" s="541" customFormat="1" ht="13.5" customHeight="1" hidden="1">
      <c r="A68" s="541" t="s">
        <v>1155</v>
      </c>
      <c r="B68" s="398"/>
      <c r="C68" s="381"/>
      <c r="D68" s="411"/>
      <c r="E68" s="412"/>
      <c r="F68" s="413">
        <f>INDEX('元データ'!$A$2:$M$537,MATCH($A68,'元データ'!$A$2:$A$537,0),MATCH(F$1,'元データ'!$A$2:$M$2,0))</f>
        <v>365174</v>
      </c>
      <c r="G68" s="414">
        <v>333728</v>
      </c>
      <c r="H68" s="414">
        <v>351364</v>
      </c>
      <c r="I68" s="414"/>
      <c r="J68" s="413">
        <f>INDEX('元データ'!$A$2:$M$537,MATCH($A68,'元データ'!$A$2:$A$537,0),MATCH(J$1,'元データ'!$A$2:$M$2,0))</f>
        <v>101589</v>
      </c>
      <c r="K68" s="414">
        <v>96904</v>
      </c>
      <c r="L68" s="414">
        <v>85071</v>
      </c>
      <c r="M68" s="415"/>
      <c r="N68" s="413">
        <f>INDEX('元データ'!$A$2:$M$537,MATCH($A68,'元データ'!$A$2:$A$537,0),MATCH(N$1,'元データ'!$A$2:$M$2,0))</f>
        <v>34845</v>
      </c>
      <c r="O68" s="414">
        <v>21159</v>
      </c>
      <c r="P68" s="414">
        <v>14859</v>
      </c>
      <c r="Q68" s="414"/>
      <c r="R68" s="413">
        <f>INDEX('元データ'!$A$2:$M$537,MATCH($A68,'元データ'!$A$2:$A$537,0),MATCH(R$1,'元データ'!$A$2:$M$2,0))</f>
        <v>161553</v>
      </c>
      <c r="S68" s="414">
        <v>164004</v>
      </c>
      <c r="T68" s="414">
        <v>158923</v>
      </c>
      <c r="U68" s="415"/>
      <c r="V68" s="413">
        <f>INDEX('元データ'!$A$2:$M$537,MATCH($A68,'元データ'!$A$2:$A$537,0),MATCH(V$1,'元データ'!$A$2:$M$2,0))</f>
        <v>198378</v>
      </c>
      <c r="W68" s="414">
        <v>188897</v>
      </c>
      <c r="X68" s="414">
        <v>193680</v>
      </c>
      <c r="Y68" s="414"/>
      <c r="Z68" s="413">
        <f>INDEX('元データ'!$A$2:$M$537,MATCH($A68,'元データ'!$A$2:$A$537,0),MATCH(Z$1,'元データ'!$A$2:$M$2,0))</f>
        <v>68182</v>
      </c>
      <c r="AA68" s="414">
        <v>65944</v>
      </c>
      <c r="AB68" s="414">
        <v>64911</v>
      </c>
      <c r="AC68" s="415"/>
      <c r="AD68" s="413">
        <f>INDEX('元データ'!$A$2:$M$537,MATCH($A68,'元データ'!$A$2:$A$537,0),MATCH(AD$1,'元データ'!$A$2:$M$2,0))</f>
        <v>52177</v>
      </c>
      <c r="AE68" s="414">
        <v>56678</v>
      </c>
      <c r="AF68" s="414">
        <v>35432</v>
      </c>
      <c r="AG68" s="415"/>
      <c r="AH68" s="413">
        <f>INDEX('元データ'!$A$2:$M$537,MATCH($A68,'元データ'!$A$2:$A$537,0),MATCH(AH$1,'元データ'!$A$2:$M$2,0))</f>
        <v>67513</v>
      </c>
      <c r="AI68" s="414">
        <v>76262</v>
      </c>
      <c r="AJ68" s="414">
        <v>69712</v>
      </c>
      <c r="AK68" s="414"/>
      <c r="AL68" s="413">
        <f>INDEX('元データ'!$A$2:$M$537,MATCH($A68,'元データ'!$A$2:$A$537,0),MATCH(AL$1,'元データ'!$A$2:$M$2,0))</f>
        <v>8053</v>
      </c>
      <c r="AM68" s="414">
        <v>5728</v>
      </c>
      <c r="AN68" s="414">
        <v>5644</v>
      </c>
      <c r="AO68" s="415"/>
      <c r="AP68" s="413">
        <f>INDEX('元データ'!$A$2:$M$537,MATCH($A68,'元データ'!$A$2:$A$537,0),MATCH(AP$1,'元データ'!$A$2:$M$2,0))</f>
        <v>197617</v>
      </c>
      <c r="AQ68" s="414">
        <v>187182</v>
      </c>
      <c r="AR68" s="414">
        <v>185397</v>
      </c>
      <c r="AS68" s="415"/>
      <c r="AT68" s="413">
        <f>INDEX('元データ'!$A$2:$M$537,MATCH($A68,'元データ'!$A$2:$A$537,0),MATCH(AT$1,'元データ'!$A$2:$M$2,0))</f>
        <v>59623</v>
      </c>
      <c r="AU68" s="414">
        <v>54079</v>
      </c>
      <c r="AV68" s="414">
        <v>55059</v>
      </c>
      <c r="AW68" s="415"/>
    </row>
    <row r="69" spans="2:49" ht="13.5" customHeight="1">
      <c r="B69" s="403"/>
      <c r="C69" s="421" t="s">
        <v>356</v>
      </c>
      <c r="D69" s="422" t="s">
        <v>337</v>
      </c>
      <c r="E69" s="423"/>
      <c r="F69" s="571">
        <f>IF(F30=0,0,+F70/F30)</f>
        <v>230.7183890191205</v>
      </c>
      <c r="G69" s="396">
        <v>249.5896807440925</v>
      </c>
      <c r="H69" s="396">
        <v>265.3859469120275</v>
      </c>
      <c r="I69" s="396">
        <v>299.913</v>
      </c>
      <c r="J69" s="571">
        <f>IF(J30=0,0,+J70/J30)</f>
        <v>371.90253077975376</v>
      </c>
      <c r="K69" s="396">
        <v>338.2503989786147</v>
      </c>
      <c r="L69" s="396">
        <v>354.2600071479628</v>
      </c>
      <c r="M69" s="397">
        <v>349.33</v>
      </c>
      <c r="N69" s="571">
        <f>IF(N30=0,0,+N70/N30)</f>
        <v>375.42987606001304</v>
      </c>
      <c r="O69" s="396">
        <v>353.6927770859278</v>
      </c>
      <c r="P69" s="396">
        <v>327.9481185148143</v>
      </c>
      <c r="Q69" s="396">
        <v>306.592</v>
      </c>
      <c r="R69" s="571">
        <f>IF(R30=0,0,+R70/R30)</f>
        <v>373.15898118861327</v>
      </c>
      <c r="S69" s="396">
        <v>374.66172441579374</v>
      </c>
      <c r="T69" s="396">
        <v>360.00300345397204</v>
      </c>
      <c r="U69" s="397">
        <v>349.33</v>
      </c>
      <c r="V69" s="571">
        <f>IF(V30=0,0,+V70/V30)</f>
        <v>398.52877138413686</v>
      </c>
      <c r="W69" s="396">
        <v>376.11332503113323</v>
      </c>
      <c r="X69" s="396">
        <v>370.63953226894535</v>
      </c>
      <c r="Y69" s="396">
        <v>306.592</v>
      </c>
      <c r="Z69" s="571">
        <f>IF(Z30=0,0,+Z70/Z30)</f>
        <v>340.8088954056696</v>
      </c>
      <c r="AA69" s="396">
        <v>304.65414710485135</v>
      </c>
      <c r="AB69" s="396">
        <v>309.69078790764104</v>
      </c>
      <c r="AC69" s="397">
        <v>349.33</v>
      </c>
      <c r="AD69" s="571">
        <f>IF(AD30=0,0,+AD70/AD30)</f>
        <v>169.01007874015747</v>
      </c>
      <c r="AE69" s="396">
        <v>208.90125223613595</v>
      </c>
      <c r="AF69" s="396">
        <v>240.3102830526693</v>
      </c>
      <c r="AG69" s="397">
        <v>245.47</v>
      </c>
      <c r="AH69" s="571">
        <f>IF(AH30=0,0,+AH70/AH30)</f>
        <v>282.8696120689655</v>
      </c>
      <c r="AI69" s="396">
        <v>263.2153700189753</v>
      </c>
      <c r="AJ69" s="396">
        <v>268.6109989909183</v>
      </c>
      <c r="AK69" s="396">
        <v>329.981</v>
      </c>
      <c r="AL69" s="571">
        <f>IF(AL30=0,0,+AL70/AL30)</f>
        <v>295.4083129584352</v>
      </c>
      <c r="AM69" s="396">
        <v>251.40830048690006</v>
      </c>
      <c r="AN69" s="396">
        <v>287.3026698387523</v>
      </c>
      <c r="AO69" s="397">
        <v>329.981</v>
      </c>
      <c r="AP69" s="571">
        <f>IF(AP30=0,0,+AP70/AP30)</f>
        <v>318.95791245791247</v>
      </c>
      <c r="AQ69" s="396">
        <v>318.07626561472716</v>
      </c>
      <c r="AR69" s="396">
        <v>299.0694095477387</v>
      </c>
      <c r="AS69" s="397">
        <v>349.33</v>
      </c>
      <c r="AT69" s="571">
        <f>IF(AT30=0,0,+AT70/AT30)</f>
        <v>0</v>
      </c>
      <c r="AU69" s="396">
        <v>0</v>
      </c>
      <c r="AV69" s="396">
        <v>0</v>
      </c>
      <c r="AW69" s="397">
        <v>245.47</v>
      </c>
    </row>
    <row r="70" spans="1:49" s="541" customFormat="1" ht="13.5" customHeight="1" hidden="1">
      <c r="A70" s="541" t="s">
        <v>1156</v>
      </c>
      <c r="B70" s="398"/>
      <c r="C70" s="381"/>
      <c r="D70" s="386"/>
      <c r="E70" s="371"/>
      <c r="F70" s="372">
        <f>INDEX('元データ'!$A$2:$M$537,MATCH($A70,'元データ'!$A$2:$A$537,0),MATCH(F$1,'元データ'!$A$2:$M$2,0))</f>
        <v>8169046</v>
      </c>
      <c r="G70" s="373">
        <v>7942942</v>
      </c>
      <c r="H70" s="373">
        <v>8018371</v>
      </c>
      <c r="I70" s="373"/>
      <c r="J70" s="372">
        <f>INDEX('元データ'!$A$2:$M$537,MATCH($A70,'元データ'!$A$2:$A$537,0),MATCH(J$1,'元データ'!$A$2:$M$2,0))</f>
        <v>2174886</v>
      </c>
      <c r="K70" s="373">
        <v>2119477</v>
      </c>
      <c r="L70" s="373">
        <v>1982439</v>
      </c>
      <c r="M70" s="374"/>
      <c r="N70" s="372">
        <f>INDEX('元データ'!$A$2:$M$537,MATCH($A70,'元データ'!$A$2:$A$537,0),MATCH(N$1,'元データ'!$A$2:$M$2,0))</f>
        <v>2877670</v>
      </c>
      <c r="O70" s="373">
        <v>2840153</v>
      </c>
      <c r="P70" s="373">
        <v>2623257</v>
      </c>
      <c r="Q70" s="373"/>
      <c r="R70" s="372">
        <f>INDEX('元データ'!$A$2:$M$537,MATCH($A70,'元データ'!$A$2:$A$537,0),MATCH(R$1,'元データ'!$A$2:$M$2,0))</f>
        <v>2241566</v>
      </c>
      <c r="S70" s="373">
        <v>2324776</v>
      </c>
      <c r="T70" s="373">
        <v>2397260</v>
      </c>
      <c r="U70" s="374"/>
      <c r="V70" s="372">
        <f>INDEX('元データ'!$A$2:$M$537,MATCH($A70,'元データ'!$A$2:$A$537,0),MATCH(V$1,'元データ'!$A$2:$M$2,0))</f>
        <v>3331302</v>
      </c>
      <c r="W70" s="373">
        <v>3322209</v>
      </c>
      <c r="X70" s="373">
        <v>3296468</v>
      </c>
      <c r="Y70" s="373"/>
      <c r="Z70" s="372">
        <f>INDEX('元データ'!$A$2:$M$537,MATCH($A70,'元データ'!$A$2:$A$537,0),MATCH(Z$1,'元データ'!$A$2:$M$2,0))</f>
        <v>1394590</v>
      </c>
      <c r="AA70" s="373">
        <v>1362718</v>
      </c>
      <c r="AB70" s="373">
        <v>1301011</v>
      </c>
      <c r="AC70" s="374"/>
      <c r="AD70" s="372">
        <f>INDEX('元データ'!$A$2:$M$537,MATCH($A70,'元データ'!$A$2:$A$537,0),MATCH(AD$1,'元データ'!$A$2:$M$2,0))</f>
        <v>536607</v>
      </c>
      <c r="AE70" s="373">
        <v>583879</v>
      </c>
      <c r="AF70" s="373">
        <v>670706</v>
      </c>
      <c r="AG70" s="374"/>
      <c r="AH70" s="372">
        <f>INDEX('元データ'!$A$2:$M$537,MATCH($A70,'元データ'!$A$2:$A$537,0),MATCH(AH$1,'元データ'!$A$2:$M$2,0))</f>
        <v>525006</v>
      </c>
      <c r="AI70" s="373">
        <v>554858</v>
      </c>
      <c r="AJ70" s="373">
        <v>532387</v>
      </c>
      <c r="AK70" s="373"/>
      <c r="AL70" s="372">
        <f>INDEX('元データ'!$A$2:$M$537,MATCH($A70,'元データ'!$A$2:$A$537,0),MATCH(AL$1,'元データ'!$A$2:$M$2,0))</f>
        <v>1087398</v>
      </c>
      <c r="AM70" s="373">
        <v>1084324</v>
      </c>
      <c r="AN70" s="373">
        <v>1086866</v>
      </c>
      <c r="AO70" s="374"/>
      <c r="AP70" s="372">
        <f>INDEX('元データ'!$A$2:$M$537,MATCH($A70,'元データ'!$A$2:$A$537,0),MATCH(AP$1,'元データ'!$A$2:$M$2,0))</f>
        <v>2084071</v>
      </c>
      <c r="AQ70" s="373">
        <v>1935176</v>
      </c>
      <c r="AR70" s="373">
        <v>1904474</v>
      </c>
      <c r="AS70" s="374"/>
      <c r="AT70" s="372">
        <f>INDEX('元データ'!$A$2:$M$537,MATCH($A70,'元データ'!$A$2:$A$537,0),MATCH(AT$1,'元データ'!$A$2:$M$2,0))</f>
        <v>551437</v>
      </c>
      <c r="AU70" s="373">
        <v>514856</v>
      </c>
      <c r="AV70" s="373">
        <v>532940</v>
      </c>
      <c r="AW70" s="374"/>
    </row>
    <row r="71" spans="2:49" ht="13.5" customHeight="1">
      <c r="B71" s="403"/>
      <c r="C71" s="424" t="s">
        <v>357</v>
      </c>
      <c r="D71" s="404" t="s">
        <v>358</v>
      </c>
      <c r="E71" s="425"/>
      <c r="F71" s="576">
        <f>IF(F33=0,0,+F70/F33)</f>
        <v>55.57400982353021</v>
      </c>
      <c r="G71" s="426">
        <v>53.99872191440905</v>
      </c>
      <c r="H71" s="426">
        <v>57.29945404393374</v>
      </c>
      <c r="I71" s="426">
        <v>65.38</v>
      </c>
      <c r="J71" s="576">
        <f>IF(J33=0,0,+J70/J33)</f>
        <v>61.216111236208064</v>
      </c>
      <c r="K71" s="426">
        <v>60.91151281756524</v>
      </c>
      <c r="L71" s="426">
        <v>56.87185151184807</v>
      </c>
      <c r="M71" s="427">
        <v>50.083</v>
      </c>
      <c r="N71" s="576">
        <f>IF(N33=0,0,+N70/N33)</f>
        <v>37.72261912564724</v>
      </c>
      <c r="O71" s="426">
        <v>38.14333870534515</v>
      </c>
      <c r="P71" s="426">
        <v>36.904659407444925</v>
      </c>
      <c r="Q71" s="426">
        <v>58.775</v>
      </c>
      <c r="R71" s="576">
        <f>IF(R33=0,0,+R70/R33)</f>
        <v>40.801740143434415</v>
      </c>
      <c r="S71" s="426">
        <v>39.33498020371561</v>
      </c>
      <c r="T71" s="426">
        <v>39.99099174243056</v>
      </c>
      <c r="U71" s="427">
        <v>50.083</v>
      </c>
      <c r="V71" s="576">
        <f>IF(V33=0,0,+V70/V33)</f>
        <v>42.273260240596926</v>
      </c>
      <c r="W71" s="426">
        <v>41.924850458090404</v>
      </c>
      <c r="X71" s="426">
        <v>41.833350253807104</v>
      </c>
      <c r="Y71" s="426">
        <v>58.775</v>
      </c>
      <c r="Z71" s="576">
        <f>IF(Z33=0,0,+Z70/Z33)</f>
        <v>40.173705133375584</v>
      </c>
      <c r="AA71" s="426">
        <v>38.02120476549204</v>
      </c>
      <c r="AB71" s="426">
        <v>36.443905991764474</v>
      </c>
      <c r="AC71" s="427">
        <v>50.083</v>
      </c>
      <c r="AD71" s="576">
        <f>IF(AD33=0,0,+AD70/AD33)</f>
        <v>39.62831400930507</v>
      </c>
      <c r="AE71" s="426">
        <v>41.840128986026514</v>
      </c>
      <c r="AF71" s="426">
        <v>43.17108650875386</v>
      </c>
      <c r="AG71" s="427">
        <v>41.386</v>
      </c>
      <c r="AH71" s="576">
        <f>IF(AH33=0,0,+AH70/AH33)</f>
        <v>34.71573100575283</v>
      </c>
      <c r="AI71" s="426">
        <v>38.11099663438423</v>
      </c>
      <c r="AJ71" s="426">
        <v>39.22108442610874</v>
      </c>
      <c r="AK71" s="426">
        <v>44.162</v>
      </c>
      <c r="AL71" s="576">
        <f>IF(AL33=0,0,+AL70/AL33)</f>
        <v>43.176414532459795</v>
      </c>
      <c r="AM71" s="426">
        <v>44.2960905265738</v>
      </c>
      <c r="AN71" s="426">
        <v>53.105931789309096</v>
      </c>
      <c r="AO71" s="427">
        <v>44.162</v>
      </c>
      <c r="AP71" s="576">
        <f>IF(AP33=0,0,+AP70/AP33)</f>
        <v>44.38915867944622</v>
      </c>
      <c r="AQ71" s="426">
        <v>42.26751703651931</v>
      </c>
      <c r="AR71" s="426">
        <v>41.34677927096676</v>
      </c>
      <c r="AS71" s="427">
        <v>50.083</v>
      </c>
      <c r="AT71" s="576">
        <f>IF(AT33=0,0,+AT70/AT33)</f>
        <v>0</v>
      </c>
      <c r="AU71" s="426">
        <v>0</v>
      </c>
      <c r="AV71" s="426">
        <v>0</v>
      </c>
      <c r="AW71" s="427">
        <v>41.386</v>
      </c>
    </row>
    <row r="72" spans="2:49" ht="13.5" customHeight="1">
      <c r="B72" s="428"/>
      <c r="C72" s="429" t="s">
        <v>342</v>
      </c>
      <c r="D72" s="430" t="s">
        <v>344</v>
      </c>
      <c r="E72" s="410"/>
      <c r="F72" s="409">
        <f>+'費用構成表'!G27/('施設及び業務概況'!E54+'施設及び業務概況'!E57)*1000</f>
        <v>657.4405891401902</v>
      </c>
      <c r="G72" s="141">
        <v>657.4405891401902</v>
      </c>
      <c r="H72" s="141">
        <v>614.574598779275</v>
      </c>
      <c r="I72" s="141">
        <v>890</v>
      </c>
      <c r="J72" s="409">
        <f>+'費用構成表'!K27/('施設及び業務概況'!I54+'施設及び業務概況'!I57)*1000</f>
        <v>267.09878784601244</v>
      </c>
      <c r="K72" s="141">
        <v>267.09878784601244</v>
      </c>
      <c r="L72" s="141">
        <v>334.25018900094904</v>
      </c>
      <c r="M72" s="142">
        <v>751</v>
      </c>
      <c r="N72" s="409">
        <f>+'費用構成表'!O27/('施設及び業務概況'!M54+'施設及び業務概況'!M57)*1000</f>
        <v>356.4839453610076</v>
      </c>
      <c r="O72" s="141">
        <v>356.4839453610076</v>
      </c>
      <c r="P72" s="141">
        <v>278.89364919354836</v>
      </c>
      <c r="Q72" s="141">
        <v>663</v>
      </c>
      <c r="R72" s="409">
        <f>+'費用構成表'!S27/('施設及び業務概況'!Q54+'施設及び業務概況'!Q57)*1000</f>
        <v>360.1797054560306</v>
      </c>
      <c r="S72" s="141">
        <v>360.1797054560306</v>
      </c>
      <c r="T72" s="141">
        <v>358.361852786268</v>
      </c>
      <c r="U72" s="142">
        <v>751</v>
      </c>
      <c r="V72" s="409">
        <f>+'費用構成表'!W27/('施設及び業務概況'!U54+'施設及び業務概況'!U57)*1000</f>
        <v>384.7364480459618</v>
      </c>
      <c r="W72" s="141">
        <v>384.7364480459618</v>
      </c>
      <c r="X72" s="141">
        <v>447.58984597832284</v>
      </c>
      <c r="Y72" s="141">
        <v>663</v>
      </c>
      <c r="Z72" s="409">
        <f>+'費用構成表'!AA27/('施設及び業務概況'!Y54+'施設及び業務概況'!Y57)*1000</f>
        <v>303.52177403404266</v>
      </c>
      <c r="AA72" s="141">
        <v>303.52177403404266</v>
      </c>
      <c r="AB72" s="141">
        <v>271.4352478759482</v>
      </c>
      <c r="AC72" s="142">
        <v>751</v>
      </c>
      <c r="AD72" s="409">
        <f>+'費用構成表'!AE27/('施設及び業務概況'!AC54+'施設及び業務概況'!AC57)*1000</f>
        <v>202.820778806256</v>
      </c>
      <c r="AE72" s="141">
        <v>202.820778806256</v>
      </c>
      <c r="AF72" s="141">
        <v>140.93517114027568</v>
      </c>
      <c r="AG72" s="142">
        <v>924</v>
      </c>
      <c r="AH72" s="577">
        <f>+'費用構成表'!AI27/('施設及び業務概況'!AG54+'施設及び業務概況'!AG57)*1000</f>
        <v>0</v>
      </c>
      <c r="AI72" s="141">
        <v>0</v>
      </c>
      <c r="AJ72" s="141">
        <v>0</v>
      </c>
      <c r="AK72" s="141">
        <v>1168</v>
      </c>
      <c r="AL72" s="409">
        <f>+'費用構成表'!AM27/('施設及び業務概況'!AK54+'施設及び業務概況'!AK57)*1000</f>
        <v>416.54705484089374</v>
      </c>
      <c r="AM72" s="141">
        <v>416.54705484089374</v>
      </c>
      <c r="AN72" s="141">
        <v>532.842275089594</v>
      </c>
      <c r="AO72" s="142">
        <v>1168</v>
      </c>
      <c r="AP72" s="409">
        <f>+'費用構成表'!AQ27/('施設及び業務概況'!AO54+'施設及び業務概況'!AO57)*1000</f>
        <v>492.8284003757554</v>
      </c>
      <c r="AQ72" s="141">
        <v>492.8284003757554</v>
      </c>
      <c r="AR72" s="141">
        <v>406.351600350021</v>
      </c>
      <c r="AS72" s="142">
        <v>751</v>
      </c>
      <c r="AT72" s="409">
        <f>+'費用構成表'!AU27/('施設及び業務概況'!AS54+'施設及び業務概況'!AS57)*1000</f>
        <v>295.46211767841675</v>
      </c>
      <c r="AU72" s="141">
        <v>295.46211767841675</v>
      </c>
      <c r="AV72" s="141">
        <v>288.96548467821896</v>
      </c>
      <c r="AW72" s="142">
        <v>924</v>
      </c>
    </row>
    <row r="73" spans="2:49" ht="13.5" customHeight="1">
      <c r="B73" s="431" t="s">
        <v>359</v>
      </c>
      <c r="C73" s="424" t="s">
        <v>360</v>
      </c>
      <c r="D73" s="404" t="s">
        <v>345</v>
      </c>
      <c r="E73" s="410"/>
      <c r="F73" s="409">
        <f>+'費用構成表'!G28/('施設及び業務概況'!E54+'施設及び業務概況'!E57)*1000</f>
        <v>2093.3394364116216</v>
      </c>
      <c r="G73" s="141">
        <v>2093.3394364116216</v>
      </c>
      <c r="H73" s="141">
        <v>2073.4524343463327</v>
      </c>
      <c r="I73" s="141">
        <v>2361</v>
      </c>
      <c r="J73" s="409">
        <f>+'費用構成表'!K28/('施設及び業務概況'!I54+'施設及び業務概況'!I57)*1000</f>
        <v>708.8280966323905</v>
      </c>
      <c r="K73" s="141">
        <v>708.8280966323905</v>
      </c>
      <c r="L73" s="141">
        <v>876.7874664221719</v>
      </c>
      <c r="M73" s="142">
        <v>1051</v>
      </c>
      <c r="N73" s="409">
        <f>+'費用構成表'!O28/('施設及び業務概況'!M54+'施設及び業務概況'!M57)*1000</f>
        <v>1639.6449479206265</v>
      </c>
      <c r="O73" s="141">
        <v>1639.6449479206265</v>
      </c>
      <c r="P73" s="141">
        <v>1395.6968245967741</v>
      </c>
      <c r="Q73" s="141">
        <v>2109</v>
      </c>
      <c r="R73" s="409">
        <f>+'費用構成表'!S28/('施設及び業務概況'!Q54+'施設及び業務概況'!Q57)*1000</f>
        <v>1014.2627191261382</v>
      </c>
      <c r="S73" s="141">
        <v>1014.2627191261382</v>
      </c>
      <c r="T73" s="141">
        <v>1007.210530728599</v>
      </c>
      <c r="U73" s="142">
        <v>1051</v>
      </c>
      <c r="V73" s="409">
        <f>+'費用構成表'!W28/('施設及び業務概況'!U54+'施設及び業務概況'!U57)*1000</f>
        <v>571.8942430616746</v>
      </c>
      <c r="W73" s="141">
        <v>571.8942430616746</v>
      </c>
      <c r="X73" s="141">
        <v>591.1651454649173</v>
      </c>
      <c r="Y73" s="141">
        <v>2109</v>
      </c>
      <c r="Z73" s="409">
        <f>+'費用構成表'!AA28/('施設及び業務概況'!Y54+'施設及び業務概況'!Y57)*1000</f>
        <v>936.2660120301101</v>
      </c>
      <c r="AA73" s="141">
        <v>936.2660120301101</v>
      </c>
      <c r="AB73" s="141">
        <v>887.1765988807535</v>
      </c>
      <c r="AC73" s="142">
        <v>1051</v>
      </c>
      <c r="AD73" s="409">
        <f>+'費用構成表'!AE28/('施設及び業務概況'!AC54+'施設及び業務概況'!AC57)*1000</f>
        <v>614.3871688477498</v>
      </c>
      <c r="AE73" s="141">
        <v>614.3871688477498</v>
      </c>
      <c r="AF73" s="141">
        <v>935.2865527929829</v>
      </c>
      <c r="AG73" s="142">
        <v>539</v>
      </c>
      <c r="AH73" s="409">
        <f>+'費用構成表'!AI28/('施設及び業務概況'!AG54+'施設及び業務概況'!AG57)*1000</f>
        <v>0</v>
      </c>
      <c r="AI73" s="141">
        <v>0</v>
      </c>
      <c r="AJ73" s="141">
        <v>0</v>
      </c>
      <c r="AK73" s="141">
        <v>697</v>
      </c>
      <c r="AL73" s="409">
        <f>+'費用構成表'!AM28/('施設及び業務概況'!AK54+'施設及び業務概況'!AK57)*1000</f>
        <v>1014.9627623561273</v>
      </c>
      <c r="AM73" s="141">
        <v>1014.9627623561273</v>
      </c>
      <c r="AN73" s="141">
        <v>889.4722225895608</v>
      </c>
      <c r="AO73" s="142">
        <v>697</v>
      </c>
      <c r="AP73" s="409">
        <f>+'費用構成表'!AQ28/('施設及び業務概況'!AO54+'施設及び業務概況'!AO57)*1000</f>
        <v>1489.3232197187442</v>
      </c>
      <c r="AQ73" s="141">
        <v>1489.3232197187442</v>
      </c>
      <c r="AR73" s="141">
        <v>1188.5204499050249</v>
      </c>
      <c r="AS73" s="142">
        <v>1051</v>
      </c>
      <c r="AT73" s="409">
        <f>+'費用構成表'!AU28/('施設及び業務概況'!AS54+'施設及び業務概況'!AS57)*1000</f>
        <v>830.5901690322294</v>
      </c>
      <c r="AU73" s="141">
        <v>830.5901690322294</v>
      </c>
      <c r="AV73" s="141">
        <v>833.2310307379952</v>
      </c>
      <c r="AW73" s="142">
        <v>539</v>
      </c>
    </row>
    <row r="74" spans="2:49" ht="13.5" customHeight="1">
      <c r="B74" s="432" t="s">
        <v>361</v>
      </c>
      <c r="C74" s="433" t="s">
        <v>362</v>
      </c>
      <c r="D74" s="434"/>
      <c r="E74" s="435"/>
      <c r="F74" s="578">
        <f>+'費用構成表'!G32/'施設及び業務概況'!E54*1000</f>
        <v>594.9758605243137</v>
      </c>
      <c r="G74" s="436">
        <v>594.9758605243137</v>
      </c>
      <c r="H74" s="436">
        <v>594.478238519534</v>
      </c>
      <c r="I74" s="436">
        <v>385</v>
      </c>
      <c r="J74" s="578">
        <f>+'費用構成表'!K32/'施設及び業務概況'!I54*1000</f>
        <v>3.4421904212751833</v>
      </c>
      <c r="K74" s="436">
        <v>3.4421904212751833</v>
      </c>
      <c r="L74" s="436">
        <v>5.944354762130852</v>
      </c>
      <c r="M74" s="437">
        <v>331</v>
      </c>
      <c r="N74" s="578">
        <f>+'費用構成表'!O32/'施設及び業務概況'!M54*1000</f>
        <v>695.3639321009543</v>
      </c>
      <c r="O74" s="436">
        <v>695.3639321009543</v>
      </c>
      <c r="P74" s="436">
        <v>727.4309957236786</v>
      </c>
      <c r="Q74" s="436">
        <v>375</v>
      </c>
      <c r="R74" s="578">
        <f>+'費用構成表'!S32/'施設及び業務概況'!Q54*1000</f>
        <v>833.7473091571452</v>
      </c>
      <c r="S74" s="436">
        <v>833.7473091571452</v>
      </c>
      <c r="T74" s="436">
        <v>830.7002633070026</v>
      </c>
      <c r="U74" s="437">
        <v>331</v>
      </c>
      <c r="V74" s="578">
        <f>+'費用構成表'!W32/'施設及び業務概況'!U54*1000</f>
        <v>514.8477253740411</v>
      </c>
      <c r="W74" s="436">
        <v>514.8477253740411</v>
      </c>
      <c r="X74" s="436">
        <v>477.5031102937199</v>
      </c>
      <c r="Y74" s="436">
        <v>375</v>
      </c>
      <c r="Z74" s="578">
        <f>+'費用構成表'!AA32/'施設及び業務概況'!Y54*1000</f>
        <v>527.2315954162967</v>
      </c>
      <c r="AA74" s="436">
        <v>527.2315954162967</v>
      </c>
      <c r="AB74" s="436">
        <v>509.6474619060499</v>
      </c>
      <c r="AC74" s="437">
        <v>331</v>
      </c>
      <c r="AD74" s="578">
        <f>+'費用構成表'!AE32/'施設及び業務概況'!AC54*1000</f>
        <v>0</v>
      </c>
      <c r="AE74" s="436">
        <v>0</v>
      </c>
      <c r="AF74" s="436">
        <v>0</v>
      </c>
      <c r="AG74" s="437">
        <v>353</v>
      </c>
      <c r="AH74" s="578">
        <f>+'費用構成表'!AI32/'施設及び業務概況'!AG54*1000</f>
        <v>0</v>
      </c>
      <c r="AI74" s="436">
        <v>0</v>
      </c>
      <c r="AJ74" s="436">
        <v>0</v>
      </c>
      <c r="AK74" s="436">
        <v>336</v>
      </c>
      <c r="AL74" s="578">
        <f>+'費用構成表'!AM32/'施設及び業務概況'!AK54*1000</f>
        <v>817.0204081632653</v>
      </c>
      <c r="AM74" s="436">
        <v>817.0204081632653</v>
      </c>
      <c r="AN74" s="436">
        <v>820.2599161833806</v>
      </c>
      <c r="AO74" s="437">
        <v>336</v>
      </c>
      <c r="AP74" s="578">
        <f>+'費用構成表'!AQ32/'施設及び業務概況'!AO54*1000</f>
        <v>782.4805287491855</v>
      </c>
      <c r="AQ74" s="436">
        <v>782.4805287491855</v>
      </c>
      <c r="AR74" s="436">
        <v>731.7277136644924</v>
      </c>
      <c r="AS74" s="437">
        <v>331</v>
      </c>
      <c r="AT74" s="578">
        <f>+'費用構成表'!AU32/'施設及び業務概況'!AS54*1000</f>
        <v>769.0838344534843</v>
      </c>
      <c r="AU74" s="436">
        <v>769.0838344534843</v>
      </c>
      <c r="AV74" s="436">
        <v>763.6416690983367</v>
      </c>
      <c r="AW74" s="437">
        <v>353</v>
      </c>
    </row>
    <row r="75" spans="2:49" ht="13.5" customHeight="1">
      <c r="B75" s="432"/>
      <c r="C75" s="421" t="s">
        <v>363</v>
      </c>
      <c r="D75" s="417" t="s">
        <v>344</v>
      </c>
      <c r="E75" s="395"/>
      <c r="F75" s="571">
        <f>+F76/'費用構成表'!G27*100</f>
        <v>109.91072372827581</v>
      </c>
      <c r="G75" s="396">
        <v>110.03102196213909</v>
      </c>
      <c r="H75" s="396">
        <v>113.43036643518938</v>
      </c>
      <c r="I75" s="396">
        <v>100.4</v>
      </c>
      <c r="J75" s="571">
        <f>+J76/'費用構成表'!K27*100</f>
        <v>115.24600121482081</v>
      </c>
      <c r="K75" s="396">
        <v>123.64272698348422</v>
      </c>
      <c r="L75" s="396">
        <v>110.21896053897979</v>
      </c>
      <c r="M75" s="397">
        <v>119.3</v>
      </c>
      <c r="N75" s="571">
        <f>+N76/'費用構成表'!O27*100</f>
        <v>145.09117406604344</v>
      </c>
      <c r="O75" s="396">
        <v>131.42039597625563</v>
      </c>
      <c r="P75" s="396">
        <v>168.13355622825645</v>
      </c>
      <c r="Q75" s="396">
        <v>98.1</v>
      </c>
      <c r="R75" s="571">
        <f>+R76/'費用構成表'!S27*100</f>
        <v>69.45926716471007</v>
      </c>
      <c r="S75" s="396">
        <v>64.14087513340448</v>
      </c>
      <c r="T75" s="396">
        <v>71.05878849753276</v>
      </c>
      <c r="U75" s="397">
        <v>119.3</v>
      </c>
      <c r="V75" s="571">
        <f>+V76/'費用構成表'!W27*100</f>
        <v>101.31324631311394</v>
      </c>
      <c r="W75" s="396">
        <v>105.31255791786916</v>
      </c>
      <c r="X75" s="396">
        <v>107.11440861193928</v>
      </c>
      <c r="Y75" s="396">
        <v>98.1</v>
      </c>
      <c r="Z75" s="571">
        <f>+Z76/'費用構成表'!AA27*100</f>
        <v>83.02284575283655</v>
      </c>
      <c r="AA75" s="396">
        <v>76.74409690279056</v>
      </c>
      <c r="AB75" s="396">
        <v>93.88989448589467</v>
      </c>
      <c r="AC75" s="397">
        <v>119.3</v>
      </c>
      <c r="AD75" s="571">
        <f>+AD76/'費用構成表'!AE27*100</f>
        <v>295.59358709550503</v>
      </c>
      <c r="AE75" s="396">
        <v>361.27667945313266</v>
      </c>
      <c r="AF75" s="396">
        <v>200.8306036499766</v>
      </c>
      <c r="AG75" s="397">
        <v>122.3</v>
      </c>
      <c r="AH75" s="579" t="e">
        <f>+AH76/'費用構成表'!AI27*100</f>
        <v>#DIV/0!</v>
      </c>
      <c r="AI75" s="396" t="e">
        <v>#DIV/0!</v>
      </c>
      <c r="AJ75" s="396" t="e">
        <v>#DIV/0!</v>
      </c>
      <c r="AK75" s="396">
        <v>116.2</v>
      </c>
      <c r="AL75" s="571">
        <f>+AL76/'費用構成表'!AM27*100</f>
        <v>130.25811065600416</v>
      </c>
      <c r="AM75" s="396">
        <v>131.1098108055393</v>
      </c>
      <c r="AN75" s="396">
        <v>110.39634675998313</v>
      </c>
      <c r="AO75" s="397">
        <v>116.2</v>
      </c>
      <c r="AP75" s="571">
        <f>+AP76/'費用構成表'!AQ27*100</f>
        <v>91.06258890469417</v>
      </c>
      <c r="AQ75" s="396">
        <v>94.21194879089616</v>
      </c>
      <c r="AR75" s="396">
        <v>101.50915648307013</v>
      </c>
      <c r="AS75" s="397">
        <v>119.3</v>
      </c>
      <c r="AT75" s="571">
        <f>+AT76/'費用構成表'!AU27*100</f>
        <v>108.27695083446099</v>
      </c>
      <c r="AU75" s="396">
        <v>103.81897459028717</v>
      </c>
      <c r="AV75" s="396">
        <v>103.41503267973857</v>
      </c>
      <c r="AW75" s="397">
        <v>122.3</v>
      </c>
    </row>
    <row r="76" spans="1:49" s="541" customFormat="1" ht="13.5" customHeight="1" hidden="1">
      <c r="A76" s="541" t="s">
        <v>1157</v>
      </c>
      <c r="B76" s="398"/>
      <c r="C76" s="381"/>
      <c r="D76" s="386"/>
      <c r="E76" s="371"/>
      <c r="F76" s="372">
        <f>INDEX('元データ'!$A$2:$M$537,MATCH($A76,'元データ'!$A$2:$A$537,0),MATCH(F$1,'元データ'!$A$2:$M$2,0))</f>
        <v>249427</v>
      </c>
      <c r="G76" s="373">
        <v>249700</v>
      </c>
      <c r="H76" s="373">
        <v>250241</v>
      </c>
      <c r="I76" s="373"/>
      <c r="J76" s="372">
        <f>INDEX('元データ'!$A$2:$M$537,MATCH($A76,'元データ'!$A$2:$A$537,0),MATCH(J$1,'元データ'!$A$2:$M$2,0))</f>
        <v>39844</v>
      </c>
      <c r="K76" s="373">
        <v>42747</v>
      </c>
      <c r="L76" s="373">
        <v>45807</v>
      </c>
      <c r="M76" s="374"/>
      <c r="N76" s="372">
        <f>INDEX('元データ'!$A$2:$M$537,MATCH($A76,'元データ'!$A$2:$A$537,0),MATCH(N$1,'元データ'!$A$2:$M$2,0))</f>
        <v>81637</v>
      </c>
      <c r="O76" s="373">
        <v>73945</v>
      </c>
      <c r="P76" s="373">
        <v>74426</v>
      </c>
      <c r="Q76" s="373"/>
      <c r="R76" s="372">
        <f>INDEX('元データ'!$A$2:$M$537,MATCH($A76,'元データ'!$A$2:$A$537,0),MATCH(R$1,'元データ'!$A$2:$M$2,0))</f>
        <v>31240</v>
      </c>
      <c r="S76" s="373">
        <v>28848</v>
      </c>
      <c r="T76" s="373">
        <v>33409</v>
      </c>
      <c r="U76" s="374"/>
      <c r="V76" s="372">
        <f>INDEX('元データ'!$A$2:$M$537,MATCH($A76,'元データ'!$A$2:$A$537,0),MATCH(V$1,'元データ'!$A$2:$M$2,0))</f>
        <v>76530</v>
      </c>
      <c r="W76" s="373">
        <v>79551</v>
      </c>
      <c r="X76" s="373">
        <v>94130</v>
      </c>
      <c r="Y76" s="373"/>
      <c r="Z76" s="372">
        <f>INDEX('元データ'!$A$2:$M$537,MATCH($A76,'元データ'!$A$2:$A$537,0),MATCH(Z$1,'元データ'!$A$2:$M$2,0))</f>
        <v>21659</v>
      </c>
      <c r="AA76" s="373">
        <v>20021</v>
      </c>
      <c r="AB76" s="373">
        <v>21267</v>
      </c>
      <c r="AC76" s="374"/>
      <c r="AD76" s="372">
        <f>INDEX('元データ'!$A$2:$M$537,MATCH($A76,'元データ'!$A$2:$A$537,0),MATCH(AD$1,'元データ'!$A$2:$M$2,0))</f>
        <v>30053</v>
      </c>
      <c r="AE76" s="373">
        <v>36731</v>
      </c>
      <c r="AF76" s="373">
        <v>17167</v>
      </c>
      <c r="AG76" s="374"/>
      <c r="AH76" s="372">
        <f>INDEX('元データ'!$A$2:$M$537,MATCH($A76,'元データ'!$A$2:$A$537,0),MATCH(AH$1,'元データ'!$A$2:$M$2,0))</f>
        <v>12533</v>
      </c>
      <c r="AI76" s="373">
        <v>12072</v>
      </c>
      <c r="AJ76" s="373">
        <v>14197</v>
      </c>
      <c r="AK76" s="373"/>
      <c r="AL76" s="372">
        <f>INDEX('元データ'!$A$2:$M$537,MATCH($A76,'元データ'!$A$2:$A$537,0),MATCH(AL$1,'元データ'!$A$2:$M$2,0))</f>
        <v>40070</v>
      </c>
      <c r="AM76" s="373">
        <v>40332</v>
      </c>
      <c r="AN76" s="373">
        <v>44482</v>
      </c>
      <c r="AO76" s="374"/>
      <c r="AP76" s="372">
        <f>INDEX('元データ'!$A$2:$M$537,MATCH($A76,'元データ'!$A$2:$A$537,0),MATCH(AP$1,'元データ'!$A$2:$M$2,0))</f>
        <v>64017</v>
      </c>
      <c r="AQ76" s="373">
        <v>66231</v>
      </c>
      <c r="AR76" s="373">
        <v>57980</v>
      </c>
      <c r="AS76" s="374"/>
      <c r="AT76" s="372">
        <f>INDEX('元データ'!$A$2:$M$537,MATCH($A76,'元データ'!$A$2:$A$537,0),MATCH(AT$1,'元データ'!$A$2:$M$2,0))</f>
        <v>14403</v>
      </c>
      <c r="AU76" s="373">
        <v>13810</v>
      </c>
      <c r="AV76" s="373">
        <v>12658</v>
      </c>
      <c r="AW76" s="374"/>
    </row>
    <row r="77" spans="2:49" ht="13.5" customHeight="1">
      <c r="B77" s="432" t="s">
        <v>364</v>
      </c>
      <c r="C77" s="404"/>
      <c r="D77" s="384" t="s">
        <v>345</v>
      </c>
      <c r="E77" s="378"/>
      <c r="F77" s="569">
        <f>+F78/'費用構成表'!G28*100</f>
        <v>113.28916758121235</v>
      </c>
      <c r="G77" s="379">
        <v>108.42452264867191</v>
      </c>
      <c r="H77" s="379">
        <v>110.01207844675743</v>
      </c>
      <c r="I77" s="379">
        <v>81.6</v>
      </c>
      <c r="J77" s="569">
        <f>+J78/'費用構成表'!K28*100</f>
        <v>114.21907356948229</v>
      </c>
      <c r="K77" s="379">
        <v>122.4316076294278</v>
      </c>
      <c r="L77" s="379">
        <v>109.42871819332586</v>
      </c>
      <c r="M77" s="380">
        <v>107</v>
      </c>
      <c r="N77" s="569">
        <f>+N78/'費用構成表'!O28*100</f>
        <v>101.43163507795745</v>
      </c>
      <c r="O77" s="379">
        <v>101.06802681659228</v>
      </c>
      <c r="P77" s="379">
        <v>106.39340932174699</v>
      </c>
      <c r="Q77" s="379">
        <v>81.8</v>
      </c>
      <c r="R77" s="569">
        <f>+R78/'費用構成表'!S28*100</f>
        <v>82.30505637494868</v>
      </c>
      <c r="S77" s="379">
        <v>78.17878912295107</v>
      </c>
      <c r="T77" s="379">
        <v>75.76489106498263</v>
      </c>
      <c r="U77" s="380">
        <v>107</v>
      </c>
      <c r="V77" s="569">
        <f>+V78/'費用構成表'!W28*100</f>
        <v>123.9259378005771</v>
      </c>
      <c r="W77" s="379">
        <v>124.40775177229169</v>
      </c>
      <c r="X77" s="379">
        <v>120.82590228057933</v>
      </c>
      <c r="Y77" s="379">
        <v>81.8</v>
      </c>
      <c r="Z77" s="569">
        <f>+Z78/'費用構成表'!AA28*100</f>
        <v>116.52976774818885</v>
      </c>
      <c r="AA77" s="379">
        <v>121.95270463385235</v>
      </c>
      <c r="AB77" s="379">
        <v>120.54191317502769</v>
      </c>
      <c r="AC77" s="380">
        <v>107</v>
      </c>
      <c r="AD77" s="569">
        <f>+AD78/'費用構成表'!AE28*100</f>
        <v>87.62257289434379</v>
      </c>
      <c r="AE77" s="379">
        <v>108.25378271316319</v>
      </c>
      <c r="AF77" s="379">
        <v>111.66111375535459</v>
      </c>
      <c r="AG77" s="380">
        <v>118.5</v>
      </c>
      <c r="AH77" s="580" t="e">
        <f>+AH78/'費用構成表'!AI28*100</f>
        <v>#DIV/0!</v>
      </c>
      <c r="AI77" s="379" t="e">
        <v>#DIV/0!</v>
      </c>
      <c r="AJ77" s="379" t="e">
        <v>#DIV/0!</v>
      </c>
      <c r="AK77" s="379">
        <v>112.7</v>
      </c>
      <c r="AL77" s="569">
        <f>+AL78/'費用構成表'!AM28*100</f>
        <v>130.25815489293575</v>
      </c>
      <c r="AM77" s="379">
        <v>89.23087185644721</v>
      </c>
      <c r="AN77" s="379">
        <v>110.3982991629622</v>
      </c>
      <c r="AO77" s="380">
        <v>112.7</v>
      </c>
      <c r="AP77" s="569">
        <f>+AP78/'費用構成表'!AQ28*100</f>
        <v>95.21572540786836</v>
      </c>
      <c r="AQ77" s="379">
        <v>84.58996639145948</v>
      </c>
      <c r="AR77" s="379">
        <v>100.07781542181944</v>
      </c>
      <c r="AS77" s="380">
        <v>107</v>
      </c>
      <c r="AT77" s="569">
        <f>+AT78/'費用構成表'!AU28*100</f>
        <v>157.98791249933143</v>
      </c>
      <c r="AU77" s="379">
        <v>146.31759105738888</v>
      </c>
      <c r="AV77" s="379">
        <v>157.6160253867513</v>
      </c>
      <c r="AW77" s="380">
        <v>118.5</v>
      </c>
    </row>
    <row r="78" spans="1:49" s="541" customFormat="1" ht="13.5" customHeight="1" hidden="1">
      <c r="A78" s="541" t="s">
        <v>1158</v>
      </c>
      <c r="B78" s="398"/>
      <c r="C78" s="438"/>
      <c r="D78" s="386"/>
      <c r="E78" s="371"/>
      <c r="F78" s="372">
        <f>INDEX('元データ'!$A$2:$M$537,MATCH($A78,'元データ'!$A$2:$A$537,0),MATCH(F$1,'元データ'!$A$2:$M$2,0))</f>
        <v>818606</v>
      </c>
      <c r="G78" s="373">
        <v>783455</v>
      </c>
      <c r="H78" s="373">
        <v>818821</v>
      </c>
      <c r="I78" s="373"/>
      <c r="J78" s="372">
        <f>INDEX('元データ'!$A$2:$M$537,MATCH($A78,'元データ'!$A$2:$A$537,0),MATCH(J$1,'元データ'!$A$2:$M$2,0))</f>
        <v>104796</v>
      </c>
      <c r="K78" s="373">
        <v>112331</v>
      </c>
      <c r="L78" s="373">
        <v>119297</v>
      </c>
      <c r="M78" s="374"/>
      <c r="N78" s="372">
        <f>INDEX('元データ'!$A$2:$M$537,MATCH($A78,'元データ'!$A$2:$A$537,0),MATCH(N$1,'元データ'!$A$2:$M$2,0))</f>
        <v>262500</v>
      </c>
      <c r="O78" s="373">
        <v>261559</v>
      </c>
      <c r="P78" s="373">
        <v>235688</v>
      </c>
      <c r="Q78" s="373"/>
      <c r="R78" s="372">
        <f>INDEX('元データ'!$A$2:$M$537,MATCH($A78,'元データ'!$A$2:$A$537,0),MATCH(R$1,'元データ'!$A$2:$M$2,0))</f>
        <v>104241</v>
      </c>
      <c r="S78" s="373">
        <v>99015</v>
      </c>
      <c r="T78" s="373">
        <v>100118</v>
      </c>
      <c r="U78" s="374"/>
      <c r="V78" s="372">
        <f>INDEX('元データ'!$A$2:$M$537,MATCH($A78,'元データ'!$A$2:$A$537,0),MATCH(V$1,'元データ'!$A$2:$M$2,0))</f>
        <v>139149</v>
      </c>
      <c r="W78" s="373">
        <v>139690</v>
      </c>
      <c r="X78" s="373">
        <v>140239</v>
      </c>
      <c r="Y78" s="373"/>
      <c r="Z78" s="372">
        <f>INDEX('元データ'!$A$2:$M$537,MATCH($A78,'元データ'!$A$2:$A$537,0),MATCH(Z$1,'元データ'!$A$2:$M$2,0))</f>
        <v>93775</v>
      </c>
      <c r="AA78" s="373">
        <v>98139</v>
      </c>
      <c r="AB78" s="373">
        <v>89242</v>
      </c>
      <c r="AC78" s="374"/>
      <c r="AD78" s="372">
        <f>INDEX('元データ'!$A$2:$M$537,MATCH($A78,'元データ'!$A$2:$A$537,0),MATCH(AD$1,'元データ'!$A$2:$M$2,0))</f>
        <v>26986</v>
      </c>
      <c r="AE78" s="373">
        <v>33340</v>
      </c>
      <c r="AF78" s="373">
        <v>63342</v>
      </c>
      <c r="AG78" s="374"/>
      <c r="AH78" s="372">
        <f>INDEX('元データ'!$A$2:$M$537,MATCH($A78,'元データ'!$A$2:$A$537,0),MATCH(AH$1,'元データ'!$A$2:$M$2,0))</f>
        <v>26343</v>
      </c>
      <c r="AI78" s="373">
        <v>26404</v>
      </c>
      <c r="AJ78" s="373">
        <v>31801</v>
      </c>
      <c r="AK78" s="373"/>
      <c r="AL78" s="372">
        <f>INDEX('元データ'!$A$2:$M$537,MATCH($A78,'元データ'!$A$2:$A$537,0),MATCH(AL$1,'元データ'!$A$2:$M$2,0))</f>
        <v>97635</v>
      </c>
      <c r="AM78" s="373">
        <v>66883</v>
      </c>
      <c r="AN78" s="373">
        <v>74255</v>
      </c>
      <c r="AO78" s="374"/>
      <c r="AP78" s="372">
        <f>INDEX('元データ'!$A$2:$M$537,MATCH($A78,'元データ'!$A$2:$A$537,0),MATCH(AP$1,'元データ'!$A$2:$M$2,0))</f>
        <v>202282</v>
      </c>
      <c r="AQ78" s="373">
        <v>179708</v>
      </c>
      <c r="AR78" s="373">
        <v>167192</v>
      </c>
      <c r="AS78" s="374"/>
      <c r="AT78" s="372">
        <f>INDEX('元データ'!$A$2:$M$537,MATCH($A78,'元データ'!$A$2:$A$537,0),MATCH(AT$1,'元データ'!$A$2:$M$2,0))</f>
        <v>59078</v>
      </c>
      <c r="AU78" s="373">
        <v>54714</v>
      </c>
      <c r="AV78" s="373">
        <v>55629</v>
      </c>
      <c r="AW78" s="374"/>
    </row>
    <row r="79" spans="2:49" ht="13.5" customHeight="1">
      <c r="B79" s="431"/>
      <c r="C79" s="439"/>
      <c r="D79" s="404" t="s">
        <v>365</v>
      </c>
      <c r="E79" s="410"/>
      <c r="F79" s="569">
        <f>+F80/'費用構成表'!G29*100</f>
        <v>112.48171438742014</v>
      </c>
      <c r="G79" s="379">
        <v>108.80847841586827</v>
      </c>
      <c r="H79" s="379">
        <v>110.79361559021383</v>
      </c>
      <c r="I79" s="379">
        <v>86.8</v>
      </c>
      <c r="J79" s="569">
        <f>+J80/'費用構成表'!K29*100</f>
        <v>114.50013061754392</v>
      </c>
      <c r="K79" s="379">
        <v>122.76307560776738</v>
      </c>
      <c r="L79" s="379">
        <v>109.64682755781057</v>
      </c>
      <c r="M79" s="380">
        <v>112.1</v>
      </c>
      <c r="N79" s="569">
        <f>+N80/'費用構成表'!O29*100</f>
        <v>109.22868904751779</v>
      </c>
      <c r="O79" s="379">
        <v>106.48858475025472</v>
      </c>
      <c r="P79" s="379">
        <v>116.67588443551513</v>
      </c>
      <c r="Q79" s="379">
        <v>85.7</v>
      </c>
      <c r="R79" s="569">
        <f>+R80/'費用構成表'!S29*100</f>
        <v>78.93875125270935</v>
      </c>
      <c r="S79" s="379">
        <v>74.5000815717715</v>
      </c>
      <c r="T79" s="379">
        <v>74.52988686027496</v>
      </c>
      <c r="U79" s="380">
        <v>112.1</v>
      </c>
      <c r="V79" s="569">
        <f>+V80/'費用構成表'!W29*100</f>
        <v>114.83159587268797</v>
      </c>
      <c r="W79" s="379">
        <v>116.72807232379594</v>
      </c>
      <c r="X79" s="379">
        <v>114.91774743190565</v>
      </c>
      <c r="Y79" s="379">
        <v>85.7</v>
      </c>
      <c r="Z79" s="569">
        <f>+Z80/'費用構成表'!AA29*100</f>
        <v>108.32668612344104</v>
      </c>
      <c r="AA79" s="379">
        <v>110.8848452998752</v>
      </c>
      <c r="AB79" s="379">
        <v>114.29797796969541</v>
      </c>
      <c r="AC79" s="380">
        <v>112.1</v>
      </c>
      <c r="AD79" s="569">
        <f>+AD80/'費用構成表'!AE29*100</f>
        <v>139.23837422189672</v>
      </c>
      <c r="AE79" s="379">
        <v>171.05089710728672</v>
      </c>
      <c r="AF79" s="379">
        <v>123.33818460360015</v>
      </c>
      <c r="AG79" s="380">
        <v>120.9</v>
      </c>
      <c r="AH79" s="580" t="e">
        <f>+AH80/'費用構成表'!AI29*100</f>
        <v>#DIV/0!</v>
      </c>
      <c r="AI79" s="379" t="e">
        <v>#DIV/0!</v>
      </c>
      <c r="AJ79" s="379" t="e">
        <v>#DIV/0!</v>
      </c>
      <c r="AK79" s="379">
        <v>114.9</v>
      </c>
      <c r="AL79" s="569">
        <f>+AL80/'費用構成表'!AM29*100</f>
        <v>130.25814202067784</v>
      </c>
      <c r="AM79" s="379">
        <v>101.4169906448348</v>
      </c>
      <c r="AN79" s="379">
        <v>110.39756773341762</v>
      </c>
      <c r="AO79" s="380">
        <v>114.9</v>
      </c>
      <c r="AP79" s="569">
        <f>+AP80/'費用構成表'!AQ29*100</f>
        <v>94.18311841723667</v>
      </c>
      <c r="AQ79" s="379">
        <v>86.98230921038672</v>
      </c>
      <c r="AR79" s="379">
        <v>100.44250156124544</v>
      </c>
      <c r="AS79" s="380">
        <v>112.1</v>
      </c>
      <c r="AT79" s="569">
        <f>+AT80/'費用構成表'!AU29*100</f>
        <v>144.94437430961023</v>
      </c>
      <c r="AU79" s="379">
        <v>135.16648256272686</v>
      </c>
      <c r="AV79" s="379">
        <v>143.65927546598226</v>
      </c>
      <c r="AW79" s="380">
        <v>120.9</v>
      </c>
    </row>
    <row r="80" spans="1:49" s="541" customFormat="1" ht="15.75" customHeight="1" hidden="1">
      <c r="A80" s="541" t="s">
        <v>1159</v>
      </c>
      <c r="B80" s="440"/>
      <c r="C80" s="441"/>
      <c r="D80" s="442"/>
      <c r="E80" s="443"/>
      <c r="F80" s="444">
        <f>INDEX('元データ'!$A$2:$M$537,MATCH($A80,'元データ'!$A$2:$A$537,0),MATCH(F$1,'元データ'!$A$2:$M$2,0))</f>
        <v>1068033</v>
      </c>
      <c r="G80" s="445">
        <v>1033155</v>
      </c>
      <c r="H80" s="445">
        <v>1069062</v>
      </c>
      <c r="I80" s="445"/>
      <c r="J80" s="444">
        <f>INDEX('元データ'!$A$2:$M$537,MATCH($A80,'元データ'!$A$2:$A$537,0),MATCH(J$1,'元データ'!$A$2:$M$2,0))</f>
        <v>144640</v>
      </c>
      <c r="K80" s="445">
        <v>155078</v>
      </c>
      <c r="L80" s="445">
        <v>165104</v>
      </c>
      <c r="M80" s="446"/>
      <c r="N80" s="444">
        <f>INDEX('元データ'!$A$2:$M$537,MATCH($A80,'元データ'!$A$2:$A$537,0),MATCH(N$1,'元データ'!$A$2:$M$2,0))</f>
        <v>344137</v>
      </c>
      <c r="O80" s="445">
        <v>335504</v>
      </c>
      <c r="P80" s="445">
        <v>310114</v>
      </c>
      <c r="Q80" s="445"/>
      <c r="R80" s="444">
        <f>INDEX('元データ'!$A$2:$M$537,MATCH($A80,'元データ'!$A$2:$A$537,0),MATCH(R$1,'元データ'!$A$2:$M$2,0))</f>
        <v>135481</v>
      </c>
      <c r="S80" s="445">
        <v>127863</v>
      </c>
      <c r="T80" s="445">
        <v>133527</v>
      </c>
      <c r="U80" s="446"/>
      <c r="V80" s="444">
        <f>INDEX('元データ'!$A$2:$M$537,MATCH($A80,'元データ'!$A$2:$A$537,0),MATCH(V$1,'元データ'!$A$2:$M$2,0))</f>
        <v>215679</v>
      </c>
      <c r="W80" s="445">
        <v>219241</v>
      </c>
      <c r="X80" s="445">
        <v>234369</v>
      </c>
      <c r="Y80" s="445"/>
      <c r="Z80" s="444">
        <f>INDEX('元データ'!$A$2:$M$537,MATCH($A80,'元データ'!$A$2:$A$537,0),MATCH(Z$1,'元データ'!$A$2:$M$2,0))</f>
        <v>115434</v>
      </c>
      <c r="AA80" s="445">
        <v>118160</v>
      </c>
      <c r="AB80" s="445">
        <v>110509</v>
      </c>
      <c r="AC80" s="446"/>
      <c r="AD80" s="444">
        <f>INDEX('元データ'!$A$2:$M$537,MATCH($A80,'元データ'!$A$2:$A$537,0),MATCH(AD$1,'元データ'!$A$2:$M$2,0))</f>
        <v>57039</v>
      </c>
      <c r="AE80" s="445">
        <v>70071</v>
      </c>
      <c r="AF80" s="445">
        <v>80509</v>
      </c>
      <c r="AG80" s="446"/>
      <c r="AH80" s="444">
        <f>INDEX('元データ'!$A$2:$M$537,MATCH($A80,'元データ'!$A$2:$A$537,0),MATCH(AH$1,'元データ'!$A$2:$M$2,0))</f>
        <v>38876</v>
      </c>
      <c r="AI80" s="445">
        <v>38476</v>
      </c>
      <c r="AJ80" s="445">
        <v>45998</v>
      </c>
      <c r="AK80" s="445"/>
      <c r="AL80" s="444">
        <f>INDEX('元データ'!$A$2:$M$537,MATCH($A80,'元データ'!$A$2:$A$537,0),MATCH(AL$1,'元データ'!$A$2:$M$2,0))</f>
        <v>137705</v>
      </c>
      <c r="AM80" s="445">
        <v>107215</v>
      </c>
      <c r="AN80" s="445">
        <v>118737</v>
      </c>
      <c r="AO80" s="446"/>
      <c r="AP80" s="444">
        <f>INDEX('元データ'!$A$2:$M$537,MATCH($A80,'元データ'!$A$2:$A$537,0),MATCH(AP$1,'元データ'!$A$2:$M$2,0))</f>
        <v>266299</v>
      </c>
      <c r="AQ80" s="445">
        <v>245939</v>
      </c>
      <c r="AR80" s="445">
        <v>225172</v>
      </c>
      <c r="AS80" s="446"/>
      <c r="AT80" s="444">
        <f>INDEX('元データ'!$A$2:$M$537,MATCH($A80,'元データ'!$A$2:$A$537,0),MATCH(AT$1,'元データ'!$A$2:$M$2,0))</f>
        <v>73481</v>
      </c>
      <c r="AU80" s="445">
        <v>68524</v>
      </c>
      <c r="AV80" s="445">
        <v>68287</v>
      </c>
      <c r="AW80" s="446"/>
    </row>
    <row r="81" spans="2:49" ht="13.5" customHeight="1">
      <c r="B81" s="447" t="s">
        <v>366</v>
      </c>
      <c r="C81" s="448"/>
      <c r="D81" s="430" t="s">
        <v>367</v>
      </c>
      <c r="E81" s="449"/>
      <c r="F81" s="568">
        <f>+F76/F70*100</f>
        <v>3.0533185882415155</v>
      </c>
      <c r="G81" s="366">
        <v>3.1436714507042858</v>
      </c>
      <c r="H81" s="366">
        <v>3.120845867570857</v>
      </c>
      <c r="I81" s="366"/>
      <c r="J81" s="568">
        <f>+J76/J70*100</f>
        <v>1.83200406825921</v>
      </c>
      <c r="K81" s="366">
        <v>2.016865481437166</v>
      </c>
      <c r="L81" s="366">
        <v>2.310638561892699</v>
      </c>
      <c r="M81" s="367"/>
      <c r="N81" s="568">
        <f>+N76/N70*100</f>
        <v>2.8369131971351824</v>
      </c>
      <c r="O81" s="366">
        <v>2.603556921053197</v>
      </c>
      <c r="P81" s="366">
        <v>2.837160064759191</v>
      </c>
      <c r="Q81" s="366"/>
      <c r="R81" s="568">
        <f>+R76/R70*100</f>
        <v>1.3936685335163006</v>
      </c>
      <c r="S81" s="366">
        <v>1.2408937463222263</v>
      </c>
      <c r="T81" s="366">
        <v>1.3936327307008836</v>
      </c>
      <c r="U81" s="367"/>
      <c r="V81" s="568">
        <f>+V76/V70*100</f>
        <v>2.297299974604524</v>
      </c>
      <c r="W81" s="366">
        <v>2.3945212357199686</v>
      </c>
      <c r="X81" s="366">
        <v>2.8554804718262092</v>
      </c>
      <c r="Y81" s="366"/>
      <c r="Z81" s="568">
        <f>+Z76/Z70*100</f>
        <v>1.553072946170559</v>
      </c>
      <c r="AA81" s="366">
        <v>1.4691961212811455</v>
      </c>
      <c r="AB81" s="366">
        <v>1.634651820776304</v>
      </c>
      <c r="AC81" s="367"/>
      <c r="AD81" s="568">
        <f>+AD76/AD70*100</f>
        <v>5.600560559217453</v>
      </c>
      <c r="AE81" s="366">
        <v>6.290858208635694</v>
      </c>
      <c r="AF81" s="366">
        <v>2.559541736617833</v>
      </c>
      <c r="AG81" s="367"/>
      <c r="AH81" s="568">
        <f>+AH76/AH70*100</f>
        <v>2.3872108128288057</v>
      </c>
      <c r="AI81" s="366">
        <v>2.17569179862235</v>
      </c>
      <c r="AJ81" s="366">
        <v>2.6666691711104895</v>
      </c>
      <c r="AK81" s="366"/>
      <c r="AL81" s="568">
        <f>+AL76/AL70*100</f>
        <v>3.68494332341976</v>
      </c>
      <c r="AM81" s="366">
        <v>3.719552458490267</v>
      </c>
      <c r="AN81" s="366">
        <v>4.0926848387933745</v>
      </c>
      <c r="AO81" s="367"/>
      <c r="AP81" s="568">
        <f>+AP76/AP70*100</f>
        <v>3.071728362421434</v>
      </c>
      <c r="AQ81" s="366">
        <v>3.4224794023902736</v>
      </c>
      <c r="AR81" s="366">
        <v>3.044410162596076</v>
      </c>
      <c r="AS81" s="367"/>
      <c r="AT81" s="568">
        <f>+AT76/AT70*100</f>
        <v>2.6119030823104</v>
      </c>
      <c r="AU81" s="366">
        <v>2.6823034013394036</v>
      </c>
      <c r="AV81" s="366">
        <v>2.375126655908733</v>
      </c>
      <c r="AW81" s="367"/>
    </row>
    <row r="82" spans="2:49" ht="13.5" customHeight="1">
      <c r="B82" s="450" t="s">
        <v>368</v>
      </c>
      <c r="C82" s="451"/>
      <c r="D82" s="404" t="s">
        <v>369</v>
      </c>
      <c r="E82" s="110"/>
      <c r="F82" s="569">
        <f>+F78/F70*100</f>
        <v>10.020827401388118</v>
      </c>
      <c r="G82" s="379">
        <v>9.863536709697742</v>
      </c>
      <c r="H82" s="379">
        <v>10.211812349416109</v>
      </c>
      <c r="I82" s="528"/>
      <c r="J82" s="569">
        <f>+J78/J70*100</f>
        <v>4.818459450288429</v>
      </c>
      <c r="K82" s="379">
        <v>5.299939560561403</v>
      </c>
      <c r="L82" s="379">
        <v>6.017688312225496</v>
      </c>
      <c r="M82" s="380"/>
      <c r="N82" s="569">
        <f>+N78/N70*100</f>
        <v>9.121963254994492</v>
      </c>
      <c r="O82" s="379">
        <v>9.209327807339957</v>
      </c>
      <c r="P82" s="379">
        <v>8.984556221521567</v>
      </c>
      <c r="Q82" s="379"/>
      <c r="R82" s="569">
        <f>+R78/R70*100</f>
        <v>4.650364968062506</v>
      </c>
      <c r="S82" s="379">
        <v>4.259120018444787</v>
      </c>
      <c r="T82" s="379">
        <v>4.176351334440152</v>
      </c>
      <c r="U82" s="380"/>
      <c r="V82" s="569">
        <f>+V78/V70*100</f>
        <v>4.177015473229386</v>
      </c>
      <c r="W82" s="379">
        <v>4.204732453617457</v>
      </c>
      <c r="X82" s="379">
        <v>4.25421997119341</v>
      </c>
      <c r="Y82" s="379"/>
      <c r="Z82" s="569">
        <f>+Z78/Z70*100</f>
        <v>6.724198509956331</v>
      </c>
      <c r="AA82" s="379">
        <v>7.201710111703228</v>
      </c>
      <c r="AB82" s="379">
        <v>6.859434701167015</v>
      </c>
      <c r="AC82" s="380"/>
      <c r="AD82" s="569">
        <f>+AD78/AD70*100</f>
        <v>5.029006330517492</v>
      </c>
      <c r="AE82" s="379">
        <v>5.71008719272315</v>
      </c>
      <c r="AF82" s="379">
        <v>9.444078329402153</v>
      </c>
      <c r="AG82" s="380"/>
      <c r="AH82" s="569">
        <f>+AH78/AH70*100</f>
        <v>5.017656941063531</v>
      </c>
      <c r="AI82" s="379">
        <v>4.7586950174639275</v>
      </c>
      <c r="AJ82" s="379">
        <v>5.973286349967223</v>
      </c>
      <c r="AK82" s="528"/>
      <c r="AL82" s="569">
        <f>+AL78/AL70*100</f>
        <v>8.978773181484609</v>
      </c>
      <c r="AM82" s="379">
        <v>6.168174825974524</v>
      </c>
      <c r="AN82" s="379">
        <v>6.832028971372736</v>
      </c>
      <c r="AO82" s="380"/>
      <c r="AP82" s="569">
        <f>+AP78/AP70*100</f>
        <v>9.70609926437247</v>
      </c>
      <c r="AQ82" s="379">
        <v>9.286390488513705</v>
      </c>
      <c r="AR82" s="379">
        <v>8.778906931782739</v>
      </c>
      <c r="AS82" s="380"/>
      <c r="AT82" s="569">
        <f>+AT78/AT70*100</f>
        <v>10.713463187997904</v>
      </c>
      <c r="AU82" s="379">
        <v>10.627049116646207</v>
      </c>
      <c r="AV82" s="379">
        <v>10.438135625023454</v>
      </c>
      <c r="AW82" s="380"/>
    </row>
    <row r="83" spans="2:49" ht="13.5" customHeight="1">
      <c r="B83" s="452"/>
      <c r="C83" s="451"/>
      <c r="D83" s="404" t="s">
        <v>370</v>
      </c>
      <c r="E83" s="110"/>
      <c r="F83" s="569">
        <f>+(F43+F60)/F70*100</f>
        <v>9.717927895129982</v>
      </c>
      <c r="G83" s="379">
        <v>10.39422168763161</v>
      </c>
      <c r="H83" s="379">
        <v>10.216439224376122</v>
      </c>
      <c r="I83" s="379">
        <v>8.5</v>
      </c>
      <c r="J83" s="569">
        <f>+(J43+J60)/J70*100</f>
        <v>11.19511551410051</v>
      </c>
      <c r="K83" s="379">
        <v>11.000779909383306</v>
      </c>
      <c r="L83" s="379">
        <v>10.9620523002221</v>
      </c>
      <c r="M83" s="380">
        <v>9.9</v>
      </c>
      <c r="N83" s="569">
        <f>+(N43+N60)/N70*100</f>
        <v>8.402144790750851</v>
      </c>
      <c r="O83" s="379">
        <v>8.680553477224642</v>
      </c>
      <c r="P83" s="379">
        <v>9.136962180983412</v>
      </c>
      <c r="Q83" s="379">
        <v>8.5</v>
      </c>
      <c r="R83" s="569">
        <f>+(R43+R60)/R70*100</f>
        <v>7.953546761505126</v>
      </c>
      <c r="S83" s="379">
        <v>7.620218033909504</v>
      </c>
      <c r="T83" s="379">
        <v>7.36182141277959</v>
      </c>
      <c r="U83" s="380">
        <v>9.9</v>
      </c>
      <c r="V83" s="569">
        <f>+(V43+V60)/V70*100</f>
        <v>9.380146261131534</v>
      </c>
      <c r="W83" s="379">
        <v>9.148160154884897</v>
      </c>
      <c r="X83" s="379">
        <v>8.891850307662626</v>
      </c>
      <c r="Y83" s="379">
        <v>8.5</v>
      </c>
      <c r="Z83" s="569">
        <f>+(Z43+Z60)/Z70*100</f>
        <v>8.463993001527331</v>
      </c>
      <c r="AA83" s="379">
        <v>8.478716799807444</v>
      </c>
      <c r="AB83" s="379">
        <v>8.819756327963407</v>
      </c>
      <c r="AC83" s="380">
        <v>9.9</v>
      </c>
      <c r="AD83" s="569">
        <f>+(AD43+AD60)/AD70*100</f>
        <v>18.059399150588792</v>
      </c>
      <c r="AE83" s="379">
        <v>16.164479284235263</v>
      </c>
      <c r="AF83" s="379">
        <v>14.437920638849214</v>
      </c>
      <c r="AG83" s="380">
        <v>10.9</v>
      </c>
      <c r="AH83" s="569">
        <f>+(AH43+AH60)/AH70*100</f>
        <v>10.401595410338167</v>
      </c>
      <c r="AI83" s="379">
        <v>11.442567287486167</v>
      </c>
      <c r="AJ83" s="379">
        <v>10.91799762203059</v>
      </c>
      <c r="AK83" s="379">
        <v>9.9</v>
      </c>
      <c r="AL83" s="569">
        <f>+(AL43+AL60)/AL70*100</f>
        <v>12.051429191519572</v>
      </c>
      <c r="AM83" s="379">
        <v>12.54071661237785</v>
      </c>
      <c r="AN83" s="379">
        <v>13.037485761814244</v>
      </c>
      <c r="AO83" s="380">
        <v>9.9</v>
      </c>
      <c r="AP83" s="569">
        <f>+(AP43+AP60)/AP70*100</f>
        <v>12.680805980218523</v>
      </c>
      <c r="AQ83" s="379">
        <v>12.424244616510332</v>
      </c>
      <c r="AR83" s="379">
        <v>13.22926960410066</v>
      </c>
      <c r="AS83" s="380">
        <v>9.9</v>
      </c>
      <c r="AT83" s="569">
        <f>+(AT43+AT60)/AT70*100</f>
        <v>11.315526524335509</v>
      </c>
      <c r="AU83" s="379">
        <v>11.159042528396288</v>
      </c>
      <c r="AV83" s="379">
        <v>10.845686193567756</v>
      </c>
      <c r="AW83" s="380">
        <v>10.9</v>
      </c>
    </row>
    <row r="84" spans="2:49" ht="13.5" customHeight="1">
      <c r="B84" s="452"/>
      <c r="C84" s="451"/>
      <c r="D84" s="404" t="s">
        <v>371</v>
      </c>
      <c r="E84" s="453"/>
      <c r="F84" s="576">
        <f>+(F45+F62)/F70*100</f>
        <v>7.227404521898885</v>
      </c>
      <c r="G84" s="426">
        <v>7.472294270813006</v>
      </c>
      <c r="H84" s="426">
        <v>7.219633514089084</v>
      </c>
      <c r="I84" s="426">
        <v>5.5</v>
      </c>
      <c r="J84" s="576">
        <f>+(J45+J62)/J70*100</f>
        <v>9.572777607653919</v>
      </c>
      <c r="K84" s="426">
        <v>9.880645083669226</v>
      </c>
      <c r="L84" s="426">
        <v>8.468255517572041</v>
      </c>
      <c r="M84" s="427">
        <v>4.9</v>
      </c>
      <c r="N84" s="576">
        <f>+(N45+N62)/N70*100</f>
        <v>7.314945772100345</v>
      </c>
      <c r="O84" s="426">
        <v>7.929361552000895</v>
      </c>
      <c r="P84" s="426">
        <v>9.060568598501787</v>
      </c>
      <c r="Q84" s="426">
        <v>5.5</v>
      </c>
      <c r="R84" s="576">
        <f>+(R45+R62)/R70*100</f>
        <v>3.52119901890018</v>
      </c>
      <c r="S84" s="426">
        <v>3.6630195769398863</v>
      </c>
      <c r="T84" s="426">
        <v>3.6736524198459906</v>
      </c>
      <c r="U84" s="427">
        <v>4.9</v>
      </c>
      <c r="V84" s="576">
        <f>+(V45+V62)/V70*100</f>
        <v>5.075462987144365</v>
      </c>
      <c r="W84" s="426">
        <v>5.076441608580315</v>
      </c>
      <c r="X84" s="426">
        <v>4.891477787741303</v>
      </c>
      <c r="Y84" s="426">
        <v>5.5</v>
      </c>
      <c r="Z84" s="576">
        <f>+(Z45+Z62)/Z70*100</f>
        <v>3.2332083264615403</v>
      </c>
      <c r="AA84" s="426">
        <v>3.0405410363699605</v>
      </c>
      <c r="AB84" s="426">
        <v>3.342631230635252</v>
      </c>
      <c r="AC84" s="427">
        <v>4.9</v>
      </c>
      <c r="AD84" s="576">
        <f>+(AD45+AD62)/AD70*100</f>
        <v>6.05676034788961</v>
      </c>
      <c r="AE84" s="426">
        <v>5.404544434720208</v>
      </c>
      <c r="AF84" s="426">
        <v>5.417127623727834</v>
      </c>
      <c r="AG84" s="427">
        <v>4</v>
      </c>
      <c r="AH84" s="576">
        <f>+(AH45+AH62)/AH70*100</f>
        <v>8.049812764044601</v>
      </c>
      <c r="AI84" s="426">
        <v>8.395301140111524</v>
      </c>
      <c r="AJ84" s="426">
        <v>10.171360307445523</v>
      </c>
      <c r="AK84" s="426">
        <v>4.1</v>
      </c>
      <c r="AL84" s="576">
        <f>+(AL45+AL62)/AL70*100</f>
        <v>5.214190204506538</v>
      </c>
      <c r="AM84" s="426">
        <v>6.238541247818918</v>
      </c>
      <c r="AN84" s="426">
        <v>6.403917318234263</v>
      </c>
      <c r="AO84" s="427">
        <v>4.1</v>
      </c>
      <c r="AP84" s="576">
        <f>+(AP45+AP62)/AP70*100</f>
        <v>5.736608781562625</v>
      </c>
      <c r="AQ84" s="426">
        <v>5.183094457558382</v>
      </c>
      <c r="AR84" s="426">
        <v>4.636660831284649</v>
      </c>
      <c r="AS84" s="427">
        <v>4.9</v>
      </c>
      <c r="AT84" s="576">
        <f>+(AT45+AT62)/AT70*100</f>
        <v>4.983706207599417</v>
      </c>
      <c r="AU84" s="426">
        <v>4.9312817564522895</v>
      </c>
      <c r="AV84" s="426">
        <v>4.821743535857695</v>
      </c>
      <c r="AW84" s="427">
        <v>4</v>
      </c>
    </row>
    <row r="85" spans="2:49" ht="13.5" customHeight="1">
      <c r="B85" s="447" t="s">
        <v>372</v>
      </c>
      <c r="C85" s="448"/>
      <c r="D85" s="430" t="s">
        <v>373</v>
      </c>
      <c r="E85" s="110"/>
      <c r="F85" s="569">
        <f>+'費用構成表'!G17/'損益計算書'!D13*100</f>
        <v>59.51612280349884</v>
      </c>
      <c r="G85" s="379">
        <v>59.51612280349884</v>
      </c>
      <c r="H85" s="379">
        <v>57.02642007864844</v>
      </c>
      <c r="I85" s="379">
        <v>52</v>
      </c>
      <c r="J85" s="569">
        <f>+'費用構成表'!K17/'損益計算書'!H13*100</f>
        <v>54.81014832086844</v>
      </c>
      <c r="K85" s="379">
        <v>54.81014832086844</v>
      </c>
      <c r="L85" s="379">
        <v>58.71709508931213</v>
      </c>
      <c r="M85" s="380">
        <v>57.1</v>
      </c>
      <c r="N85" s="569">
        <f>+'費用構成表'!O17/'損益計算書'!L13*100</f>
        <v>55.23888581442539</v>
      </c>
      <c r="O85" s="379">
        <v>55.23888581442539</v>
      </c>
      <c r="P85" s="379">
        <v>64.16442463082794</v>
      </c>
      <c r="Q85" s="379">
        <v>54.6</v>
      </c>
      <c r="R85" s="569">
        <f>+'費用構成表'!S17/'損益計算書'!P13*100</f>
        <v>64.54927251541731</v>
      </c>
      <c r="S85" s="379">
        <v>64.54927251541731</v>
      </c>
      <c r="T85" s="379">
        <v>59.57973244894777</v>
      </c>
      <c r="U85" s="380">
        <v>57.1</v>
      </c>
      <c r="V85" s="569">
        <f>+'費用構成表'!W17/'損益計算書'!T13*100</f>
        <v>50.996005039286544</v>
      </c>
      <c r="W85" s="379">
        <v>50.996005039286544</v>
      </c>
      <c r="X85" s="379">
        <v>51.67320506263058</v>
      </c>
      <c r="Y85" s="379">
        <v>54.6</v>
      </c>
      <c r="Z85" s="569">
        <f>+'費用構成表'!AA17/'損益計算書'!X13*100</f>
        <v>72.18556853356306</v>
      </c>
      <c r="AA85" s="379">
        <v>72.18556853356306</v>
      </c>
      <c r="AB85" s="379">
        <v>70.77899843431848</v>
      </c>
      <c r="AC85" s="380">
        <v>57.1</v>
      </c>
      <c r="AD85" s="569">
        <f>+'費用構成表'!AE17/'損益計算書'!AB13*100</f>
        <v>82.30489915864901</v>
      </c>
      <c r="AE85" s="379">
        <v>82.30489915864901</v>
      </c>
      <c r="AF85" s="379">
        <v>69.60755153906824</v>
      </c>
      <c r="AG85" s="380">
        <v>73.4</v>
      </c>
      <c r="AH85" s="569">
        <f>+'費用構成表'!AI17/'損益計算書'!AF13*100</f>
        <v>4.488266117797212</v>
      </c>
      <c r="AI85" s="379">
        <v>4.488266117797212</v>
      </c>
      <c r="AJ85" s="379">
        <v>4.608089400145575</v>
      </c>
      <c r="AK85" s="379">
        <v>63.4</v>
      </c>
      <c r="AL85" s="569">
        <f>+'費用構成表'!AM17/'損益計算書'!AJ13*100</f>
        <v>74.83322344259496</v>
      </c>
      <c r="AM85" s="379">
        <v>74.83322344259496</v>
      </c>
      <c r="AN85" s="379">
        <v>69.91336736428806</v>
      </c>
      <c r="AO85" s="380">
        <v>63.4</v>
      </c>
      <c r="AP85" s="569">
        <f>+'費用構成表'!AQ17/'損益計算書'!AN13*100</f>
        <v>64.5738938907721</v>
      </c>
      <c r="AQ85" s="379">
        <v>64.5738938907721</v>
      </c>
      <c r="AR85" s="379">
        <v>65.7888339526544</v>
      </c>
      <c r="AS85" s="380">
        <v>57.1</v>
      </c>
      <c r="AT85" s="569">
        <f>+'費用構成表'!AU17/'損益計算書'!AR13*100</f>
        <v>0</v>
      </c>
      <c r="AU85" s="379">
        <v>0</v>
      </c>
      <c r="AV85" s="379">
        <v>0</v>
      </c>
      <c r="AW85" s="380">
        <v>73.4</v>
      </c>
    </row>
    <row r="86" spans="2:49" ht="13.5" customHeight="1">
      <c r="B86" s="450" t="s">
        <v>368</v>
      </c>
      <c r="C86" s="451"/>
      <c r="D86" s="404" t="s">
        <v>374</v>
      </c>
      <c r="E86" s="110"/>
      <c r="F86" s="569">
        <f>+'費用構成表'!G29/'損益計算書'!D13*100</f>
        <v>10.753295947942973</v>
      </c>
      <c r="G86" s="379">
        <v>10.753295947942973</v>
      </c>
      <c r="H86" s="379">
        <v>11.171962306916033</v>
      </c>
      <c r="I86" s="379">
        <v>12.1</v>
      </c>
      <c r="J86" s="569">
        <f>+'費用構成表'!K29/'損益計算書'!H13*100</f>
        <v>5.09250300737573</v>
      </c>
      <c r="K86" s="379">
        <v>5.09250300737573</v>
      </c>
      <c r="L86" s="379">
        <v>6.700935731485516</v>
      </c>
      <c r="M86" s="380">
        <v>10.2</v>
      </c>
      <c r="N86" s="569">
        <f>+'費用構成表'!O29/'損益計算書'!L13*100</f>
        <v>9.850612339333226</v>
      </c>
      <c r="O86" s="379">
        <v>9.850612339333226</v>
      </c>
      <c r="P86" s="379">
        <v>9.176126487071338</v>
      </c>
      <c r="Q86" s="379">
        <v>11.1</v>
      </c>
      <c r="R86" s="569">
        <f>+'費用構成表'!S29/'損益計算書'!P13*100</f>
        <v>6.851037008325686</v>
      </c>
      <c r="S86" s="379">
        <v>6.851037008325686</v>
      </c>
      <c r="T86" s="379">
        <v>6.69714965835599</v>
      </c>
      <c r="U86" s="380">
        <v>10.2</v>
      </c>
      <c r="V86" s="569">
        <f>+'費用構成表'!W29/'損益計算書'!T13*100</f>
        <v>5.189083756036646</v>
      </c>
      <c r="W86" s="379">
        <v>5.189083756036646</v>
      </c>
      <c r="X86" s="379">
        <v>5.709583236398219</v>
      </c>
      <c r="Y86" s="379">
        <v>11.1</v>
      </c>
      <c r="Z86" s="569">
        <f>+'費用構成表'!AA29/'損益計算書'!X13*100</f>
        <v>6.671604375569736</v>
      </c>
      <c r="AA86" s="379">
        <v>6.671604375569736</v>
      </c>
      <c r="AB86" s="379">
        <v>6.31794312838327</v>
      </c>
      <c r="AC86" s="380">
        <v>10.2</v>
      </c>
      <c r="AD86" s="569">
        <f>+'費用構成表'!AE29/'損益計算書'!AB13*100</f>
        <v>6.596352803832374</v>
      </c>
      <c r="AE86" s="379">
        <v>6.596352803832374</v>
      </c>
      <c r="AF86" s="379">
        <v>8.667300476153804</v>
      </c>
      <c r="AG86" s="380">
        <v>12.3</v>
      </c>
      <c r="AH86" s="569">
        <f>+'費用構成表'!AI29/'損益計算書'!AF13*100</f>
        <v>0</v>
      </c>
      <c r="AI86" s="379">
        <v>0</v>
      </c>
      <c r="AJ86" s="379">
        <v>0</v>
      </c>
      <c r="AK86" s="379">
        <v>13.3</v>
      </c>
      <c r="AL86" s="569">
        <f>+'費用構成表'!AM29/'損益計算書'!AJ13*100</f>
        <v>8.63741203634483</v>
      </c>
      <c r="AM86" s="379">
        <v>8.63741203634483</v>
      </c>
      <c r="AN86" s="379">
        <v>8.505418988007449</v>
      </c>
      <c r="AO86" s="380">
        <v>13.3</v>
      </c>
      <c r="AP86" s="569">
        <f>+'費用構成表'!AQ29/'損益計算書'!AN13*100</f>
        <v>12.52544994799262</v>
      </c>
      <c r="AQ86" s="379">
        <v>12.52544994799262</v>
      </c>
      <c r="AR86" s="379">
        <v>10.66491344331892</v>
      </c>
      <c r="AS86" s="380">
        <v>10.2</v>
      </c>
      <c r="AT86" s="569">
        <f>+'費用構成表'!AU29/'損益計算書'!AR13*100</f>
        <v>8.433604660641238</v>
      </c>
      <c r="AU86" s="379">
        <v>8.433604660641238</v>
      </c>
      <c r="AV86" s="379">
        <v>8.189727950931239</v>
      </c>
      <c r="AW86" s="380">
        <v>12.3</v>
      </c>
    </row>
    <row r="87" spans="2:49" ht="13.5" customHeight="1">
      <c r="B87" s="454"/>
      <c r="C87" s="455"/>
      <c r="D87" s="456" t="s">
        <v>375</v>
      </c>
      <c r="E87" s="110"/>
      <c r="F87" s="569">
        <f>+'費用構成表'!G30/'損益計算書'!D13*100</f>
        <v>11.513555648697526</v>
      </c>
      <c r="G87" s="379">
        <v>11.513555648697526</v>
      </c>
      <c r="H87" s="379">
        <v>11.516807619756866</v>
      </c>
      <c r="I87" s="379">
        <v>11.6</v>
      </c>
      <c r="J87" s="569">
        <f>+'費用構成表'!K30/'損益計算書'!H13*100</f>
        <v>8.433310435351904</v>
      </c>
      <c r="K87" s="379">
        <v>8.433310435351904</v>
      </c>
      <c r="L87" s="379">
        <v>8.565367477200807</v>
      </c>
      <c r="M87" s="380">
        <v>7.4</v>
      </c>
      <c r="N87" s="569">
        <f>+'費用構成表'!O30/'損益計算書'!L13*100</f>
        <v>7.825468438808275</v>
      </c>
      <c r="O87" s="379">
        <v>7.825468438808275</v>
      </c>
      <c r="P87" s="379">
        <v>7.921806259793983</v>
      </c>
      <c r="Q87" s="379">
        <v>11.2</v>
      </c>
      <c r="R87" s="569">
        <f>+'費用構成表'!S30/'損益計算書'!P13*100</f>
        <v>7.144912917007799</v>
      </c>
      <c r="S87" s="379">
        <v>7.144912917007799</v>
      </c>
      <c r="T87" s="379">
        <v>7.03077543602179</v>
      </c>
      <c r="U87" s="380">
        <v>7.4</v>
      </c>
      <c r="V87" s="569">
        <f>+'費用構成表'!W30/'損益計算書'!T13*100</f>
        <v>8.661577650322139</v>
      </c>
      <c r="W87" s="379">
        <v>8.661577650322139</v>
      </c>
      <c r="X87" s="379">
        <v>8.920774125925222</v>
      </c>
      <c r="Y87" s="379">
        <v>11.2</v>
      </c>
      <c r="Z87" s="569">
        <f>+'費用構成表'!AA30/'損益計算書'!X13*100</f>
        <v>6.285749346369219</v>
      </c>
      <c r="AA87" s="379">
        <v>6.285749346369219</v>
      </c>
      <c r="AB87" s="379">
        <v>6.105112381430337</v>
      </c>
      <c r="AC87" s="380">
        <v>7.4</v>
      </c>
      <c r="AD87" s="569">
        <f>+'費用構成表'!AE30/'損益計算書'!AB13*100</f>
        <v>8.92395636246528</v>
      </c>
      <c r="AE87" s="379">
        <v>8.92395636246528</v>
      </c>
      <c r="AF87" s="379">
        <v>7.254507261810235</v>
      </c>
      <c r="AG87" s="380">
        <v>5.5</v>
      </c>
      <c r="AH87" s="569">
        <f>+'費用構成表'!AI30/'損益計算書'!AF13*100</f>
        <v>0</v>
      </c>
      <c r="AI87" s="379">
        <v>0</v>
      </c>
      <c r="AJ87" s="379">
        <v>0</v>
      </c>
      <c r="AK87" s="379">
        <v>5.4</v>
      </c>
      <c r="AL87" s="569">
        <f>+'費用構成表'!AM30/'損益計算書'!AJ13*100</f>
        <v>4.850389274663935</v>
      </c>
      <c r="AM87" s="379">
        <v>4.850389274663935</v>
      </c>
      <c r="AN87" s="379">
        <v>5.066526430664236</v>
      </c>
      <c r="AO87" s="380">
        <v>5.4</v>
      </c>
      <c r="AP87" s="569">
        <f>+'費用構成表'!AQ30/'損益計算書'!AN13*100</f>
        <v>7.673790584803923</v>
      </c>
      <c r="AQ87" s="379">
        <v>7.673790584803923</v>
      </c>
      <c r="AR87" s="379">
        <v>8.436689623807048</v>
      </c>
      <c r="AS87" s="380">
        <v>7.4</v>
      </c>
      <c r="AT87" s="569">
        <f>+'費用構成表'!AU30/'損益計算書'!AR13*100</f>
        <v>5.888351557678264</v>
      </c>
      <c r="AU87" s="379">
        <v>5.888351557678264</v>
      </c>
      <c r="AV87" s="379">
        <v>4.7097741251873675</v>
      </c>
      <c r="AW87" s="380">
        <v>5.5</v>
      </c>
    </row>
    <row r="88" spans="2:49" ht="13.5" customHeight="1">
      <c r="B88" s="431" t="s">
        <v>376</v>
      </c>
      <c r="C88" s="404" t="s">
        <v>377</v>
      </c>
      <c r="D88" s="407"/>
      <c r="E88" s="449"/>
      <c r="F88" s="568">
        <f>+F89/('施設及び業務概況'!E54+'施設及び業務概況'!E57)*100</f>
        <v>460.7701466766711</v>
      </c>
      <c r="G88" s="366">
        <v>447.19929544210135</v>
      </c>
      <c r="H88" s="366">
        <v>429.48683305150615</v>
      </c>
      <c r="I88" s="366">
        <v>497.4</v>
      </c>
      <c r="J88" s="568">
        <f>+J89/('施設及び業務概況'!I54+'施設及び業務概況'!I57)*100</f>
        <v>660.3736122806881</v>
      </c>
      <c r="K88" s="366">
        <v>617.7110453572725</v>
      </c>
      <c r="L88" s="366">
        <v>615.0758416574176</v>
      </c>
      <c r="M88" s="367">
        <v>293.7</v>
      </c>
      <c r="N88" s="568">
        <f>+N89/('施設及び業務概況'!M54+'施設及び業務概況'!M57)*100</f>
        <v>340.2645784231734</v>
      </c>
      <c r="O88" s="366">
        <v>352.7851694163562</v>
      </c>
      <c r="P88" s="366">
        <v>344.99495967741933</v>
      </c>
      <c r="Q88" s="366">
        <v>433.5</v>
      </c>
      <c r="R88" s="568">
        <f>+R89/('施設及び業務概況'!Q54+'施設及び業務概況'!Q57)*100</f>
        <v>496.5332222853985</v>
      </c>
      <c r="S88" s="366">
        <v>517.8784505609789</v>
      </c>
      <c r="T88" s="366">
        <v>480.66342980403516</v>
      </c>
      <c r="U88" s="367">
        <v>293.7</v>
      </c>
      <c r="V88" s="568">
        <f>+V89/('施設及び業務概況'!U54+'施設及び業務概況'!U57)*100</f>
        <v>277.024198189847</v>
      </c>
      <c r="W88" s="366">
        <v>273.8577038459384</v>
      </c>
      <c r="X88" s="366">
        <v>258.89953956482765</v>
      </c>
      <c r="Y88" s="366">
        <v>433.5</v>
      </c>
      <c r="Z88" s="568">
        <f>+Z89/('施設及び業務概況'!Y54+'施設及び業務概況'!Y57)*100</f>
        <v>261.1546113483264</v>
      </c>
      <c r="AA88" s="366">
        <v>259.39081569731593</v>
      </c>
      <c r="AB88" s="366">
        <v>260.6322424474829</v>
      </c>
      <c r="AC88" s="367">
        <v>293.7</v>
      </c>
      <c r="AD88" s="568">
        <f>+AD89/('施設及び業務概況'!AC54+'施設及び業務概況'!AC57)*100</f>
        <v>295.03670603255665</v>
      </c>
      <c r="AE88" s="366">
        <v>275.56654963293965</v>
      </c>
      <c r="AF88" s="366">
        <v>181.58016223702433</v>
      </c>
      <c r="AG88" s="367">
        <v>142.1</v>
      </c>
      <c r="AH88" s="568">
        <f>+AH89/('施設及び業務概況'!AG54+'施設及び業務概況'!AG57)*100</f>
        <v>180.0581727240601</v>
      </c>
      <c r="AI88" s="366">
        <v>202.06594720961212</v>
      </c>
      <c r="AJ88" s="366">
        <v>238.36548819900108</v>
      </c>
      <c r="AK88" s="366">
        <v>221.2</v>
      </c>
      <c r="AL88" s="568">
        <f>+AL89/('施設及び業務概況'!AK54+'施設及び業務概況'!AK57)*100</f>
        <v>308.6756939742722</v>
      </c>
      <c r="AM88" s="366">
        <v>310.4888287068382</v>
      </c>
      <c r="AN88" s="366">
        <v>307.9437707454476</v>
      </c>
      <c r="AO88" s="367">
        <v>221.2</v>
      </c>
      <c r="AP88" s="568">
        <f>+AP89/('施設及び業務概況'!AO54+'施設及び業務概況'!AO57)*100</f>
        <v>91.61140165164112</v>
      </c>
      <c r="AQ88" s="366">
        <v>99.7125751861251</v>
      </c>
      <c r="AR88" s="366">
        <v>130.87939215867618</v>
      </c>
      <c r="AS88" s="367">
        <v>293.7</v>
      </c>
      <c r="AT88" s="568">
        <f>+AT89/('施設及び業務概況'!AS54+'施設及び業務概況'!AS57)*100</f>
        <v>237.2093023255814</v>
      </c>
      <c r="AU88" s="366">
        <v>197.9653939272784</v>
      </c>
      <c r="AV88" s="366">
        <v>142.86793521884886</v>
      </c>
      <c r="AW88" s="367">
        <v>142.1</v>
      </c>
    </row>
    <row r="89" spans="1:49" s="541" customFormat="1" ht="13.5" customHeight="1" hidden="1">
      <c r="A89" s="541" t="s">
        <v>1160</v>
      </c>
      <c r="B89" s="398"/>
      <c r="C89" s="438"/>
      <c r="D89" s="386"/>
      <c r="E89" s="371"/>
      <c r="F89" s="372">
        <f>INDEX('元データ'!$A$2:$M$537,MATCH($A89,'元データ'!$A$2:$A$537,0),MATCH(F$1,'元データ'!$A$2:$M$2,0))</f>
        <v>1590491</v>
      </c>
      <c r="G89" s="373">
        <v>1543647</v>
      </c>
      <c r="H89" s="373">
        <v>1541716</v>
      </c>
      <c r="I89" s="373"/>
      <c r="J89" s="372">
        <f>INDEX('元データ'!$A$2:$M$537,MATCH($A89,'元データ'!$A$2:$A$537,0),MATCH(J$1,'元データ'!$A$2:$M$2,0))</f>
        <v>854781</v>
      </c>
      <c r="K89" s="373">
        <v>799559</v>
      </c>
      <c r="L89" s="373">
        <v>764773</v>
      </c>
      <c r="M89" s="374"/>
      <c r="N89" s="372">
        <f>INDEX('元データ'!$A$2:$M$537,MATCH($A89,'元データ'!$A$2:$A$537,0),MATCH(N$1,'元データ'!$A$2:$M$2,0))</f>
        <v>537060</v>
      </c>
      <c r="O89" s="373">
        <v>556822</v>
      </c>
      <c r="P89" s="373">
        <v>547576</v>
      </c>
      <c r="Q89" s="373"/>
      <c r="R89" s="372">
        <f>INDEX('元データ'!$A$2:$M$537,MATCH($A89,'元データ'!$A$2:$A$537,0),MATCH(R$1,'元データ'!$A$2:$M$2,0))</f>
        <v>620026</v>
      </c>
      <c r="S89" s="373">
        <v>646680</v>
      </c>
      <c r="T89" s="373">
        <v>630616</v>
      </c>
      <c r="U89" s="374"/>
      <c r="V89" s="372">
        <f>INDEX('元データ'!$A$2:$M$537,MATCH($A89,'元データ'!$A$2:$A$537,0),MATCH(V$1,'元データ'!$A$2:$M$2,0))</f>
        <v>543901</v>
      </c>
      <c r="W89" s="373">
        <v>537684</v>
      </c>
      <c r="X89" s="373">
        <v>508313</v>
      </c>
      <c r="Y89" s="373"/>
      <c r="Z89" s="372">
        <f>INDEX('元データ'!$A$2:$M$537,MATCH($A89,'元データ'!$A$2:$A$537,0),MATCH(Z$1,'元データ'!$A$2:$M$2,0))</f>
        <v>224465</v>
      </c>
      <c r="AA89" s="373">
        <v>222949</v>
      </c>
      <c r="AB89" s="373">
        <v>217495</v>
      </c>
      <c r="AC89" s="374"/>
      <c r="AD89" s="372">
        <f>INDEX('元データ'!$A$2:$M$537,MATCH($A89,'元データ'!$A$2:$A$537,0),MATCH(AD$1,'元データ'!$A$2:$M$2,0))</f>
        <v>147896</v>
      </c>
      <c r="AE89" s="373">
        <v>138136</v>
      </c>
      <c r="AF89" s="373">
        <v>110132</v>
      </c>
      <c r="AG89" s="374"/>
      <c r="AH89" s="372">
        <f>INDEX('元データ'!$A$2:$M$537,MATCH($A89,'元データ'!$A$2:$A$537,0),MATCH(AH$1,'元データ'!$A$2:$M$2,0))</f>
        <v>66238</v>
      </c>
      <c r="AI89" s="373">
        <v>74334</v>
      </c>
      <c r="AJ89" s="373">
        <v>97358</v>
      </c>
      <c r="AK89" s="373"/>
      <c r="AL89" s="372">
        <f>INDEX('元データ'!$A$2:$M$537,MATCH($A89,'元データ'!$A$2:$A$537,0),MATCH(AL$1,'元データ'!$A$2:$M$2,0))</f>
        <v>227957</v>
      </c>
      <c r="AM89" s="373">
        <v>229296</v>
      </c>
      <c r="AN89" s="373">
        <v>232864</v>
      </c>
      <c r="AO89" s="374"/>
      <c r="AP89" s="372">
        <f>INDEX('元データ'!$A$2:$M$537,MATCH($A89,'元データ'!$A$2:$A$537,0),MATCH(AP$1,'元データ'!$A$2:$M$2,0))</f>
        <v>130680</v>
      </c>
      <c r="AQ89" s="373">
        <v>142236</v>
      </c>
      <c r="AR89" s="373">
        <v>183968</v>
      </c>
      <c r="AS89" s="374"/>
      <c r="AT89" s="372">
        <f>INDEX('元データ'!$A$2:$M$537,MATCH($A89,'元データ'!$A$2:$A$537,0),MATCH(AT$1,'元データ'!$A$2:$M$2,0))</f>
        <v>106794</v>
      </c>
      <c r="AU89" s="373">
        <v>89126</v>
      </c>
      <c r="AV89" s="373">
        <v>60516</v>
      </c>
      <c r="AW89" s="374"/>
    </row>
    <row r="90" spans="2:49" ht="13.5" customHeight="1">
      <c r="B90" s="432" t="s">
        <v>378</v>
      </c>
      <c r="C90" s="404" t="s">
        <v>379</v>
      </c>
      <c r="D90" s="407"/>
      <c r="E90" s="110"/>
      <c r="F90" s="569">
        <f>+F91/('施設及び業務概況'!E54+'施設及び業務概況'!E57)*100</f>
        <v>19.140972417369436</v>
      </c>
      <c r="G90" s="379">
        <v>18.223482752526934</v>
      </c>
      <c r="H90" s="379">
        <v>19.178643162184823</v>
      </c>
      <c r="I90" s="379">
        <v>36.2</v>
      </c>
      <c r="J90" s="569">
        <f>+J91/('施設及び業務概況'!I54+'施設及び業務概況'!I57)*100</f>
        <v>19.675677346085802</v>
      </c>
      <c r="K90" s="379">
        <v>20.501548992189374</v>
      </c>
      <c r="L90" s="379">
        <v>19.58049831909794</v>
      </c>
      <c r="M90" s="380">
        <v>17.5</v>
      </c>
      <c r="N90" s="569">
        <f>+N91/('施設及び業務概況'!M54+'施設及び業務概況'!M57)*100</f>
        <v>13.114245165868368</v>
      </c>
      <c r="O90" s="379">
        <v>15.43690919688791</v>
      </c>
      <c r="P90" s="379">
        <v>15.434727822580646</v>
      </c>
      <c r="Q90" s="379">
        <v>26.7</v>
      </c>
      <c r="R90" s="569">
        <f>+R91/('施設及び業務概況'!Q54+'施設及び業務概況'!Q57)*100</f>
        <v>11.652825716139056</v>
      </c>
      <c r="S90" s="379">
        <v>12.84605713095915</v>
      </c>
      <c r="T90" s="379">
        <v>12.414155811489593</v>
      </c>
      <c r="U90" s="380">
        <v>17.5</v>
      </c>
      <c r="V90" s="569">
        <f>+V91/('施設及び業務概況'!U54+'施設及び業務概況'!U57)*100</f>
        <v>16.078477311968705</v>
      </c>
      <c r="W90" s="379">
        <v>16.443156409642604</v>
      </c>
      <c r="X90" s="379">
        <v>16.5272797653003</v>
      </c>
      <c r="Y90" s="379">
        <v>26.7</v>
      </c>
      <c r="Z90" s="569">
        <f>+Z91/('施設及び業務概況'!Y54+'施設及び業務概況'!Y57)*100</f>
        <v>17.070191155425764</v>
      </c>
      <c r="AA90" s="379">
        <v>15.98003513629859</v>
      </c>
      <c r="AB90" s="379">
        <v>15.712590923797768</v>
      </c>
      <c r="AC90" s="380">
        <v>17.5</v>
      </c>
      <c r="AD90" s="569">
        <f>+AD91/('施設及び業務概況'!AC54+'施設及び業務概況'!AC57)*100</f>
        <v>11.676109160548995</v>
      </c>
      <c r="AE90" s="379">
        <v>11.867618895627194</v>
      </c>
      <c r="AF90" s="379">
        <v>14.476027171404077</v>
      </c>
      <c r="AG90" s="380">
        <v>10.5</v>
      </c>
      <c r="AH90" s="569">
        <f>+AH91/('施設及び業務概況'!AG54+'施設及び業務概況'!AG57)*100</f>
        <v>19.85212167341724</v>
      </c>
      <c r="AI90" s="379">
        <v>20.4012286949194</v>
      </c>
      <c r="AJ90" s="379">
        <v>17.721085104299288</v>
      </c>
      <c r="AK90" s="379">
        <v>13.8</v>
      </c>
      <c r="AL90" s="569">
        <f>+AL91/('施設及び業務概況'!AK54+'施設及び業務概況'!AK57)*100</f>
        <v>11.247122545700746</v>
      </c>
      <c r="AM90" s="379">
        <v>13.279620853080567</v>
      </c>
      <c r="AN90" s="379">
        <v>24.603604914108885</v>
      </c>
      <c r="AO90" s="380">
        <v>13.8</v>
      </c>
      <c r="AP90" s="569">
        <f>+AP91/('施設及び業務概況'!AO54+'施設及び業務概況'!AO57)*100</f>
        <v>1.105533979221289</v>
      </c>
      <c r="AQ90" s="379">
        <v>11.228495716669237</v>
      </c>
      <c r="AR90" s="379">
        <v>13.143572632911932</v>
      </c>
      <c r="AS90" s="380">
        <v>17.5</v>
      </c>
      <c r="AT90" s="569">
        <f>+AT91/('施設及び業務概況'!AS54+'施設及び業務概況'!AS57)*100</f>
        <v>8.538237711290286</v>
      </c>
      <c r="AU90" s="379">
        <v>8.125097176873016</v>
      </c>
      <c r="AV90" s="379">
        <v>7.533405732093111</v>
      </c>
      <c r="AW90" s="380">
        <v>10.5</v>
      </c>
    </row>
    <row r="91" spans="1:49" s="541" customFormat="1" ht="13.5" customHeight="1" hidden="1">
      <c r="A91" s="541" t="s">
        <v>1161</v>
      </c>
      <c r="B91" s="398"/>
      <c r="C91" s="438"/>
      <c r="D91" s="386"/>
      <c r="E91" s="371"/>
      <c r="F91" s="372">
        <f>INDEX('元データ'!$A$2:$M$537,MATCH($A91,'元データ'!$A$2:$A$537,0),MATCH(F$1,'元データ'!$A$2:$M$2,0))</f>
        <v>66071</v>
      </c>
      <c r="G91" s="373">
        <v>62904</v>
      </c>
      <c r="H91" s="373">
        <v>68845</v>
      </c>
      <c r="I91" s="373"/>
      <c r="J91" s="372">
        <f>INDEX('元データ'!$A$2:$M$537,MATCH($A91,'元データ'!$A$2:$A$537,0),MATCH(J$1,'元データ'!$A$2:$M$2,0))</f>
        <v>25468</v>
      </c>
      <c r="K91" s="373">
        <v>26537</v>
      </c>
      <c r="L91" s="373">
        <v>24346</v>
      </c>
      <c r="M91" s="374"/>
      <c r="N91" s="372">
        <f>INDEX('元データ'!$A$2:$M$537,MATCH($A91,'元データ'!$A$2:$A$537,0),MATCH(N$1,'元データ'!$A$2:$M$2,0))</f>
        <v>20699</v>
      </c>
      <c r="O91" s="373">
        <v>24365</v>
      </c>
      <c r="P91" s="373">
        <v>24498</v>
      </c>
      <c r="Q91" s="373"/>
      <c r="R91" s="372">
        <f>INDEX('元データ'!$A$2:$M$537,MATCH($A91,'元データ'!$A$2:$A$537,0),MATCH(R$1,'元データ'!$A$2:$M$2,0))</f>
        <v>14551</v>
      </c>
      <c r="S91" s="373">
        <v>16041</v>
      </c>
      <c r="T91" s="373">
        <v>16287</v>
      </c>
      <c r="U91" s="374"/>
      <c r="V91" s="372">
        <f>INDEX('元データ'!$A$2:$M$537,MATCH($A91,'元データ'!$A$2:$A$537,0),MATCH(V$1,'元データ'!$A$2:$M$2,0))</f>
        <v>31568</v>
      </c>
      <c r="W91" s="373">
        <v>32284</v>
      </c>
      <c r="X91" s="373">
        <v>32449</v>
      </c>
      <c r="Y91" s="373"/>
      <c r="Z91" s="372">
        <f>INDEX('元データ'!$A$2:$M$537,MATCH($A91,'元データ'!$A$2:$A$537,0),MATCH(Z$1,'元データ'!$A$2:$M$2,0))</f>
        <v>14672</v>
      </c>
      <c r="AA91" s="373">
        <v>13735</v>
      </c>
      <c r="AB91" s="373">
        <v>13112</v>
      </c>
      <c r="AC91" s="374"/>
      <c r="AD91" s="372">
        <f>INDEX('元データ'!$A$2:$M$537,MATCH($A91,'元データ'!$A$2:$A$537,0),MATCH(AD$1,'元データ'!$A$2:$M$2,0))</f>
        <v>5853</v>
      </c>
      <c r="AE91" s="373">
        <v>5949</v>
      </c>
      <c r="AF91" s="373">
        <v>8780</v>
      </c>
      <c r="AG91" s="374"/>
      <c r="AH91" s="372">
        <f>INDEX('元データ'!$A$2:$M$537,MATCH($A91,'元データ'!$A$2:$A$537,0),MATCH(AH$1,'元データ'!$A$2:$M$2,0))</f>
        <v>7303</v>
      </c>
      <c r="AI91" s="373">
        <v>7505</v>
      </c>
      <c r="AJ91" s="373">
        <v>7238</v>
      </c>
      <c r="AK91" s="373"/>
      <c r="AL91" s="372">
        <f>INDEX('元データ'!$A$2:$M$537,MATCH($A91,'元データ'!$A$2:$A$537,0),MATCH(AL$1,'元データ'!$A$2:$M$2,0))</f>
        <v>8306</v>
      </c>
      <c r="AM91" s="373">
        <v>9807</v>
      </c>
      <c r="AN91" s="373">
        <v>18605</v>
      </c>
      <c r="AO91" s="374"/>
      <c r="AP91" s="372">
        <f>INDEX('元データ'!$A$2:$M$537,MATCH($A91,'元データ'!$A$2:$A$537,0),MATCH(AP$1,'元データ'!$A$2:$M$2,0))</f>
        <v>1577</v>
      </c>
      <c r="AQ91" s="373">
        <v>16017</v>
      </c>
      <c r="AR91" s="373">
        <v>18475</v>
      </c>
      <c r="AS91" s="374"/>
      <c r="AT91" s="372">
        <f>INDEX('元データ'!$A$2:$M$537,MATCH($A91,'元データ'!$A$2:$A$537,0),MATCH(AT$1,'元データ'!$A$2:$M$2,0))</f>
        <v>3844</v>
      </c>
      <c r="AU91" s="373">
        <v>3658</v>
      </c>
      <c r="AV91" s="373">
        <v>3191</v>
      </c>
      <c r="AW91" s="374"/>
    </row>
    <row r="92" spans="2:49" ht="13.5" customHeight="1">
      <c r="B92" s="432" t="s">
        <v>380</v>
      </c>
      <c r="C92" s="404" t="s">
        <v>381</v>
      </c>
      <c r="D92" s="407"/>
      <c r="E92" s="110"/>
      <c r="F92" s="581">
        <f>IF(F93=0,0,+F89/(F93/10))</f>
        <v>71643.73873873874</v>
      </c>
      <c r="G92" s="563">
        <v>69221.83856502242</v>
      </c>
      <c r="H92" s="141">
        <v>68217.5221238938</v>
      </c>
      <c r="I92" s="141">
        <v>75370</v>
      </c>
      <c r="J92" s="581">
        <f>IF(J93=0,0,+J89/(J93/10))</f>
        <v>142463.5</v>
      </c>
      <c r="K92" s="563">
        <v>1332598.3333333335</v>
      </c>
      <c r="L92" s="141">
        <v>127462.16666666667</v>
      </c>
      <c r="M92" s="142">
        <v>62795</v>
      </c>
      <c r="N92" s="581">
        <f>IF(N93=0,0,+N89/(N93/10))</f>
        <v>59673.333333333336</v>
      </c>
      <c r="O92" s="563">
        <v>61869.11111111111</v>
      </c>
      <c r="P92" s="141">
        <v>60841.77777777778</v>
      </c>
      <c r="Q92" s="141">
        <v>67471</v>
      </c>
      <c r="R92" s="581">
        <f>IF(R93=0,0,+R89/(R93/10))</f>
        <v>62002.6</v>
      </c>
      <c r="S92" s="563">
        <v>64668</v>
      </c>
      <c r="T92" s="141">
        <v>57328.72727272727</v>
      </c>
      <c r="U92" s="142">
        <v>62795</v>
      </c>
      <c r="V92" s="581">
        <f>IF(V93=0,0,+V89/(V93/10))</f>
        <v>49445.545454545456</v>
      </c>
      <c r="W92" s="563">
        <v>48880.36363636364</v>
      </c>
      <c r="X92" s="141">
        <v>46210.27272727273</v>
      </c>
      <c r="Y92" s="141">
        <v>67471</v>
      </c>
      <c r="Z92" s="581">
        <f>IF(Z93=0,0,+Z89/(Z93/10))</f>
        <v>46763.54166666667</v>
      </c>
      <c r="AA92" s="563">
        <v>39812.32142857143</v>
      </c>
      <c r="AB92" s="141">
        <v>35654.91803278689</v>
      </c>
      <c r="AC92" s="142">
        <v>62795</v>
      </c>
      <c r="AD92" s="581">
        <f>IF(AD93=0,0,+AD89/(AD93/10))</f>
        <v>50998.620689655174</v>
      </c>
      <c r="AE92" s="563">
        <v>47633.10344827586</v>
      </c>
      <c r="AF92" s="141">
        <v>37976.551724137935</v>
      </c>
      <c r="AG92" s="142">
        <v>35003</v>
      </c>
      <c r="AH92" s="581">
        <f>IF(AH93=0,0,+AH89/(AH93/10))</f>
        <v>165595</v>
      </c>
      <c r="AI92" s="563">
        <v>185835</v>
      </c>
      <c r="AJ92" s="141">
        <v>24339.5</v>
      </c>
      <c r="AK92" s="141">
        <v>58302</v>
      </c>
      <c r="AL92" s="581">
        <f>IF(AL93=0,0,+AL89/(AL93/10))</f>
        <v>37992.833333333336</v>
      </c>
      <c r="AM92" s="563">
        <v>382160</v>
      </c>
      <c r="AN92" s="141">
        <v>45659.60784313726</v>
      </c>
      <c r="AO92" s="142">
        <v>58302</v>
      </c>
      <c r="AP92" s="581">
        <f>IF(AP93=0,0,+AP89/(AP93/10))</f>
        <v>21780</v>
      </c>
      <c r="AQ92" s="563">
        <v>23706</v>
      </c>
      <c r="AR92" s="141">
        <v>30661.333333333332</v>
      </c>
      <c r="AS92" s="142">
        <v>62795</v>
      </c>
      <c r="AT92" s="581">
        <f>IF(AT93=0,0,+AT89/(AT93/10))</f>
        <v>0</v>
      </c>
      <c r="AU92" s="563">
        <v>0</v>
      </c>
      <c r="AV92" s="141">
        <v>0</v>
      </c>
      <c r="AW92" s="142">
        <v>35003</v>
      </c>
    </row>
    <row r="93" spans="1:49" s="541" customFormat="1" ht="13.5" customHeight="1" hidden="1">
      <c r="A93" s="541" t="s">
        <v>1162</v>
      </c>
      <c r="B93" s="457"/>
      <c r="C93" s="458"/>
      <c r="D93" s="459"/>
      <c r="E93" s="164"/>
      <c r="F93" s="460">
        <f>INDEX('元データ'!$A$2:$M$537,MATCH($A93,'元データ'!$A$2:$A$537,0),MATCH(F$1,'元データ'!$A$2:$M$2,0))</f>
        <v>222</v>
      </c>
      <c r="G93" s="167">
        <v>223</v>
      </c>
      <c r="H93" s="167">
        <v>226</v>
      </c>
      <c r="I93" s="167"/>
      <c r="J93" s="460">
        <f>INDEX('元データ'!$A$2:$M$537,MATCH($A93,'元データ'!$A$2:$A$537,0),MATCH(J$1,'元データ'!$A$2:$M$2,0))</f>
        <v>60</v>
      </c>
      <c r="K93" s="167">
        <v>6</v>
      </c>
      <c r="L93" s="167">
        <v>60</v>
      </c>
      <c r="M93" s="168"/>
      <c r="N93" s="460">
        <f>INDEX('元データ'!$A$2:$M$537,MATCH($A93,'元データ'!$A$2:$A$537,0),MATCH(N$1,'元データ'!$A$2:$M$2,0))</f>
        <v>90</v>
      </c>
      <c r="O93" s="167">
        <v>90</v>
      </c>
      <c r="P93" s="167">
        <v>90</v>
      </c>
      <c r="Q93" s="167"/>
      <c r="R93" s="460">
        <f>INDEX('元データ'!$A$2:$M$537,MATCH($A93,'元データ'!$A$2:$A$537,0),MATCH(R$1,'元データ'!$A$2:$M$2,0))</f>
        <v>100</v>
      </c>
      <c r="S93" s="167">
        <v>100</v>
      </c>
      <c r="T93" s="167">
        <v>110</v>
      </c>
      <c r="U93" s="168"/>
      <c r="V93" s="460">
        <f>INDEX('元データ'!$A$2:$M$537,MATCH($A93,'元データ'!$A$2:$A$537,0),MATCH(V$1,'元データ'!$A$2:$M$2,0))</f>
        <v>110</v>
      </c>
      <c r="W93" s="167">
        <v>110</v>
      </c>
      <c r="X93" s="167">
        <v>110</v>
      </c>
      <c r="Y93" s="167"/>
      <c r="Z93" s="460">
        <f>INDEX('元データ'!$A$2:$M$537,MATCH($A93,'元データ'!$A$2:$A$537,0),MATCH(Z$1,'元データ'!$A$2:$M$2,0))</f>
        <v>48</v>
      </c>
      <c r="AA93" s="167">
        <v>56</v>
      </c>
      <c r="AB93" s="167">
        <v>61</v>
      </c>
      <c r="AC93" s="168"/>
      <c r="AD93" s="460">
        <f>INDEX('元データ'!$A$2:$M$537,MATCH($A93,'元データ'!$A$2:$A$537,0),MATCH(AD$1,'元データ'!$A$2:$M$2,0))</f>
        <v>29</v>
      </c>
      <c r="AE93" s="167">
        <v>29</v>
      </c>
      <c r="AF93" s="167">
        <v>29</v>
      </c>
      <c r="AG93" s="168"/>
      <c r="AH93" s="460">
        <f>INDEX('元データ'!$A$2:$M$537,MATCH($A93,'元データ'!$A$2:$A$537,0),MATCH(AH$1,'元データ'!$A$2:$M$2,0))</f>
        <v>4</v>
      </c>
      <c r="AI93" s="167">
        <v>4</v>
      </c>
      <c r="AJ93" s="167">
        <v>40</v>
      </c>
      <c r="AK93" s="167"/>
      <c r="AL93" s="460">
        <f>INDEX('元データ'!$A$2:$M$537,MATCH($A93,'元データ'!$A$2:$A$537,0),MATCH(AL$1,'元データ'!$A$2:$M$2,0))</f>
        <v>60</v>
      </c>
      <c r="AM93" s="167">
        <v>6</v>
      </c>
      <c r="AN93" s="167">
        <v>51</v>
      </c>
      <c r="AO93" s="168"/>
      <c r="AP93" s="460">
        <f>INDEX('元データ'!$A$2:$M$537,MATCH($A93,'元データ'!$A$2:$A$537,0),MATCH(AP$1,'元データ'!$A$2:$M$2,0))</f>
        <v>60</v>
      </c>
      <c r="AQ93" s="167">
        <v>60</v>
      </c>
      <c r="AR93" s="167">
        <v>60</v>
      </c>
      <c r="AS93" s="168"/>
      <c r="AT93" s="460">
        <f>INDEX('元データ'!$A$2:$M$537,MATCH($A93,'元データ'!$A$2:$A$537,0),MATCH(AT$1,'元データ'!$A$2:$M$2,0))</f>
        <v>0</v>
      </c>
      <c r="AU93" s="167"/>
      <c r="AV93" s="167"/>
      <c r="AW93" s="168"/>
    </row>
    <row r="94" spans="2:49" ht="13.5" customHeight="1">
      <c r="B94" s="432" t="s">
        <v>382</v>
      </c>
      <c r="C94" s="404" t="s">
        <v>383</v>
      </c>
      <c r="D94" s="407"/>
      <c r="E94" s="110"/>
      <c r="F94" s="409">
        <f>IF(F93=0,0,+(F43+F60)/(F93/10))</f>
        <v>35759.54954954955</v>
      </c>
      <c r="G94" s="141">
        <v>37022.73542600897</v>
      </c>
      <c r="H94" s="141">
        <v>36247.433628318584</v>
      </c>
      <c r="I94" s="141">
        <v>32250</v>
      </c>
      <c r="J94" s="409">
        <f>IF(J93=0,0,+(J43+J60)/(J93/10))</f>
        <v>40580.166666666664</v>
      </c>
      <c r="K94" s="141">
        <v>388598.3333333334</v>
      </c>
      <c r="L94" s="141">
        <v>36219.333333333336</v>
      </c>
      <c r="M94" s="142">
        <v>34169</v>
      </c>
      <c r="N94" s="409">
        <f>IF(N93=0,0,+(N43+N60)/(N93/10))</f>
        <v>26865.11111111111</v>
      </c>
      <c r="O94" s="141">
        <v>27393.444444444445</v>
      </c>
      <c r="P94" s="141">
        <v>26631.777777777777</v>
      </c>
      <c r="Q94" s="141">
        <v>30572</v>
      </c>
      <c r="R94" s="409">
        <f>IF(R93=0,0,+(R43+R60)/(R93/10))</f>
        <v>17828.4</v>
      </c>
      <c r="S94" s="141">
        <v>17715.3</v>
      </c>
      <c r="T94" s="141">
        <v>16043.818181818182</v>
      </c>
      <c r="U94" s="142">
        <v>34169</v>
      </c>
      <c r="V94" s="409">
        <f>IF(V93=0,0,+(V43+V60)/(V93/10))</f>
        <v>28407.363636363636</v>
      </c>
      <c r="W94" s="141">
        <v>27629.18181818182</v>
      </c>
      <c r="X94" s="141">
        <v>26647</v>
      </c>
      <c r="Y94" s="141">
        <v>30572</v>
      </c>
      <c r="Z94" s="409">
        <f>IF(Z93=0,0,+(Z43+Z60)/(Z93/10))</f>
        <v>24591.25</v>
      </c>
      <c r="AA94" s="141">
        <v>20632.32142857143</v>
      </c>
      <c r="AB94" s="141">
        <v>18810.819672131147</v>
      </c>
      <c r="AC94" s="142">
        <v>34169</v>
      </c>
      <c r="AD94" s="409">
        <f>IF(AD93=0,0,+(AD43+AD60)/(AD93/10))</f>
        <v>33416.551724137935</v>
      </c>
      <c r="AE94" s="141">
        <v>32545.172413793105</v>
      </c>
      <c r="AF94" s="141">
        <v>33391.724137931036</v>
      </c>
      <c r="AG94" s="142">
        <v>27566</v>
      </c>
      <c r="AH94" s="409">
        <f>IF(AH93=0,0,+(AH43+AH60)/(AH93/10))</f>
        <v>136522.5</v>
      </c>
      <c r="AI94" s="141">
        <v>158725</v>
      </c>
      <c r="AJ94" s="141">
        <v>14531.5</v>
      </c>
      <c r="AK94" s="141">
        <v>32570</v>
      </c>
      <c r="AL94" s="409">
        <f>IF(AL93=0,0,+(AL43+AL60)/(AL93/10))</f>
        <v>21841.166666666668</v>
      </c>
      <c r="AM94" s="141">
        <v>226636.6666666667</v>
      </c>
      <c r="AN94" s="141">
        <v>27784.3137254902</v>
      </c>
      <c r="AO94" s="142">
        <v>32570</v>
      </c>
      <c r="AP94" s="409">
        <f>IF(AP93=0,0,+(AP43+AP60)/(AP93/10))</f>
        <v>44046.166666666664</v>
      </c>
      <c r="AQ94" s="141">
        <v>40071.833333333336</v>
      </c>
      <c r="AR94" s="141">
        <v>41991.333333333336</v>
      </c>
      <c r="AS94" s="142">
        <v>34169</v>
      </c>
      <c r="AT94" s="409">
        <f>IF(AT93=0,0,+(AT43+AT60)/(AT93/10))</f>
        <v>0</v>
      </c>
      <c r="AU94" s="141">
        <v>0</v>
      </c>
      <c r="AV94" s="141">
        <v>0</v>
      </c>
      <c r="AW94" s="142">
        <v>27566</v>
      </c>
    </row>
    <row r="95" spans="2:49" ht="13.5" customHeight="1">
      <c r="B95" s="432" t="s">
        <v>384</v>
      </c>
      <c r="C95" s="404" t="s">
        <v>385</v>
      </c>
      <c r="D95" s="407"/>
      <c r="E95" s="110"/>
      <c r="F95" s="409">
        <f>IF(F96=0,0,+F91/(F96/10))</f>
        <v>4464.256756756757</v>
      </c>
      <c r="G95" s="141">
        <v>4032.3076923076924</v>
      </c>
      <c r="H95" s="141">
        <v>4499.673202614379</v>
      </c>
      <c r="I95" s="141">
        <v>7607</v>
      </c>
      <c r="J95" s="409">
        <f>IF(J96=0,0,+J91/(J96/10))</f>
        <v>3183.5</v>
      </c>
      <c r="K95" s="141">
        <v>33171.25</v>
      </c>
      <c r="L95" s="141">
        <v>3043.25</v>
      </c>
      <c r="M95" s="142">
        <v>4601</v>
      </c>
      <c r="N95" s="409">
        <f>IF(N96=0,0,+N91/(N96/10))</f>
        <v>2957</v>
      </c>
      <c r="O95" s="141">
        <v>3480.714285714286</v>
      </c>
      <c r="P95" s="141">
        <v>3499.714285714286</v>
      </c>
      <c r="Q95" s="141">
        <v>5390</v>
      </c>
      <c r="R95" s="409">
        <f>IF(R96=0,0,+R91/(R96/10))</f>
        <v>2425.1666666666665</v>
      </c>
      <c r="S95" s="141">
        <v>2673.5</v>
      </c>
      <c r="T95" s="141">
        <v>2714.5</v>
      </c>
      <c r="U95" s="142">
        <v>4601</v>
      </c>
      <c r="V95" s="409">
        <f>IF(V96=0,0,+V91/(V96/10))</f>
        <v>3946</v>
      </c>
      <c r="W95" s="141">
        <v>4035.5</v>
      </c>
      <c r="X95" s="141">
        <v>4056.125</v>
      </c>
      <c r="Y95" s="141">
        <v>5390</v>
      </c>
      <c r="Z95" s="409">
        <f>IF(Z96=0,0,+Z91/(Z96/10))</f>
        <v>3668</v>
      </c>
      <c r="AA95" s="141">
        <v>3433.75</v>
      </c>
      <c r="AB95" s="141">
        <v>4370.666666666667</v>
      </c>
      <c r="AC95" s="142">
        <v>4601</v>
      </c>
      <c r="AD95" s="409">
        <f>IF(AD96=0,0,+AD91/(AD96/10))</f>
        <v>1951</v>
      </c>
      <c r="AE95" s="141">
        <v>2974.5</v>
      </c>
      <c r="AF95" s="141">
        <v>4390</v>
      </c>
      <c r="AG95" s="142">
        <v>3050</v>
      </c>
      <c r="AH95" s="409">
        <f>IF(AH96=0,0,+AH91/(AH96/10))</f>
        <v>24343.333333333336</v>
      </c>
      <c r="AI95" s="141">
        <v>37525</v>
      </c>
      <c r="AJ95" s="141">
        <v>3619</v>
      </c>
      <c r="AK95" s="141">
        <v>3975</v>
      </c>
      <c r="AL95" s="409">
        <f>IF(AL96=0,0,+AL91/(AL96/10))</f>
        <v>2076.5</v>
      </c>
      <c r="AM95" s="141">
        <v>32690</v>
      </c>
      <c r="AN95" s="141">
        <v>5637.878787878788</v>
      </c>
      <c r="AO95" s="142">
        <v>3975</v>
      </c>
      <c r="AP95" s="409">
        <f>IF(AP96=0,0,+AP91/(AP96/10))</f>
        <v>315.4</v>
      </c>
      <c r="AQ95" s="141">
        <v>4004.25</v>
      </c>
      <c r="AR95" s="141">
        <v>3695</v>
      </c>
      <c r="AS95" s="142">
        <v>4601</v>
      </c>
      <c r="AT95" s="409">
        <f>IF(AT96=0,0,+AT91/(AT96/10))</f>
        <v>0</v>
      </c>
      <c r="AU95" s="141">
        <v>0</v>
      </c>
      <c r="AV95" s="141">
        <v>0</v>
      </c>
      <c r="AW95" s="142">
        <v>3050</v>
      </c>
    </row>
    <row r="96" spans="1:49" s="541" customFormat="1" ht="13.5" customHeight="1" hidden="1">
      <c r="A96" s="541" t="s">
        <v>1163</v>
      </c>
      <c r="B96" s="457"/>
      <c r="C96" s="458"/>
      <c r="D96" s="459"/>
      <c r="E96" s="164"/>
      <c r="F96" s="460">
        <f>INDEX('元データ'!$A$2:$M$537,MATCH($A96,'元データ'!$A$2:$A$537,0),MATCH(F$1,'元データ'!$A$2:$M$2,0))</f>
        <v>148</v>
      </c>
      <c r="G96" s="167">
        <v>156</v>
      </c>
      <c r="H96" s="167">
        <v>153</v>
      </c>
      <c r="I96" s="167"/>
      <c r="J96" s="460">
        <f>INDEX('元データ'!$A$2:$M$537,MATCH($A96,'元データ'!$A$2:$A$537,0),MATCH(J$1,'元データ'!$A$2:$M$2,0))</f>
        <v>80</v>
      </c>
      <c r="K96" s="167">
        <v>8</v>
      </c>
      <c r="L96" s="167">
        <v>80</v>
      </c>
      <c r="M96" s="168"/>
      <c r="N96" s="460">
        <f>INDEX('元データ'!$A$2:$M$537,MATCH($A96,'元データ'!$A$2:$A$537,0),MATCH(N$1,'元データ'!$A$2:$M$2,0))</f>
        <v>70</v>
      </c>
      <c r="O96" s="167">
        <v>70</v>
      </c>
      <c r="P96" s="167">
        <v>70</v>
      </c>
      <c r="Q96" s="167"/>
      <c r="R96" s="460">
        <f>INDEX('元データ'!$A$2:$M$537,MATCH($A96,'元データ'!$A$2:$A$537,0),MATCH(R$1,'元データ'!$A$2:$M$2,0))</f>
        <v>60</v>
      </c>
      <c r="S96" s="167">
        <v>60</v>
      </c>
      <c r="T96" s="167">
        <v>60</v>
      </c>
      <c r="U96" s="168"/>
      <c r="V96" s="460">
        <f>INDEX('元データ'!$A$2:$M$537,MATCH($A96,'元データ'!$A$2:$A$537,0),MATCH(V$1,'元データ'!$A$2:$M$2,0))</f>
        <v>80</v>
      </c>
      <c r="W96" s="167">
        <v>80</v>
      </c>
      <c r="X96" s="167">
        <v>80</v>
      </c>
      <c r="Y96" s="167"/>
      <c r="Z96" s="460">
        <f>INDEX('元データ'!$A$2:$M$537,MATCH($A96,'元データ'!$A$2:$A$537,0),MATCH(Z$1,'元データ'!$A$2:$M$2,0))</f>
        <v>40</v>
      </c>
      <c r="AA96" s="167">
        <v>40</v>
      </c>
      <c r="AB96" s="167">
        <v>30</v>
      </c>
      <c r="AC96" s="168"/>
      <c r="AD96" s="460">
        <f>INDEX('元データ'!$A$2:$M$537,MATCH($A96,'元データ'!$A$2:$A$537,0),MATCH(AD$1,'元データ'!$A$2:$M$2,0))</f>
        <v>30</v>
      </c>
      <c r="AE96" s="167">
        <v>20</v>
      </c>
      <c r="AF96" s="167">
        <v>20</v>
      </c>
      <c r="AG96" s="168"/>
      <c r="AH96" s="460">
        <f>INDEX('元データ'!$A$2:$M$537,MATCH($A96,'元データ'!$A$2:$A$537,0),MATCH(AH$1,'元データ'!$A$2:$M$2,0))</f>
        <v>3</v>
      </c>
      <c r="AI96" s="167">
        <v>2</v>
      </c>
      <c r="AJ96" s="167">
        <v>20</v>
      </c>
      <c r="AK96" s="167"/>
      <c r="AL96" s="460">
        <f>INDEX('元データ'!$A$2:$M$537,MATCH($A96,'元データ'!$A$2:$A$537,0),MATCH(AL$1,'元データ'!$A$2:$M$2,0))</f>
        <v>40</v>
      </c>
      <c r="AM96" s="167">
        <v>3</v>
      </c>
      <c r="AN96" s="167">
        <v>33</v>
      </c>
      <c r="AO96" s="168"/>
      <c r="AP96" s="460">
        <f>INDEX('元データ'!$A$2:$M$537,MATCH($A96,'元データ'!$A$2:$A$537,0),MATCH(AP$1,'元データ'!$A$2:$M$2,0))</f>
        <v>50</v>
      </c>
      <c r="AQ96" s="167">
        <v>40</v>
      </c>
      <c r="AR96" s="167">
        <v>50</v>
      </c>
      <c r="AS96" s="168"/>
      <c r="AT96" s="460">
        <f>INDEX('元データ'!$A$2:$M$537,MATCH($A96,'元データ'!$A$2:$A$537,0),MATCH(AT$1,'元データ'!$A$2:$M$2,0))</f>
        <v>0</v>
      </c>
      <c r="AU96" s="167"/>
      <c r="AV96" s="167"/>
      <c r="AW96" s="168"/>
    </row>
    <row r="97" spans="2:49" ht="13.5" customHeight="1">
      <c r="B97" s="432" t="s">
        <v>386</v>
      </c>
      <c r="C97" s="404" t="s">
        <v>387</v>
      </c>
      <c r="D97" s="407"/>
      <c r="E97" s="453"/>
      <c r="F97" s="582">
        <f>IF(F96=0,0,+(F45+F62)/(F96/10))</f>
        <v>39892.56756756757</v>
      </c>
      <c r="G97" s="177">
        <v>38046.153846153844</v>
      </c>
      <c r="H97" s="177">
        <v>37836.405228758165</v>
      </c>
      <c r="I97" s="177">
        <v>29030</v>
      </c>
      <c r="J97" s="582">
        <f>IF(J96=0,0,+(J45+J62)/(J96/10))</f>
        <v>26024.625</v>
      </c>
      <c r="K97" s="177">
        <v>261772.5</v>
      </c>
      <c r="L97" s="177">
        <v>20984.75</v>
      </c>
      <c r="M97" s="178">
        <v>20738</v>
      </c>
      <c r="N97" s="582">
        <f>IF(N96=0,0,+(N45+N62)/(N96/10))</f>
        <v>30071.428571428572</v>
      </c>
      <c r="O97" s="177">
        <v>32172.285714285714</v>
      </c>
      <c r="P97" s="177">
        <v>33954.57142857143</v>
      </c>
      <c r="Q97" s="177">
        <v>25523</v>
      </c>
      <c r="R97" s="582">
        <f>IF(R96=0,0,+(R45+R62)/(R96/10))</f>
        <v>13155</v>
      </c>
      <c r="S97" s="177">
        <v>14192.833333333334</v>
      </c>
      <c r="T97" s="177">
        <v>14677.833333333334</v>
      </c>
      <c r="U97" s="178">
        <v>20738</v>
      </c>
      <c r="V97" s="582">
        <f>IF(V96=0,0,+(V45+V62)/(V96/10))</f>
        <v>21134.875</v>
      </c>
      <c r="W97" s="177">
        <v>21081.25</v>
      </c>
      <c r="X97" s="177">
        <v>20155.75</v>
      </c>
      <c r="Y97" s="177">
        <v>25523</v>
      </c>
      <c r="Z97" s="582">
        <f>IF(Z96=0,0,+(Z45+Z62)/(Z96/10))</f>
        <v>11272.5</v>
      </c>
      <c r="AA97" s="177">
        <v>10358.5</v>
      </c>
      <c r="AB97" s="177">
        <v>14496</v>
      </c>
      <c r="AC97" s="178">
        <v>20738</v>
      </c>
      <c r="AD97" s="582">
        <f>IF(AD96=0,0,+(AD45+AD62)/(AD96/10))</f>
        <v>10833.666666666666</v>
      </c>
      <c r="AE97" s="177">
        <v>15778</v>
      </c>
      <c r="AF97" s="177">
        <v>18166.5</v>
      </c>
      <c r="AG97" s="178">
        <v>11924</v>
      </c>
      <c r="AH97" s="582">
        <f>IF(AH96=0,0,+(AH45+AH62)/(AH96/10))</f>
        <v>140873.33333333334</v>
      </c>
      <c r="AI97" s="177">
        <v>232910</v>
      </c>
      <c r="AJ97" s="177">
        <v>27075.5</v>
      </c>
      <c r="AK97" s="177">
        <v>14763</v>
      </c>
      <c r="AL97" s="582">
        <f>IF(AL96=0,0,+(AL45+AL62)/(AL96/10))</f>
        <v>14174.75</v>
      </c>
      <c r="AM97" s="177">
        <v>225486.6666666667</v>
      </c>
      <c r="AN97" s="177">
        <v>21091.515151515152</v>
      </c>
      <c r="AO97" s="178">
        <v>14763</v>
      </c>
      <c r="AP97" s="582">
        <f>IF(AP96=0,0,+(AP45+AP62)/(AP96/10))</f>
        <v>23911</v>
      </c>
      <c r="AQ97" s="177">
        <v>25075.5</v>
      </c>
      <c r="AR97" s="177">
        <v>17660.8</v>
      </c>
      <c r="AS97" s="178">
        <v>20738</v>
      </c>
      <c r="AT97" s="582">
        <f>IF(AT96=0,0,+(AT45+AT62)/(AT96/10))</f>
        <v>0</v>
      </c>
      <c r="AU97" s="177">
        <v>0</v>
      </c>
      <c r="AV97" s="177">
        <v>0</v>
      </c>
      <c r="AW97" s="178">
        <v>11924</v>
      </c>
    </row>
    <row r="98" spans="1:49" ht="13.5" customHeight="1">
      <c r="A98" s="537" t="s">
        <v>1164</v>
      </c>
      <c r="B98" s="428" t="s">
        <v>388</v>
      </c>
      <c r="C98" s="430" t="s">
        <v>389</v>
      </c>
      <c r="D98" s="430" t="s">
        <v>390</v>
      </c>
      <c r="E98" s="110" t="s">
        <v>29</v>
      </c>
      <c r="F98" s="409">
        <f>INDEX('元データ'!$A$2:$M$537,MATCH($A98,'元データ'!$A$2:$A$537,0),MATCH(F$1,'元データ'!$A$2:$M$2,0))</f>
        <v>10500</v>
      </c>
      <c r="G98" s="141">
        <v>10500</v>
      </c>
      <c r="H98" s="141">
        <v>10500</v>
      </c>
      <c r="I98" s="141"/>
      <c r="J98" s="409">
        <f>INDEX('元データ'!$A$2:$M$537,MATCH($A98,'元データ'!$A$2:$A$537,0),MATCH(J$1,'元データ'!$A$2:$M$2,0))</f>
        <v>6300</v>
      </c>
      <c r="K98" s="141">
        <v>6300</v>
      </c>
      <c r="L98" s="141">
        <v>6300</v>
      </c>
      <c r="M98" s="142"/>
      <c r="N98" s="409">
        <f>INDEX('元データ'!$A$2:$M$537,MATCH($A98,'元データ'!$A$2:$A$537,0),MATCH(N$1,'元データ'!$A$2:$M$2,0))</f>
        <v>7350</v>
      </c>
      <c r="O98" s="141">
        <v>7350</v>
      </c>
      <c r="P98" s="141">
        <v>7350</v>
      </c>
      <c r="Q98" s="141"/>
      <c r="R98" s="409">
        <f>INDEX('元データ'!$A$2:$M$537,MATCH($A98,'元データ'!$A$2:$A$537,0),MATCH(R$1,'元データ'!$A$2:$M$2,0))</f>
        <v>3780</v>
      </c>
      <c r="S98" s="141">
        <v>3780</v>
      </c>
      <c r="T98" s="141">
        <v>4200</v>
      </c>
      <c r="U98" s="142"/>
      <c r="V98" s="409">
        <f>INDEX('元データ'!$A$2:$M$537,MATCH($A98,'元データ'!$A$2:$A$537,0),MATCH(V$1,'元データ'!$A$2:$M$2,0))</f>
        <v>3150</v>
      </c>
      <c r="W98" s="141">
        <v>3150</v>
      </c>
      <c r="X98" s="141">
        <v>3150</v>
      </c>
      <c r="Y98" s="141"/>
      <c r="Z98" s="409">
        <f>INDEX('元データ'!$A$2:$M$537,MATCH($A98,'元データ'!$A$2:$A$537,0),MATCH(Z$1,'元データ'!$A$2:$M$2,0))</f>
        <v>6300</v>
      </c>
      <c r="AA98" s="141">
        <v>5250</v>
      </c>
      <c r="AB98" s="141">
        <v>5250</v>
      </c>
      <c r="AC98" s="142"/>
      <c r="AD98" s="409">
        <f>INDEX('元データ'!$A$2:$M$537,MATCH($A98,'元データ'!$A$2:$A$537,0),MATCH(AD$1,'元データ'!$A$2:$M$2,0))</f>
        <v>3150</v>
      </c>
      <c r="AE98" s="141">
        <v>3150</v>
      </c>
      <c r="AF98" s="141">
        <v>3150</v>
      </c>
      <c r="AG98" s="142"/>
      <c r="AH98" s="409">
        <f>INDEX('元データ'!$A$2:$M$537,MATCH($A98,'元データ'!$A$2:$A$537,0),MATCH(AH$1,'元データ'!$A$2:$M$2,0))</f>
        <v>2100</v>
      </c>
      <c r="AI98" s="141">
        <v>2100</v>
      </c>
      <c r="AJ98" s="141">
        <v>2100</v>
      </c>
      <c r="AK98" s="141"/>
      <c r="AL98" s="409">
        <f>INDEX('元データ'!$A$2:$M$537,MATCH($A98,'元データ'!$A$2:$A$537,0),MATCH(AL$1,'元データ'!$A$2:$M$2,0))</f>
        <v>4200</v>
      </c>
      <c r="AM98" s="141">
        <v>4200</v>
      </c>
      <c r="AN98" s="141">
        <v>4200</v>
      </c>
      <c r="AO98" s="142"/>
      <c r="AP98" s="409">
        <f>INDEX('元データ'!$A$2:$M$537,MATCH($A98,'元データ'!$A$2:$A$537,0),MATCH(AP$1,'元データ'!$A$2:$M$2,0))</f>
        <v>4860</v>
      </c>
      <c r="AQ98" s="141">
        <v>4725</v>
      </c>
      <c r="AR98" s="141">
        <v>5250</v>
      </c>
      <c r="AS98" s="142"/>
      <c r="AT98" s="409">
        <f>INDEX('元データ'!$A$2:$M$537,MATCH($A98,'元データ'!$A$2:$A$537,0),MATCH(AT$1,'元データ'!$A$2:$M$2,0))</f>
        <v>1050</v>
      </c>
      <c r="AU98" s="141">
        <v>1050</v>
      </c>
      <c r="AV98" s="141">
        <v>1050</v>
      </c>
      <c r="AW98" s="142"/>
    </row>
    <row r="99" spans="1:49" ht="13.5" customHeight="1">
      <c r="A99" s="537" t="s">
        <v>1165</v>
      </c>
      <c r="B99" s="432" t="s">
        <v>391</v>
      </c>
      <c r="C99" s="407" t="s">
        <v>392</v>
      </c>
      <c r="D99" s="461"/>
      <c r="E99" s="110" t="s">
        <v>30</v>
      </c>
      <c r="F99" s="409">
        <f>INDEX('元データ'!$A$2:$M$537,MATCH($A99,'元データ'!$A$2:$A$537,0),MATCH(F$1,'元データ'!$A$2:$M$2,0))</f>
        <v>2100</v>
      </c>
      <c r="G99" s="141">
        <v>2100</v>
      </c>
      <c r="H99" s="141">
        <v>2100</v>
      </c>
      <c r="I99" s="141"/>
      <c r="J99" s="409">
        <f>INDEX('元データ'!$A$2:$M$537,MATCH($A99,'元データ'!$A$2:$A$537,0),MATCH(J$1,'元データ'!$A$2:$M$2,0))</f>
        <v>2100</v>
      </c>
      <c r="K99" s="141">
        <v>2100</v>
      </c>
      <c r="L99" s="141">
        <v>1050</v>
      </c>
      <c r="M99" s="142"/>
      <c r="N99" s="409">
        <f>INDEX('元データ'!$A$2:$M$537,MATCH($A99,'元データ'!$A$2:$A$537,0),MATCH(N$1,'元データ'!$A$2:$M$2,0))</f>
        <v>3150</v>
      </c>
      <c r="O99" s="141">
        <v>3150</v>
      </c>
      <c r="P99" s="141">
        <v>3150</v>
      </c>
      <c r="Q99" s="141"/>
      <c r="R99" s="409">
        <f>INDEX('元データ'!$A$2:$M$537,MATCH($A99,'元データ'!$A$2:$A$537,0),MATCH(R$1,'元データ'!$A$2:$M$2,0))</f>
        <v>1575</v>
      </c>
      <c r="S99" s="141">
        <v>1575</v>
      </c>
      <c r="T99" s="141">
        <v>1575</v>
      </c>
      <c r="U99" s="142"/>
      <c r="V99" s="409">
        <f>INDEX('元データ'!$A$2:$M$537,MATCH($A99,'元データ'!$A$2:$A$537,0),MATCH(V$1,'元データ'!$A$2:$M$2,0))</f>
        <v>1050</v>
      </c>
      <c r="W99" s="141">
        <v>1050</v>
      </c>
      <c r="X99" s="141">
        <v>1050</v>
      </c>
      <c r="Y99" s="141"/>
      <c r="Z99" s="409">
        <f>INDEX('元データ'!$A$2:$M$537,MATCH($A99,'元データ'!$A$2:$A$537,0),MATCH(Z$1,'元データ'!$A$2:$M$2,0))</f>
        <v>2100</v>
      </c>
      <c r="AA99" s="141">
        <v>1050</v>
      </c>
      <c r="AB99" s="141">
        <v>1050</v>
      </c>
      <c r="AC99" s="142"/>
      <c r="AD99" s="409">
        <f>INDEX('元データ'!$A$2:$M$537,MATCH($A99,'元データ'!$A$2:$A$537,0),MATCH(AD$1,'元データ'!$A$2:$M$2,0))</f>
        <v>0</v>
      </c>
      <c r="AE99" s="141"/>
      <c r="AF99" s="141"/>
      <c r="AG99" s="142"/>
      <c r="AH99" s="409">
        <f>INDEX('元データ'!$A$2:$M$537,MATCH($A99,'元データ'!$A$2:$A$537,0),MATCH(AH$1,'元データ'!$A$2:$M$2,0))</f>
        <v>0</v>
      </c>
      <c r="AI99" s="141"/>
      <c r="AJ99" s="141"/>
      <c r="AK99" s="141"/>
      <c r="AL99" s="409">
        <f>INDEX('元データ'!$A$2:$M$537,MATCH($A99,'元データ'!$A$2:$A$537,0),MATCH(AL$1,'元データ'!$A$2:$M$2,0))</f>
        <v>1575</v>
      </c>
      <c r="AM99" s="141">
        <v>1575</v>
      </c>
      <c r="AN99" s="141">
        <v>1575</v>
      </c>
      <c r="AO99" s="142"/>
      <c r="AP99" s="409">
        <f>INDEX('元データ'!$A$2:$M$537,MATCH($A99,'元データ'!$A$2:$A$537,0),MATCH(AP$1,'元データ'!$A$2:$M$2,0))</f>
        <v>4320</v>
      </c>
      <c r="AQ99" s="141">
        <v>4200</v>
      </c>
      <c r="AR99" s="141">
        <v>2625</v>
      </c>
      <c r="AS99" s="142"/>
      <c r="AT99" s="409">
        <f>INDEX('元データ'!$A$2:$M$537,MATCH($A99,'元データ'!$A$2:$A$537,0),MATCH(AT$1,'元データ'!$A$2:$M$2,0))</f>
        <v>0</v>
      </c>
      <c r="AU99" s="141"/>
      <c r="AV99" s="141"/>
      <c r="AW99" s="142"/>
    </row>
    <row r="100" spans="1:49" ht="13.5" customHeight="1">
      <c r="A100" s="537" t="s">
        <v>1166</v>
      </c>
      <c r="B100" s="432" t="s">
        <v>393</v>
      </c>
      <c r="C100" s="404"/>
      <c r="D100" s="422" t="s">
        <v>394</v>
      </c>
      <c r="E100" s="418" t="s">
        <v>29</v>
      </c>
      <c r="F100" s="419">
        <f>INDEX('元データ'!$A$2:$M$537,MATCH($A100,'元データ'!$A$2:$A$537,0),MATCH(F$1,'元データ'!$A$2:$M$2,0))</f>
        <v>0</v>
      </c>
      <c r="G100" s="171"/>
      <c r="H100" s="583"/>
      <c r="I100" s="171"/>
      <c r="J100" s="419">
        <f>INDEX('元データ'!$A$2:$M$537,MATCH($A100,'元データ'!$A$2:$A$537,0),MATCH(J$1,'元データ'!$A$2:$M$2,0))</f>
        <v>1050</v>
      </c>
      <c r="K100" s="171">
        <v>1050</v>
      </c>
      <c r="L100" s="171">
        <v>1050</v>
      </c>
      <c r="M100" s="172"/>
      <c r="N100" s="419">
        <f>INDEX('元データ'!$A$2:$M$537,MATCH($A100,'元データ'!$A$2:$A$537,0),MATCH(N$1,'元データ'!$A$2:$M$2,0))</f>
        <v>0</v>
      </c>
      <c r="O100" s="171"/>
      <c r="P100" s="171"/>
      <c r="Q100" s="171"/>
      <c r="R100" s="419">
        <f>INDEX('元データ'!$A$2:$M$537,MATCH($A100,'元データ'!$A$2:$A$537,0),MATCH(R$1,'元データ'!$A$2:$M$2,0))</f>
        <v>735</v>
      </c>
      <c r="S100" s="171">
        <v>735</v>
      </c>
      <c r="T100" s="171">
        <v>735</v>
      </c>
      <c r="U100" s="172"/>
      <c r="V100" s="419">
        <f>INDEX('元データ'!$A$2:$M$537,MATCH($A100,'元データ'!$A$2:$A$537,0),MATCH(V$1,'元データ'!$A$2:$M$2,0))</f>
        <v>525</v>
      </c>
      <c r="W100" s="171">
        <v>525</v>
      </c>
      <c r="X100" s="171">
        <v>525</v>
      </c>
      <c r="Y100" s="171"/>
      <c r="Z100" s="419">
        <f>INDEX('元データ'!$A$2:$M$537,MATCH($A100,'元データ'!$A$2:$A$537,0),MATCH(Z$1,'元データ'!$A$2:$M$2,0))</f>
        <v>0</v>
      </c>
      <c r="AA100" s="171"/>
      <c r="AB100" s="171"/>
      <c r="AC100" s="172"/>
      <c r="AD100" s="419">
        <f>INDEX('元データ'!$A$2:$M$537,MATCH($A100,'元データ'!$A$2:$A$537,0),MATCH(AD$1,'元データ'!$A$2:$M$2,0))</f>
        <v>0</v>
      </c>
      <c r="AE100" s="171"/>
      <c r="AF100" s="171"/>
      <c r="AG100" s="172"/>
      <c r="AH100" s="419">
        <f>INDEX('元データ'!$A$2:$M$537,MATCH($A100,'元データ'!$A$2:$A$537,0),MATCH(AH$1,'元データ'!$A$2:$M$2,0))</f>
        <v>0</v>
      </c>
      <c r="AI100" s="171"/>
      <c r="AJ100" s="583"/>
      <c r="AK100" s="171"/>
      <c r="AL100" s="419">
        <f>INDEX('元データ'!$A$2:$M$537,MATCH($A100,'元データ'!$A$2:$A$537,0),MATCH(AL$1,'元データ'!$A$2:$M$2,0))</f>
        <v>2625</v>
      </c>
      <c r="AM100" s="171">
        <v>2625</v>
      </c>
      <c r="AN100" s="171">
        <v>2625</v>
      </c>
      <c r="AO100" s="172"/>
      <c r="AP100" s="419">
        <f>INDEX('元データ'!$A$2:$M$537,MATCH($A100,'元データ'!$A$2:$A$537,0),MATCH(AP$1,'元データ'!$A$2:$M$2,0))</f>
        <v>0</v>
      </c>
      <c r="AQ100" s="171"/>
      <c r="AR100" s="171">
        <v>1050</v>
      </c>
      <c r="AS100" s="172"/>
      <c r="AT100" s="419">
        <f>INDEX('元データ'!$A$2:$M$537,MATCH($A100,'元データ'!$A$2:$A$537,0),MATCH(AT$1,'元データ'!$A$2:$M$2,0))</f>
        <v>0</v>
      </c>
      <c r="AU100" s="171"/>
      <c r="AV100" s="171"/>
      <c r="AW100" s="172"/>
    </row>
    <row r="101" spans="1:49" ht="13.5" customHeight="1">
      <c r="A101" s="537" t="s">
        <v>1167</v>
      </c>
      <c r="B101" s="432" t="s">
        <v>395</v>
      </c>
      <c r="C101" s="404"/>
      <c r="D101" s="407" t="s">
        <v>396</v>
      </c>
      <c r="E101" s="150" t="s">
        <v>30</v>
      </c>
      <c r="F101" s="462">
        <f>INDEX('元データ'!$A$2:$M$537,MATCH($A101,'元データ'!$A$2:$A$537,0),MATCH(F$1,'元データ'!$A$2:$M$2,0))</f>
        <v>0</v>
      </c>
      <c r="G101" s="153"/>
      <c r="H101" s="584"/>
      <c r="I101" s="153"/>
      <c r="J101" s="462">
        <f>INDEX('元データ'!$A$2:$M$537,MATCH($A101,'元データ'!$A$2:$A$537,0),MATCH(J$1,'元データ'!$A$2:$M$2,0))</f>
        <v>0</v>
      </c>
      <c r="K101" s="153"/>
      <c r="L101" s="153">
        <v>1050</v>
      </c>
      <c r="M101" s="154"/>
      <c r="N101" s="462">
        <f>INDEX('元データ'!$A$2:$M$537,MATCH($A101,'元データ'!$A$2:$A$537,0),MATCH(N$1,'元データ'!$A$2:$M$2,0))</f>
        <v>0</v>
      </c>
      <c r="O101" s="153"/>
      <c r="P101" s="153"/>
      <c r="Q101" s="153"/>
      <c r="R101" s="462">
        <f>INDEX('元データ'!$A$2:$M$537,MATCH($A101,'元データ'!$A$2:$A$537,0),MATCH(R$1,'元データ'!$A$2:$M$2,0))</f>
        <v>0</v>
      </c>
      <c r="S101" s="153"/>
      <c r="T101" s="153"/>
      <c r="U101" s="154"/>
      <c r="V101" s="462">
        <f>INDEX('元データ'!$A$2:$M$537,MATCH($A101,'元データ'!$A$2:$A$537,0),MATCH(V$1,'元データ'!$A$2:$M$2,0))</f>
        <v>525</v>
      </c>
      <c r="W101" s="153">
        <v>525</v>
      </c>
      <c r="X101" s="153">
        <v>525</v>
      </c>
      <c r="Y101" s="153"/>
      <c r="Z101" s="462">
        <f>INDEX('元データ'!$A$2:$M$537,MATCH($A101,'元データ'!$A$2:$A$537,0),MATCH(Z$1,'元データ'!$A$2:$M$2,0))</f>
        <v>0</v>
      </c>
      <c r="AA101" s="153"/>
      <c r="AB101" s="153"/>
      <c r="AC101" s="154"/>
      <c r="AD101" s="462">
        <f>INDEX('元データ'!$A$2:$M$537,MATCH($A101,'元データ'!$A$2:$A$537,0),MATCH(AD$1,'元データ'!$A$2:$M$2,0))</f>
        <v>0</v>
      </c>
      <c r="AE101" s="153"/>
      <c r="AF101" s="153"/>
      <c r="AG101" s="154"/>
      <c r="AH101" s="462">
        <f>INDEX('元データ'!$A$2:$M$537,MATCH($A101,'元データ'!$A$2:$A$537,0),MATCH(AH$1,'元データ'!$A$2:$M$2,0))</f>
        <v>0</v>
      </c>
      <c r="AI101" s="153"/>
      <c r="AJ101" s="584"/>
      <c r="AK101" s="153"/>
      <c r="AL101" s="462">
        <f>INDEX('元データ'!$A$2:$M$537,MATCH($A101,'元データ'!$A$2:$A$537,0),MATCH(AL$1,'元データ'!$A$2:$M$2,0))</f>
        <v>1050</v>
      </c>
      <c r="AM101" s="153">
        <v>1050</v>
      </c>
      <c r="AN101" s="153">
        <v>1050</v>
      </c>
      <c r="AO101" s="154"/>
      <c r="AP101" s="462">
        <f>INDEX('元データ'!$A$2:$M$537,MATCH($A101,'元データ'!$A$2:$A$537,0),MATCH(AP$1,'元データ'!$A$2:$M$2,0))</f>
        <v>0</v>
      </c>
      <c r="AQ101" s="153"/>
      <c r="AR101" s="153"/>
      <c r="AS101" s="154"/>
      <c r="AT101" s="462">
        <f>INDEX('元データ'!$A$2:$M$537,MATCH($A101,'元データ'!$A$2:$A$537,0),MATCH(AT$1,'元データ'!$A$2:$M$2,0))</f>
        <v>0</v>
      </c>
      <c r="AU101" s="153"/>
      <c r="AV101" s="153"/>
      <c r="AW101" s="154"/>
    </row>
    <row r="102" spans="2:49" ht="13.5" customHeight="1">
      <c r="B102" s="432" t="s">
        <v>397</v>
      </c>
      <c r="C102" s="421" t="s">
        <v>398</v>
      </c>
      <c r="D102" s="463"/>
      <c r="E102" s="110"/>
      <c r="F102" s="569">
        <f>+F103/F104*100</f>
        <v>1.8157607230498911</v>
      </c>
      <c r="G102" s="379">
        <v>1.7690234063372827</v>
      </c>
      <c r="H102" s="379">
        <v>1.7897456378381569</v>
      </c>
      <c r="I102" s="379">
        <v>1.3</v>
      </c>
      <c r="J102" s="569">
        <f>+J103/J104*100</f>
        <v>1.9513250738037267</v>
      </c>
      <c r="K102" s="379">
        <v>2.028336866144729</v>
      </c>
      <c r="L102" s="379">
        <v>1.6520327394725458</v>
      </c>
      <c r="M102" s="380">
        <v>1.6</v>
      </c>
      <c r="N102" s="569">
        <f>+N103/N104*100</f>
        <v>0.41803820197962</v>
      </c>
      <c r="O102" s="379">
        <v>0.4634081897112794</v>
      </c>
      <c r="P102" s="379">
        <v>0.6249102671294772</v>
      </c>
      <c r="Q102" s="379">
        <v>1.6</v>
      </c>
      <c r="R102" s="569">
        <f>+R103/R104*100</f>
        <v>0.8349359421619934</v>
      </c>
      <c r="S102" s="379">
        <v>0.9232768943036037</v>
      </c>
      <c r="T102" s="379">
        <v>0.9673181165716014</v>
      </c>
      <c r="U102" s="380">
        <v>1.6</v>
      </c>
      <c r="V102" s="569">
        <f>+V103/V104*100</f>
        <v>0.46919405225430655</v>
      </c>
      <c r="W102" s="379">
        <v>0.45635398027033874</v>
      </c>
      <c r="X102" s="379">
        <v>0.4771594947476139</v>
      </c>
      <c r="Y102" s="379">
        <v>1.6</v>
      </c>
      <c r="Z102" s="569">
        <f>+Z103/Z104*100</f>
        <v>0.7422542293644222</v>
      </c>
      <c r="AA102" s="379">
        <v>0.44560716258726096</v>
      </c>
      <c r="AB102" s="379">
        <v>0.4321790599047128</v>
      </c>
      <c r="AC102" s="380">
        <v>1.6</v>
      </c>
      <c r="AD102" s="569">
        <f>+AD103/AD104*100</f>
        <v>0.2619314765812581</v>
      </c>
      <c r="AE102" s="379">
        <v>0.0698309887663192</v>
      </c>
      <c r="AF102" s="379">
        <v>0.3361222614499202</v>
      </c>
      <c r="AG102" s="380">
        <v>1.4</v>
      </c>
      <c r="AH102" s="569">
        <f>+AH103/AH104*100</f>
        <v>0.8166958850328211</v>
      </c>
      <c r="AI102" s="379">
        <v>0.8596478172552456</v>
      </c>
      <c r="AJ102" s="379">
        <v>0.9583955920806874</v>
      </c>
      <c r="AK102" s="379">
        <v>1.6</v>
      </c>
      <c r="AL102" s="569">
        <f>+AL103/AL104*100</f>
        <v>0.7351265426119854</v>
      </c>
      <c r="AM102" s="379">
        <v>0.6497474945332032</v>
      </c>
      <c r="AN102" s="379">
        <v>0.5987750772704981</v>
      </c>
      <c r="AO102" s="380">
        <v>1.6</v>
      </c>
      <c r="AP102" s="569">
        <f>+AP103/AP104*100</f>
        <v>0.3041126233922939</v>
      </c>
      <c r="AQ102" s="379">
        <v>0.3236869913423926</v>
      </c>
      <c r="AR102" s="379">
        <v>0.49505041804462463</v>
      </c>
      <c r="AS102" s="380">
        <v>1.6</v>
      </c>
      <c r="AT102" s="569">
        <f>+AT103/AT104*100</f>
        <v>0.16606937432786592</v>
      </c>
      <c r="AU102" s="379">
        <v>0.17517189694408816</v>
      </c>
      <c r="AV102" s="379">
        <v>0.15492666804379263</v>
      </c>
      <c r="AW102" s="380">
        <v>1.4</v>
      </c>
    </row>
    <row r="103" spans="1:49" s="541" customFormat="1" ht="13.5" customHeight="1" hidden="1">
      <c r="A103" s="541" t="s">
        <v>1168</v>
      </c>
      <c r="B103" s="457"/>
      <c r="C103" s="458"/>
      <c r="D103" s="459"/>
      <c r="E103" s="164"/>
      <c r="F103" s="464">
        <f>INDEX('元データ'!$A$2:$M$537,MATCH($A103,'元データ'!$A$2:$A$537,0),MATCH(F$1,'元データ'!$A$2:$M$2,0))</f>
        <v>108910</v>
      </c>
      <c r="G103" s="465">
        <v>101782</v>
      </c>
      <c r="H103" s="465">
        <v>104639</v>
      </c>
      <c r="I103" s="465"/>
      <c r="J103" s="464">
        <f>INDEX('元データ'!$A$2:$M$537,MATCH($A103,'元データ'!$A$2:$A$537,0),MATCH(J$1,'元データ'!$A$2:$M$2,0))</f>
        <v>30478</v>
      </c>
      <c r="K103" s="465">
        <v>30908</v>
      </c>
      <c r="L103" s="465">
        <v>24025</v>
      </c>
      <c r="M103" s="182"/>
      <c r="N103" s="464">
        <f>INDEX('元データ'!$A$2:$M$537,MATCH($A103,'元データ'!$A$2:$A$537,0),MATCH(N$1,'元データ'!$A$2:$M$2,0))</f>
        <v>8707</v>
      </c>
      <c r="O103" s="465">
        <v>9541</v>
      </c>
      <c r="P103" s="465">
        <v>11839</v>
      </c>
      <c r="Q103" s="465"/>
      <c r="R103" s="464">
        <f>INDEX('元データ'!$A$2:$M$537,MATCH($A103,'元データ'!$A$2:$A$537,0),MATCH(R$1,'元データ'!$A$2:$M$2,0))</f>
        <v>12864</v>
      </c>
      <c r="S103" s="465">
        <v>14874</v>
      </c>
      <c r="T103" s="465">
        <v>16389</v>
      </c>
      <c r="U103" s="182"/>
      <c r="V103" s="464">
        <f>INDEX('元データ'!$A$2:$M$537,MATCH($A103,'元データ'!$A$2:$A$537,0),MATCH(V$1,'元データ'!$A$2:$M$2,0))</f>
        <v>11778</v>
      </c>
      <c r="W103" s="465">
        <v>11456</v>
      </c>
      <c r="X103" s="465">
        <v>11825</v>
      </c>
      <c r="Y103" s="465"/>
      <c r="Z103" s="464">
        <f>INDEX('元データ'!$A$2:$M$537,MATCH($A103,'元データ'!$A$2:$A$537,0),MATCH(Z$1,'元データ'!$A$2:$M$2,0))</f>
        <v>8399</v>
      </c>
      <c r="AA103" s="465">
        <v>4880</v>
      </c>
      <c r="AB103" s="465">
        <v>4492</v>
      </c>
      <c r="AC103" s="182"/>
      <c r="AD103" s="464">
        <f>INDEX('元データ'!$A$2:$M$537,MATCH($A103,'元データ'!$A$2:$A$537,0),MATCH(AD$1,'元データ'!$A$2:$M$2,0))</f>
        <v>684</v>
      </c>
      <c r="AE103" s="465">
        <v>207</v>
      </c>
      <c r="AF103" s="465">
        <v>1251</v>
      </c>
      <c r="AG103" s="182"/>
      <c r="AH103" s="464">
        <f>INDEX('元データ'!$A$2:$M$537,MATCH($A103,'元データ'!$A$2:$A$537,0),MATCH(AH$1,'元データ'!$A$2:$M$2,0))</f>
        <v>2879</v>
      </c>
      <c r="AI103" s="465">
        <v>3119</v>
      </c>
      <c r="AJ103" s="465">
        <v>3284</v>
      </c>
      <c r="AK103" s="465"/>
      <c r="AL103" s="464">
        <f>INDEX('元データ'!$A$2:$M$537,MATCH($A103,'元データ'!$A$2:$A$537,0),MATCH(AL$1,'元データ'!$A$2:$M$2,0))</f>
        <v>5161</v>
      </c>
      <c r="AM103" s="465">
        <v>4561</v>
      </c>
      <c r="AN103" s="465">
        <v>4200</v>
      </c>
      <c r="AO103" s="182"/>
      <c r="AP103" s="464">
        <f>INDEX('元データ'!$A$2:$M$537,MATCH($A103,'元データ'!$A$2:$A$537,0),MATCH(AP$1,'元データ'!$A$2:$M$2,0))</f>
        <v>3468</v>
      </c>
      <c r="AQ103" s="465">
        <v>3492</v>
      </c>
      <c r="AR103" s="465">
        <v>5368</v>
      </c>
      <c r="AS103" s="182"/>
      <c r="AT103" s="464">
        <f>INDEX('元データ'!$A$2:$M$537,MATCH($A103,'元データ'!$A$2:$A$537,0),MATCH(AT$1,'元データ'!$A$2:$M$2,0))</f>
        <v>576</v>
      </c>
      <c r="AU103" s="465">
        <v>575</v>
      </c>
      <c r="AV103" s="465">
        <v>540</v>
      </c>
      <c r="AW103" s="182"/>
    </row>
    <row r="104" spans="1:49" s="541" customFormat="1" ht="13.5" customHeight="1" hidden="1">
      <c r="A104" s="541" t="s">
        <v>1169</v>
      </c>
      <c r="B104" s="457"/>
      <c r="C104" s="458"/>
      <c r="D104" s="459"/>
      <c r="E104" s="164"/>
      <c r="F104" s="464">
        <f>INDEX('元データ'!$A$2:$M$537,MATCH($A104,'元データ'!$A$2:$A$537,0),MATCH(F$1,'元データ'!$A$2:$M$2,0))</f>
        <v>5998037</v>
      </c>
      <c r="G104" s="465">
        <v>5753570</v>
      </c>
      <c r="H104" s="465">
        <v>5846585</v>
      </c>
      <c r="I104" s="465"/>
      <c r="J104" s="464">
        <f>INDEX('元データ'!$A$2:$M$537,MATCH($A104,'元データ'!$A$2:$A$537,0),MATCH(J$1,'元データ'!$A$2:$M$2,0))</f>
        <v>1561913</v>
      </c>
      <c r="K104" s="465">
        <v>1523810</v>
      </c>
      <c r="L104" s="465">
        <v>1454269</v>
      </c>
      <c r="M104" s="182"/>
      <c r="N104" s="464">
        <f>INDEX('元データ'!$A$2:$M$537,MATCH($A104,'元データ'!$A$2:$A$537,0),MATCH(N$1,'元データ'!$A$2:$M$2,0))</f>
        <v>2082824</v>
      </c>
      <c r="O104" s="465">
        <v>2058876</v>
      </c>
      <c r="P104" s="465">
        <v>1894512</v>
      </c>
      <c r="Q104" s="465"/>
      <c r="R104" s="464">
        <f>INDEX('元データ'!$A$2:$M$537,MATCH($A104,'元データ'!$A$2:$A$537,0),MATCH(R$1,'元データ'!$A$2:$M$2,0))</f>
        <v>1540717</v>
      </c>
      <c r="S104" s="465">
        <v>1611001</v>
      </c>
      <c r="T104" s="465">
        <v>1694272</v>
      </c>
      <c r="U104" s="182"/>
      <c r="V104" s="464">
        <f>INDEX('元データ'!$A$2:$M$537,MATCH($A104,'元データ'!$A$2:$A$537,0),MATCH(V$1,'元データ'!$A$2:$M$2,0))</f>
        <v>2510262</v>
      </c>
      <c r="W104" s="465">
        <v>2510332</v>
      </c>
      <c r="X104" s="465">
        <v>2478207</v>
      </c>
      <c r="Y104" s="465"/>
      <c r="Z104" s="464">
        <f>INDEX('元データ'!$A$2:$M$537,MATCH($A104,'元データ'!$A$2:$A$537,0),MATCH(Z$1,'元データ'!$A$2:$M$2,0))</f>
        <v>1131553</v>
      </c>
      <c r="AA104" s="465">
        <v>1095135</v>
      </c>
      <c r="AB104" s="465">
        <v>1039384</v>
      </c>
      <c r="AC104" s="182"/>
      <c r="AD104" s="464">
        <f>INDEX('元データ'!$A$2:$M$537,MATCH($A104,'元データ'!$A$2:$A$537,0),MATCH(AD$1,'元データ'!$A$2:$M$2,0))</f>
        <v>261137</v>
      </c>
      <c r="AE104" s="465">
        <v>296430</v>
      </c>
      <c r="AF104" s="465">
        <v>372186</v>
      </c>
      <c r="AG104" s="182"/>
      <c r="AH104" s="464">
        <f>INDEX('元データ'!$A$2:$M$537,MATCH($A104,'元データ'!$A$2:$A$537,0),MATCH(AH$1,'元データ'!$A$2:$M$2,0))</f>
        <v>352518</v>
      </c>
      <c r="AI104" s="465">
        <v>362823</v>
      </c>
      <c r="AJ104" s="465">
        <v>342656</v>
      </c>
      <c r="AK104" s="465"/>
      <c r="AL104" s="464">
        <f>INDEX('元データ'!$A$2:$M$537,MATCH($A104,'元データ'!$A$2:$A$537,0),MATCH(AL$1,'元データ'!$A$2:$M$2,0))</f>
        <v>702056</v>
      </c>
      <c r="AM104" s="465">
        <v>701965</v>
      </c>
      <c r="AN104" s="465">
        <v>701432</v>
      </c>
      <c r="AO104" s="182"/>
      <c r="AP104" s="464">
        <f>INDEX('元データ'!$A$2:$M$537,MATCH($A104,'元データ'!$A$2:$A$537,0),MATCH(AP$1,'元データ'!$A$2:$M$2,0))</f>
        <v>1140367</v>
      </c>
      <c r="AQ104" s="465">
        <v>1078820</v>
      </c>
      <c r="AR104" s="465">
        <v>1084334</v>
      </c>
      <c r="AS104" s="182"/>
      <c r="AT104" s="464">
        <f>INDEX('元データ'!$A$2:$M$537,MATCH($A104,'元データ'!$A$2:$A$537,0),MATCH(AT$1,'元データ'!$A$2:$M$2,0))</f>
        <v>346843</v>
      </c>
      <c r="AU104" s="465">
        <v>328249</v>
      </c>
      <c r="AV104" s="465">
        <v>348552</v>
      </c>
      <c r="AW104" s="182"/>
    </row>
    <row r="105" spans="2:49" ht="13.5" customHeight="1">
      <c r="B105" s="432" t="s">
        <v>399</v>
      </c>
      <c r="C105" s="404" t="s">
        <v>400</v>
      </c>
      <c r="D105" s="407"/>
      <c r="E105" s="110"/>
      <c r="F105" s="569">
        <f>+F103/F106*100</f>
        <v>1.0922089728411923</v>
      </c>
      <c r="G105" s="379">
        <v>1.0480273985099935</v>
      </c>
      <c r="H105" s="379">
        <v>1.0656928954146454</v>
      </c>
      <c r="I105" s="379">
        <v>0.8</v>
      </c>
      <c r="J105" s="569">
        <f>+J103/J106*100</f>
        <v>1.1057926219780547</v>
      </c>
      <c r="K105" s="379">
        <v>1.1462019359494586</v>
      </c>
      <c r="L105" s="379">
        <v>0.9856713539903792</v>
      </c>
      <c r="M105" s="380">
        <v>0.8</v>
      </c>
      <c r="N105" s="569">
        <f>+N103/N106*100</f>
        <v>0.24821846874263248</v>
      </c>
      <c r="O105" s="379">
        <v>0.27264899892009165</v>
      </c>
      <c r="P105" s="379">
        <v>0.3660401101304901</v>
      </c>
      <c r="Q105" s="379">
        <v>1</v>
      </c>
      <c r="R105" s="569">
        <f>+R103/R106*100</f>
        <v>0.45258277209058834</v>
      </c>
      <c r="S105" s="379">
        <v>0.5057917473720864</v>
      </c>
      <c r="T105" s="379">
        <v>0.5427928345649311</v>
      </c>
      <c r="U105" s="380">
        <v>0.8</v>
      </c>
      <c r="V105" s="569">
        <f>+V103/V106*100</f>
        <v>0.28757873743704787</v>
      </c>
      <c r="W105" s="379">
        <v>0.2837348080146167</v>
      </c>
      <c r="X105" s="379">
        <v>0.29219723424507105</v>
      </c>
      <c r="Y105" s="379">
        <v>1</v>
      </c>
      <c r="Z105" s="569">
        <f>+Z103/Z106*100</f>
        <v>0.4373406315429913</v>
      </c>
      <c r="AA105" s="379">
        <v>0.2560682400870632</v>
      </c>
      <c r="AB105" s="379">
        <v>0.2434531322911964</v>
      </c>
      <c r="AC105" s="380">
        <v>0.8</v>
      </c>
      <c r="AD105" s="569">
        <f>+AD103/AD106*100</f>
        <v>0.07694020935835914</v>
      </c>
      <c r="AE105" s="379">
        <v>0.022522350985271253</v>
      </c>
      <c r="AF105" s="379">
        <v>0.12554316738085441</v>
      </c>
      <c r="AG105" s="380">
        <v>0.5</v>
      </c>
      <c r="AH105" s="569">
        <f>+AH103/AH106*100</f>
        <v>0.3871226260333579</v>
      </c>
      <c r="AI105" s="379">
        <v>0.41793124702698</v>
      </c>
      <c r="AJ105" s="379">
        <v>0.44456417413811544</v>
      </c>
      <c r="AK105" s="379">
        <v>0.6</v>
      </c>
      <c r="AL105" s="569">
        <f>+AL103/AL106*100</f>
        <v>0.3335399242959374</v>
      </c>
      <c r="AM105" s="379">
        <v>0.28409462512403055</v>
      </c>
      <c r="AN105" s="379">
        <v>0.25913688906164684</v>
      </c>
      <c r="AO105" s="380">
        <v>0.6</v>
      </c>
      <c r="AP105" s="569">
        <f>+AP103/AP106*100</f>
        <v>0.12974560060278578</v>
      </c>
      <c r="AQ105" s="379">
        <v>0.1378915466400782</v>
      </c>
      <c r="AR105" s="379">
        <v>0.21529440547380413</v>
      </c>
      <c r="AS105" s="380">
        <v>0.8</v>
      </c>
      <c r="AT105" s="569">
        <f>+AT103/AT106*100</f>
        <v>0.0844608217627384</v>
      </c>
      <c r="AU105" s="379">
        <v>0.0877099318150617</v>
      </c>
      <c r="AV105" s="379">
        <v>0.08094629213516831</v>
      </c>
      <c r="AW105" s="380">
        <v>0.5</v>
      </c>
    </row>
    <row r="106" spans="1:49" s="541" customFormat="1" ht="13.5" customHeight="1" hidden="1">
      <c r="A106" s="541" t="s">
        <v>1170</v>
      </c>
      <c r="B106" s="457"/>
      <c r="C106" s="458"/>
      <c r="D106" s="459"/>
      <c r="E106" s="164"/>
      <c r="F106" s="464">
        <f>INDEX('元データ'!$A$2:$M$537,MATCH($A106,'元データ'!$A$2:$A$537,0),MATCH(F$1,'元データ'!$A$2:$M$2,0))</f>
        <v>9971535</v>
      </c>
      <c r="G106" s="465">
        <v>9711769</v>
      </c>
      <c r="H106" s="465">
        <v>9818870</v>
      </c>
      <c r="I106" s="465"/>
      <c r="J106" s="464">
        <f>INDEX('元データ'!$A$2:$M$537,MATCH($A106,'元データ'!$A$2:$A$537,0),MATCH(J$1,'元データ'!$A$2:$M$2,0))</f>
        <v>2756213</v>
      </c>
      <c r="K106" s="465">
        <v>2696558</v>
      </c>
      <c r="L106" s="465">
        <v>2437425</v>
      </c>
      <c r="M106" s="182"/>
      <c r="N106" s="464">
        <f>INDEX('元データ'!$A$2:$M$537,MATCH($A106,'元データ'!$A$2:$A$537,0),MATCH(N$1,'元データ'!$A$2:$M$2,0))</f>
        <v>3507797</v>
      </c>
      <c r="O106" s="465">
        <v>3499371</v>
      </c>
      <c r="P106" s="465">
        <v>3234345</v>
      </c>
      <c r="Q106" s="465"/>
      <c r="R106" s="464">
        <f>INDEX('元データ'!$A$2:$M$537,MATCH($A106,'元データ'!$A$2:$A$537,0),MATCH(R$1,'元データ'!$A$2:$M$2,0))</f>
        <v>2842353</v>
      </c>
      <c r="S106" s="465">
        <v>2940736</v>
      </c>
      <c r="T106" s="465">
        <v>3019384</v>
      </c>
      <c r="U106" s="182"/>
      <c r="V106" s="464">
        <f>INDEX('元データ'!$A$2:$M$537,MATCH($A106,'元データ'!$A$2:$A$537,0),MATCH(V$1,'元データ'!$A$2:$M$2,0))</f>
        <v>4095574</v>
      </c>
      <c r="W106" s="465">
        <v>4037573</v>
      </c>
      <c r="X106" s="465">
        <v>4046924</v>
      </c>
      <c r="Y106" s="465"/>
      <c r="Z106" s="464">
        <f>INDEX('元データ'!$A$2:$M$537,MATCH($A106,'元データ'!$A$2:$A$537,0),MATCH(Z$1,'元データ'!$A$2:$M$2,0))</f>
        <v>1920471</v>
      </c>
      <c r="AA106" s="465">
        <v>1905742</v>
      </c>
      <c r="AB106" s="465">
        <v>1845119</v>
      </c>
      <c r="AC106" s="182"/>
      <c r="AD106" s="464">
        <f>INDEX('元データ'!$A$2:$M$537,MATCH($A106,'元データ'!$A$2:$A$537,0),MATCH(AD$1,'元データ'!$A$2:$M$2,0))</f>
        <v>889002</v>
      </c>
      <c r="AE106" s="465">
        <v>919087</v>
      </c>
      <c r="AF106" s="465">
        <v>996470</v>
      </c>
      <c r="AG106" s="182"/>
      <c r="AH106" s="464">
        <f>INDEX('元データ'!$A$2:$M$537,MATCH($A106,'元データ'!$A$2:$A$537,0),MATCH(AH$1,'元データ'!$A$2:$M$2,0))</f>
        <v>743692</v>
      </c>
      <c r="AI106" s="465">
        <v>746295</v>
      </c>
      <c r="AJ106" s="465">
        <v>738701</v>
      </c>
      <c r="AK106" s="465"/>
      <c r="AL106" s="464">
        <f>INDEX('元データ'!$A$2:$M$537,MATCH($A106,'元データ'!$A$2:$A$537,0),MATCH(AL$1,'元データ'!$A$2:$M$2,0))</f>
        <v>1547341</v>
      </c>
      <c r="AM106" s="465">
        <v>1605451</v>
      </c>
      <c r="AN106" s="465">
        <v>1620765</v>
      </c>
      <c r="AO106" s="182"/>
      <c r="AP106" s="464">
        <f>INDEX('元データ'!$A$2:$M$537,MATCH($A106,'元データ'!$A$2:$A$537,0),MATCH(AP$1,'元データ'!$A$2:$M$2,0))</f>
        <v>2672923</v>
      </c>
      <c r="AQ106" s="465">
        <v>2532425</v>
      </c>
      <c r="AR106" s="465">
        <v>2493330</v>
      </c>
      <c r="AS106" s="182"/>
      <c r="AT106" s="464">
        <f>INDEX('元データ'!$A$2:$M$537,MATCH($A106,'元データ'!$A$2:$A$537,0),MATCH(AT$1,'元データ'!$A$2:$M$2,0))</f>
        <v>681973</v>
      </c>
      <c r="AU106" s="465">
        <v>655570</v>
      </c>
      <c r="AV106" s="465">
        <v>667109</v>
      </c>
      <c r="AW106" s="182"/>
    </row>
    <row r="107" spans="2:49" ht="13.5" customHeight="1">
      <c r="B107" s="432" t="s">
        <v>401</v>
      </c>
      <c r="C107" s="404" t="s">
        <v>402</v>
      </c>
      <c r="D107" s="407"/>
      <c r="E107" s="110"/>
      <c r="F107" s="585">
        <f>+F108/F109*100</f>
        <v>21.06382978723404</v>
      </c>
      <c r="G107" s="466">
        <v>20.851063829787233</v>
      </c>
      <c r="H107" s="466">
        <v>20.851063829787233</v>
      </c>
      <c r="I107" s="466">
        <v>14.5</v>
      </c>
      <c r="J107" s="585">
        <f>+J108/J109*100</f>
        <v>27.63819095477387</v>
      </c>
      <c r="K107" s="466">
        <v>27.63819095477387</v>
      </c>
      <c r="L107" s="466">
        <v>22.613065326633166</v>
      </c>
      <c r="M107" s="467">
        <v>15.1</v>
      </c>
      <c r="N107" s="585">
        <f>+N108/N109*100</f>
        <v>4.129793510324483</v>
      </c>
      <c r="O107" s="466">
        <v>4.129793510324483</v>
      </c>
      <c r="P107" s="466">
        <v>4.129793510324483</v>
      </c>
      <c r="Q107" s="466">
        <v>15</v>
      </c>
      <c r="R107" s="585">
        <f>+R108/R109*100</f>
        <v>16.08040201005025</v>
      </c>
      <c r="S107" s="466">
        <v>16.08040201005025</v>
      </c>
      <c r="T107" s="466">
        <v>17.08542713567839</v>
      </c>
      <c r="U107" s="467">
        <v>15.1</v>
      </c>
      <c r="V107" s="585">
        <f>+V108/V109*100</f>
        <v>18.86120996441281</v>
      </c>
      <c r="W107" s="466">
        <v>18.86120996441281</v>
      </c>
      <c r="X107" s="466">
        <v>18.86120996441281</v>
      </c>
      <c r="Y107" s="466">
        <v>15</v>
      </c>
      <c r="Z107" s="585">
        <f>+Z108/Z109*100</f>
        <v>10.759493670886076</v>
      </c>
      <c r="AA107" s="466">
        <v>10.759493670886076</v>
      </c>
      <c r="AB107" s="466">
        <v>10.759493670886076</v>
      </c>
      <c r="AC107" s="467">
        <v>15.1</v>
      </c>
      <c r="AD107" s="585">
        <f>+AD108/AD109*100</f>
        <v>8.333333333333332</v>
      </c>
      <c r="AE107" s="466">
        <v>8.333333333333332</v>
      </c>
      <c r="AF107" s="466">
        <v>8.333333333333332</v>
      </c>
      <c r="AG107" s="467">
        <v>10.4</v>
      </c>
      <c r="AH107" s="585">
        <f>+AH108/AH109*100</f>
        <v>6.0606060606060606</v>
      </c>
      <c r="AI107" s="466">
        <v>6.0606060606060606</v>
      </c>
      <c r="AJ107" s="466">
        <v>6.0606060606060606</v>
      </c>
      <c r="AK107" s="466">
        <v>13.6</v>
      </c>
      <c r="AL107" s="585">
        <f>+AL108/AL109*100</f>
        <v>13.26530612244898</v>
      </c>
      <c r="AM107" s="466">
        <v>13.26530612244898</v>
      </c>
      <c r="AN107" s="466">
        <v>13.26530612244898</v>
      </c>
      <c r="AO107" s="467">
        <v>13.6</v>
      </c>
      <c r="AP107" s="585">
        <f>+AP108/AP109*100</f>
        <v>7.82608695652174</v>
      </c>
      <c r="AQ107" s="466">
        <v>6.7164179104477615</v>
      </c>
      <c r="AR107" s="466">
        <v>11.194029850746269</v>
      </c>
      <c r="AS107" s="467">
        <v>15.1</v>
      </c>
      <c r="AT107" s="585">
        <f>+AT108/AT109*100</f>
        <v>6.8181818181818175</v>
      </c>
      <c r="AU107" s="466">
        <v>6.8181818181818175</v>
      </c>
      <c r="AV107" s="466">
        <v>6.8181818181818175</v>
      </c>
      <c r="AW107" s="467">
        <v>10.4</v>
      </c>
    </row>
    <row r="108" spans="1:49" s="541" customFormat="1" ht="13.5" customHeight="1" hidden="1">
      <c r="A108" s="541" t="s">
        <v>1171</v>
      </c>
      <c r="B108" s="457"/>
      <c r="C108" s="458"/>
      <c r="D108" s="459"/>
      <c r="E108" s="164"/>
      <c r="F108" s="460">
        <f>INDEX('元データ'!$A$2:$M$537,MATCH($A108,'元データ'!$A$2:$A$537,0),MATCH(F$1,'元データ'!$A$2:$M$2,0))</f>
        <v>99</v>
      </c>
      <c r="G108" s="167">
        <v>98</v>
      </c>
      <c r="H108" s="167">
        <v>98</v>
      </c>
      <c r="I108" s="167"/>
      <c r="J108" s="460">
        <f>INDEX('元データ'!$A$2:$M$537,MATCH($A108,'元データ'!$A$2:$A$537,0),MATCH(J$1,'元データ'!$A$2:$M$2,0))</f>
        <v>55</v>
      </c>
      <c r="K108" s="167">
        <v>55</v>
      </c>
      <c r="L108" s="167">
        <v>45</v>
      </c>
      <c r="M108" s="168"/>
      <c r="N108" s="460">
        <f>INDEX('元データ'!$A$2:$M$537,MATCH($A108,'元データ'!$A$2:$A$537,0),MATCH(N$1,'元データ'!$A$2:$M$2,0))</f>
        <v>14</v>
      </c>
      <c r="O108" s="167">
        <v>14</v>
      </c>
      <c r="P108" s="167">
        <v>14</v>
      </c>
      <c r="Q108" s="167"/>
      <c r="R108" s="460">
        <f>INDEX('元データ'!$A$2:$M$537,MATCH($A108,'元データ'!$A$2:$A$537,0),MATCH(R$1,'元データ'!$A$2:$M$2,0))</f>
        <v>32</v>
      </c>
      <c r="S108" s="167">
        <v>32</v>
      </c>
      <c r="T108" s="167">
        <v>34</v>
      </c>
      <c r="U108" s="168"/>
      <c r="V108" s="460">
        <f>INDEX('元データ'!$A$2:$M$537,MATCH($A108,'元データ'!$A$2:$A$537,0),MATCH(V$1,'元データ'!$A$2:$M$2,0))</f>
        <v>53</v>
      </c>
      <c r="W108" s="167">
        <v>53</v>
      </c>
      <c r="X108" s="167">
        <v>53</v>
      </c>
      <c r="Y108" s="167"/>
      <c r="Z108" s="460">
        <f>INDEX('元データ'!$A$2:$M$537,MATCH($A108,'元データ'!$A$2:$A$537,0),MATCH(Z$1,'元データ'!$A$2:$M$2,0))</f>
        <v>17</v>
      </c>
      <c r="AA108" s="167">
        <v>17</v>
      </c>
      <c r="AB108" s="167">
        <v>17</v>
      </c>
      <c r="AC108" s="168"/>
      <c r="AD108" s="460">
        <f>INDEX('元データ'!$A$2:$M$537,MATCH($A108,'元データ'!$A$2:$A$537,0),MATCH(AD$1,'元データ'!$A$2:$M$2,0))</f>
        <v>4</v>
      </c>
      <c r="AE108" s="167">
        <v>4</v>
      </c>
      <c r="AF108" s="167">
        <v>4</v>
      </c>
      <c r="AG108" s="168"/>
      <c r="AH108" s="460">
        <f>INDEX('元データ'!$A$2:$M$537,MATCH($A108,'元データ'!$A$2:$A$537,0),MATCH(AH$1,'元データ'!$A$2:$M$2,0))</f>
        <v>6</v>
      </c>
      <c r="AI108" s="167">
        <v>6</v>
      </c>
      <c r="AJ108" s="167">
        <v>6</v>
      </c>
      <c r="AK108" s="167"/>
      <c r="AL108" s="460">
        <f>INDEX('元データ'!$A$2:$M$537,MATCH($A108,'元データ'!$A$2:$A$537,0),MATCH(AL$1,'元データ'!$A$2:$M$2,0))</f>
        <v>13</v>
      </c>
      <c r="AM108" s="167">
        <v>13</v>
      </c>
      <c r="AN108" s="167">
        <v>13</v>
      </c>
      <c r="AO108" s="168"/>
      <c r="AP108" s="460">
        <f>INDEX('元データ'!$A$2:$M$537,MATCH($A108,'元データ'!$A$2:$A$537,0),MATCH(AP$1,'元データ'!$A$2:$M$2,0))</f>
        <v>9</v>
      </c>
      <c r="AQ108" s="167">
        <v>9</v>
      </c>
      <c r="AR108" s="167">
        <v>15</v>
      </c>
      <c r="AS108" s="168"/>
      <c r="AT108" s="460">
        <f>INDEX('元データ'!$A$2:$M$537,MATCH($A108,'元データ'!$A$2:$A$537,0),MATCH(AT$1,'元データ'!$A$2:$M$2,0))</f>
        <v>3</v>
      </c>
      <c r="AU108" s="167">
        <v>3</v>
      </c>
      <c r="AV108" s="167">
        <v>3</v>
      </c>
      <c r="AW108" s="168"/>
    </row>
    <row r="109" spans="1:49" s="541" customFormat="1" ht="13.5" customHeight="1" hidden="1">
      <c r="A109" s="541" t="s">
        <v>1172</v>
      </c>
      <c r="B109" s="468"/>
      <c r="C109" s="469"/>
      <c r="D109" s="470"/>
      <c r="E109" s="471"/>
      <c r="F109" s="472">
        <f>INDEX('元データ'!$A$2:$M$537,MATCH($A109,'元データ'!$A$2:$A$537,0),MATCH(F$1,'元データ'!$A$2:$M$2,0))</f>
        <v>470</v>
      </c>
      <c r="G109" s="473">
        <v>470</v>
      </c>
      <c r="H109" s="473">
        <v>470</v>
      </c>
      <c r="I109" s="473"/>
      <c r="J109" s="472">
        <f>INDEX('元データ'!$A$2:$M$537,MATCH($A109,'元データ'!$A$2:$A$537,0),MATCH(J$1,'元データ'!$A$2:$M$2,0))</f>
        <v>199</v>
      </c>
      <c r="K109" s="473">
        <v>199</v>
      </c>
      <c r="L109" s="473">
        <v>199</v>
      </c>
      <c r="M109" s="474"/>
      <c r="N109" s="472">
        <f>INDEX('元データ'!$A$2:$M$537,MATCH($A109,'元データ'!$A$2:$A$537,0),MATCH(N$1,'元データ'!$A$2:$M$2,0))</f>
        <v>339</v>
      </c>
      <c r="O109" s="473">
        <v>339</v>
      </c>
      <c r="P109" s="473">
        <v>339</v>
      </c>
      <c r="Q109" s="473"/>
      <c r="R109" s="472">
        <f>INDEX('元データ'!$A$2:$M$537,MATCH($A109,'元データ'!$A$2:$A$537,0),MATCH(R$1,'元データ'!$A$2:$M$2,0))</f>
        <v>199</v>
      </c>
      <c r="S109" s="473">
        <v>199</v>
      </c>
      <c r="T109" s="473">
        <v>199</v>
      </c>
      <c r="U109" s="474"/>
      <c r="V109" s="472">
        <f>INDEX('元データ'!$A$2:$M$537,MATCH($A109,'元データ'!$A$2:$A$537,0),MATCH(V$1,'元データ'!$A$2:$M$2,0))</f>
        <v>281</v>
      </c>
      <c r="W109" s="473">
        <v>281</v>
      </c>
      <c r="X109" s="473">
        <v>281</v>
      </c>
      <c r="Y109" s="473"/>
      <c r="Z109" s="472">
        <f>INDEX('元データ'!$A$2:$M$537,MATCH($A109,'元データ'!$A$2:$A$537,0),MATCH(Z$1,'元データ'!$A$2:$M$2,0))</f>
        <v>158</v>
      </c>
      <c r="AA109" s="473">
        <v>158</v>
      </c>
      <c r="AB109" s="473">
        <v>158</v>
      </c>
      <c r="AC109" s="474"/>
      <c r="AD109" s="472">
        <f>INDEX('元データ'!$A$2:$M$537,MATCH($A109,'元データ'!$A$2:$A$537,0),MATCH(AD$1,'元データ'!$A$2:$M$2,0))</f>
        <v>48</v>
      </c>
      <c r="AE109" s="473">
        <v>48</v>
      </c>
      <c r="AF109" s="473">
        <v>48</v>
      </c>
      <c r="AG109" s="474"/>
      <c r="AH109" s="472">
        <f>INDEX('元データ'!$A$2:$M$537,MATCH($A109,'元データ'!$A$2:$A$537,0),MATCH(AH$1,'元データ'!$A$2:$M$2,0))</f>
        <v>99</v>
      </c>
      <c r="AI109" s="473">
        <v>99</v>
      </c>
      <c r="AJ109" s="473">
        <v>99</v>
      </c>
      <c r="AK109" s="473"/>
      <c r="AL109" s="472">
        <f>INDEX('元データ'!$A$2:$M$537,MATCH($A109,'元データ'!$A$2:$A$537,0),MATCH(AL$1,'元データ'!$A$2:$M$2,0))</f>
        <v>98</v>
      </c>
      <c r="AM109" s="473">
        <v>98</v>
      </c>
      <c r="AN109" s="473">
        <v>98</v>
      </c>
      <c r="AO109" s="474"/>
      <c r="AP109" s="472">
        <f>INDEX('元データ'!$A$2:$M$537,MATCH($A109,'元データ'!$A$2:$A$537,0),MATCH(AP$1,'元データ'!$A$2:$M$2,0))</f>
        <v>115</v>
      </c>
      <c r="AQ109" s="473">
        <v>134</v>
      </c>
      <c r="AR109" s="473">
        <v>134</v>
      </c>
      <c r="AS109" s="474"/>
      <c r="AT109" s="472">
        <f>INDEX('元データ'!$A$2:$M$537,MATCH($A109,'元データ'!$A$2:$A$537,0),MATCH(AT$1,'元データ'!$A$2:$M$2,0))</f>
        <v>44</v>
      </c>
      <c r="AU109" s="473">
        <v>44</v>
      </c>
      <c r="AV109" s="473">
        <v>44</v>
      </c>
      <c r="AW109" s="474"/>
    </row>
    <row r="110" spans="2:49" ht="13.5" customHeight="1">
      <c r="B110" s="447" t="s">
        <v>403</v>
      </c>
      <c r="C110" s="448"/>
      <c r="D110" s="430" t="s">
        <v>404</v>
      </c>
      <c r="E110" s="449"/>
      <c r="F110" s="586">
        <f>+(F111/10)/(F109-'施設及び業務概況'!E28)*100</f>
        <v>20.042918454935624</v>
      </c>
      <c r="G110" s="366">
        <v>18.175965665236053</v>
      </c>
      <c r="H110" s="366">
        <v>17.167381974248926</v>
      </c>
      <c r="I110" s="366">
        <v>17.7</v>
      </c>
      <c r="J110" s="586">
        <f>+(J111/10)/(J109-'施設及び業務概況'!I28)*100</f>
        <v>8.040201005025125</v>
      </c>
      <c r="K110" s="366">
        <v>8.542713567839195</v>
      </c>
      <c r="L110" s="366">
        <v>8.040201005025125</v>
      </c>
      <c r="M110" s="367">
        <v>8.6</v>
      </c>
      <c r="N110" s="586">
        <f>+(N111/10)/(N109-'施設及び業務概況'!M28)*100</f>
        <v>5.074626865671641</v>
      </c>
      <c r="O110" s="366">
        <v>5.3731343283582085</v>
      </c>
      <c r="P110" s="366">
        <v>6.53731343283582</v>
      </c>
      <c r="Q110" s="366">
        <v>13.9</v>
      </c>
      <c r="R110" s="586">
        <f>+(R111/10)/(R109-'施設及び業務概況'!Q28)*100</f>
        <v>8.040201005025125</v>
      </c>
      <c r="S110" s="366">
        <v>8.542713567839195</v>
      </c>
      <c r="T110" s="366">
        <v>9.045226130653267</v>
      </c>
      <c r="U110" s="367">
        <v>8.6</v>
      </c>
      <c r="V110" s="586">
        <f>+(V111/10)/(V109-'施設及び業務概況'!U28)*100</f>
        <v>8.267148014440433</v>
      </c>
      <c r="W110" s="366">
        <v>8.736462093862816</v>
      </c>
      <c r="X110" s="366">
        <v>8.772563176895307</v>
      </c>
      <c r="Y110" s="366">
        <v>13.9</v>
      </c>
      <c r="Z110" s="586">
        <f>+(Z111/10)/(Z109-'施設及び業務概況'!Y28)*100</f>
        <v>7.531645569620253</v>
      </c>
      <c r="AA110" s="366">
        <v>8.227848101265822</v>
      </c>
      <c r="AB110" s="366">
        <v>8.860759493670885</v>
      </c>
      <c r="AC110" s="367">
        <v>8.6</v>
      </c>
      <c r="AD110" s="586">
        <f>+(AD111/10)/(AD109-'施設及び業務概況'!AC28)*100</f>
        <v>12.5</v>
      </c>
      <c r="AE110" s="366">
        <v>10.416666666666668</v>
      </c>
      <c r="AF110" s="366">
        <v>15.833333333333332</v>
      </c>
      <c r="AG110" s="367">
        <v>9.7</v>
      </c>
      <c r="AH110" s="587">
        <f>+(AH111/10)/(AH109-'施設及び業務概況'!AG28)*100</f>
        <v>5.656565656565657</v>
      </c>
      <c r="AI110" s="366">
        <v>6.0606060606060606</v>
      </c>
      <c r="AJ110" s="366">
        <v>5.454545454545455</v>
      </c>
      <c r="AK110" s="366">
        <v>7.6</v>
      </c>
      <c r="AL110" s="586">
        <f>+(AL111/10)/(AL109-'施設及び業務概況'!AK28)*100</f>
        <v>9.183673469387756</v>
      </c>
      <c r="AM110" s="366">
        <v>10.204081632653061</v>
      </c>
      <c r="AN110" s="366">
        <v>10.204081632653061</v>
      </c>
      <c r="AO110" s="367">
        <v>7.6</v>
      </c>
      <c r="AP110" s="586">
        <f>+(AP111/10)/(AP109-'施設及び業務概況'!AO28)*100</f>
        <v>15.04424778761062</v>
      </c>
      <c r="AQ110" s="366">
        <v>12.121212121212121</v>
      </c>
      <c r="AR110" s="366">
        <v>12.121212121212121</v>
      </c>
      <c r="AS110" s="367">
        <v>8.6</v>
      </c>
      <c r="AT110" s="586">
        <f>+(AT111/10)/(AT109-'施設及び業務概況'!AS28)*100</f>
        <v>0</v>
      </c>
      <c r="AU110" s="366">
        <v>0</v>
      </c>
      <c r="AV110" s="366">
        <v>0</v>
      </c>
      <c r="AW110" s="367">
        <v>9.7</v>
      </c>
    </row>
    <row r="111" spans="1:49" s="541" customFormat="1" ht="13.5" customHeight="1" hidden="1">
      <c r="A111" s="541" t="s">
        <v>1173</v>
      </c>
      <c r="B111" s="475"/>
      <c r="C111" s="476"/>
      <c r="D111" s="459"/>
      <c r="E111" s="164"/>
      <c r="F111" s="477">
        <f>INDEX('元データ'!$A$2:$M$537,MATCH($A111,'元データ'!$A$2:$A$537,0),MATCH(F$1,'元データ'!$A$2:$M$2,0))</f>
        <v>934</v>
      </c>
      <c r="G111" s="465">
        <v>847</v>
      </c>
      <c r="H111" s="465">
        <v>800</v>
      </c>
      <c r="I111" s="465"/>
      <c r="J111" s="477">
        <f>INDEX('元データ'!$A$2:$M$537,MATCH($A111,'元データ'!$A$2:$A$537,0),MATCH(J$1,'元データ'!$A$2:$M$2,0))</f>
        <v>160</v>
      </c>
      <c r="K111" s="465">
        <v>170</v>
      </c>
      <c r="L111" s="465">
        <v>160</v>
      </c>
      <c r="M111" s="182"/>
      <c r="N111" s="477">
        <f>INDEX('元データ'!$A$2:$M$537,MATCH($A111,'元データ'!$A$2:$A$537,0),MATCH(N$1,'元データ'!$A$2:$M$2,0))</f>
        <v>170</v>
      </c>
      <c r="O111" s="465">
        <v>180</v>
      </c>
      <c r="P111" s="465">
        <v>219</v>
      </c>
      <c r="Q111" s="465"/>
      <c r="R111" s="477">
        <f>INDEX('元データ'!$A$2:$M$537,MATCH($A111,'元データ'!$A$2:$A$537,0),MATCH(R$1,'元データ'!$A$2:$M$2,0))</f>
        <v>160</v>
      </c>
      <c r="S111" s="465">
        <v>170</v>
      </c>
      <c r="T111" s="465">
        <v>180</v>
      </c>
      <c r="U111" s="182"/>
      <c r="V111" s="477">
        <f>INDEX('元データ'!$A$2:$M$537,MATCH($A111,'元データ'!$A$2:$A$537,0),MATCH(V$1,'元データ'!$A$2:$M$2,0))</f>
        <v>229</v>
      </c>
      <c r="W111" s="465">
        <v>242</v>
      </c>
      <c r="X111" s="465">
        <v>243</v>
      </c>
      <c r="Y111" s="465"/>
      <c r="Z111" s="477">
        <f>INDEX('元データ'!$A$2:$M$537,MATCH($A111,'元データ'!$A$2:$A$537,0),MATCH(Z$1,'元データ'!$A$2:$M$2,0))</f>
        <v>119</v>
      </c>
      <c r="AA111" s="465">
        <v>130</v>
      </c>
      <c r="AB111" s="465">
        <v>140</v>
      </c>
      <c r="AC111" s="182"/>
      <c r="AD111" s="477">
        <f>INDEX('元データ'!$A$2:$M$537,MATCH($A111,'元データ'!$A$2:$A$537,0),MATCH(AD$1,'元データ'!$A$2:$M$2,0))</f>
        <v>60</v>
      </c>
      <c r="AE111" s="465">
        <v>50</v>
      </c>
      <c r="AF111" s="465">
        <v>76</v>
      </c>
      <c r="AG111" s="182"/>
      <c r="AH111" s="477">
        <f>INDEX('元データ'!$A$2:$M$537,MATCH($A111,'元データ'!$A$2:$A$537,0),MATCH(AH$1,'元データ'!$A$2:$M$2,0))</f>
        <v>56</v>
      </c>
      <c r="AI111" s="465">
        <v>60</v>
      </c>
      <c r="AJ111" s="465">
        <v>54</v>
      </c>
      <c r="AK111" s="465"/>
      <c r="AL111" s="477">
        <f>INDEX('元データ'!$A$2:$M$537,MATCH($A111,'元データ'!$A$2:$A$537,0),MATCH(AL$1,'元データ'!$A$2:$M$2,0))</f>
        <v>90</v>
      </c>
      <c r="AM111" s="465">
        <v>100</v>
      </c>
      <c r="AN111" s="465">
        <v>100</v>
      </c>
      <c r="AO111" s="182"/>
      <c r="AP111" s="477">
        <f>INDEX('元データ'!$A$2:$M$537,MATCH($A111,'元データ'!$A$2:$A$537,0),MATCH(AP$1,'元データ'!$A$2:$M$2,0))</f>
        <v>170</v>
      </c>
      <c r="AQ111" s="465">
        <v>160</v>
      </c>
      <c r="AR111" s="465">
        <v>160</v>
      </c>
      <c r="AS111" s="182"/>
      <c r="AT111" s="477">
        <f>INDEX('元データ'!$A$2:$M$537,MATCH($A111,'元データ'!$A$2:$A$537,0),MATCH(AT$1,'元データ'!$A$2:$M$2,0))</f>
        <v>0</v>
      </c>
      <c r="AU111" s="465"/>
      <c r="AV111" s="465"/>
      <c r="AW111" s="182"/>
    </row>
    <row r="112" spans="2:49" ht="13.5" customHeight="1">
      <c r="B112" s="450" t="s">
        <v>405</v>
      </c>
      <c r="C112" s="451"/>
      <c r="D112" s="404" t="s">
        <v>406</v>
      </c>
      <c r="E112" s="110"/>
      <c r="F112" s="588">
        <f>+((F113+F114+F115)/10)/(F109-'施設及び業務概況'!E28)*100</f>
        <v>84.54935622317596</v>
      </c>
      <c r="G112" s="379">
        <v>83.49785407725322</v>
      </c>
      <c r="H112" s="379">
        <v>80.70815450643777</v>
      </c>
      <c r="I112" s="379">
        <v>72.6</v>
      </c>
      <c r="J112" s="588">
        <f>+((J113+J114+J115)/10)/(J109-'施設及び業務概況'!I28)*100</f>
        <v>48.89447236180904</v>
      </c>
      <c r="K112" s="379">
        <v>48.24120603015075</v>
      </c>
      <c r="L112" s="379">
        <v>48.24120603015075</v>
      </c>
      <c r="M112" s="380">
        <v>48.5</v>
      </c>
      <c r="N112" s="588">
        <f>+((N113+N114+N115)/10)/(N109-'施設及び業務概況'!M28)*100</f>
        <v>62</v>
      </c>
      <c r="O112" s="379">
        <v>60.985074626865675</v>
      </c>
      <c r="P112" s="379">
        <v>60.65671641791044</v>
      </c>
      <c r="Q112" s="379">
        <v>65.8</v>
      </c>
      <c r="R112" s="588">
        <f>+((R113+R114+R115)/10)/(R109-'施設及び業務概況'!Q28)*100</f>
        <v>78.34170854271358</v>
      </c>
      <c r="S112" s="379">
        <v>79.89949748743719</v>
      </c>
      <c r="T112" s="379">
        <v>81.90954773869346</v>
      </c>
      <c r="U112" s="380">
        <v>48.5</v>
      </c>
      <c r="V112" s="588">
        <f>+((V113+V114+V115)/10)/(V109-'施設及び業務概況'!U28)*100</f>
        <v>77.94223826714801</v>
      </c>
      <c r="W112" s="379">
        <v>78.3754512635379</v>
      </c>
      <c r="X112" s="379">
        <v>77.72563176895308</v>
      </c>
      <c r="Y112" s="379">
        <v>65.8</v>
      </c>
      <c r="Z112" s="588">
        <f>+((Z113+Z114+Z115)/10)/(Z109-'施設及び業務概況'!Y28)*100</f>
        <v>67.9746835443038</v>
      </c>
      <c r="AA112" s="379">
        <v>69.81012658227847</v>
      </c>
      <c r="AB112" s="379">
        <v>67.0253164556962</v>
      </c>
      <c r="AC112" s="380">
        <v>48.5</v>
      </c>
      <c r="AD112" s="588">
        <f>+((AD113+AD114+AD115)/10)/(AD109-'施設及び業務概況'!AC28)*100</f>
        <v>68.75</v>
      </c>
      <c r="AE112" s="379">
        <v>68.75</v>
      </c>
      <c r="AF112" s="379">
        <v>78.75</v>
      </c>
      <c r="AG112" s="380">
        <v>40.6</v>
      </c>
      <c r="AH112" s="589">
        <f>+((AH113+AH114+AH115)/10)/(AH109-'施設及び業務概況'!AG28)*100</f>
        <v>40</v>
      </c>
      <c r="AI112" s="379">
        <v>41.21212121212121</v>
      </c>
      <c r="AJ112" s="379">
        <v>40.505050505050505</v>
      </c>
      <c r="AK112" s="379">
        <v>38.3</v>
      </c>
      <c r="AL112" s="588">
        <f>+((AL113+AL114+AL115)/10)/(AL109-'施設及び業務概況'!AK28)*100</f>
        <v>65.51020408163266</v>
      </c>
      <c r="AM112" s="379">
        <v>63.9795918367347</v>
      </c>
      <c r="AN112" s="379">
        <v>66.02040816326532</v>
      </c>
      <c r="AO112" s="380">
        <v>38.3</v>
      </c>
      <c r="AP112" s="588">
        <f>+((AP113+AP114+AP115)/10)/(AP109-'施設及び業務概況'!AO28)*100</f>
        <v>114.15929203539822</v>
      </c>
      <c r="AQ112" s="379">
        <v>98.48484848484848</v>
      </c>
      <c r="AR112" s="379">
        <v>95.45454545454545</v>
      </c>
      <c r="AS112" s="380">
        <v>48.5</v>
      </c>
      <c r="AT112" s="588">
        <f>+((AT113+AT114+AT115)/10)/(AT109-'施設及び業務概況'!AS28)*100</f>
        <v>0</v>
      </c>
      <c r="AU112" s="379">
        <v>0</v>
      </c>
      <c r="AV112" s="379">
        <v>0</v>
      </c>
      <c r="AW112" s="380">
        <v>40.6</v>
      </c>
    </row>
    <row r="113" spans="1:49" s="541" customFormat="1" ht="13.5" customHeight="1" hidden="1">
      <c r="A113" s="541" t="s">
        <v>1174</v>
      </c>
      <c r="B113" s="475"/>
      <c r="C113" s="476"/>
      <c r="D113" s="459"/>
      <c r="E113" s="164"/>
      <c r="F113" s="477">
        <f>INDEX('元データ'!$A$2:$M$537,MATCH($A113,'元データ'!$A$2:$A$537,0),MATCH(F$1,'元データ'!$A$2:$M$2,0))</f>
        <v>3376</v>
      </c>
      <c r="G113" s="465">
        <v>3406</v>
      </c>
      <c r="H113" s="465">
        <v>3307</v>
      </c>
      <c r="I113" s="465"/>
      <c r="J113" s="477">
        <f>INDEX('元データ'!$A$2:$M$537,MATCH($A113,'元データ'!$A$2:$A$537,0),MATCH(J$1,'元データ'!$A$2:$M$2,0))</f>
        <v>963</v>
      </c>
      <c r="K113" s="465">
        <v>950</v>
      </c>
      <c r="L113" s="465">
        <v>950</v>
      </c>
      <c r="M113" s="182"/>
      <c r="N113" s="477">
        <f>INDEX('元データ'!$A$2:$M$537,MATCH($A113,'元データ'!$A$2:$A$537,0),MATCH(N$1,'元データ'!$A$2:$M$2,0))</f>
        <v>1621</v>
      </c>
      <c r="O113" s="465">
        <v>1601</v>
      </c>
      <c r="P113" s="465">
        <v>1597</v>
      </c>
      <c r="Q113" s="465"/>
      <c r="R113" s="477">
        <f>INDEX('元データ'!$A$2:$M$537,MATCH($A113,'元データ'!$A$2:$A$537,0),MATCH(R$1,'元データ'!$A$2:$M$2,0))</f>
        <v>1128</v>
      </c>
      <c r="S113" s="465">
        <v>1120</v>
      </c>
      <c r="T113" s="465">
        <v>1160</v>
      </c>
      <c r="U113" s="182"/>
      <c r="V113" s="477">
        <f>INDEX('元データ'!$A$2:$M$537,MATCH($A113,'元データ'!$A$2:$A$537,0),MATCH(V$1,'元データ'!$A$2:$M$2,0))</f>
        <v>1598</v>
      </c>
      <c r="W113" s="465">
        <v>1555</v>
      </c>
      <c r="X113" s="465">
        <v>1558</v>
      </c>
      <c r="Y113" s="465"/>
      <c r="Z113" s="477">
        <f>INDEX('元データ'!$A$2:$M$537,MATCH($A113,'元データ'!$A$2:$A$537,0),MATCH(Z$1,'元データ'!$A$2:$M$2,0))</f>
        <v>648</v>
      </c>
      <c r="AA113" s="465">
        <v>658</v>
      </c>
      <c r="AB113" s="465">
        <v>613</v>
      </c>
      <c r="AC113" s="182"/>
      <c r="AD113" s="477">
        <f>INDEX('元データ'!$A$2:$M$537,MATCH($A113,'元データ'!$A$2:$A$537,0),MATCH(AD$1,'元データ'!$A$2:$M$2,0))</f>
        <v>300</v>
      </c>
      <c r="AE113" s="465">
        <v>300</v>
      </c>
      <c r="AF113" s="465">
        <v>307</v>
      </c>
      <c r="AG113" s="182"/>
      <c r="AH113" s="477">
        <f>INDEX('元データ'!$A$2:$M$537,MATCH($A113,'元データ'!$A$2:$A$537,0),MATCH(AH$1,'元データ'!$A$2:$M$2,0))</f>
        <v>239</v>
      </c>
      <c r="AI113" s="465">
        <v>251</v>
      </c>
      <c r="AJ113" s="465">
        <v>234</v>
      </c>
      <c r="AK113" s="465"/>
      <c r="AL113" s="477">
        <f>INDEX('元データ'!$A$2:$M$537,MATCH($A113,'元データ'!$A$2:$A$537,0),MATCH(AL$1,'元データ'!$A$2:$M$2,0))</f>
        <v>490</v>
      </c>
      <c r="AM113" s="465">
        <v>467</v>
      </c>
      <c r="AN113" s="465">
        <v>460</v>
      </c>
      <c r="AO113" s="182"/>
      <c r="AP113" s="477">
        <f>INDEX('元データ'!$A$2:$M$537,MATCH($A113,'元データ'!$A$2:$A$537,0),MATCH(AP$1,'元データ'!$A$2:$M$2,0))</f>
        <v>950</v>
      </c>
      <c r="AQ113" s="465">
        <v>950</v>
      </c>
      <c r="AR113" s="465">
        <v>910</v>
      </c>
      <c r="AS113" s="182"/>
      <c r="AT113" s="477">
        <f>INDEX('元データ'!$A$2:$M$537,MATCH($A113,'元データ'!$A$2:$A$537,0),MATCH(AT$1,'元データ'!$A$2:$M$2,0))</f>
        <v>0</v>
      </c>
      <c r="AU113" s="465"/>
      <c r="AV113" s="465"/>
      <c r="AW113" s="182"/>
    </row>
    <row r="114" spans="1:49" s="541" customFormat="1" ht="13.5" customHeight="1" hidden="1">
      <c r="A114" s="541" t="s">
        <v>1175</v>
      </c>
      <c r="B114" s="475"/>
      <c r="C114" s="476"/>
      <c r="D114" s="459"/>
      <c r="E114" s="164"/>
      <c r="F114" s="477">
        <f>INDEX('元データ'!$A$2:$M$537,MATCH($A114,'元データ'!$A$2:$A$537,0),MATCH(F$1,'元データ'!$A$2:$M$2,0))</f>
        <v>161</v>
      </c>
      <c r="G114" s="465">
        <v>107</v>
      </c>
      <c r="H114" s="465">
        <v>99</v>
      </c>
      <c r="I114" s="465"/>
      <c r="J114" s="477">
        <f>INDEX('元データ'!$A$2:$M$537,MATCH($A114,'元データ'!$A$2:$A$537,0),MATCH(J$1,'元データ'!$A$2:$M$2,0))</f>
        <v>10</v>
      </c>
      <c r="K114" s="465">
        <v>10</v>
      </c>
      <c r="L114" s="465">
        <v>10</v>
      </c>
      <c r="M114" s="182"/>
      <c r="N114" s="477">
        <f>INDEX('元データ'!$A$2:$M$537,MATCH($A114,'元データ'!$A$2:$A$537,0),MATCH(N$1,'元データ'!$A$2:$M$2,0))</f>
        <v>50</v>
      </c>
      <c r="O114" s="465">
        <v>70</v>
      </c>
      <c r="P114" s="465">
        <v>80</v>
      </c>
      <c r="Q114" s="465"/>
      <c r="R114" s="477">
        <f>INDEX('元データ'!$A$2:$M$537,MATCH($A114,'元データ'!$A$2:$A$537,0),MATCH(R$1,'元データ'!$A$2:$M$2,0))</f>
        <v>134</v>
      </c>
      <c r="S114" s="465">
        <v>140</v>
      </c>
      <c r="T114" s="465">
        <v>130</v>
      </c>
      <c r="U114" s="182"/>
      <c r="V114" s="477">
        <f>INDEX('元データ'!$A$2:$M$537,MATCH($A114,'元データ'!$A$2:$A$537,0),MATCH(V$1,'元データ'!$A$2:$M$2,0))</f>
        <v>171</v>
      </c>
      <c r="W114" s="465">
        <v>188</v>
      </c>
      <c r="X114" s="465">
        <v>201</v>
      </c>
      <c r="Y114" s="465"/>
      <c r="Z114" s="477">
        <f>INDEX('元データ'!$A$2:$M$537,MATCH($A114,'元データ'!$A$2:$A$537,0),MATCH(Z$1,'元データ'!$A$2:$M$2,0))</f>
        <v>65</v>
      </c>
      <c r="AA114" s="465">
        <v>69</v>
      </c>
      <c r="AB114" s="465">
        <v>80</v>
      </c>
      <c r="AC114" s="182"/>
      <c r="AD114" s="477">
        <f>INDEX('元データ'!$A$2:$M$537,MATCH($A114,'元データ'!$A$2:$A$537,0),MATCH(AD$1,'元データ'!$A$2:$M$2,0))</f>
        <v>0</v>
      </c>
      <c r="AE114" s="465"/>
      <c r="AF114" s="465">
        <v>32</v>
      </c>
      <c r="AG114" s="182"/>
      <c r="AH114" s="477">
        <f>INDEX('元データ'!$A$2:$M$537,MATCH($A114,'元データ'!$A$2:$A$537,0),MATCH(AH$1,'元データ'!$A$2:$M$2,0))</f>
        <v>87</v>
      </c>
      <c r="AI114" s="465">
        <v>79</v>
      </c>
      <c r="AJ114" s="465">
        <v>95</v>
      </c>
      <c r="AK114" s="465"/>
      <c r="AL114" s="477">
        <f>INDEX('元データ'!$A$2:$M$537,MATCH($A114,'元データ'!$A$2:$A$537,0),MATCH(AL$1,'元データ'!$A$2:$M$2,0))</f>
        <v>80</v>
      </c>
      <c r="AM114" s="465">
        <v>90</v>
      </c>
      <c r="AN114" s="465">
        <v>100</v>
      </c>
      <c r="AO114" s="182"/>
      <c r="AP114" s="477">
        <f>INDEX('元データ'!$A$2:$M$537,MATCH($A114,'元データ'!$A$2:$A$537,0),MATCH(AP$1,'元データ'!$A$2:$M$2,0))</f>
        <v>90</v>
      </c>
      <c r="AQ114" s="465">
        <v>80</v>
      </c>
      <c r="AR114" s="465">
        <v>90</v>
      </c>
      <c r="AS114" s="182"/>
      <c r="AT114" s="477">
        <f>INDEX('元データ'!$A$2:$M$537,MATCH($A114,'元データ'!$A$2:$A$537,0),MATCH(AT$1,'元データ'!$A$2:$M$2,0))</f>
        <v>0</v>
      </c>
      <c r="AU114" s="465"/>
      <c r="AV114" s="465"/>
      <c r="AW114" s="182"/>
    </row>
    <row r="115" spans="1:49" s="541" customFormat="1" ht="13.5" customHeight="1" hidden="1">
      <c r="A115" s="541" t="s">
        <v>1176</v>
      </c>
      <c r="B115" s="475"/>
      <c r="C115" s="476"/>
      <c r="D115" s="459"/>
      <c r="E115" s="164"/>
      <c r="F115" s="477">
        <f>INDEX('元データ'!$A$2:$M$537,MATCH($A115,'元データ'!$A$2:$A$537,0),MATCH(F$1,'元データ'!$A$2:$M$2,0))</f>
        <v>403</v>
      </c>
      <c r="G115" s="465">
        <v>378</v>
      </c>
      <c r="H115" s="465">
        <v>355</v>
      </c>
      <c r="I115" s="465"/>
      <c r="J115" s="477">
        <f>INDEX('元データ'!$A$2:$M$537,MATCH($A115,'元データ'!$A$2:$A$537,0),MATCH(J$1,'元データ'!$A$2:$M$2,0))</f>
        <v>0</v>
      </c>
      <c r="K115" s="465"/>
      <c r="L115" s="465"/>
      <c r="M115" s="182"/>
      <c r="N115" s="477">
        <f>INDEX('元データ'!$A$2:$M$537,MATCH($A115,'元データ'!$A$2:$A$537,0),MATCH(N$1,'元データ'!$A$2:$M$2,0))</f>
        <v>406</v>
      </c>
      <c r="O115" s="465">
        <v>372</v>
      </c>
      <c r="P115" s="465">
        <v>355</v>
      </c>
      <c r="Q115" s="465"/>
      <c r="R115" s="477">
        <f>INDEX('元データ'!$A$2:$M$537,MATCH($A115,'元データ'!$A$2:$A$537,0),MATCH(R$1,'元データ'!$A$2:$M$2,0))</f>
        <v>297</v>
      </c>
      <c r="S115" s="465">
        <v>330</v>
      </c>
      <c r="T115" s="465">
        <v>340</v>
      </c>
      <c r="U115" s="182"/>
      <c r="V115" s="477">
        <f>INDEX('元データ'!$A$2:$M$537,MATCH($A115,'元データ'!$A$2:$A$537,0),MATCH(V$1,'元データ'!$A$2:$M$2,0))</f>
        <v>390</v>
      </c>
      <c r="W115" s="465">
        <v>428</v>
      </c>
      <c r="X115" s="465">
        <v>394</v>
      </c>
      <c r="Y115" s="465"/>
      <c r="Z115" s="477">
        <f>INDEX('元データ'!$A$2:$M$537,MATCH($A115,'元データ'!$A$2:$A$537,0),MATCH(Z$1,'元データ'!$A$2:$M$2,0))</f>
        <v>361</v>
      </c>
      <c r="AA115" s="465">
        <v>376</v>
      </c>
      <c r="AB115" s="465">
        <v>366</v>
      </c>
      <c r="AC115" s="182"/>
      <c r="AD115" s="477">
        <f>INDEX('元データ'!$A$2:$M$537,MATCH($A115,'元データ'!$A$2:$A$537,0),MATCH(AD$1,'元データ'!$A$2:$M$2,0))</f>
        <v>30</v>
      </c>
      <c r="AE115" s="465">
        <v>30</v>
      </c>
      <c r="AF115" s="465">
        <v>39</v>
      </c>
      <c r="AG115" s="182"/>
      <c r="AH115" s="477">
        <f>INDEX('元データ'!$A$2:$M$537,MATCH($A115,'元データ'!$A$2:$A$537,0),MATCH(AH$1,'元データ'!$A$2:$M$2,0))</f>
        <v>70</v>
      </c>
      <c r="AI115" s="465">
        <v>78</v>
      </c>
      <c r="AJ115" s="465">
        <v>72</v>
      </c>
      <c r="AK115" s="465"/>
      <c r="AL115" s="477">
        <f>INDEX('元データ'!$A$2:$M$537,MATCH($A115,'元データ'!$A$2:$A$537,0),MATCH(AL$1,'元データ'!$A$2:$M$2,0))</f>
        <v>72</v>
      </c>
      <c r="AM115" s="465">
        <v>70</v>
      </c>
      <c r="AN115" s="465">
        <v>87</v>
      </c>
      <c r="AO115" s="182"/>
      <c r="AP115" s="477">
        <f>INDEX('元データ'!$A$2:$M$537,MATCH($A115,'元データ'!$A$2:$A$537,0),MATCH(AP$1,'元データ'!$A$2:$M$2,0))</f>
        <v>250</v>
      </c>
      <c r="AQ115" s="465">
        <v>270</v>
      </c>
      <c r="AR115" s="465">
        <v>260</v>
      </c>
      <c r="AS115" s="182"/>
      <c r="AT115" s="477">
        <f>INDEX('元データ'!$A$2:$M$537,MATCH($A115,'元データ'!$A$2:$A$537,0),MATCH(AT$1,'元データ'!$A$2:$M$2,0))</f>
        <v>0</v>
      </c>
      <c r="AU115" s="465"/>
      <c r="AV115" s="465"/>
      <c r="AW115" s="182"/>
    </row>
    <row r="116" spans="2:49" ht="13.5" customHeight="1">
      <c r="B116" s="452"/>
      <c r="C116" s="451"/>
      <c r="D116" s="404" t="s">
        <v>407</v>
      </c>
      <c r="E116" s="110"/>
      <c r="F116" s="588">
        <f>+(F117/10)/(F109-'施設及び業務概況'!E28)*100</f>
        <v>3.969957081545064</v>
      </c>
      <c r="G116" s="379">
        <v>3.862660944206009</v>
      </c>
      <c r="H116" s="379">
        <v>3.3905579399141637</v>
      </c>
      <c r="I116" s="379">
        <v>3.8</v>
      </c>
      <c r="J116" s="588">
        <f>+(J117/10)/(J109-'施設及び業務概況'!I28)*100</f>
        <v>2.0603015075376883</v>
      </c>
      <c r="K116" s="379">
        <v>2.0100502512562812</v>
      </c>
      <c r="L116" s="379">
        <v>2.0100502512562812</v>
      </c>
      <c r="M116" s="380">
        <v>2.8</v>
      </c>
      <c r="N116" s="588">
        <f>+(N117/10)/(N109-'施設及び業務概況'!M28)*100</f>
        <v>1.4925373134328357</v>
      </c>
      <c r="O116" s="379">
        <v>1.791044776119403</v>
      </c>
      <c r="P116" s="379">
        <v>2.3582089552238807</v>
      </c>
      <c r="Q116" s="379">
        <v>3.4</v>
      </c>
      <c r="R116" s="588">
        <f>+(R117/10)/(R109-'施設及び業務概況'!Q28)*100</f>
        <v>3.015075376884422</v>
      </c>
      <c r="S116" s="379">
        <v>3.015075376884422</v>
      </c>
      <c r="T116" s="379">
        <v>3.015075376884422</v>
      </c>
      <c r="U116" s="380">
        <v>2.8</v>
      </c>
      <c r="V116" s="588">
        <f>+(V117/10)/(V109-'施設及び業務概況'!U28)*100</f>
        <v>2.166064981949458</v>
      </c>
      <c r="W116" s="379">
        <v>2.166064981949458</v>
      </c>
      <c r="X116" s="379">
        <v>2.166064981949458</v>
      </c>
      <c r="Y116" s="379">
        <v>3.4</v>
      </c>
      <c r="Z116" s="588">
        <f>+(Z117/10)/(Z109-'施設及び業務概況'!Y28)*100</f>
        <v>4.367088607594937</v>
      </c>
      <c r="AA116" s="379">
        <v>3.860759493670886</v>
      </c>
      <c r="AB116" s="379">
        <v>3.481012658227848</v>
      </c>
      <c r="AC116" s="380">
        <v>2.8</v>
      </c>
      <c r="AD116" s="588">
        <f>+(AD117/10)/(AD109-'施設及び業務概況'!AC28)*100</f>
        <v>0</v>
      </c>
      <c r="AE116" s="379">
        <v>0</v>
      </c>
      <c r="AF116" s="379">
        <v>0</v>
      </c>
      <c r="AG116" s="380">
        <v>3.5</v>
      </c>
      <c r="AH116" s="589">
        <f>+(AH117/10)/(AH109-'施設及び業務概況'!AG28)*100</f>
        <v>2.0202020202020203</v>
      </c>
      <c r="AI116" s="379">
        <v>2.0202020202020203</v>
      </c>
      <c r="AJ116" s="379">
        <v>2.0202020202020203</v>
      </c>
      <c r="AK116" s="379">
        <v>3.3</v>
      </c>
      <c r="AL116" s="588">
        <f>+(AL117/10)/(AL109-'施設及び業務概況'!AK28)*100</f>
        <v>3.061224489795918</v>
      </c>
      <c r="AM116" s="379">
        <v>2.0408163265306123</v>
      </c>
      <c r="AN116" s="379">
        <v>2.0408163265306123</v>
      </c>
      <c r="AO116" s="380">
        <v>3.3</v>
      </c>
      <c r="AP116" s="588">
        <f>+(AP117/10)/(AP109-'施設及び業務概況'!AO28)*100</f>
        <v>3.5398230088495577</v>
      </c>
      <c r="AQ116" s="379">
        <v>3.0303030303030303</v>
      </c>
      <c r="AR116" s="379">
        <v>3.0303030303030303</v>
      </c>
      <c r="AS116" s="380">
        <v>2.8</v>
      </c>
      <c r="AT116" s="588">
        <f>+(AT117/10)/(AT109-'施設及び業務概況'!AS28)*100</f>
        <v>0</v>
      </c>
      <c r="AU116" s="379">
        <v>0</v>
      </c>
      <c r="AV116" s="379">
        <v>0</v>
      </c>
      <c r="AW116" s="380">
        <v>3.5</v>
      </c>
    </row>
    <row r="117" spans="1:49" s="541" customFormat="1" ht="13.5" customHeight="1" hidden="1">
      <c r="A117" s="541" t="s">
        <v>1177</v>
      </c>
      <c r="B117" s="475"/>
      <c r="C117" s="476"/>
      <c r="D117" s="459"/>
      <c r="E117" s="164"/>
      <c r="F117" s="477">
        <f>INDEX('元データ'!$A$2:$M$537,MATCH($A117,'元データ'!$A$2:$A$537,0),MATCH(F$1,'元データ'!$A$2:$M$2,0))</f>
        <v>185</v>
      </c>
      <c r="G117" s="465">
        <v>180</v>
      </c>
      <c r="H117" s="465">
        <v>158</v>
      </c>
      <c r="I117" s="465"/>
      <c r="J117" s="477">
        <f>INDEX('元データ'!$A$2:$M$537,MATCH($A117,'元データ'!$A$2:$A$537,0),MATCH(J$1,'元データ'!$A$2:$M$2,0))</f>
        <v>41</v>
      </c>
      <c r="K117" s="465">
        <v>40</v>
      </c>
      <c r="L117" s="465">
        <v>40</v>
      </c>
      <c r="M117" s="182"/>
      <c r="N117" s="477">
        <f>INDEX('元データ'!$A$2:$M$537,MATCH($A117,'元データ'!$A$2:$A$537,0),MATCH(N$1,'元データ'!$A$2:$M$2,0))</f>
        <v>50</v>
      </c>
      <c r="O117" s="465">
        <v>60</v>
      </c>
      <c r="P117" s="465">
        <v>79</v>
      </c>
      <c r="Q117" s="465"/>
      <c r="R117" s="477">
        <f>INDEX('元データ'!$A$2:$M$537,MATCH($A117,'元データ'!$A$2:$A$537,0),MATCH(R$1,'元データ'!$A$2:$M$2,0))</f>
        <v>60</v>
      </c>
      <c r="S117" s="465">
        <v>60</v>
      </c>
      <c r="T117" s="465">
        <v>60</v>
      </c>
      <c r="U117" s="182"/>
      <c r="V117" s="477">
        <f>INDEX('元データ'!$A$2:$M$537,MATCH($A117,'元データ'!$A$2:$A$537,0),MATCH(V$1,'元データ'!$A$2:$M$2,0))</f>
        <v>60</v>
      </c>
      <c r="W117" s="465">
        <v>60</v>
      </c>
      <c r="X117" s="465">
        <v>60</v>
      </c>
      <c r="Y117" s="465"/>
      <c r="Z117" s="477">
        <f>INDEX('元データ'!$A$2:$M$537,MATCH($A117,'元データ'!$A$2:$A$537,0),MATCH(Z$1,'元データ'!$A$2:$M$2,0))</f>
        <v>69</v>
      </c>
      <c r="AA117" s="465">
        <v>61</v>
      </c>
      <c r="AB117" s="465">
        <v>55</v>
      </c>
      <c r="AC117" s="182"/>
      <c r="AD117" s="477">
        <f>INDEX('元データ'!$A$2:$M$537,MATCH($A117,'元データ'!$A$2:$A$537,0),MATCH(AD$1,'元データ'!$A$2:$M$2,0))</f>
        <v>0</v>
      </c>
      <c r="AE117" s="465"/>
      <c r="AF117" s="465"/>
      <c r="AG117" s="182"/>
      <c r="AH117" s="477">
        <f>INDEX('元データ'!$A$2:$M$537,MATCH($A117,'元データ'!$A$2:$A$537,0),MATCH(AH$1,'元データ'!$A$2:$M$2,0))</f>
        <v>20</v>
      </c>
      <c r="AI117" s="465">
        <v>20</v>
      </c>
      <c r="AJ117" s="465">
        <v>20</v>
      </c>
      <c r="AK117" s="465"/>
      <c r="AL117" s="477">
        <f>INDEX('元データ'!$A$2:$M$537,MATCH($A117,'元データ'!$A$2:$A$537,0),MATCH(AL$1,'元データ'!$A$2:$M$2,0))</f>
        <v>30</v>
      </c>
      <c r="AM117" s="465">
        <v>20</v>
      </c>
      <c r="AN117" s="465">
        <v>20</v>
      </c>
      <c r="AO117" s="182"/>
      <c r="AP117" s="477">
        <f>INDEX('元データ'!$A$2:$M$537,MATCH($A117,'元データ'!$A$2:$A$537,0),MATCH(AP$1,'元データ'!$A$2:$M$2,0))</f>
        <v>40</v>
      </c>
      <c r="AQ117" s="465">
        <v>40</v>
      </c>
      <c r="AR117" s="465">
        <v>40</v>
      </c>
      <c r="AS117" s="182"/>
      <c r="AT117" s="477">
        <f>INDEX('元データ'!$A$2:$M$537,MATCH($A117,'元データ'!$A$2:$A$537,0),MATCH(AT$1,'元データ'!$A$2:$M$2,0))</f>
        <v>0</v>
      </c>
      <c r="AU117" s="465"/>
      <c r="AV117" s="465"/>
      <c r="AW117" s="182"/>
    </row>
    <row r="118" spans="2:49" ht="13.5" customHeight="1">
      <c r="B118" s="452"/>
      <c r="C118" s="451"/>
      <c r="D118" s="404" t="s">
        <v>408</v>
      </c>
      <c r="E118" s="110"/>
      <c r="F118" s="588">
        <f>+(F119/10)/(F109-'施設及び業務概況'!E28)*100</f>
        <v>11.759656652360514</v>
      </c>
      <c r="G118" s="379">
        <v>7.59656652360515</v>
      </c>
      <c r="H118" s="379">
        <v>8.068669527896995</v>
      </c>
      <c r="I118" s="379">
        <v>11.5</v>
      </c>
      <c r="J118" s="588">
        <f>+(J119/10)/(J109-'施設及び業務概況'!I28)*100</f>
        <v>5.527638190954774</v>
      </c>
      <c r="K118" s="379">
        <v>6.030150753768844</v>
      </c>
      <c r="L118" s="379">
        <v>6.532663316582915</v>
      </c>
      <c r="M118" s="380">
        <v>10.3</v>
      </c>
      <c r="N118" s="588">
        <f>+(N119/10)/(N109-'施設及び業務概況'!M28)*100</f>
        <v>5.970149253731343</v>
      </c>
      <c r="O118" s="379">
        <v>5.970149253731343</v>
      </c>
      <c r="P118" s="379">
        <v>10.656716417910449</v>
      </c>
      <c r="Q118" s="379">
        <v>10.3</v>
      </c>
      <c r="R118" s="588">
        <f>+(R119/10)/(R109-'施設及び業務概況'!Q28)*100</f>
        <v>18.391959798994975</v>
      </c>
      <c r="S118" s="379">
        <v>16.582914572864322</v>
      </c>
      <c r="T118" s="379">
        <v>15.07537688442211</v>
      </c>
      <c r="U118" s="380">
        <v>10.3</v>
      </c>
      <c r="V118" s="588">
        <f>+(V119/10)/(V109-'施設及び業務概況'!U28)*100</f>
        <v>8.086642599277978</v>
      </c>
      <c r="W118" s="379">
        <v>8.989169675090253</v>
      </c>
      <c r="X118" s="379">
        <v>8.989169675090253</v>
      </c>
      <c r="Y118" s="379">
        <v>10.3</v>
      </c>
      <c r="Z118" s="588">
        <f>+(Z119/10)/(Z109-'施設及び業務概況'!Y28)*100</f>
        <v>18.481012658227847</v>
      </c>
      <c r="AA118" s="379">
        <v>18.9873417721519</v>
      </c>
      <c r="AB118" s="379">
        <v>15.949367088607595</v>
      </c>
      <c r="AC118" s="380">
        <v>10.3</v>
      </c>
      <c r="AD118" s="588">
        <f>+(AD119/10)/(AD109-'施設及び業務概況'!AC28)*100</f>
        <v>8.333333333333332</v>
      </c>
      <c r="AE118" s="379">
        <v>8.333333333333332</v>
      </c>
      <c r="AF118" s="379">
        <v>25</v>
      </c>
      <c r="AG118" s="380">
        <v>12.7</v>
      </c>
      <c r="AH118" s="589">
        <f>+(AH119/10)/(AH109-'施設及び業務概況'!AG28)*100</f>
        <v>8.686868686868685</v>
      </c>
      <c r="AI118" s="379">
        <v>8.484848484848486</v>
      </c>
      <c r="AJ118" s="379">
        <v>9.494949494949495</v>
      </c>
      <c r="AK118" s="379">
        <v>10.7</v>
      </c>
      <c r="AL118" s="588">
        <f>+(AL119/10)/(AL109-'施設及び業務概況'!AK28)*100</f>
        <v>19.591836734693878</v>
      </c>
      <c r="AM118" s="379">
        <v>18.16326530612245</v>
      </c>
      <c r="AN118" s="379">
        <v>12.551020408163266</v>
      </c>
      <c r="AO118" s="380">
        <v>10.7</v>
      </c>
      <c r="AP118" s="588">
        <f>+(AP119/10)/(AP109-'施設及び業務概況'!AO28)*100</f>
        <v>19.469026548672566</v>
      </c>
      <c r="AQ118" s="379">
        <v>15.151515151515152</v>
      </c>
      <c r="AR118" s="379">
        <v>12.878787878787879</v>
      </c>
      <c r="AS118" s="380">
        <v>10.3</v>
      </c>
      <c r="AT118" s="588">
        <f>+(AT119/10)/(AT109-'施設及び業務概況'!AS28)*100</f>
        <v>0</v>
      </c>
      <c r="AU118" s="379">
        <v>0</v>
      </c>
      <c r="AV118" s="379">
        <v>0</v>
      </c>
      <c r="AW118" s="380">
        <v>12.7</v>
      </c>
    </row>
    <row r="119" spans="1:49" s="541" customFormat="1" ht="13.5" customHeight="1" hidden="1">
      <c r="A119" s="541" t="s">
        <v>1178</v>
      </c>
      <c r="B119" s="475"/>
      <c r="C119" s="476"/>
      <c r="D119" s="459"/>
      <c r="E119" s="164"/>
      <c r="F119" s="477">
        <f>INDEX('元データ'!$A$2:$M$537,MATCH($A119,'元データ'!$A$2:$A$537,0),MATCH(F$1,'元データ'!$A$2:$M$2,0))</f>
        <v>548</v>
      </c>
      <c r="G119" s="465">
        <v>354</v>
      </c>
      <c r="H119" s="465">
        <v>376</v>
      </c>
      <c r="I119" s="465"/>
      <c r="J119" s="477">
        <f>INDEX('元データ'!$A$2:$M$537,MATCH($A119,'元データ'!$A$2:$A$537,0),MATCH(J$1,'元データ'!$A$2:$M$2,0))</f>
        <v>110</v>
      </c>
      <c r="K119" s="465">
        <v>120</v>
      </c>
      <c r="L119" s="465">
        <v>130</v>
      </c>
      <c r="M119" s="182"/>
      <c r="N119" s="477">
        <f>INDEX('元データ'!$A$2:$M$537,MATCH($A119,'元データ'!$A$2:$A$537,0),MATCH(N$1,'元データ'!$A$2:$M$2,0))</f>
        <v>200</v>
      </c>
      <c r="O119" s="465">
        <v>200</v>
      </c>
      <c r="P119" s="465">
        <v>357</v>
      </c>
      <c r="Q119" s="465"/>
      <c r="R119" s="477">
        <f>INDEX('元データ'!$A$2:$M$537,MATCH($A119,'元データ'!$A$2:$A$537,0),MATCH(R$1,'元データ'!$A$2:$M$2,0))</f>
        <v>366</v>
      </c>
      <c r="S119" s="465">
        <v>330</v>
      </c>
      <c r="T119" s="465">
        <v>300</v>
      </c>
      <c r="U119" s="182"/>
      <c r="V119" s="477">
        <f>INDEX('元データ'!$A$2:$M$537,MATCH($A119,'元データ'!$A$2:$A$537,0),MATCH(V$1,'元データ'!$A$2:$M$2,0))</f>
        <v>224</v>
      </c>
      <c r="W119" s="465">
        <v>249</v>
      </c>
      <c r="X119" s="465">
        <v>249</v>
      </c>
      <c r="Y119" s="465"/>
      <c r="Z119" s="477">
        <f>INDEX('元データ'!$A$2:$M$537,MATCH($A119,'元データ'!$A$2:$A$537,0),MATCH(Z$1,'元データ'!$A$2:$M$2,0))</f>
        <v>292</v>
      </c>
      <c r="AA119" s="465">
        <v>300</v>
      </c>
      <c r="AB119" s="465">
        <v>252</v>
      </c>
      <c r="AC119" s="182"/>
      <c r="AD119" s="477">
        <f>INDEX('元データ'!$A$2:$M$537,MATCH($A119,'元データ'!$A$2:$A$537,0),MATCH(AD$1,'元データ'!$A$2:$M$2,0))</f>
        <v>40</v>
      </c>
      <c r="AE119" s="465">
        <v>40</v>
      </c>
      <c r="AF119" s="465">
        <v>120</v>
      </c>
      <c r="AG119" s="182"/>
      <c r="AH119" s="477">
        <f>INDEX('元データ'!$A$2:$M$537,MATCH($A119,'元データ'!$A$2:$A$537,0),MATCH(AH$1,'元データ'!$A$2:$M$2,0))</f>
        <v>86</v>
      </c>
      <c r="AI119" s="465">
        <v>84</v>
      </c>
      <c r="AJ119" s="465">
        <v>94</v>
      </c>
      <c r="AK119" s="465"/>
      <c r="AL119" s="477">
        <f>INDEX('元データ'!$A$2:$M$537,MATCH($A119,'元データ'!$A$2:$A$537,0),MATCH(AL$1,'元データ'!$A$2:$M$2,0))</f>
        <v>192</v>
      </c>
      <c r="AM119" s="465">
        <v>178</v>
      </c>
      <c r="AN119" s="465">
        <v>123</v>
      </c>
      <c r="AO119" s="182"/>
      <c r="AP119" s="477">
        <f>INDEX('元データ'!$A$2:$M$537,MATCH($A119,'元データ'!$A$2:$A$537,0),MATCH(AP$1,'元データ'!$A$2:$M$2,0))</f>
        <v>220</v>
      </c>
      <c r="AQ119" s="465">
        <v>200</v>
      </c>
      <c r="AR119" s="465">
        <v>170</v>
      </c>
      <c r="AS119" s="182"/>
      <c r="AT119" s="477">
        <f>INDEX('元データ'!$A$2:$M$537,MATCH($A119,'元データ'!$A$2:$A$537,0),MATCH(AT$1,'元データ'!$A$2:$M$2,0))</f>
        <v>0</v>
      </c>
      <c r="AU119" s="465"/>
      <c r="AV119" s="465"/>
      <c r="AW119" s="182"/>
    </row>
    <row r="120" spans="2:49" ht="13.5" customHeight="1">
      <c r="B120" s="452"/>
      <c r="C120" s="451"/>
      <c r="D120" s="404" t="s">
        <v>409</v>
      </c>
      <c r="E120" s="110"/>
      <c r="F120" s="588">
        <f>+(F121/10)/(F109-'施設及び業務概況'!E28)*100</f>
        <v>1.3948497854077253</v>
      </c>
      <c r="G120" s="379">
        <v>1.3304721030042919</v>
      </c>
      <c r="H120" s="379">
        <v>1.0515021459227467</v>
      </c>
      <c r="I120" s="379">
        <v>3</v>
      </c>
      <c r="J120" s="588">
        <f>+(J121/10)/(J109-'施設及び業務概況'!I28)*100</f>
        <v>1.507537688442211</v>
      </c>
      <c r="K120" s="379">
        <v>1.507537688442211</v>
      </c>
      <c r="L120" s="379">
        <v>1.507537688442211</v>
      </c>
      <c r="M120" s="380">
        <v>3</v>
      </c>
      <c r="N120" s="588">
        <f>+(N121/10)/(N109-'施設及び業務概況'!M28)*100</f>
        <v>0.6865671641791045</v>
      </c>
      <c r="O120" s="379">
        <v>0.5970149253731344</v>
      </c>
      <c r="P120" s="379">
        <v>0.7462686567164178</v>
      </c>
      <c r="Q120" s="379">
        <v>2.3</v>
      </c>
      <c r="R120" s="588">
        <f>+(R121/10)/(R109-'施設及び業務概況'!Q28)*100</f>
        <v>2.0100502512562812</v>
      </c>
      <c r="S120" s="379">
        <v>1.507537688442211</v>
      </c>
      <c r="T120" s="379">
        <v>2.0100502512562812</v>
      </c>
      <c r="U120" s="380">
        <v>3</v>
      </c>
      <c r="V120" s="588">
        <f>+(V121/10)/(V109-'施設及び業務概況'!U28)*100</f>
        <v>8.086642599277978</v>
      </c>
      <c r="W120" s="379">
        <v>8.808664259927797</v>
      </c>
      <c r="X120" s="379">
        <v>7.9422382671480145</v>
      </c>
      <c r="Y120" s="379">
        <v>2.3</v>
      </c>
      <c r="Z120" s="588">
        <f>+(Z121/10)/(Z109-'施設及び業務概況'!Y28)*100</f>
        <v>8.544303797468354</v>
      </c>
      <c r="AA120" s="379">
        <v>7.341772151898734</v>
      </c>
      <c r="AB120" s="379">
        <v>8.227848101265822</v>
      </c>
      <c r="AC120" s="380">
        <v>3</v>
      </c>
      <c r="AD120" s="588">
        <f>+(AD121/10)/(AD109-'施設及び業務概況'!AC28)*100</f>
        <v>2.083333333333333</v>
      </c>
      <c r="AE120" s="379">
        <v>2.083333333333333</v>
      </c>
      <c r="AF120" s="379">
        <v>2.083333333333333</v>
      </c>
      <c r="AG120" s="380">
        <v>4.2</v>
      </c>
      <c r="AH120" s="589">
        <f>+(AH121/10)/(AH109-'施設及び業務概況'!AG28)*100</f>
        <v>1.0101010101010102</v>
      </c>
      <c r="AI120" s="379">
        <v>1.0101010101010102</v>
      </c>
      <c r="AJ120" s="379">
        <v>1.0101010101010102</v>
      </c>
      <c r="AK120" s="379">
        <v>4</v>
      </c>
      <c r="AL120" s="588">
        <f>+(AL121/10)/(AL109-'施設及び業務概況'!AK28)*100</f>
        <v>11.224489795918368</v>
      </c>
      <c r="AM120" s="379">
        <v>9.183673469387756</v>
      </c>
      <c r="AN120" s="379">
        <v>10.408163265306122</v>
      </c>
      <c r="AO120" s="380">
        <v>4</v>
      </c>
      <c r="AP120" s="588">
        <f>+(AP121/10)/(AP109-'施設及び業務概況'!AO28)*100</f>
        <v>1.7699115044247788</v>
      </c>
      <c r="AQ120" s="379">
        <v>1.5151515151515151</v>
      </c>
      <c r="AR120" s="379">
        <v>0.7575757575757576</v>
      </c>
      <c r="AS120" s="380">
        <v>3</v>
      </c>
      <c r="AT120" s="588">
        <f>+(AT121/10)/(AT109-'施設及び業務概況'!AS28)*100</f>
        <v>0</v>
      </c>
      <c r="AU120" s="379">
        <v>0</v>
      </c>
      <c r="AV120" s="379">
        <v>0</v>
      </c>
      <c r="AW120" s="380">
        <v>4.2</v>
      </c>
    </row>
    <row r="121" spans="1:49" s="541" customFormat="1" ht="13.5" customHeight="1" hidden="1">
      <c r="A121" s="541" t="s">
        <v>1179</v>
      </c>
      <c r="B121" s="475"/>
      <c r="C121" s="476"/>
      <c r="D121" s="459"/>
      <c r="E121" s="164"/>
      <c r="F121" s="477">
        <f>INDEX('元データ'!$A$2:$M$537,MATCH($A121,'元データ'!$A$2:$A$537,0),MATCH(F$1,'元データ'!$A$2:$M$2,0))</f>
        <v>65</v>
      </c>
      <c r="G121" s="465">
        <v>62</v>
      </c>
      <c r="H121" s="465">
        <v>49</v>
      </c>
      <c r="I121" s="465"/>
      <c r="J121" s="477">
        <f>INDEX('元データ'!$A$2:$M$537,MATCH($A121,'元データ'!$A$2:$A$537,0),MATCH(J$1,'元データ'!$A$2:$M$2,0))</f>
        <v>30</v>
      </c>
      <c r="K121" s="465">
        <v>30</v>
      </c>
      <c r="L121" s="465">
        <v>30</v>
      </c>
      <c r="M121" s="182"/>
      <c r="N121" s="477">
        <f>INDEX('元データ'!$A$2:$M$537,MATCH($A121,'元データ'!$A$2:$A$537,0),MATCH(N$1,'元データ'!$A$2:$M$2,0))</f>
        <v>23</v>
      </c>
      <c r="O121" s="465">
        <v>20</v>
      </c>
      <c r="P121" s="465">
        <v>25</v>
      </c>
      <c r="Q121" s="465"/>
      <c r="R121" s="477">
        <f>INDEX('元データ'!$A$2:$M$537,MATCH($A121,'元データ'!$A$2:$A$537,0),MATCH(R$1,'元データ'!$A$2:$M$2,0))</f>
        <v>40</v>
      </c>
      <c r="S121" s="465">
        <v>30</v>
      </c>
      <c r="T121" s="465">
        <v>40</v>
      </c>
      <c r="U121" s="182"/>
      <c r="V121" s="477">
        <f>INDEX('元データ'!$A$2:$M$537,MATCH($A121,'元データ'!$A$2:$A$537,0),MATCH(V$1,'元データ'!$A$2:$M$2,0))</f>
        <v>224</v>
      </c>
      <c r="W121" s="465">
        <v>244</v>
      </c>
      <c r="X121" s="465">
        <v>220</v>
      </c>
      <c r="Y121" s="465"/>
      <c r="Z121" s="477">
        <f>INDEX('元データ'!$A$2:$M$537,MATCH($A121,'元データ'!$A$2:$A$537,0),MATCH(Z$1,'元データ'!$A$2:$M$2,0))</f>
        <v>135</v>
      </c>
      <c r="AA121" s="465">
        <v>116</v>
      </c>
      <c r="AB121" s="465">
        <v>130</v>
      </c>
      <c r="AC121" s="182"/>
      <c r="AD121" s="477">
        <f>INDEX('元データ'!$A$2:$M$537,MATCH($A121,'元データ'!$A$2:$A$537,0),MATCH(AD$1,'元データ'!$A$2:$M$2,0))</f>
        <v>10</v>
      </c>
      <c r="AE121" s="465">
        <v>10</v>
      </c>
      <c r="AF121" s="465">
        <v>10</v>
      </c>
      <c r="AG121" s="182"/>
      <c r="AH121" s="477">
        <f>INDEX('元データ'!$A$2:$M$537,MATCH($A121,'元データ'!$A$2:$A$537,0),MATCH(AH$1,'元データ'!$A$2:$M$2,0))</f>
        <v>10</v>
      </c>
      <c r="AI121" s="465">
        <v>10</v>
      </c>
      <c r="AJ121" s="465">
        <v>10</v>
      </c>
      <c r="AK121" s="465"/>
      <c r="AL121" s="477">
        <f>INDEX('元データ'!$A$2:$M$537,MATCH($A121,'元データ'!$A$2:$A$537,0),MATCH(AL$1,'元データ'!$A$2:$M$2,0))</f>
        <v>110</v>
      </c>
      <c r="AM121" s="465">
        <v>90</v>
      </c>
      <c r="AN121" s="465">
        <v>102</v>
      </c>
      <c r="AO121" s="182"/>
      <c r="AP121" s="477">
        <f>INDEX('元データ'!$A$2:$M$537,MATCH($A121,'元データ'!$A$2:$A$537,0),MATCH(AP$1,'元データ'!$A$2:$M$2,0))</f>
        <v>20</v>
      </c>
      <c r="AQ121" s="465">
        <v>20</v>
      </c>
      <c r="AR121" s="465">
        <v>10</v>
      </c>
      <c r="AS121" s="182"/>
      <c r="AT121" s="477">
        <f>INDEX('元データ'!$A$2:$M$537,MATCH($A121,'元データ'!$A$2:$A$537,0),MATCH(AT$1,'元データ'!$A$2:$M$2,0))</f>
        <v>0</v>
      </c>
      <c r="AU121" s="465"/>
      <c r="AV121" s="465"/>
      <c r="AW121" s="182"/>
    </row>
    <row r="122" spans="2:49" ht="13.5" customHeight="1">
      <c r="B122" s="452"/>
      <c r="C122" s="451"/>
      <c r="D122" s="404" t="s">
        <v>410</v>
      </c>
      <c r="E122" s="110"/>
      <c r="F122" s="588">
        <f>+(F123/10)/(F109-'施設及び業務概況'!E28)*100</f>
        <v>3.755364806866953</v>
      </c>
      <c r="G122" s="379">
        <v>3.648068669527897</v>
      </c>
      <c r="H122" s="379">
        <v>3.6266094420600856</v>
      </c>
      <c r="I122" s="379">
        <v>3.8</v>
      </c>
      <c r="J122" s="588">
        <f>+(J123/10)/(J109-'施設及び業務概況'!I28)*100</f>
        <v>4.0201005025125625</v>
      </c>
      <c r="K122" s="379">
        <v>4.0201005025125625</v>
      </c>
      <c r="L122" s="379">
        <v>4.0201005025125625</v>
      </c>
      <c r="M122" s="380">
        <v>2.9</v>
      </c>
      <c r="N122" s="588">
        <f>+(N123/10)/(N109-'施設及び業務概況'!M28)*100</f>
        <v>2.3880597014925375</v>
      </c>
      <c r="O122" s="379">
        <v>2.0895522388059704</v>
      </c>
      <c r="P122" s="379">
        <v>2.3880597014925375</v>
      </c>
      <c r="Q122" s="379">
        <v>3.5</v>
      </c>
      <c r="R122" s="588">
        <f>+(R123/10)/(R109-'施設及び業務概況'!Q28)*100</f>
        <v>3.015075376884422</v>
      </c>
      <c r="S122" s="379">
        <v>3.015075376884422</v>
      </c>
      <c r="T122" s="379">
        <v>3.015075376884422</v>
      </c>
      <c r="U122" s="380">
        <v>2.9</v>
      </c>
      <c r="V122" s="588">
        <f>+(V123/10)/(V109-'施設及び業務概況'!U28)*100</f>
        <v>2.888086642599278</v>
      </c>
      <c r="W122" s="379">
        <v>2.888086642599278</v>
      </c>
      <c r="X122" s="379">
        <v>2.888086642599278</v>
      </c>
      <c r="Y122" s="379">
        <v>3.5</v>
      </c>
      <c r="Z122" s="588">
        <f>+(Z123/10)/(Z109-'施設及び業務概況'!Y28)*100</f>
        <v>2.5316455696202533</v>
      </c>
      <c r="AA122" s="379">
        <v>2.5316455696202533</v>
      </c>
      <c r="AB122" s="379">
        <v>1.89873417721519</v>
      </c>
      <c r="AC122" s="380">
        <v>2.9</v>
      </c>
      <c r="AD122" s="588">
        <f>+(AD123/10)/(AD109-'施設及び業務概況'!AC28)*100</f>
        <v>6.25</v>
      </c>
      <c r="AE122" s="379">
        <v>4.166666666666666</v>
      </c>
      <c r="AF122" s="379">
        <v>4.166666666666666</v>
      </c>
      <c r="AG122" s="380">
        <v>3.3</v>
      </c>
      <c r="AH122" s="589">
        <f>+(AH123/10)/(AH109-'施設及び業務概況'!AG28)*100</f>
        <v>3.535353535353535</v>
      </c>
      <c r="AI122" s="379">
        <v>2.0202020202020203</v>
      </c>
      <c r="AJ122" s="379">
        <v>2.0202020202020203</v>
      </c>
      <c r="AK122" s="379">
        <v>3</v>
      </c>
      <c r="AL122" s="588">
        <f>+(AL123/10)/(AL109-'施設及び業務概況'!AK28)*100</f>
        <v>4.081632653061225</v>
      </c>
      <c r="AM122" s="379">
        <v>3.061224489795918</v>
      </c>
      <c r="AN122" s="379">
        <v>3.36734693877551</v>
      </c>
      <c r="AO122" s="380">
        <v>3</v>
      </c>
      <c r="AP122" s="588">
        <f>+(AP123/10)/(AP109-'施設及び業務概況'!AO28)*100</f>
        <v>4.424778761061947</v>
      </c>
      <c r="AQ122" s="379">
        <v>3.0303030303030303</v>
      </c>
      <c r="AR122" s="379">
        <v>3.787878787878788</v>
      </c>
      <c r="AS122" s="380">
        <v>2.9</v>
      </c>
      <c r="AT122" s="588">
        <f>+(AT123/10)/(AT109-'施設及び業務概況'!AS28)*100</f>
        <v>0</v>
      </c>
      <c r="AU122" s="379">
        <v>0</v>
      </c>
      <c r="AV122" s="379">
        <v>0</v>
      </c>
      <c r="AW122" s="380">
        <v>3.3</v>
      </c>
    </row>
    <row r="123" spans="1:49" s="541" customFormat="1" ht="12.75" customHeight="1" hidden="1">
      <c r="A123" s="541" t="s">
        <v>1180</v>
      </c>
      <c r="B123" s="475"/>
      <c r="C123" s="476"/>
      <c r="D123" s="459"/>
      <c r="E123" s="164"/>
      <c r="F123" s="477">
        <f>INDEX('元データ'!$A$2:$M$537,MATCH($A123,'元データ'!$A$2:$A$537,0),MATCH(F$1,'元データ'!$A$2:$M$2,0))</f>
        <v>175</v>
      </c>
      <c r="G123" s="465">
        <v>170</v>
      </c>
      <c r="H123" s="465">
        <v>169</v>
      </c>
      <c r="I123" s="465"/>
      <c r="J123" s="477">
        <f>INDEX('元データ'!$A$2:$M$537,MATCH($A123,'元データ'!$A$2:$A$537,0),MATCH(J$1,'元データ'!$A$2:$M$2,0))</f>
        <v>80</v>
      </c>
      <c r="K123" s="465">
        <v>80</v>
      </c>
      <c r="L123" s="465">
        <v>80</v>
      </c>
      <c r="M123" s="182"/>
      <c r="N123" s="477">
        <f>INDEX('元データ'!$A$2:$M$537,MATCH($A123,'元データ'!$A$2:$A$537,0),MATCH(N$1,'元データ'!$A$2:$M$2,0))</f>
        <v>80</v>
      </c>
      <c r="O123" s="465">
        <v>70</v>
      </c>
      <c r="P123" s="465">
        <v>80</v>
      </c>
      <c r="Q123" s="465"/>
      <c r="R123" s="477">
        <f>INDEX('元データ'!$A$2:$M$537,MATCH($A123,'元データ'!$A$2:$A$537,0),MATCH(R$1,'元データ'!$A$2:$M$2,0))</f>
        <v>60</v>
      </c>
      <c r="S123" s="465">
        <v>60</v>
      </c>
      <c r="T123" s="465">
        <v>60</v>
      </c>
      <c r="U123" s="182"/>
      <c r="V123" s="477">
        <f>INDEX('元データ'!$A$2:$M$537,MATCH($A123,'元データ'!$A$2:$A$537,0),MATCH(V$1,'元データ'!$A$2:$M$2,0))</f>
        <v>80</v>
      </c>
      <c r="W123" s="465">
        <v>80</v>
      </c>
      <c r="X123" s="465">
        <v>80</v>
      </c>
      <c r="Y123" s="465"/>
      <c r="Z123" s="477">
        <f>INDEX('元データ'!$A$2:$M$537,MATCH($A123,'元データ'!$A$2:$A$537,0),MATCH(Z$1,'元データ'!$A$2:$M$2,0))</f>
        <v>40</v>
      </c>
      <c r="AA123" s="465">
        <v>40</v>
      </c>
      <c r="AB123" s="465">
        <v>30</v>
      </c>
      <c r="AC123" s="182"/>
      <c r="AD123" s="477">
        <f>INDEX('元データ'!$A$2:$M$537,MATCH($A123,'元データ'!$A$2:$A$537,0),MATCH(AD$1,'元データ'!$A$2:$M$2,0))</f>
        <v>30</v>
      </c>
      <c r="AE123" s="465">
        <v>20</v>
      </c>
      <c r="AF123" s="465">
        <v>20</v>
      </c>
      <c r="AG123" s="182"/>
      <c r="AH123" s="477">
        <f>INDEX('元データ'!$A$2:$M$537,MATCH($A123,'元データ'!$A$2:$A$537,0),MATCH(AH$1,'元データ'!$A$2:$M$2,0))</f>
        <v>35</v>
      </c>
      <c r="AI123" s="465">
        <v>20</v>
      </c>
      <c r="AJ123" s="465">
        <v>20</v>
      </c>
      <c r="AK123" s="465"/>
      <c r="AL123" s="477">
        <f>INDEX('元データ'!$A$2:$M$537,MATCH($A123,'元データ'!$A$2:$A$537,0),MATCH(AL$1,'元データ'!$A$2:$M$2,0))</f>
        <v>40</v>
      </c>
      <c r="AM123" s="465">
        <v>30</v>
      </c>
      <c r="AN123" s="465">
        <v>33</v>
      </c>
      <c r="AO123" s="182"/>
      <c r="AP123" s="477">
        <f>INDEX('元データ'!$A$2:$M$537,MATCH($A123,'元データ'!$A$2:$A$537,0),MATCH(AP$1,'元データ'!$A$2:$M$2,0))</f>
        <v>50</v>
      </c>
      <c r="AQ123" s="465">
        <v>40</v>
      </c>
      <c r="AR123" s="465">
        <v>50</v>
      </c>
      <c r="AS123" s="182"/>
      <c r="AT123" s="477">
        <f>INDEX('元データ'!$A$2:$M$537,MATCH($A123,'元データ'!$A$2:$A$537,0),MATCH(AT$1,'元データ'!$A$2:$M$2,0))</f>
        <v>0</v>
      </c>
      <c r="AU123" s="465"/>
      <c r="AV123" s="465"/>
      <c r="AW123" s="182"/>
    </row>
    <row r="124" spans="2:49" ht="13.5" customHeight="1">
      <c r="B124" s="452"/>
      <c r="C124" s="451"/>
      <c r="D124" s="404" t="s">
        <v>411</v>
      </c>
      <c r="E124" s="110"/>
      <c r="F124" s="588">
        <f>+(F125/10)/(F109-'施設及び業務概況'!E28)*100</f>
        <v>5.171673819742489</v>
      </c>
      <c r="G124" s="379">
        <v>5.3218884120171674</v>
      </c>
      <c r="H124" s="379">
        <v>4.871244635193133</v>
      </c>
      <c r="I124" s="379">
        <v>5.2</v>
      </c>
      <c r="J124" s="588">
        <f>+(J125/10)/(J109-'施設及び業務概況'!I28)*100</f>
        <v>3.015075376884422</v>
      </c>
      <c r="K124" s="379">
        <v>3.015075376884422</v>
      </c>
      <c r="L124" s="379">
        <v>3.015075376884422</v>
      </c>
      <c r="M124" s="380">
        <v>3.5</v>
      </c>
      <c r="N124" s="588">
        <f>+(N125/10)/(N109-'施設及び業務概況'!M28)*100</f>
        <v>2.6865671641791042</v>
      </c>
      <c r="O124" s="379">
        <v>2.3880597014925375</v>
      </c>
      <c r="P124" s="379">
        <v>2.6865671641791042</v>
      </c>
      <c r="Q124" s="379">
        <v>4.6</v>
      </c>
      <c r="R124" s="588">
        <f>+(R125/10)/(R109-'施設及び業務概況'!Q28)*100</f>
        <v>4.773869346733668</v>
      </c>
      <c r="S124" s="379">
        <v>5.025125628140704</v>
      </c>
      <c r="T124" s="379">
        <v>5.527638190954774</v>
      </c>
      <c r="U124" s="380">
        <v>3.5</v>
      </c>
      <c r="V124" s="588">
        <f>+(V125/10)/(V109-'施設及び業務概況'!U28)*100</f>
        <v>3.9711191335740073</v>
      </c>
      <c r="W124" s="379">
        <v>3.9711191335740073</v>
      </c>
      <c r="X124" s="379">
        <v>3.9711191335740073</v>
      </c>
      <c r="Y124" s="379">
        <v>4.6</v>
      </c>
      <c r="Z124" s="588">
        <f>+(Z125/10)/(Z109-'施設及び業務概況'!Y28)*100</f>
        <v>3.544303797468354</v>
      </c>
      <c r="AA124" s="379">
        <v>3.544303797468354</v>
      </c>
      <c r="AB124" s="379">
        <v>3.79746835443038</v>
      </c>
      <c r="AC124" s="380">
        <v>3.5</v>
      </c>
      <c r="AD124" s="588">
        <f>+(AD125/10)/(AD109-'施設及び業務概況'!AC28)*100</f>
        <v>4.166666666666666</v>
      </c>
      <c r="AE124" s="379">
        <v>4.166666666666666</v>
      </c>
      <c r="AF124" s="379">
        <v>6.041666666666667</v>
      </c>
      <c r="AG124" s="380">
        <v>3.8</v>
      </c>
      <c r="AH124" s="589">
        <f>+(AH125/10)/(AH109-'施設及び業務概況'!AG28)*100</f>
        <v>4.040404040404041</v>
      </c>
      <c r="AI124" s="379">
        <v>4.040404040404041</v>
      </c>
      <c r="AJ124" s="379">
        <v>4.040404040404041</v>
      </c>
      <c r="AK124" s="379">
        <v>3.3</v>
      </c>
      <c r="AL124" s="588">
        <f>+(AL125/10)/(AL109-'施設及び業務概況'!AK28)*100</f>
        <v>6.122448979591836</v>
      </c>
      <c r="AM124" s="379">
        <v>6.122448979591836</v>
      </c>
      <c r="AN124" s="379">
        <v>6.122448979591836</v>
      </c>
      <c r="AO124" s="380">
        <v>3.3</v>
      </c>
      <c r="AP124" s="588">
        <f>+(AP125/10)/(AP109-'施設及び業務概況'!AO28)*100</f>
        <v>6.1946902654867255</v>
      </c>
      <c r="AQ124" s="379">
        <v>4.545454545454546</v>
      </c>
      <c r="AR124" s="379">
        <v>4.545454545454546</v>
      </c>
      <c r="AS124" s="380">
        <v>3.5</v>
      </c>
      <c r="AT124" s="588">
        <f>+(AT125/10)/(AT109-'施設及び業務概況'!AS28)*100</f>
        <v>0</v>
      </c>
      <c r="AU124" s="379">
        <v>0</v>
      </c>
      <c r="AV124" s="379">
        <v>0</v>
      </c>
      <c r="AW124" s="380">
        <v>3.8</v>
      </c>
    </row>
    <row r="125" spans="1:49" s="541" customFormat="1" ht="13.5" customHeight="1" hidden="1">
      <c r="A125" s="541" t="s">
        <v>1181</v>
      </c>
      <c r="B125" s="475"/>
      <c r="C125" s="476"/>
      <c r="D125" s="459"/>
      <c r="E125" s="164"/>
      <c r="F125" s="477">
        <f>INDEX('元データ'!$A$2:$M$537,MATCH($A125,'元データ'!$A$2:$A$537,0),MATCH(F$1,'元データ'!$A$2:$M$2,0))</f>
        <v>241</v>
      </c>
      <c r="G125" s="465">
        <v>248</v>
      </c>
      <c r="H125" s="465">
        <v>227</v>
      </c>
      <c r="I125" s="465"/>
      <c r="J125" s="477">
        <f>INDEX('元データ'!$A$2:$M$537,MATCH($A125,'元データ'!$A$2:$A$537,0),MATCH(J$1,'元データ'!$A$2:$M$2,0))</f>
        <v>60</v>
      </c>
      <c r="K125" s="465">
        <v>60</v>
      </c>
      <c r="L125" s="465">
        <v>60</v>
      </c>
      <c r="M125" s="182"/>
      <c r="N125" s="477">
        <f>INDEX('元データ'!$A$2:$M$537,MATCH($A125,'元データ'!$A$2:$A$537,0),MATCH(N$1,'元データ'!$A$2:$M$2,0))</f>
        <v>90</v>
      </c>
      <c r="O125" s="465">
        <v>80</v>
      </c>
      <c r="P125" s="465">
        <v>90</v>
      </c>
      <c r="Q125" s="465"/>
      <c r="R125" s="477">
        <f>INDEX('元データ'!$A$2:$M$537,MATCH($A125,'元データ'!$A$2:$A$537,0),MATCH(R$1,'元データ'!$A$2:$M$2,0))</f>
        <v>95</v>
      </c>
      <c r="S125" s="465">
        <v>100</v>
      </c>
      <c r="T125" s="465">
        <v>110</v>
      </c>
      <c r="U125" s="182"/>
      <c r="V125" s="477">
        <f>INDEX('元データ'!$A$2:$M$537,MATCH($A125,'元データ'!$A$2:$A$537,0),MATCH(V$1,'元データ'!$A$2:$M$2,0))</f>
        <v>110</v>
      </c>
      <c r="W125" s="465">
        <v>110</v>
      </c>
      <c r="X125" s="465">
        <v>110</v>
      </c>
      <c r="Y125" s="465"/>
      <c r="Z125" s="477">
        <f>INDEX('元データ'!$A$2:$M$537,MATCH($A125,'元データ'!$A$2:$A$537,0),MATCH(Z$1,'元データ'!$A$2:$M$2,0))</f>
        <v>56</v>
      </c>
      <c r="AA125" s="465">
        <v>56</v>
      </c>
      <c r="AB125" s="465">
        <v>60</v>
      </c>
      <c r="AC125" s="182"/>
      <c r="AD125" s="477">
        <f>INDEX('元データ'!$A$2:$M$537,MATCH($A125,'元データ'!$A$2:$A$537,0),MATCH(AD$1,'元データ'!$A$2:$M$2,0))</f>
        <v>20</v>
      </c>
      <c r="AE125" s="465">
        <v>20</v>
      </c>
      <c r="AF125" s="465">
        <v>29</v>
      </c>
      <c r="AG125" s="182"/>
      <c r="AH125" s="477">
        <f>INDEX('元データ'!$A$2:$M$537,MATCH($A125,'元データ'!$A$2:$A$537,0),MATCH(AH$1,'元データ'!$A$2:$M$2,0))</f>
        <v>40</v>
      </c>
      <c r="AI125" s="465">
        <v>40</v>
      </c>
      <c r="AJ125" s="465">
        <v>40</v>
      </c>
      <c r="AK125" s="465"/>
      <c r="AL125" s="477">
        <f>INDEX('元データ'!$A$2:$M$537,MATCH($A125,'元データ'!$A$2:$A$537,0),MATCH(AL$1,'元データ'!$A$2:$M$2,0))</f>
        <v>60</v>
      </c>
      <c r="AM125" s="465">
        <v>60</v>
      </c>
      <c r="AN125" s="465">
        <v>60</v>
      </c>
      <c r="AO125" s="182"/>
      <c r="AP125" s="477">
        <f>INDEX('元データ'!$A$2:$M$537,MATCH($A125,'元データ'!$A$2:$A$537,0),MATCH(AP$1,'元データ'!$A$2:$M$2,0))</f>
        <v>70</v>
      </c>
      <c r="AQ125" s="465">
        <v>60</v>
      </c>
      <c r="AR125" s="465">
        <v>60</v>
      </c>
      <c r="AS125" s="182"/>
      <c r="AT125" s="477">
        <f>INDEX('元データ'!$A$2:$M$537,MATCH($A125,'元データ'!$A$2:$A$537,0),MATCH(AT$1,'元データ'!$A$2:$M$2,0))</f>
        <v>0</v>
      </c>
      <c r="AU125" s="465"/>
      <c r="AV125" s="465"/>
      <c r="AW125" s="182"/>
    </row>
    <row r="126" spans="2:49" ht="13.5" customHeight="1">
      <c r="B126" s="452"/>
      <c r="C126" s="451"/>
      <c r="D126" s="404" t="s">
        <v>412</v>
      </c>
      <c r="E126" s="110"/>
      <c r="F126" s="588">
        <f>+(F127/10)/(F109-'施設及び業務概況'!E28)*100</f>
        <v>8.905579399141631</v>
      </c>
      <c r="G126" s="379">
        <v>8.111587982832617</v>
      </c>
      <c r="H126" s="379">
        <v>8.819742489270386</v>
      </c>
      <c r="I126" s="379">
        <v>8.8</v>
      </c>
      <c r="J126" s="588">
        <f>+(J127/10)/(J109-'施設及び業務概況'!I28)*100</f>
        <v>11.50753768844221</v>
      </c>
      <c r="K126" s="379">
        <v>10.552763819095476</v>
      </c>
      <c r="L126" s="379">
        <v>10.552763819095476</v>
      </c>
      <c r="M126" s="380">
        <v>10.5</v>
      </c>
      <c r="N126" s="588">
        <f>+(N127/10)/(N109-'施設及び業務概況'!M28)*100</f>
        <v>6.26865671641791</v>
      </c>
      <c r="O126" s="379">
        <v>5.6716417910447765</v>
      </c>
      <c r="P126" s="379">
        <v>5.6716417910447765</v>
      </c>
      <c r="Q126" s="379">
        <v>7.2</v>
      </c>
      <c r="R126" s="588">
        <f>+(R127/10)/(R109-'施設及び業務概況'!Q28)*100</f>
        <v>13.5678391959799</v>
      </c>
      <c r="S126" s="379">
        <v>13.5678391959799</v>
      </c>
      <c r="T126" s="379">
        <v>14.572864321608039</v>
      </c>
      <c r="U126" s="380">
        <v>10.5</v>
      </c>
      <c r="V126" s="588">
        <f>+(V127/10)/(V109-'施設及び業務概況'!U28)*100</f>
        <v>10.649819494584838</v>
      </c>
      <c r="W126" s="379">
        <v>10.288808664259928</v>
      </c>
      <c r="X126" s="379">
        <v>9.747292418772563</v>
      </c>
      <c r="Y126" s="379">
        <v>7.2</v>
      </c>
      <c r="Z126" s="588">
        <f>+(Z127/10)/(Z109-'施設及び業務概況'!Y28)*100</f>
        <v>5.50632911392405</v>
      </c>
      <c r="AA126" s="379">
        <v>6.8354430379746836</v>
      </c>
      <c r="AB126" s="379">
        <v>5.69620253164557</v>
      </c>
      <c r="AC126" s="380">
        <v>10.5</v>
      </c>
      <c r="AD126" s="588">
        <f>+(AD127/10)/(AD109-'施設及び業務概況'!AC28)*100</f>
        <v>8.333333333333332</v>
      </c>
      <c r="AE126" s="379">
        <v>8.333333333333332</v>
      </c>
      <c r="AF126" s="379">
        <v>13.333333333333334</v>
      </c>
      <c r="AG126" s="380">
        <v>9.1</v>
      </c>
      <c r="AH126" s="589">
        <f>+(AH127/10)/(AH109-'施設及び業務概況'!AG28)*100</f>
        <v>1.5151515151515151</v>
      </c>
      <c r="AI126" s="379">
        <v>1.5151515151515151</v>
      </c>
      <c r="AJ126" s="379">
        <v>1.8181818181818181</v>
      </c>
      <c r="AK126" s="379">
        <v>10.2</v>
      </c>
      <c r="AL126" s="588">
        <f>+(AL127/10)/(AL109-'施設及び業務概況'!AK28)*100</f>
        <v>11.224489795918368</v>
      </c>
      <c r="AM126" s="379">
        <v>16.3265306122449</v>
      </c>
      <c r="AN126" s="379">
        <v>18.877551020408163</v>
      </c>
      <c r="AO126" s="380">
        <v>10.2</v>
      </c>
      <c r="AP126" s="588">
        <f>+(AP127/10)/(AP109-'施設及び業務概況'!AO28)*100</f>
        <v>12.389380530973451</v>
      </c>
      <c r="AQ126" s="379">
        <v>7.575757575757576</v>
      </c>
      <c r="AR126" s="379">
        <v>4.545454545454546</v>
      </c>
      <c r="AS126" s="380">
        <v>10.5</v>
      </c>
      <c r="AT126" s="588">
        <f>+(AT127/10)/(AT109-'施設及び業務概況'!AS28)*100</f>
        <v>0</v>
      </c>
      <c r="AU126" s="379">
        <v>0</v>
      </c>
      <c r="AV126" s="379">
        <v>0</v>
      </c>
      <c r="AW126" s="380">
        <v>9.1</v>
      </c>
    </row>
    <row r="127" spans="1:49" s="541" customFormat="1" ht="13.5" customHeight="1" hidden="1">
      <c r="A127" s="541" t="s">
        <v>1182</v>
      </c>
      <c r="B127" s="475"/>
      <c r="C127" s="476"/>
      <c r="D127" s="459"/>
      <c r="E127" s="164"/>
      <c r="F127" s="477">
        <f>INDEX('元データ'!$A$2:$M$537,MATCH($A127,'元データ'!$A$2:$A$537,0),MATCH(F$1,'元データ'!$A$2:$M$2,0))</f>
        <v>415</v>
      </c>
      <c r="G127" s="465">
        <v>378</v>
      </c>
      <c r="H127" s="465">
        <v>411</v>
      </c>
      <c r="I127" s="465"/>
      <c r="J127" s="477">
        <f>INDEX('元データ'!$A$2:$M$537,MATCH($A127,'元データ'!$A$2:$A$537,0),MATCH(J$1,'元データ'!$A$2:$M$2,0))</f>
        <v>229</v>
      </c>
      <c r="K127" s="465">
        <v>210</v>
      </c>
      <c r="L127" s="465">
        <v>210</v>
      </c>
      <c r="M127" s="182"/>
      <c r="N127" s="477">
        <f>INDEX('元データ'!$A$2:$M$537,MATCH($A127,'元データ'!$A$2:$A$537,0),MATCH(N$1,'元データ'!$A$2:$M$2,0))</f>
        <v>210</v>
      </c>
      <c r="O127" s="465">
        <v>190</v>
      </c>
      <c r="P127" s="465">
        <v>190</v>
      </c>
      <c r="Q127" s="465"/>
      <c r="R127" s="477">
        <f>INDEX('元データ'!$A$2:$M$537,MATCH($A127,'元データ'!$A$2:$A$537,0),MATCH(R$1,'元データ'!$A$2:$M$2,0))</f>
        <v>270</v>
      </c>
      <c r="S127" s="465">
        <v>270</v>
      </c>
      <c r="T127" s="465">
        <v>290</v>
      </c>
      <c r="U127" s="182"/>
      <c r="V127" s="477">
        <f>INDEX('元データ'!$A$2:$M$537,MATCH($A127,'元データ'!$A$2:$A$537,0),MATCH(V$1,'元データ'!$A$2:$M$2,0))</f>
        <v>295</v>
      </c>
      <c r="W127" s="465">
        <v>285</v>
      </c>
      <c r="X127" s="465">
        <v>270</v>
      </c>
      <c r="Y127" s="465"/>
      <c r="Z127" s="477">
        <f>INDEX('元データ'!$A$2:$M$537,MATCH($A127,'元データ'!$A$2:$A$537,0),MATCH(Z$1,'元データ'!$A$2:$M$2,0))</f>
        <v>87</v>
      </c>
      <c r="AA127" s="465">
        <v>108</v>
      </c>
      <c r="AB127" s="465">
        <v>90</v>
      </c>
      <c r="AC127" s="182"/>
      <c r="AD127" s="477">
        <f>INDEX('元データ'!$A$2:$M$537,MATCH($A127,'元データ'!$A$2:$A$537,0),MATCH(AD$1,'元データ'!$A$2:$M$2,0))</f>
        <v>40</v>
      </c>
      <c r="AE127" s="465">
        <v>40</v>
      </c>
      <c r="AF127" s="465">
        <v>64</v>
      </c>
      <c r="AG127" s="182"/>
      <c r="AH127" s="477">
        <f>INDEX('元データ'!$A$2:$M$537,MATCH($A127,'元データ'!$A$2:$A$537,0),MATCH(AH$1,'元データ'!$A$2:$M$2,0))</f>
        <v>15</v>
      </c>
      <c r="AI127" s="465">
        <v>15</v>
      </c>
      <c r="AJ127" s="465">
        <v>18</v>
      </c>
      <c r="AK127" s="465"/>
      <c r="AL127" s="477">
        <f>INDEX('元データ'!$A$2:$M$537,MATCH($A127,'元データ'!$A$2:$A$537,0),MATCH(AL$1,'元データ'!$A$2:$M$2,0))</f>
        <v>110</v>
      </c>
      <c r="AM127" s="465">
        <v>160</v>
      </c>
      <c r="AN127" s="465">
        <v>185</v>
      </c>
      <c r="AO127" s="182"/>
      <c r="AP127" s="477">
        <f>INDEX('元データ'!$A$2:$M$537,MATCH($A127,'元データ'!$A$2:$A$537,0),MATCH(AP$1,'元データ'!$A$2:$M$2,0))</f>
        <v>140</v>
      </c>
      <c r="AQ127" s="465">
        <v>100</v>
      </c>
      <c r="AR127" s="465">
        <v>60</v>
      </c>
      <c r="AS127" s="182"/>
      <c r="AT127" s="477">
        <f>INDEX('元データ'!$A$2:$M$537,MATCH($A127,'元データ'!$A$2:$A$537,0),MATCH(AT$1,'元データ'!$A$2:$M$2,0))</f>
        <v>0</v>
      </c>
      <c r="AU127" s="465"/>
      <c r="AV127" s="465"/>
      <c r="AW127" s="182"/>
    </row>
    <row r="128" spans="2:49" ht="13.5" customHeight="1">
      <c r="B128" s="452"/>
      <c r="C128" s="451"/>
      <c r="D128" s="404" t="s">
        <v>413</v>
      </c>
      <c r="E128" s="110"/>
      <c r="F128" s="588">
        <f>+(F129/10)/(F109-'施設及び業務概況'!E28)*100</f>
        <v>139.54935622317595</v>
      </c>
      <c r="G128" s="379">
        <v>131.54506437768242</v>
      </c>
      <c r="H128" s="379">
        <v>127.7038626609442</v>
      </c>
      <c r="I128" s="379">
        <v>135.7</v>
      </c>
      <c r="J128" s="588">
        <f>+(J129/10)/(J109-'施設及び業務概況'!I28)*100</f>
        <v>84.57286432160804</v>
      </c>
      <c r="K128" s="379">
        <v>83.91959798994975</v>
      </c>
      <c r="L128" s="379">
        <v>83.91959798994975</v>
      </c>
      <c r="M128" s="380">
        <v>103.84774711618125</v>
      </c>
      <c r="N128" s="588">
        <f>+(N129/10)/(N109-'施設及び業務概況'!M28)*100</f>
        <v>86.56716417910447</v>
      </c>
      <c r="O128" s="379">
        <v>84.86567164179105</v>
      </c>
      <c r="P128" s="379">
        <v>91.70149253731343</v>
      </c>
      <c r="Q128" s="379">
        <v>118.87427963967995</v>
      </c>
      <c r="R128" s="588">
        <f>+(R129/10)/(R109-'施設及び業務概況'!Q28)*100</f>
        <v>131.15577889447238</v>
      </c>
      <c r="S128" s="379">
        <v>131.15577889447238</v>
      </c>
      <c r="T128" s="379">
        <v>134.17085427135677</v>
      </c>
      <c r="U128" s="380">
        <v>103.84774711618125</v>
      </c>
      <c r="V128" s="588">
        <f>+(V129/10)/(V109-'施設及び業務概況'!U28)*100</f>
        <v>122.05776173285199</v>
      </c>
      <c r="W128" s="379">
        <v>124.22382671480146</v>
      </c>
      <c r="X128" s="379">
        <v>122.20216606498195</v>
      </c>
      <c r="Y128" s="379">
        <v>118.87427963967995</v>
      </c>
      <c r="Z128" s="588">
        <f>+(Z129/10)/(Z109-'施設及び業務概況'!Y28)*100</f>
        <v>118.48101265822784</v>
      </c>
      <c r="AA128" s="379">
        <v>121.13924050632912</v>
      </c>
      <c r="AB128" s="379">
        <v>114.93670886075948</v>
      </c>
      <c r="AC128" s="380">
        <v>103.84774711618125</v>
      </c>
      <c r="AD128" s="588">
        <f>+(AD129/10)/(AD109-'施設及び業務概況'!AC28)*100</f>
        <v>110.41666666666667</v>
      </c>
      <c r="AE128" s="379">
        <v>106.25</v>
      </c>
      <c r="AF128" s="379">
        <v>145.20833333333334</v>
      </c>
      <c r="AG128" s="380">
        <v>109.82483456597897</v>
      </c>
      <c r="AH128" s="589">
        <f>+(AH129/10)/(AH109-'施設及び業務概況'!AG28)*100</f>
        <v>66.46464646464646</v>
      </c>
      <c r="AI128" s="379">
        <v>66.36363636363637</v>
      </c>
      <c r="AJ128" s="379">
        <v>66.36363636363637</v>
      </c>
      <c r="AK128" s="379">
        <v>101.32650553052028</v>
      </c>
      <c r="AL128" s="588">
        <f>+(AL129/10)/(AL109-'施設及び業務概況'!AK28)*100</f>
        <v>130</v>
      </c>
      <c r="AM128" s="379">
        <v>129.08163265306123</v>
      </c>
      <c r="AN128" s="379">
        <v>129.59183673469389</v>
      </c>
      <c r="AO128" s="380">
        <v>101.32650553052028</v>
      </c>
      <c r="AP128" s="588">
        <f>+(AP129/10)/(AP109-'施設及び業務概況'!AO28)*100</f>
        <v>176.99115044247787</v>
      </c>
      <c r="AQ128" s="379">
        <v>145.45454545454547</v>
      </c>
      <c r="AR128" s="379">
        <v>137.12121212121212</v>
      </c>
      <c r="AS128" s="380">
        <v>103.84774711618125</v>
      </c>
      <c r="AT128" s="588">
        <f>+(AT129/10)/(AT109-'施設及び業務概況'!AS28)*100</f>
        <v>0</v>
      </c>
      <c r="AU128" s="379">
        <v>0</v>
      </c>
      <c r="AV128" s="379">
        <v>0</v>
      </c>
      <c r="AW128" s="380">
        <v>109.82483456597897</v>
      </c>
    </row>
    <row r="129" spans="1:49" s="541" customFormat="1" ht="13.5" customHeight="1" hidden="1">
      <c r="A129" s="541" t="s">
        <v>1183</v>
      </c>
      <c r="B129" s="478"/>
      <c r="C129" s="479"/>
      <c r="D129" s="470"/>
      <c r="E129" s="471"/>
      <c r="F129" s="480">
        <f>INDEX('元データ'!$A$2:$M$537,MATCH($A129,'元データ'!$A$2:$A$537,0),MATCH(F$1,'元データ'!$A$2:$M$2,0))</f>
        <v>6503</v>
      </c>
      <c r="G129" s="481">
        <v>6130</v>
      </c>
      <c r="H129" s="481">
        <v>5951</v>
      </c>
      <c r="I129" s="481"/>
      <c r="J129" s="480">
        <f>INDEX('元データ'!$A$2:$M$537,MATCH($A129,'元データ'!$A$2:$A$537,0),MATCH(J$1,'元データ'!$A$2:$M$2,0))</f>
        <v>1683</v>
      </c>
      <c r="K129" s="481">
        <v>1670</v>
      </c>
      <c r="L129" s="481">
        <v>1670</v>
      </c>
      <c r="M129" s="482"/>
      <c r="N129" s="480">
        <f>INDEX('元データ'!$A$2:$M$537,MATCH($A129,'元データ'!$A$2:$A$537,0),MATCH(N$1,'元データ'!$A$2:$M$2,0))</f>
        <v>2900</v>
      </c>
      <c r="O129" s="481">
        <v>2843</v>
      </c>
      <c r="P129" s="481">
        <v>3072</v>
      </c>
      <c r="Q129" s="481"/>
      <c r="R129" s="480">
        <f>INDEX('元データ'!$A$2:$M$537,MATCH($A129,'元データ'!$A$2:$A$537,0),MATCH(R$1,'元データ'!$A$2:$M$2,0))</f>
        <v>2610</v>
      </c>
      <c r="S129" s="481">
        <v>2610</v>
      </c>
      <c r="T129" s="481">
        <v>2670</v>
      </c>
      <c r="U129" s="482"/>
      <c r="V129" s="480">
        <f>INDEX('元データ'!$A$2:$M$537,MATCH($A129,'元データ'!$A$2:$A$537,0),MATCH(V$1,'元データ'!$A$2:$M$2,0))</f>
        <v>3381</v>
      </c>
      <c r="W129" s="481">
        <v>3441</v>
      </c>
      <c r="X129" s="481">
        <v>3385</v>
      </c>
      <c r="Y129" s="481"/>
      <c r="Z129" s="480">
        <f>INDEX('元データ'!$A$2:$M$537,MATCH($A129,'元データ'!$A$2:$A$537,0),MATCH(Z$1,'元データ'!$A$2:$M$2,0))</f>
        <v>1872</v>
      </c>
      <c r="AA129" s="481">
        <v>1914</v>
      </c>
      <c r="AB129" s="481">
        <v>1816</v>
      </c>
      <c r="AC129" s="482"/>
      <c r="AD129" s="480">
        <f>INDEX('元データ'!$A$2:$M$537,MATCH($A129,'元データ'!$A$2:$A$537,0),MATCH(AD$1,'元データ'!$A$2:$M$2,0))</f>
        <v>530</v>
      </c>
      <c r="AE129" s="481">
        <v>510</v>
      </c>
      <c r="AF129" s="481">
        <v>697</v>
      </c>
      <c r="AG129" s="482"/>
      <c r="AH129" s="480">
        <f>INDEX('元データ'!$A$2:$M$537,MATCH($A129,'元データ'!$A$2:$A$537,0),MATCH(AH$1,'元データ'!$A$2:$M$2,0))</f>
        <v>658</v>
      </c>
      <c r="AI129" s="481">
        <v>657</v>
      </c>
      <c r="AJ129" s="481">
        <v>657</v>
      </c>
      <c r="AK129" s="481"/>
      <c r="AL129" s="480">
        <f>INDEX('元データ'!$A$2:$M$537,MATCH($A129,'元データ'!$A$2:$A$537,0),MATCH(AL$1,'元データ'!$A$2:$M$2,0))</f>
        <v>1274</v>
      </c>
      <c r="AM129" s="481">
        <v>1265</v>
      </c>
      <c r="AN129" s="481">
        <v>1270</v>
      </c>
      <c r="AO129" s="482"/>
      <c r="AP129" s="480">
        <f>INDEX('元データ'!$A$2:$M$537,MATCH($A129,'元データ'!$A$2:$A$537,0),MATCH(AP$1,'元データ'!$A$2:$M$2,0))</f>
        <v>2000</v>
      </c>
      <c r="AQ129" s="481">
        <v>1920</v>
      </c>
      <c r="AR129" s="481">
        <v>1810</v>
      </c>
      <c r="AS129" s="482"/>
      <c r="AT129" s="480">
        <f>INDEX('元データ'!$A$2:$M$537,MATCH($A129,'元データ'!$A$2:$A$537,0),MATCH(AT$1,'元データ'!$A$2:$M$2,0))</f>
        <v>0</v>
      </c>
      <c r="AU129" s="481"/>
      <c r="AV129" s="481"/>
      <c r="AW129" s="482"/>
    </row>
    <row r="130" spans="2:49" ht="13.5" customHeight="1">
      <c r="B130" s="447" t="s">
        <v>414</v>
      </c>
      <c r="C130" s="483"/>
      <c r="D130" s="484" t="s">
        <v>415</v>
      </c>
      <c r="E130" s="449"/>
      <c r="F130" s="590">
        <f>+F131/F109</f>
        <v>50161.89361702128</v>
      </c>
      <c r="G130" s="405">
        <v>50188.14893617021</v>
      </c>
      <c r="H130" s="405">
        <v>50180.86170212766</v>
      </c>
      <c r="I130" s="405">
        <v>21317</v>
      </c>
      <c r="J130" s="590">
        <f>+J131/J109</f>
        <v>41609.13567839196</v>
      </c>
      <c r="K130" s="405">
        <v>41805.246231155776</v>
      </c>
      <c r="L130" s="405">
        <v>42122.25125628141</v>
      </c>
      <c r="M130" s="406">
        <v>17343</v>
      </c>
      <c r="N130" s="590">
        <f>+N131/N109</f>
        <v>23528.501474926255</v>
      </c>
      <c r="O130" s="405">
        <v>22610.861356932153</v>
      </c>
      <c r="P130" s="405">
        <v>22672.82005899705</v>
      </c>
      <c r="Q130" s="405">
        <v>21985</v>
      </c>
      <c r="R130" s="590">
        <f>+R131/R109</f>
        <v>35274.57788944724</v>
      </c>
      <c r="S130" s="405">
        <v>34410.366834170854</v>
      </c>
      <c r="T130" s="405">
        <v>34261.040201005024</v>
      </c>
      <c r="U130" s="406">
        <v>17343</v>
      </c>
      <c r="V130" s="590">
        <f>+V131/V109</f>
        <v>11186.29537366548</v>
      </c>
      <c r="W130" s="405">
        <v>10815.224199288255</v>
      </c>
      <c r="X130" s="405">
        <v>10562.875444839858</v>
      </c>
      <c r="Y130" s="405">
        <v>21985</v>
      </c>
      <c r="Z130" s="590">
        <f>+Z131/Z109</f>
        <v>42842.1582278481</v>
      </c>
      <c r="AA130" s="405">
        <v>40987.20886075949</v>
      </c>
      <c r="AB130" s="405">
        <v>40483.84810126582</v>
      </c>
      <c r="AC130" s="406">
        <v>17343</v>
      </c>
      <c r="AD130" s="590">
        <f>+AD131/AD109</f>
        <v>63008.0625</v>
      </c>
      <c r="AE130" s="405">
        <v>59695.333333333336</v>
      </c>
      <c r="AF130" s="405">
        <v>59064.270833333336</v>
      </c>
      <c r="AG130" s="406">
        <v>21564</v>
      </c>
      <c r="AH130" s="590">
        <f>+AH131/AH109</f>
        <v>8666.808080808081</v>
      </c>
      <c r="AI130" s="405">
        <v>7308.959595959596</v>
      </c>
      <c r="AJ130" s="405">
        <v>6090.10101010101</v>
      </c>
      <c r="AK130" s="405">
        <v>19284</v>
      </c>
      <c r="AL130" s="590">
        <f>+AL131/AL109</f>
        <v>45099.04081632653</v>
      </c>
      <c r="AM130" s="405">
        <v>44189.489795918365</v>
      </c>
      <c r="AN130" s="405">
        <v>46150.97959183674</v>
      </c>
      <c r="AO130" s="406">
        <v>19284</v>
      </c>
      <c r="AP130" s="590">
        <f>+AP131/AP109</f>
        <v>32845.973913043475</v>
      </c>
      <c r="AQ130" s="405">
        <v>30359.94776119403</v>
      </c>
      <c r="AR130" s="405">
        <v>30501.81343283582</v>
      </c>
      <c r="AS130" s="406">
        <v>17343</v>
      </c>
      <c r="AT130" s="590">
        <f>+AT131/AT109</f>
        <v>41551.90909090909</v>
      </c>
      <c r="AU130" s="405">
        <v>36781.795454545456</v>
      </c>
      <c r="AV130" s="405">
        <v>36638</v>
      </c>
      <c r="AW130" s="406">
        <v>21564</v>
      </c>
    </row>
    <row r="131" spans="1:49" s="541" customFormat="1" ht="13.5" customHeight="1" hidden="1">
      <c r="A131" s="541" t="s">
        <v>1184</v>
      </c>
      <c r="B131" s="475"/>
      <c r="C131" s="476"/>
      <c r="D131" s="459"/>
      <c r="E131" s="164"/>
      <c r="F131" s="464">
        <f>INDEX('元データ'!$A$2:$M$537,MATCH($A131,'元データ'!$A$2:$A$537,0),MATCH(F$1,'元データ'!$A$2:$M$2,0))</f>
        <v>23576090</v>
      </c>
      <c r="G131" s="465">
        <v>23588430</v>
      </c>
      <c r="H131" s="465">
        <v>23585005</v>
      </c>
      <c r="I131" s="465"/>
      <c r="J131" s="464">
        <f>INDEX('元データ'!$A$2:$M$537,MATCH($A131,'元データ'!$A$2:$A$537,0),MATCH(J$1,'元データ'!$A$2:$M$2,0))</f>
        <v>8280218</v>
      </c>
      <c r="K131" s="465">
        <v>8319244</v>
      </c>
      <c r="L131" s="465">
        <v>8382328</v>
      </c>
      <c r="M131" s="182"/>
      <c r="N131" s="464">
        <f>INDEX('元データ'!$A$2:$M$537,MATCH($A131,'元データ'!$A$2:$A$537,0),MATCH(N$1,'元データ'!$A$2:$M$2,0))</f>
        <v>7976162</v>
      </c>
      <c r="O131" s="465">
        <v>7665082</v>
      </c>
      <c r="P131" s="465">
        <v>7686086</v>
      </c>
      <c r="Q131" s="465"/>
      <c r="R131" s="464">
        <f>INDEX('元データ'!$A$2:$M$537,MATCH($A131,'元データ'!$A$2:$A$537,0),MATCH(R$1,'元データ'!$A$2:$M$2,0))</f>
        <v>7019641</v>
      </c>
      <c r="S131" s="465">
        <v>6847663</v>
      </c>
      <c r="T131" s="465">
        <v>6817947</v>
      </c>
      <c r="U131" s="182"/>
      <c r="V131" s="464">
        <f>INDEX('元データ'!$A$2:$M$537,MATCH($A131,'元データ'!$A$2:$A$537,0),MATCH(V$1,'元データ'!$A$2:$M$2,0))</f>
        <v>3143349</v>
      </c>
      <c r="W131" s="465">
        <v>3039078</v>
      </c>
      <c r="X131" s="465">
        <v>2968168</v>
      </c>
      <c r="Y131" s="465"/>
      <c r="Z131" s="464">
        <f>INDEX('元データ'!$A$2:$M$537,MATCH($A131,'元データ'!$A$2:$A$537,0),MATCH(Z$1,'元データ'!$A$2:$M$2,0))</f>
        <v>6769061</v>
      </c>
      <c r="AA131" s="465">
        <v>6475979</v>
      </c>
      <c r="AB131" s="465">
        <v>6396448</v>
      </c>
      <c r="AC131" s="182"/>
      <c r="AD131" s="464">
        <f>INDEX('元データ'!$A$2:$M$537,MATCH($A131,'元データ'!$A$2:$A$537,0),MATCH(AD$1,'元データ'!$A$2:$M$2,0))</f>
        <v>3024387</v>
      </c>
      <c r="AE131" s="465">
        <v>2865376</v>
      </c>
      <c r="AF131" s="465">
        <v>2835085</v>
      </c>
      <c r="AG131" s="182"/>
      <c r="AH131" s="464">
        <f>INDEX('元データ'!$A$2:$M$537,MATCH($A131,'元データ'!$A$2:$A$537,0),MATCH(AH$1,'元データ'!$A$2:$M$2,0))</f>
        <v>858014</v>
      </c>
      <c r="AI131" s="465">
        <v>723587</v>
      </c>
      <c r="AJ131" s="465">
        <v>602920</v>
      </c>
      <c r="AK131" s="465"/>
      <c r="AL131" s="464">
        <f>INDEX('元データ'!$A$2:$M$537,MATCH($A131,'元データ'!$A$2:$A$537,0),MATCH(AL$1,'元データ'!$A$2:$M$2,0))</f>
        <v>4419706</v>
      </c>
      <c r="AM131" s="465">
        <v>4330570</v>
      </c>
      <c r="AN131" s="465">
        <v>4522796</v>
      </c>
      <c r="AO131" s="182"/>
      <c r="AP131" s="464">
        <f>INDEX('元データ'!$A$2:$M$537,MATCH($A131,'元データ'!$A$2:$A$537,0),MATCH(AP$1,'元データ'!$A$2:$M$2,0))</f>
        <v>3777287</v>
      </c>
      <c r="AQ131" s="465">
        <v>4068233</v>
      </c>
      <c r="AR131" s="465">
        <v>4087243</v>
      </c>
      <c r="AS131" s="182"/>
      <c r="AT131" s="464">
        <f>INDEX('元データ'!$A$2:$M$537,MATCH($A131,'元データ'!$A$2:$A$537,0),MATCH(AT$1,'元データ'!$A$2:$M$2,0))</f>
        <v>1828284</v>
      </c>
      <c r="AU131" s="465">
        <v>1618399</v>
      </c>
      <c r="AV131" s="465">
        <v>1612072</v>
      </c>
      <c r="AW131" s="182"/>
    </row>
    <row r="132" spans="2:49" ht="13.5" customHeight="1">
      <c r="B132" s="450" t="s">
        <v>416</v>
      </c>
      <c r="C132" s="485"/>
      <c r="D132" s="101" t="s">
        <v>417</v>
      </c>
      <c r="E132" s="410" t="s">
        <v>418</v>
      </c>
      <c r="F132" s="409">
        <f>+F133/F109</f>
        <v>36938.04893617021</v>
      </c>
      <c r="G132" s="141">
        <v>36913.37659574468</v>
      </c>
      <c r="H132" s="141">
        <v>36870.88085106383</v>
      </c>
      <c r="I132" s="141">
        <v>16185</v>
      </c>
      <c r="J132" s="409">
        <f>+J133/J109</f>
        <v>19561.02512562814</v>
      </c>
      <c r="K132" s="141">
        <v>19563.386934673366</v>
      </c>
      <c r="L132" s="141">
        <v>19537.97487437186</v>
      </c>
      <c r="M132" s="142">
        <v>13087</v>
      </c>
      <c r="N132" s="409">
        <f>+N133/N109</f>
        <v>12960.129793510325</v>
      </c>
      <c r="O132" s="141">
        <v>12960.129793510325</v>
      </c>
      <c r="P132" s="141">
        <v>12960.129793510325</v>
      </c>
      <c r="Q132" s="141">
        <v>17225</v>
      </c>
      <c r="R132" s="409">
        <f>+R133/R109</f>
        <v>24780.331658291456</v>
      </c>
      <c r="S132" s="141">
        <v>24710.86432160804</v>
      </c>
      <c r="T132" s="141">
        <v>24606.78391959799</v>
      </c>
      <c r="U132" s="142">
        <v>13087</v>
      </c>
      <c r="V132" s="409">
        <f>+V133/V109</f>
        <v>8979.5871886121</v>
      </c>
      <c r="W132" s="141">
        <v>8979.5871886121</v>
      </c>
      <c r="X132" s="141">
        <v>8979.5871886121</v>
      </c>
      <c r="Y132" s="141">
        <v>17225</v>
      </c>
      <c r="Z132" s="409">
        <f>+Z133/Z109</f>
        <v>19284.677215189873</v>
      </c>
      <c r="AA132" s="141">
        <v>19029.1582278481</v>
      </c>
      <c r="AB132" s="141">
        <v>18771.310126582277</v>
      </c>
      <c r="AC132" s="142">
        <v>13087</v>
      </c>
      <c r="AD132" s="409">
        <f>+AD133/AD109</f>
        <v>45251</v>
      </c>
      <c r="AE132" s="141">
        <v>44514.291666666664</v>
      </c>
      <c r="AF132" s="141">
        <v>44304.708333333336</v>
      </c>
      <c r="AG132" s="142">
        <v>16479</v>
      </c>
      <c r="AH132" s="409">
        <f>+AH133/AH109</f>
        <v>5713.929292929293</v>
      </c>
      <c r="AI132" s="141">
        <v>4726.282828282829</v>
      </c>
      <c r="AJ132" s="141">
        <v>4726.282828282829</v>
      </c>
      <c r="AK132" s="141">
        <v>15494</v>
      </c>
      <c r="AL132" s="409">
        <f>+AL133/AL109</f>
        <v>33507.34693877551</v>
      </c>
      <c r="AM132" s="141">
        <v>32577.326530612245</v>
      </c>
      <c r="AN132" s="141">
        <v>32534.469387755104</v>
      </c>
      <c r="AO132" s="142">
        <v>15494</v>
      </c>
      <c r="AP132" s="409">
        <f>+AP133/AP109</f>
        <v>15524.373913043479</v>
      </c>
      <c r="AQ132" s="141">
        <v>18532.60447761194</v>
      </c>
      <c r="AR132" s="141">
        <v>18532.60447761194</v>
      </c>
      <c r="AS132" s="142">
        <v>13087</v>
      </c>
      <c r="AT132" s="409">
        <f>+AT133/AT109</f>
        <v>32557.340909090908</v>
      </c>
      <c r="AU132" s="141">
        <v>28040.31818181818</v>
      </c>
      <c r="AV132" s="141">
        <v>28040.31818181818</v>
      </c>
      <c r="AW132" s="142">
        <v>16479</v>
      </c>
    </row>
    <row r="133" spans="1:49" s="541" customFormat="1" ht="13.5" customHeight="1" hidden="1">
      <c r="A133" s="541" t="s">
        <v>1185</v>
      </c>
      <c r="B133" s="475"/>
      <c r="C133" s="476"/>
      <c r="D133" s="459"/>
      <c r="E133" s="164"/>
      <c r="F133" s="464">
        <f>INDEX('元データ'!$A$2:$M$537,MATCH($A133,'元データ'!$A$2:$A$537,0),MATCH(F$1,'元データ'!$A$2:$M$2,0))</f>
        <v>17360883</v>
      </c>
      <c r="G133" s="465">
        <v>17349287</v>
      </c>
      <c r="H133" s="465">
        <v>17329314</v>
      </c>
      <c r="I133" s="465"/>
      <c r="J133" s="464">
        <f>INDEX('元データ'!$A$2:$M$537,MATCH($A133,'元データ'!$A$2:$A$537,0),MATCH(J$1,'元データ'!$A$2:$M$2,0))</f>
        <v>3892644</v>
      </c>
      <c r="K133" s="465">
        <v>3893114</v>
      </c>
      <c r="L133" s="465">
        <v>3888057</v>
      </c>
      <c r="M133" s="182"/>
      <c r="N133" s="464">
        <f>INDEX('元データ'!$A$2:$M$537,MATCH($A133,'元データ'!$A$2:$A$537,0),MATCH(N$1,'元データ'!$A$2:$M$2,0))</f>
        <v>4393484</v>
      </c>
      <c r="O133" s="465">
        <v>4393484</v>
      </c>
      <c r="P133" s="465">
        <v>4393484</v>
      </c>
      <c r="Q133" s="465"/>
      <c r="R133" s="464">
        <f>INDEX('元データ'!$A$2:$M$537,MATCH($A133,'元データ'!$A$2:$A$537,0),MATCH(R$1,'元データ'!$A$2:$M$2,0))</f>
        <v>4931286</v>
      </c>
      <c r="S133" s="465">
        <v>4917462</v>
      </c>
      <c r="T133" s="465">
        <v>4896750</v>
      </c>
      <c r="U133" s="182"/>
      <c r="V133" s="464">
        <f>INDEX('元データ'!$A$2:$M$537,MATCH($A133,'元データ'!$A$2:$A$537,0),MATCH(V$1,'元データ'!$A$2:$M$2,0))</f>
        <v>2523264</v>
      </c>
      <c r="W133" s="465">
        <v>2523264</v>
      </c>
      <c r="X133" s="465">
        <v>2523264</v>
      </c>
      <c r="Y133" s="465"/>
      <c r="Z133" s="464">
        <f>INDEX('元データ'!$A$2:$M$537,MATCH($A133,'元データ'!$A$2:$A$537,0),MATCH(Z$1,'元データ'!$A$2:$M$2,0))</f>
        <v>3046979</v>
      </c>
      <c r="AA133" s="465">
        <v>3006607</v>
      </c>
      <c r="AB133" s="465">
        <v>2965867</v>
      </c>
      <c r="AC133" s="182"/>
      <c r="AD133" s="464">
        <f>INDEX('元データ'!$A$2:$M$537,MATCH($A133,'元データ'!$A$2:$A$537,0),MATCH(AD$1,'元データ'!$A$2:$M$2,0))</f>
        <v>2172048</v>
      </c>
      <c r="AE133" s="465">
        <v>2136686</v>
      </c>
      <c r="AF133" s="465">
        <v>2126626</v>
      </c>
      <c r="AG133" s="182"/>
      <c r="AH133" s="464">
        <f>INDEX('元データ'!$A$2:$M$537,MATCH($A133,'元データ'!$A$2:$A$537,0),MATCH(AH$1,'元データ'!$A$2:$M$2,0))</f>
        <v>565679</v>
      </c>
      <c r="AI133" s="465">
        <v>467902</v>
      </c>
      <c r="AJ133" s="465">
        <v>467902</v>
      </c>
      <c r="AK133" s="465"/>
      <c r="AL133" s="464">
        <f>INDEX('元データ'!$A$2:$M$537,MATCH($A133,'元データ'!$A$2:$A$537,0),MATCH(AL$1,'元データ'!$A$2:$M$2,0))</f>
        <v>3283720</v>
      </c>
      <c r="AM133" s="465">
        <v>3192578</v>
      </c>
      <c r="AN133" s="465">
        <v>3188378</v>
      </c>
      <c r="AO133" s="182"/>
      <c r="AP133" s="464">
        <f>INDEX('元データ'!$A$2:$M$537,MATCH($A133,'元データ'!$A$2:$A$537,0),MATCH(AP$1,'元データ'!$A$2:$M$2,0))</f>
        <v>1785303</v>
      </c>
      <c r="AQ133" s="465">
        <v>2483369</v>
      </c>
      <c r="AR133" s="465">
        <v>2483369</v>
      </c>
      <c r="AS133" s="182"/>
      <c r="AT133" s="464">
        <f>INDEX('元データ'!$A$2:$M$537,MATCH($A133,'元データ'!$A$2:$A$537,0),MATCH(AT$1,'元データ'!$A$2:$M$2,0))</f>
        <v>1432523</v>
      </c>
      <c r="AU133" s="465">
        <v>1233774</v>
      </c>
      <c r="AV133" s="465">
        <v>1233774</v>
      </c>
      <c r="AW133" s="182"/>
    </row>
    <row r="134" spans="2:49" ht="13.5" customHeight="1">
      <c r="B134" s="452"/>
      <c r="C134" s="485"/>
      <c r="D134" s="101" t="s">
        <v>419</v>
      </c>
      <c r="E134" s="410" t="s">
        <v>420</v>
      </c>
      <c r="F134" s="409">
        <f>+F135/F109</f>
        <v>11374.529787234043</v>
      </c>
      <c r="G134" s="141">
        <v>11153.429787234043</v>
      </c>
      <c r="H134" s="141">
        <v>11144.253191489363</v>
      </c>
      <c r="I134" s="141">
        <v>4162</v>
      </c>
      <c r="J134" s="409">
        <f>+J135/J109</f>
        <v>8802.10552763819</v>
      </c>
      <c r="K134" s="141">
        <v>9022.361809045226</v>
      </c>
      <c r="L134" s="141">
        <v>9192.040201005026</v>
      </c>
      <c r="M134" s="142">
        <v>3022</v>
      </c>
      <c r="N134" s="409">
        <f>+N135/N109</f>
        <v>10162.495575221239</v>
      </c>
      <c r="O134" s="141">
        <v>9310.194690265487</v>
      </c>
      <c r="P134" s="141">
        <v>9375.964601769912</v>
      </c>
      <c r="Q134" s="141">
        <v>3887</v>
      </c>
      <c r="R134" s="409">
        <f>+R135/R109</f>
        <v>9673.608040201005</v>
      </c>
      <c r="S134" s="141">
        <v>8878.86432160804</v>
      </c>
      <c r="T134" s="141">
        <v>8840.331658291458</v>
      </c>
      <c r="U134" s="142">
        <v>3022</v>
      </c>
      <c r="V134" s="409">
        <f>+V135/V109</f>
        <v>2081.633451957295</v>
      </c>
      <c r="W134" s="141">
        <v>1710.5622775800712</v>
      </c>
      <c r="X134" s="141">
        <v>1478.779359430605</v>
      </c>
      <c r="Y134" s="141">
        <v>3887</v>
      </c>
      <c r="Z134" s="409">
        <f>+Z135/Z109</f>
        <v>7361.658227848101</v>
      </c>
      <c r="AA134" s="141">
        <v>7167.5759493670885</v>
      </c>
      <c r="AB134" s="141">
        <v>6971.898734177215</v>
      </c>
      <c r="AC134" s="142">
        <v>3022</v>
      </c>
      <c r="AD134" s="409">
        <f>+AD135/AD109</f>
        <v>14001.6875</v>
      </c>
      <c r="AE134" s="141">
        <v>12541.604166666666</v>
      </c>
      <c r="AF134" s="141">
        <v>12332.916666666666</v>
      </c>
      <c r="AG134" s="142">
        <v>4226</v>
      </c>
      <c r="AH134" s="409">
        <f>+AH135/AH109</f>
        <v>2952.878787878788</v>
      </c>
      <c r="AI134" s="141">
        <v>2582.6767676767677</v>
      </c>
      <c r="AJ134" s="141">
        <v>1363.8181818181818</v>
      </c>
      <c r="AK134" s="141">
        <v>2936</v>
      </c>
      <c r="AL134" s="409">
        <f>+AL135/AL109</f>
        <v>10946.714285714286</v>
      </c>
      <c r="AM134" s="141">
        <v>11240.530612244898</v>
      </c>
      <c r="AN134" s="141">
        <v>13238.877551020409</v>
      </c>
      <c r="AO134" s="142">
        <v>2936</v>
      </c>
      <c r="AP134" s="409">
        <f>+AP135/AP109</f>
        <v>15203.6</v>
      </c>
      <c r="AQ134" s="141">
        <v>10967.791044776119</v>
      </c>
      <c r="AR134" s="141">
        <v>11114.529850746268</v>
      </c>
      <c r="AS134" s="142">
        <v>3022</v>
      </c>
      <c r="AT134" s="409">
        <f>+AT135/AT109</f>
        <v>8658.5</v>
      </c>
      <c r="AU134" s="141">
        <v>8405.40909090909</v>
      </c>
      <c r="AV134" s="141">
        <v>8284.795454545454</v>
      </c>
      <c r="AW134" s="142">
        <v>4226</v>
      </c>
    </row>
    <row r="135" spans="1:49" s="541" customFormat="1" ht="13.5" customHeight="1" hidden="1">
      <c r="A135" s="541" t="s">
        <v>1186</v>
      </c>
      <c r="B135" s="478"/>
      <c r="C135" s="479"/>
      <c r="D135" s="470"/>
      <c r="E135" s="471"/>
      <c r="F135" s="480">
        <f>INDEX('元データ'!$A$2:$M$537,MATCH($A135,'元データ'!$A$2:$A$537,0),MATCH(F$1,'元データ'!$A$2:$M$2,0))</f>
        <v>5346029</v>
      </c>
      <c r="G135" s="481">
        <v>5242112</v>
      </c>
      <c r="H135" s="481">
        <v>5237799</v>
      </c>
      <c r="I135" s="481"/>
      <c r="J135" s="480">
        <f>INDEX('元データ'!$A$2:$M$537,MATCH($A135,'元データ'!$A$2:$A$537,0),MATCH(J$1,'元データ'!$A$2:$M$2,0))</f>
        <v>1751619</v>
      </c>
      <c r="K135" s="481">
        <v>1795450</v>
      </c>
      <c r="L135" s="481">
        <v>1829216</v>
      </c>
      <c r="M135" s="482"/>
      <c r="N135" s="480">
        <f>INDEX('元データ'!$A$2:$M$537,MATCH($A135,'元データ'!$A$2:$A$537,0),MATCH(N$1,'元データ'!$A$2:$M$2,0))</f>
        <v>3445086</v>
      </c>
      <c r="O135" s="481">
        <v>3156156</v>
      </c>
      <c r="P135" s="481">
        <v>3178452</v>
      </c>
      <c r="Q135" s="481"/>
      <c r="R135" s="480">
        <f>INDEX('元データ'!$A$2:$M$537,MATCH($A135,'元データ'!$A$2:$A$537,0),MATCH(R$1,'元データ'!$A$2:$M$2,0))</f>
        <v>1925048</v>
      </c>
      <c r="S135" s="481">
        <v>1766894</v>
      </c>
      <c r="T135" s="481">
        <v>1759226</v>
      </c>
      <c r="U135" s="482"/>
      <c r="V135" s="480">
        <f>INDEX('元データ'!$A$2:$M$537,MATCH($A135,'元データ'!$A$2:$A$537,0),MATCH(V$1,'元データ'!$A$2:$M$2,0))</f>
        <v>584939</v>
      </c>
      <c r="W135" s="481">
        <v>480668</v>
      </c>
      <c r="X135" s="481">
        <v>415537</v>
      </c>
      <c r="Y135" s="481"/>
      <c r="Z135" s="480">
        <f>INDEX('元データ'!$A$2:$M$537,MATCH($A135,'元データ'!$A$2:$A$537,0),MATCH(Z$1,'元データ'!$A$2:$M$2,0))</f>
        <v>1163142</v>
      </c>
      <c r="AA135" s="481">
        <v>1132477</v>
      </c>
      <c r="AB135" s="481">
        <v>1101560</v>
      </c>
      <c r="AC135" s="482"/>
      <c r="AD135" s="480">
        <f>INDEX('元データ'!$A$2:$M$537,MATCH($A135,'元データ'!$A$2:$A$537,0),MATCH(AD$1,'元データ'!$A$2:$M$2,0))</f>
        <v>672081</v>
      </c>
      <c r="AE135" s="481">
        <v>601997</v>
      </c>
      <c r="AF135" s="481">
        <v>591980</v>
      </c>
      <c r="AG135" s="482"/>
      <c r="AH135" s="480">
        <f>INDEX('元データ'!$A$2:$M$537,MATCH($A135,'元データ'!$A$2:$A$537,0),MATCH(AH$1,'元データ'!$A$2:$M$2,0))</f>
        <v>292335</v>
      </c>
      <c r="AI135" s="481">
        <v>255685</v>
      </c>
      <c r="AJ135" s="481">
        <v>135018</v>
      </c>
      <c r="AK135" s="481"/>
      <c r="AL135" s="480">
        <f>INDEX('元データ'!$A$2:$M$537,MATCH($A135,'元データ'!$A$2:$A$537,0),MATCH(AL$1,'元データ'!$A$2:$M$2,0))</f>
        <v>1072778</v>
      </c>
      <c r="AM135" s="481">
        <v>1101572</v>
      </c>
      <c r="AN135" s="481">
        <v>1297410</v>
      </c>
      <c r="AO135" s="482"/>
      <c r="AP135" s="480">
        <f>INDEX('元データ'!$A$2:$M$537,MATCH($A135,'元データ'!$A$2:$A$537,0),MATCH(AP$1,'元データ'!$A$2:$M$2,0))</f>
        <v>1748414</v>
      </c>
      <c r="AQ135" s="481">
        <v>1469684</v>
      </c>
      <c r="AR135" s="481">
        <v>1489347</v>
      </c>
      <c r="AS135" s="482"/>
      <c r="AT135" s="480">
        <f>INDEX('元データ'!$A$2:$M$537,MATCH($A135,'元データ'!$A$2:$A$537,0),MATCH(AT$1,'元データ'!$A$2:$M$2,0))</f>
        <v>380974</v>
      </c>
      <c r="AU135" s="481">
        <v>369838</v>
      </c>
      <c r="AV135" s="481">
        <v>364531</v>
      </c>
      <c r="AW135" s="482"/>
    </row>
    <row r="136" spans="2:49" ht="13.5" customHeight="1">
      <c r="B136" s="591"/>
      <c r="C136" s="592"/>
      <c r="D136" s="592"/>
      <c r="E136" s="592"/>
      <c r="F136" s="486" t="s">
        <v>1090</v>
      </c>
      <c r="G136" s="486"/>
      <c r="H136" s="592"/>
      <c r="I136" s="592"/>
      <c r="J136" s="592" t="s">
        <v>548</v>
      </c>
      <c r="K136" s="592" t="s">
        <v>572</v>
      </c>
      <c r="L136" s="592"/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486"/>
      <c r="AI136" s="486"/>
      <c r="AJ136" s="592"/>
      <c r="AK136" s="592"/>
      <c r="AL136" s="592"/>
      <c r="AM136" s="592"/>
      <c r="AN136" s="592"/>
      <c r="AO136" s="592"/>
      <c r="AP136" s="592"/>
      <c r="AQ136" s="592"/>
      <c r="AR136" s="592"/>
      <c r="AS136" s="592"/>
      <c r="AT136" s="592"/>
      <c r="AU136" s="592"/>
      <c r="AV136" s="592"/>
      <c r="AW136" s="592"/>
    </row>
  </sheetData>
  <sheetProtection/>
  <printOptions horizontalCentered="1"/>
  <pageMargins left="0.25" right="0.25" top="0.75" bottom="0.75" header="0.3" footer="0.3"/>
  <pageSetup fitToHeight="1" fitToWidth="1" horizontalDpi="300" verticalDpi="300" orientation="landscape" paperSize="8" scale="31" r:id="rId3"/>
  <headerFooter alignWithMargins="0">
    <oddHeader>&amp;C&amp;14法適第４表　病院事業会計決算の状況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2015-01-06T03:24:30Z</cp:lastPrinted>
  <dcterms:created xsi:type="dcterms:W3CDTF">2002-03-09T07:04:48Z</dcterms:created>
  <dcterms:modified xsi:type="dcterms:W3CDTF">2015-01-09T00:26:22Z</dcterms:modified>
  <cp:category/>
  <cp:version/>
  <cp:contentType/>
  <cp:contentStatus/>
</cp:coreProperties>
</file>